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put sheet" sheetId="1" r:id="rId4"/>
    <sheet state="visible" name="Valuation output" sheetId="2" r:id="rId5"/>
    <sheet state="visible" name="Stories to Numbers" sheetId="3" r:id="rId6"/>
    <sheet state="visible" name="Valuation as picture" sheetId="4" r:id="rId7"/>
    <sheet state="visible" name="Diagnostics" sheetId="5" r:id="rId8"/>
    <sheet state="visible" name="Option value" sheetId="6" r:id="rId9"/>
    <sheet state="visible" name="R&amp; D converter" sheetId="7" r:id="rId10"/>
    <sheet state="visible" name="Operating lease converter" sheetId="8" r:id="rId11"/>
    <sheet state="visible" name="Synthetic rating" sheetId="9" r:id="rId12"/>
    <sheet state="visible" name="Cost of capital worksheet" sheetId="10" r:id="rId13"/>
    <sheet state="visible" name="Failure Rate worksheet" sheetId="11" r:id="rId14"/>
    <sheet state="visible" name="Summary Sheet" sheetId="12" r:id="rId15"/>
    <sheet state="visible" name="Country equity risk premiums" sheetId="13" r:id="rId16"/>
    <sheet state="visible" name="Industry Averages(US)" sheetId="14" r:id="rId17"/>
    <sheet state="visible" name="Input Stat Distributioons" sheetId="15" r:id="rId18"/>
    <sheet state="visible" name="Industry Average Beta (Global)" sheetId="16" r:id="rId19"/>
    <sheet state="visible" name="Trailing 12 month" sheetId="17" r:id="rId20"/>
    <sheet state="visible" name="Answer keys" sheetId="18" r:id="rId21"/>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6">
      <text>
        <t xml:space="preserve">Aswath Damodaran:
If you are using trailing 12-month data, it is best if the last year is the 12-month period just prior to the one that you are using. Thus, if you are looking at June 2011-June 2012, your trailing 12 month for the income statement numbers will be June 2010-June 2011 and your balance sheet numbers should be as of June 2011.</t>
      </text>
    </comment>
    <comment authorId="0" ref="B8">
      <text>
        <t xml:space="preserve">Aswath Damodaran:
If you are in multiple businesses, you can construct your own weighted averages using the industry average table from this spreadsheet and your company's business breakdown.</t>
      </text>
    </comment>
    <comment authorId="0" ref="D9">
      <text>
        <t xml:space="preserve">Aswath Damodaran:
If you have trailing 12 month numbers, the last year's numbers may be only 3 months, 6 months or 9 months ago.</t>
      </text>
    </comment>
    <comment authorId="0" ref="B10">
      <text>
        <t xml:space="preserve">Aswath Damodaran:
Enter the revenues from the most recent period (you can either use annual or the trailing 12 months). If your company had no revenues, enter a very small positive number. (You need a base for your growth rate)</t>
      </text>
    </comment>
    <comment authorId="0" ref="C10">
      <text>
        <t xml:space="preserve">Aswath Damodaran:
Enter the revenues from the most recent period (you can either use annual or the trailing 12 months). If your company had no revenues, enter a very small positive number. (You need a base for your growth rate)</t>
      </text>
    </comment>
    <comment authorId="0" ref="B11">
      <text>
        <t xml:space="preserve">Aswath Damodaran:
Enter the operating income or EBIT from the most recent time period, even if that number is negative. If you have operating leases or R&amp;D and want to adjust for them, use the options below to start the process and enter the numbers in the relevan t worksheets.</t>
      </text>
    </comment>
    <comment authorId="0" ref="C11">
      <text>
        <t xml:space="preserve">Aswath Damodaran:
Enter the operating income or EBIT from the most recent time period, even if that number is negative. If you have operating leases, enter the adjusted operating income (see the operating lease worksheet for the amount you have to adjust operating income by).</t>
      </text>
    </comment>
    <comment authorId="0" ref="B13">
      <text>
        <t xml:space="preserve">Aswath Damodaran:
Enter the book value of equity (total) from the end of the most recent time period (i.e. the most recent balance sheet). This book equity will include everything - paid in capital, retained earnings etc. and may even be negative for companies that have been losing money for a while.</t>
      </text>
    </comment>
    <comment authorId="0" ref="C13">
      <text>
        <t xml:space="preserve">Aswath Damodaran:
Enter the book value of equity (total) from the end of the most recent time period (i.e. the most recent balance sheet). This book equity will include everything - paid in capital, retained earnings etc. and may even be negative for companies that have been losing money for a while.</t>
      </text>
    </comment>
    <comment authorId="0" ref="B14">
      <text>
        <t xml:space="preserve">Aswath Damodaran:
Enter the book value of interest bearing debt (short and long term) at your company from the most recent balance sheet. (Do not include accounts payable, supplier credit or other non-interest bearing liabilities.) </t>
      </text>
    </comment>
    <comment authorId="0" ref="C14">
      <text>
        <t xml:space="preserve">Aswath Damodaran:
Enter the book value of interest bearing debt (short and long term) at your company from the most recent balance sheet. (Do not include accounts payable, supplier credit or other non-interest bearing liabilities.) </t>
      </text>
    </comment>
    <comment authorId="0" ref="B15">
      <text>
        <t xml:space="preserve">[Threaded comment]
Your version of Excel allows you to read this threaded comment; however, any edits to it will get removed if the file is opened in a newer version of Excel. Learn more: https://go.microsoft.com/fwlink/?linkid=870924
Comment:
    If you have R&amp;D or R&amp;D-like expenses (customer acquisitions, exploration costs, brand advertising), say yes, and input data into the R&amp;D page.</t>
      </text>
    </comment>
    <comment authorId="0" ref="B16">
      <text>
        <t xml:space="preserve">[Threaded comment]
Your version of Excel allows you to read this threaded comment; however, any edits to it will get removed if the file is opened in a newer version of Excel. Learn more: https://go.microsoft.com/fwlink/?linkid=870924
Comment:
    If accountants have already converted leases to debt, and you included that debt is cell B12, answer no to this question. Do not double count.</t>
      </text>
    </comment>
    <comment authorId="0" ref="B17">
      <text>
        <t xml:space="preserve">Aswath Damodaran:
Enter the cash balance from the most recent balance sheet. This should include marketable securities.</t>
      </text>
    </comment>
    <comment authorId="0" ref="C17">
      <text>
        <t xml:space="preserve">Aswath Damodaran:
Enter the cash balance from the most recent balance sheet. This should include marketable securities.</t>
      </text>
    </comment>
    <comment authorId="0" ref="B18">
      <text>
        <t xml:space="preserve">Aswath Damodaran:
Enter the market value of those non-cash assets whose earnings are (and will never) show up as part of operating income. The most common non-operating assets are minority holdings in other companies (which are not consoldiated). You can find the book value of these holdings on the balance sheet, but see if you can convert to market value. (I apply a price to book ratio, based on the sector that the company is in to the book value).</t>
      </text>
    </comment>
    <comment authorId="0" ref="B19">
      <text>
        <t xml:space="preserve">Aswath Damodaran:
Enter the "market" value of minority interests. This is a uniquely accounting item and will be on the liability side of your company's balance sheet. It reflects the requirement that if you own more than 50% of another company or have effective control of it, you have to consolidate that company's statements with yours. Thus, you count 100% of that subsidiaries assets, revenues and operating income with your company, even if you own only 60%. The minority interest reflects the book value of the 40% of the equity in the subsidiary that does not belong to you. Again, it is best if you can convert the book value to a market value by applying the price to book ratio for the sector in which the subsidiary operates</t>
      </text>
    </comment>
    <comment authorId="0" ref="B20">
      <text>
        <t xml:space="preserve">Aswath Damodaran:
Enter the most recent update you have on the number of shares. If you have different classes of shares, aggregate them all and enter one number. Count restricted stock units (RSUs) as shares but don't count shares underlying employee options.</t>
      </text>
    </comment>
    <comment authorId="0" ref="B21">
      <text>
        <t xml:space="preserve">Aswath Damodaran:
Enter the most recent stock price (how about today's?) in here. </t>
      </text>
    </comment>
    <comment authorId="0" ref="B22">
      <text>
        <t xml:space="preserve">Aswath Damodaran:
Enter your effective (not marginal) tax rate for your firm. You will find this in your company's annual report. If you cannot, you can compute it as follows, from the income statement:
Effective tax rate = Taxes paid/ Taxable income
If your effective tax rate varies across years, you can use an average. If the effective tax rate is less than zero, enter zero.
If you have a money losing company, don't enter zero but enter the tax rate that you will have when you start making money.</t>
      </text>
    </comment>
    <comment authorId="0" ref="B23">
      <text>
        <t xml:space="preserve">Aswath Damodaran:
This is a statutory tax rate. I use the tax rate of the country the company is domiciled in. See worksheet embedded in this spreadshseet for country tax rates.</t>
      </text>
    </comment>
    <comment authorId="0" ref="B25">
      <text>
        <t xml:space="preserve">[Threaded comment]
Your version of Excel allows you to read this threaded comment; however, any edits to it will get removed if the file is opened in a newer version of Excel. Learn more: https://go.microsoft.com/fwlink/?linkid=870924
Comment:
    If you want to adjust for something specific (an aberrant base year, an unusual upcoming year, you can use your year 1 revenue growth rate to do that.</t>
      </text>
    </comment>
    <comment authorId="0" ref="B27">
      <text>
        <t xml:space="preserve">Aswath Damodaran:
I don't have a crystal ball but you should look at 
a. Revenue growth in your company in recent years
b. Your company's revenues, relative to the overall market size and larger players in the sector. 
Suggestion: Check your revenues in year 10 against the overall market and see what market share are you giving your company. Check your company's revenues against other companies in the sector.
Note that this number can be negative for a declining firm.</t>
      </text>
    </comment>
    <comment authorId="0" ref="B28">
      <text>
        <t xml:space="preserve">Aswath Damodaran:
You should start by looking at your company's current pre-tax operating margin  but also look at the average for your industry. (You can check my estimates of industry averages in the last worksheet on this spreadsheet.) </t>
      </text>
    </comment>
    <comment authorId="0" ref="B29">
      <text>
        <t xml:space="preserve">Aswath Damodaran:
This is the forecast year in which your current margin will converge on target.</t>
      </text>
    </comment>
    <comment authorId="0" ref="B30">
      <text>
        <t xml:space="preserve">Aswath Damodaran:
You are probably wondering what this is but it is how I compute how much you are going to reinvest to keep your business growing in future years. The higher you set this number, the more efficiently you are growing and the higher the value of your growth. Again, look at your company's current number (check on the right). Look at the industry averages as well in the worksheet.</t>
      </text>
    </comment>
    <comment authorId="0" ref="B33">
      <text>
        <t xml:space="preserve">Aswath Damodaran:
This should be today's long term riskfree rate. If you are working with a currency where the government has default risk, clean up the government bond rate to make it riskfree (by subtracting the default spread for the government).</t>
      </text>
    </comment>
    <comment authorId="0" ref="B34">
      <text>
        <t xml:space="preserve">Aswath Damodaran:
Enter the current cost of capital for your firm. If you don't know what it is, you can use the built-in worksheet to compute it. </t>
      </text>
    </comment>
    <comment authorId="0" ref="J34">
      <text>
        <t xml:space="preserve">Aswath Damodaran:
Compare to your total market and check your market share.</t>
      </text>
    </comment>
    <comment authorId="0" ref="J35">
      <text>
        <t xml:space="preserve">Aswath Damodaran:
Determined by your target margin. </t>
      </text>
    </comment>
    <comment authorId="0" ref="J36">
      <text>
        <t xml:space="preserve">Aswath Damodaran:
Function of both your target margin and your sales to capital ratio.</t>
      </text>
    </comment>
    <comment authorId="0" ref="B37">
      <text>
        <t xml:space="preserve">Aswath Damodaran:
Check your company's annual report or 10K. If it does have options outstanding, enter the total number here (vested and non vested, in the money and out…)</t>
      </text>
    </comment>
    <comment authorId="0" ref="B38">
      <text>
        <t xml:space="preserve">Aswath Damodaran:
Enter the weighted average strike price of your options. (Should be in your 10K or annual report.)</t>
      </text>
    </comment>
    <comment authorId="0" ref="B39">
      <text>
        <t xml:space="preserve">Aswath Damodaran:
The weighted average maturity of your options should be reported in your financial statements.</t>
      </text>
    </comment>
    <comment authorId="0" ref="B40">
      <text>
        <t xml:space="preserve">Aswath Damodaran:
If you have a standard deviation for your stock, enter that number. If not, use the industry average standard deviation from the worksheet.</t>
      </text>
    </comment>
    <comment authorId="0" ref="B56">
      <text>
        <t xml:space="preserve">Aswath Damodaran:
Mature companies tend to have costs of capital closer to the market average. While the riskfree rate + 4.5% is a close approximation of the average, you can use a slightly higher number (riskfree rate + 6%) for mature companies in riskier businesses and a slightly lower number (risfree rate + 4%) for safer companies.</t>
      </text>
    </comment>
    <comment authorId="0" ref="B59">
      <text>
        <t xml:space="preserve">Aswath Damodaran:
The default assumption is that competitive advantages will fade to zero over time. While this is a good assumption for many firms (about 7 in 10), there are some firms with sustainable competitive advantages (brand name, for instance), where the excess returns may continue beyond year 10. If your firm is one of those, you can enter a return on capital higher than your cost of capital in the cell below. Just don't get carried away. At the maximum, the excess return should not exceed 5% for a mature firm.</t>
      </text>
    </comment>
    <comment authorId="0" ref="B60">
      <text>
        <t xml:space="preserve">Aswath Damodaran:
Even if you believe your firm has significant competitive advantages, don't set this number to more than 5% more than your cost of capital. </t>
      </text>
    </comment>
    <comment authorId="0" ref="B62">
      <text>
        <t xml:space="preserve">Aswath Damodaran:
Companies at either end of the life cycle - young, growth and old, declining firms have a significant likelihood of failure. While we tend to ignore this in conventional DCF, it is worth thinking about whether you want to estimate a probability of failure. It is not easy to do but it can be done by looking at either history (with young, growth companies) or the debt market (with distressed companies).</t>
      </text>
    </comment>
    <comment authorId="0" ref="B63">
      <text>
        <t xml:space="preserve">Aswath Damodaran
If you want to look at ways of estimating this probability, try these papers I have on the topic:
For young growth companies: http://papers.ssrn.com/sol3/papers.cfm?abstract_id=1418687  
For declining, distressed companies: http://papers.ssrn.com/sol3/papers.cfm?abstract_id=1428022 </t>
      </text>
    </comment>
    <comment authorId="0" ref="B64">
      <text>
        <t xml:space="preserve">Aswath Damodaran:
If the firm fail and has to liquidate its assets, you need to specify what the liquidation proceeds will be tied to. For young growth companies, I would tie it to value and with distressed firms (especially ones with significant assets in place), I would use book value.</t>
      </text>
    </comment>
    <comment authorId="0" ref="B65">
      <text>
        <t xml:space="preserve">Aswath Damodaran:
You will generally not get 100% of fair value. How much less than 100% you get will depend on whether there are lots of potential buyers for your assets and how much of a hurry you are in to liquidate. It may well be zero for a young growth company with no tangible assets.</t>
      </text>
    </comment>
    <comment authorId="0" ref="B67">
      <text>
        <t xml:space="preserve">Aswath Damodaran:
Companies at either end of the life cycle - young, growth and old, declining firms have a significant likelihood of failure. While we tend to ignore this in conventional DCF, it is worth thinking about whether you want to estimate a probability of failure. It is not easy to do but it can be done by looking at either history (with young, growth companies) or the debt market (with distressed companies).</t>
      </text>
    </comment>
    <comment authorId="0" ref="B70">
      <text>
        <t xml:space="preserve">Aswath Damodaran:
Companies generally pay less than the marginal tax rate on their income. Some of that is due to tax deferral and others to quirks in the tax law. Over time, the conservative assumption is to require the tax rate to move towards the marginal tax rate. However, if you believe that your firm's tax benefits are permanent, you can override this assumption.</t>
      </text>
    </comment>
    <comment authorId="0" ref="B72">
      <text>
        <t xml:space="preserve">Aswath Damodaran:
If your company has been losing money for a while, there will be accumulated losses from prior periods. Check your financial statements.</t>
      </text>
    </comment>
    <comment authorId="0" ref="B73">
      <text>
        <t xml:space="preserve">Aswath Damodaran:
This is the NOL from prior years carried forward into this year.</t>
      </text>
    </comment>
    <comment authorId="0" ref="B79">
      <text>
        <t xml:space="preserve">Aswath Damodaran:
Be VERY, VERY careful. This is a growth rate in perpetuity, after year 10. Entering numbers significantly (more than 1%) higher than the risk free rate will render your valuation close to useless.
</t>
      </text>
    </comment>
    <comment authorId="0" ref="B82">
      <text>
        <t xml:space="preserve">Aswath Damodaran:
If your concern is that a portion of the cash is trapped in foreign markets and will be subject to tax, when returned, enter the trapped cash balance. If you feel that the entire cash balance is being discounted because markets don't trust managers, enter the entire cash balance.</t>
      </text>
    </comment>
    <comment authorId="0" ref="B83">
      <text>
        <t xml:space="preserve">Aswath Damodaran:
This is the additional tax due, if the cash is trapped cash. If your concern is that all cash is being discounted by the market because of management mistrust, enter the percentage discount to apply to cash.</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D40">
      <text>
        <t xml:space="preserve">Aswath Damodaran:
By expensing R&amp;D rather than capitalizing it, the firm gets a tax benefit. This is the dollar value of that tax benefit.</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F8">
      <text>
        <t xml:space="preserve">Aswath Damodaran:
If your most recent year's operating income is unusually low or high, you can use the average operating income from the last few years. </t>
      </text>
    </comment>
    <comment authorId="0" ref="F9">
      <text>
        <t xml:space="preserve">Aswath Damodaran:
Enter the interest expense from the most recent income statement.</t>
      </text>
    </comment>
    <comment authorId="0" ref="F10">
      <text>
        <t xml:space="preserve">Aswath Damodaran:
I use a 10 year government bond rate.</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B23">
      <text>
        <t xml:space="preserve">Aswath Damodaran:
Use a sector average beta, if need be.</t>
      </text>
    </comment>
    <comment authorId="0" ref="B25">
      <text>
        <t xml:space="preserve">Aswath Damodaran:
If you pick operating regions or countries, please input the revenues by country or region in the table to the right.</t>
      </text>
    </comment>
    <comment authorId="0" ref="B27">
      <text>
        <t xml:space="preserve">Aswath Damodaran:
If your company has risk exposure in emergiing markets, incorporate that risk premiums here. See worksheet on country risk premiums.</t>
      </text>
    </comment>
    <comment authorId="0" ref="B31">
      <text>
        <t xml:space="preserve">Aswath Damodaran:
Interest expense (gross) from most recent financial statement.</t>
      </text>
    </comment>
    <comment authorId="0" ref="B32">
      <text>
        <t xml:space="preserve">Aswath Damodaran:
Generally found in footnotes to financial statements.</t>
      </text>
    </comment>
    <comment authorId="0" ref="B36">
      <text>
        <t xml:space="preserve">Aswath Damodaran:
1: Large market cap (&gt;$5 billion) and safe.
2: Small market cap (&lt;$5 billion) or risky.
If company has volatile earnings or is in risky business, use 2, even if large market cap.</t>
      </text>
    </comment>
    <comment authorId="0" ref="B37">
      <text>
        <t xml:space="preserve">Aswath Damodaran:
Current, long term cost of borrowing money. If you have a rating use it, if not use a synthetic rating. See the worksheet attached.</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
      <text>
        <t xml:space="preserve">Microsoft Office User:
This is the estimate for the ERP for a mature market, that then updates all of the ERP for other countries by adding the CRP to it. I update the ERP for the S&amp;P 500 at the start of every month on my website (damodaran.com) and if you want, you can change this number to ther most recent update.</t>
      </text>
    </comment>
  </commentList>
</comments>
</file>

<file path=xl/sharedStrings.xml><?xml version="1.0" encoding="utf-8"?>
<sst xmlns="http://schemas.openxmlformats.org/spreadsheetml/2006/main" count="1591" uniqueCount="923">
  <si>
    <t>Input cell</t>
  </si>
  <si>
    <t>Calculated cell</t>
  </si>
  <si>
    <t>Date of valuation</t>
  </si>
  <si>
    <r>
      <rPr>
        <rFont val="Arial"/>
        <b/>
        <color theme="1"/>
        <sz val="12.0"/>
      </rPr>
      <t>Important:</t>
    </r>
    <r>
      <rPr>
        <rFont val="Arial"/>
        <b val="0"/>
        <color theme="1"/>
        <sz val="12.0"/>
      </rPr>
      <t xml:space="preserve"> Before you run this spreadsheet, go into preferences in Excel and check under Calculation options</t>
    </r>
  </si>
  <si>
    <t>Company name</t>
  </si>
  <si>
    <t>Nvidia</t>
  </si>
  <si>
    <t>There should be a check against the iteration box. If there is not, you will get circular reasoning errors.</t>
  </si>
  <si>
    <t>Numbers from your base year below ( in consistent units)</t>
  </si>
  <si>
    <t>This year</t>
  </si>
  <si>
    <t>Last year</t>
  </si>
  <si>
    <t>Updated on January 2023 with updated Industry averages and risk premiums</t>
  </si>
  <si>
    <t>Country of incorporation</t>
  </si>
  <si>
    <t>United States</t>
  </si>
  <si>
    <t>Industry (US)</t>
  </si>
  <si>
    <t>Semiconductor</t>
  </si>
  <si>
    <t>Industry (Global)</t>
  </si>
  <si>
    <t>Last 10K</t>
  </si>
  <si>
    <t>Years since last 10K</t>
  </si>
  <si>
    <t>Revenues</t>
  </si>
  <si>
    <t>Operating income or EBIT</t>
  </si>
  <si>
    <t>Interest expense</t>
  </si>
  <si>
    <t>Book value of equity</t>
  </si>
  <si>
    <t>Book value of debt</t>
  </si>
  <si>
    <t>Do you have R&amp;D expenses to capitalize?</t>
  </si>
  <si>
    <t>Yes</t>
  </si>
  <si>
    <t xml:space="preserve">If you want to capitalize R&amp;D, you have to input the numbers into the R&amp;D worksheet. </t>
  </si>
  <si>
    <t>Do you have operating lease commitments?</t>
  </si>
  <si>
    <t>No</t>
  </si>
  <si>
    <t>If you lease or other contractual commitments that have not been converteed to debt already, say yes to this option and do the conversion.</t>
  </si>
  <si>
    <t>Cash and Marketable Securities</t>
  </si>
  <si>
    <t>Cross holdings and other non-operating assets</t>
  </si>
  <si>
    <t>Minority interests</t>
  </si>
  <si>
    <t>Number of shares outstanding =</t>
  </si>
  <si>
    <t>Current stock price =</t>
  </si>
  <si>
    <t>Computed numbers: Here is what your company's numbers look like, relative to industry.</t>
  </si>
  <si>
    <t>Effective tax rate =</t>
  </si>
  <si>
    <t>If you are not working in US dollars, you should add the inflation differential to the industry averages.</t>
  </si>
  <si>
    <t>Marginal tax rate =</t>
  </si>
  <si>
    <t>Global Distribution Stats</t>
  </si>
  <si>
    <t>The value drivers below (non-AI)</t>
  </si>
  <si>
    <t>Company</t>
  </si>
  <si>
    <t>Average</t>
  </si>
  <si>
    <t>1st Quartile</t>
  </si>
  <si>
    <t>Median</t>
  </si>
  <si>
    <t>3rd Quartile</t>
  </si>
  <si>
    <t xml:space="preserve">Revenue growth rate for next year </t>
  </si>
  <si>
    <t>Revenue growth in the most recent year =</t>
  </si>
  <si>
    <t>Operating Margin for next year</t>
  </si>
  <si>
    <t>Pre-tax operating margin in the most recent year =</t>
  </si>
  <si>
    <t>Compounded annual revenue growth rate - years 2-5 =</t>
  </si>
  <si>
    <t>Growth Lever</t>
  </si>
  <si>
    <t>Sales to capital ratio in most recent year =</t>
  </si>
  <si>
    <t>Target pre-tax operating margin =</t>
  </si>
  <si>
    <t>Profitability Lever</t>
  </si>
  <si>
    <t>Marginal sales to capital ratio  =</t>
  </si>
  <si>
    <t>Year of convergence for margin</t>
  </si>
  <si>
    <t>Speed of convergence level</t>
  </si>
  <si>
    <t>Return on invested capital in most recent year=</t>
  </si>
  <si>
    <t>Sales to capital ratio  (for years 1-5)</t>
  </si>
  <si>
    <t>Efficency of Growth Lever</t>
  </si>
  <si>
    <t>Standard deviation in stock prices =</t>
  </si>
  <si>
    <t>Sales to capital ratio (for years 6-10)</t>
  </si>
  <si>
    <t>Cost of capital =</t>
  </si>
  <si>
    <t xml:space="preserve">Market numbers </t>
  </si>
  <si>
    <t>Riskfree rate</t>
  </si>
  <si>
    <t>Valuation Output Feedback (for you to use to fine tune your inputs, if you want)</t>
  </si>
  <si>
    <t>Initial cost of capital =</t>
  </si>
  <si>
    <t>Do not input. Go to cost of capital sheet.</t>
  </si>
  <si>
    <t>Revenues in year 10, based on your revenue growth =</t>
  </si>
  <si>
    <t>Other inputs</t>
  </si>
  <si>
    <t>Pre-tax Operating Income in year 10, based on your operating margin =</t>
  </si>
  <si>
    <t>Do you have employee options outstanding?</t>
  </si>
  <si>
    <t>Return on invested capital in year 10, based on your sales/capital ratio =</t>
  </si>
  <si>
    <t>Number of options outstanding =</t>
  </si>
  <si>
    <t>Check the Diagnostics worksheet for more details.</t>
  </si>
  <si>
    <t>Average strike price =</t>
  </si>
  <si>
    <t>Average maturity =</t>
  </si>
  <si>
    <t>Standard deviation on stock price =</t>
  </si>
  <si>
    <t>Value Drivers for AI Chip business</t>
  </si>
  <si>
    <t>Deactivated by finisher</t>
  </si>
  <si>
    <t>Total Market</t>
  </si>
  <si>
    <t>NVIDIA's Market Share</t>
  </si>
  <si>
    <t>Operating margin</t>
  </si>
  <si>
    <t>Value Drivers for Auto Chip business</t>
  </si>
  <si>
    <t xml:space="preserve">Default assumptions. </t>
  </si>
  <si>
    <t>In stable growth, I will assume that your firm will have a cost of capital similar to that of typical mature companies (riskfree rate + 4.5%)</t>
  </si>
  <si>
    <t>Do you want to override this assumption =</t>
  </si>
  <si>
    <t>Mature companies generally see their risk levels approach the average</t>
  </si>
  <si>
    <t>If yes, enter the cost of capital after year 10 =</t>
  </si>
  <si>
    <t>Though some sectors, even in stable growth, may have higher risk. If you change your risk free rate after year 10 (see cell B57 &amp; 58), you should incorporate the change into your stable cost of capital estimate.</t>
  </si>
  <si>
    <t>I will assume that your firm will earn a return on capital equal to its cost of capital after year 10. I am assuming that whatever competitive advantages you have today will fade over time.</t>
  </si>
  <si>
    <t>Mature companies find it difficult to generate returns that exceed the cost of capital</t>
  </si>
  <si>
    <t>If yes, enter the return on capital you expect after year 10</t>
  </si>
  <si>
    <t>But there are significant exceptions among companies with long-lasting competitive advantages.</t>
  </si>
  <si>
    <t>I will assume that your firm has no chance of failure over the foreseeable future.</t>
  </si>
  <si>
    <t>Many young, growth companies fail, especially if they have trouble raising cash. Many distressed companies fail, because they have trouble making debt payments.</t>
  </si>
  <si>
    <t>If yes, enter the probability of failure =</t>
  </si>
  <si>
    <t>Tough to estimate but a key input. Use the failure rate worksheet, if necessary.</t>
  </si>
  <si>
    <t>What do you want to tie your proceeds in failure to?</t>
  </si>
  <si>
    <t>V</t>
  </si>
  <si>
    <t>B: Book value of capital, V= Estimated fair value for the company</t>
  </si>
  <si>
    <t>Enter the distress proceeds as percentage of book or fair value</t>
  </si>
  <si>
    <t>This can be zero, if the assets will be worth nothing if the firm fails.</t>
  </si>
  <si>
    <t>I assume that reinvestment in a year translates into growth in the next year, i.e., there is a one year lag between reinvesting and generating growth from that reinvestment.</t>
  </si>
  <si>
    <t>Do you want override this assumption =</t>
  </si>
  <si>
    <t>If yes, enter a different lag (0 = no lag to 3 = lag of 3 years)</t>
  </si>
  <si>
    <t>I will assume that your effective tax rate will adjust to your marginal tax rate by your terminal year. If you override this assumption, I will leave the tax rate at your effective tax rate.</t>
  </si>
  <si>
    <t>I will assume that you have no losses carried forward from prior years ( NOL) coming into the valuation. If you have a money losing company, you may want to override tis.</t>
  </si>
  <si>
    <t>Check the financial statements.</t>
  </si>
  <si>
    <t>If yes, enter the NOL that you are carrying over into year 1</t>
  </si>
  <si>
    <t>An NOL will shield your income from taxes, even after you start making money.</t>
  </si>
  <si>
    <t>I will asssume that today's risk free rate will prevail in perpetuity. If you override this assumption, I will change the riskfree rate after year 10.</t>
  </si>
  <si>
    <t>If yes, you will be asked to enter a normal risk free rate and your growth in perpetuity will be adjusted accordingly.</t>
  </si>
  <si>
    <t>If yes, enter the riskfree rate after year 10</t>
  </si>
  <si>
    <t>Enter your estimate of what the riskfree rate (in your currency of choice) will be after year 10</t>
  </si>
  <si>
    <t>I will assume that the growth rate in perpetuity will be equal to the risk free rate. This allows for both valuation consistency and prevents "impossible" growth rates.</t>
  </si>
  <si>
    <t>This is an option to let you use a negative growth rate in perpetuity or to even liquidate the firm.</t>
  </si>
  <si>
    <t>If yes, enter the growth rate in perpetuity</t>
  </si>
  <si>
    <t>This can be negative, if you feel the company will decline (and disappear) after growth is done. If you let it exceed the risk free rate, you are on your own in uncharted territory.</t>
  </si>
  <si>
    <t>I have assumed that none of the cash is trapped (in foreign countries) and that there is no additional tax liability coming due and that cash is a neutral asset.</t>
  </si>
  <si>
    <t>Do you want to override this assumption</t>
  </si>
  <si>
    <t>If yes, enter trapped cash (if taxes) or entire balance (if mistrust)</t>
  </si>
  <si>
    <t>Cash that is trapped in foreign markets (and subject to additoinal tax) or cash that is being discounted by the market (because of management mistrust)</t>
  </si>
  <si>
    <t>&amp; Average tax rate of the foreign markets where the cash is trapped</t>
  </si>
  <si>
    <t>Additional tax rate due on trapped cash or discount being applied to cash balance because of mistrust.</t>
  </si>
  <si>
    <t>Base year</t>
  </si>
  <si>
    <t>Terminal year</t>
  </si>
  <si>
    <t>Terminal Value</t>
  </si>
  <si>
    <t>Rest Revenue growth rate</t>
  </si>
  <si>
    <t>Rest Revenues</t>
  </si>
  <si>
    <t>EBIT (Operating) margin</t>
  </si>
  <si>
    <t>EBIT (Operating income)</t>
  </si>
  <si>
    <t>Tax rate</t>
  </si>
  <si>
    <t>EBIT(1-t)</t>
  </si>
  <si>
    <t xml:space="preserve"> - Reinvestment</t>
  </si>
  <si>
    <t>FCFF</t>
  </si>
  <si>
    <t>NOL</t>
  </si>
  <si>
    <t>Total Market (AI)</t>
  </si>
  <si>
    <t>Nvidia Market share (AI)</t>
  </si>
  <si>
    <t>Revenues from AI</t>
  </si>
  <si>
    <t>Operating Margin</t>
  </si>
  <si>
    <t>Operating Income</t>
  </si>
  <si>
    <t>EBIT (1-t)</t>
  </si>
  <si>
    <t>FCFF (AI)</t>
  </si>
  <si>
    <t>Total Market (Auto)</t>
  </si>
  <si>
    <t>Nvidia Market share (Auto)</t>
  </si>
  <si>
    <t>Revenues from Auto</t>
  </si>
  <si>
    <t>Cost of capital</t>
  </si>
  <si>
    <t>Cumulated discount factor</t>
  </si>
  <si>
    <t>PV(FCFF from rest)</t>
  </si>
  <si>
    <t>PV (FCFF frrom AI)</t>
  </si>
  <si>
    <t>PV(FCFF from Auto)</t>
  </si>
  <si>
    <t>Value of Rest</t>
  </si>
  <si>
    <t>Value of AI</t>
  </si>
  <si>
    <t>Value of Auto</t>
  </si>
  <si>
    <t>Value as Going Concern =</t>
  </si>
  <si>
    <t>Probability of failure =</t>
  </si>
  <si>
    <t>Proceeds if firm fails =</t>
  </si>
  <si>
    <t>Value of operating assets =</t>
  </si>
  <si>
    <t xml:space="preserve"> - Debt</t>
  </si>
  <si>
    <t xml:space="preserve"> - Minority interests</t>
  </si>
  <si>
    <t xml:space="preserve"> +  Cash</t>
  </si>
  <si>
    <t xml:space="preserve"> + Non-operating assets</t>
  </si>
  <si>
    <t>Value of equity</t>
  </si>
  <si>
    <t xml:space="preserve"> - Value of options</t>
  </si>
  <si>
    <t>Value of equity in common stock</t>
  </si>
  <si>
    <t>Number of shares</t>
  </si>
  <si>
    <t>Estimated value /share</t>
  </si>
  <si>
    <t>Price</t>
  </si>
  <si>
    <t>Price as % of value</t>
  </si>
  <si>
    <t>Implied variables</t>
  </si>
  <si>
    <t>After year 10</t>
  </si>
  <si>
    <t>Sales to capital ratio</t>
  </si>
  <si>
    <t>Invested capital</t>
  </si>
  <si>
    <t>ROIC</t>
  </si>
  <si>
    <t>The Opportunistic Chip Maker</t>
  </si>
  <si>
    <t>Tell your story about the company. Keep it focuses on the company's businesses and tie it into the three key levers of value: cash flows, growth and risk</t>
  </si>
  <si>
    <t>The Assumptions</t>
  </si>
  <si>
    <t>Next year</t>
  </si>
  <si>
    <t>Years 2-5</t>
  </si>
  <si>
    <t>Years 6-10</t>
  </si>
  <si>
    <t>Link to story</t>
  </si>
  <si>
    <t>Revenues (a)</t>
  </si>
  <si>
    <t>Tie each assumption to the part of your story that relates to it.</t>
  </si>
  <si>
    <t>Operating margin (b)</t>
  </si>
  <si>
    <t>Reinvestment (c )</t>
  </si>
  <si>
    <t>Return on capital</t>
  </si>
  <si>
    <t>Marginal ROIC =</t>
  </si>
  <si>
    <t>Cost of capital (d)</t>
  </si>
  <si>
    <t>The Cash Flows</t>
  </si>
  <si>
    <t>EBIT</t>
  </si>
  <si>
    <t xml:space="preserve">Reinvestment </t>
  </si>
  <si>
    <t>These are the numbers that come from your assumptions. The revenues over time reflect your revenue growth, the operating margins evolve towards your target margin and your tax rate will change, if you have set it to. The reinvestment is estimated using the sales to capital ratio for the first 10 years and based on a reinvestment rate in stable growth (g/ ROC).</t>
  </si>
  <si>
    <t>The Value</t>
  </si>
  <si>
    <t>Terminal value</t>
  </si>
  <si>
    <t>Adjustment for distress</t>
  </si>
  <si>
    <t xml:space="preserve"> - Debt &amp; Minority Interests</t>
  </si>
  <si>
    <t xml:space="preserve"> + Cash &amp; Other Non-operating assets</t>
  </si>
  <si>
    <t xml:space="preserve"> - Value of equity options</t>
  </si>
  <si>
    <t>Value per share</t>
  </si>
  <si>
    <t>Stock was trading at =</t>
  </si>
  <si>
    <t>You can modify this picture and bring in relevant details to back up your cost of capital and other details that you think flesh out your company's valuation story.</t>
  </si>
  <si>
    <t>Base Year and Comparison</t>
  </si>
  <si>
    <t>Growth Story (Revenue)</t>
  </si>
  <si>
    <t>Profitability Story (Margin)</t>
  </si>
  <si>
    <t>Growth Efficiency Story</t>
  </si>
  <si>
    <t>Industry</t>
  </si>
  <si>
    <t>Revenue Growth</t>
  </si>
  <si>
    <t>Growth Rate</t>
  </si>
  <si>
    <t>Revenue</t>
  </si>
  <si>
    <t>Reinvestment Rate</t>
  </si>
  <si>
    <t>Revenue (Gaming/Other)</t>
  </si>
  <si>
    <t>Revenue (AI)</t>
  </si>
  <si>
    <t>Revenue (Auto)</t>
  </si>
  <si>
    <t>Revenues (Total)</t>
  </si>
  <si>
    <t>R&amp;D Adj Operating Margin</t>
  </si>
  <si>
    <t>Reinvestment</t>
  </si>
  <si>
    <t>Cost of Capital</t>
  </si>
  <si>
    <t>Cumulated WACC</t>
  </si>
  <si>
    <t>Price per share</t>
  </si>
  <si>
    <t>Sales to Capital</t>
  </si>
  <si>
    <t>% Under or Over Valued</t>
  </si>
  <si>
    <t>Risk Story</t>
  </si>
  <si>
    <t>Competitive Advantages</t>
  </si>
  <si>
    <t>AI and Auto Business: Market Size and Market Share</t>
  </si>
  <si>
    <t>AI</t>
  </si>
  <si>
    <t>Auto</t>
  </si>
  <si>
    <t>Current</t>
  </si>
  <si>
    <t>In 2033</t>
  </si>
  <si>
    <t>Total Market ($ M)</t>
  </si>
  <si>
    <t>Market Share</t>
  </si>
  <si>
    <t>NVIDIA revenues</t>
  </si>
  <si>
    <t>Step 1: Check revenue growth rate</t>
  </si>
  <si>
    <t>Your forecasts</t>
  </si>
  <si>
    <t>Questions to ask</t>
  </si>
  <si>
    <t>Industry Average</t>
  </si>
  <si>
    <t>Most Recent year</t>
  </si>
  <si>
    <t>1. If you are forecasting a revenue growth rate &gt; industry average, is your company small?</t>
  </si>
  <si>
    <t>Annual Revenue Growth Rate</t>
  </si>
  <si>
    <t>2. If your forecasted revenue growth rate is very different from your company's most recent year of growth, what is the reason?</t>
  </si>
  <si>
    <t>Step 2: Check dollar revenues</t>
  </si>
  <si>
    <t>Year 5</t>
  </si>
  <si>
    <t>Year 10</t>
  </si>
  <si>
    <t>1. How big is the total market today?</t>
  </si>
  <si>
    <t>2. How much revenues do the biggest companies in that market make today?</t>
  </si>
  <si>
    <t>3. How much growth is there in the total market?</t>
  </si>
  <si>
    <t>4. What type of market share are you forecasting for your company in year 10?</t>
  </si>
  <si>
    <t>Step 3: Check your margins</t>
  </si>
  <si>
    <t>1. What are the margins of the industry that the company is in?</t>
  </si>
  <si>
    <t>2. What are the unit economics of the business? (How much does it cost you to make the extra unit that you sell?</t>
  </si>
  <si>
    <t>3. What does the competition in this business look like?</t>
  </si>
  <si>
    <t>Step 4: Check how much you are reinvesting</t>
  </si>
  <si>
    <t>1. is the growth that you are forecasting bounce-back growth or new growth?</t>
  </si>
  <si>
    <t>2. How much excess capacity do you have to service near term growth?</t>
  </si>
  <si>
    <t>3. Does investment efficiency in this business change as companies get bigger?</t>
  </si>
  <si>
    <t>Reinvestment effect on cash flows</t>
  </si>
  <si>
    <t>$ Value</t>
  </si>
  <si>
    <t>As % of value</t>
  </si>
  <si>
    <t>PV of after-tax operating income for next 10 years</t>
  </si>
  <si>
    <t>1. Is your reinvestment consitent with your revenue growth forecast?</t>
  </si>
  <si>
    <t>Value effect of reinvestment for next 10 years</t>
  </si>
  <si>
    <t>2. Are you comfortable with your return on capital in year 10?</t>
  </si>
  <si>
    <t>PV of FCFF for next ten years</t>
  </si>
  <si>
    <t>Return on capital effects</t>
  </si>
  <si>
    <t>Most recent year</t>
  </si>
  <si>
    <t>Marginal (1-10)</t>
  </si>
  <si>
    <t>ROC in year 10</t>
  </si>
  <si>
    <t>Stable ROC</t>
  </si>
  <si>
    <t>Step 5: Risk Metrics</t>
  </si>
  <si>
    <t>Compounded</t>
  </si>
  <si>
    <t>Year 1-5</t>
  </si>
  <si>
    <t>Stable Growth</t>
  </si>
  <si>
    <t>1. How does your cost of capital compare to the industry average?</t>
  </si>
  <si>
    <t>2. What is happenign to your cost of capital over time? Why?</t>
  </si>
  <si>
    <t>3. Is your failure rate consistent with your company's characteristics?</t>
  </si>
  <si>
    <t>Failure Rate</t>
  </si>
  <si>
    <t>Step 6: Price versus Value</t>
  </si>
  <si>
    <t>Your calculated value as a percent of current price</t>
  </si>
  <si>
    <t>Inputs</t>
  </si>
  <si>
    <t>If calculated value is negative or looks too low</t>
  </si>
  <si>
    <t>If calculated value looks too high</t>
  </si>
  <si>
    <t>Revenue growth rate (input cell B25, B27)</t>
  </si>
  <si>
    <t>Increase revenue growth rate</t>
  </si>
  <si>
    <t>Decrease revenue growth rate</t>
  </si>
  <si>
    <t>Operating margin (B26, B28)</t>
  </si>
  <si>
    <t>Increase the target pre-tax operating margin</t>
  </si>
  <si>
    <t>Decrease the target pre-tax operating margin</t>
  </si>
  <si>
    <t xml:space="preserve"> </t>
  </si>
  <si>
    <t>Sales to Capital (B30-B32)</t>
  </si>
  <si>
    <t>Increase the sales/capital ratio</t>
  </si>
  <si>
    <t>Decrease the sales/capital ratio</t>
  </si>
  <si>
    <t>Return on capital in perpetuity (B48, B49)</t>
  </si>
  <si>
    <t>Increase relative to your cost of capital</t>
  </si>
  <si>
    <t>If higher than your cost of capital, lower towards your cost of capital</t>
  </si>
  <si>
    <t>Note: This worksheet is the most finicky of all of the worksheets in this spreadsheet. If you start to get errors, here is a quick fix. Go into cell B12 and replace the contents with a number (say 5), and then undo your action. The spreadsheet will fix itself magically.</t>
  </si>
  <si>
    <t>Valuing Options or Warrants</t>
  </si>
  <si>
    <t>Enter the current stock price =</t>
  </si>
  <si>
    <t>Enter the strike price on the option =</t>
  </si>
  <si>
    <t>Enter the expiration of the option =</t>
  </si>
  <si>
    <t>Enter the standard deviation in stock prices =</t>
  </si>
  <si>
    <t>(volatility)</t>
  </si>
  <si>
    <t>Enter the annualized dividend yield on stock =</t>
  </si>
  <si>
    <t>Enter the treasury bond rate =</t>
  </si>
  <si>
    <t>Enter the number of warrants (options) outstanding =</t>
  </si>
  <si>
    <t>Enter the number of shares outstanding =</t>
  </si>
  <si>
    <t>Do not input any numbers below this line</t>
  </si>
  <si>
    <t>Dilution-adjusted Black-Scholes</t>
  </si>
  <si>
    <t>Stock Price=</t>
  </si>
  <si>
    <t># Warrants issued=</t>
  </si>
  <si>
    <t>Strike Price=</t>
  </si>
  <si>
    <t># Shares outstanding=</t>
  </si>
  <si>
    <t>Adjusted S =</t>
  </si>
  <si>
    <t>T.Bond rate=</t>
  </si>
  <si>
    <t>Adjusted K =</t>
  </si>
  <si>
    <t>Variance=</t>
  </si>
  <si>
    <t>Expiration (in years) =</t>
  </si>
  <si>
    <t>Annualized dividend yield=</t>
  </si>
  <si>
    <t>Div. Adj. interest rate=</t>
  </si>
  <si>
    <t xml:space="preserve">d1 = </t>
  </si>
  <si>
    <t>N (d1) =</t>
  </si>
  <si>
    <t xml:space="preserve">d2 = </t>
  </si>
  <si>
    <t>N (d2) =</t>
  </si>
  <si>
    <t xml:space="preserve">Value per option = </t>
  </si>
  <si>
    <t>Value of all options outstanding =</t>
  </si>
  <si>
    <t>R &amp; D Converter</t>
  </si>
  <si>
    <t>This spreadsheet converts R&amp;D expenses from operating to capital expenses. It makes the appropriate adjustments to operating income, net</t>
  </si>
  <si>
    <t>income, the book value of assets and the book value of equity.</t>
  </si>
  <si>
    <t>Over how many years do you want to amortize R&amp;D expenses</t>
  </si>
  <si>
    <t>! If in doubt, use the lookup table below</t>
  </si>
  <si>
    <t>Enter the current year's R&amp;D expense =</t>
  </si>
  <si>
    <t>The maximum allowed is ten years</t>
  </si>
  <si>
    <t>Enter R&amp; D expenses for past years: the number of years that you will need to enter will be determined by the amortization period</t>
  </si>
  <si>
    <t>Do not input numbers in the first column (Year). It will get automatically updated  based on the input above.</t>
  </si>
  <si>
    <t>Year</t>
  </si>
  <si>
    <t>R&amp; D Expenses</t>
  </si>
  <si>
    <t>! Year -1 is the year prior to the current year</t>
  </si>
  <si>
    <t>! Year -2 is the two years prior to the current year</t>
  </si>
  <si>
    <t>Output</t>
  </si>
  <si>
    <t>R&amp;D Expense</t>
  </si>
  <si>
    <t>Unamortized portion</t>
  </si>
  <si>
    <t>Amortization this year</t>
  </si>
  <si>
    <t>Value of Research Asset =</t>
  </si>
  <si>
    <t>Amortization of asset for current year =</t>
  </si>
  <si>
    <t>Adjustment to Operating Income =</t>
  </si>
  <si>
    <t>! A positive number indicates an increase in operating income (add to reported EBIT)</t>
  </si>
  <si>
    <t>Tax Effect of R&amp;D Expensing</t>
  </si>
  <si>
    <t>Operating Lease Converter</t>
  </si>
  <si>
    <t>The yellow cells are input cells. Please enter them.</t>
  </si>
  <si>
    <t>Until 2019, this worksheet had to be used for every firm with operating lease commitments, since accountants treated operating lease expenses as operating expenses. In 2019, IFRS and GAAP made the long-overdue change to treat leases as debt, and for firms that follow these standards, the conversion that I am doing on this spreadsheet is being done by accountants, with lease debt and operating income already adjusted. If that is the case, and you showed the lease debt as part of debt in the input page, please do not use this spreadsheet, since you will be double counting.</t>
  </si>
  <si>
    <t>Operating lease expense in current year =</t>
  </si>
  <si>
    <t>Operating Lease Commitments (From footnote to financials)</t>
  </si>
  <si>
    <t>Commitment</t>
  </si>
  <si>
    <t>! Year 1 is next year, ….</t>
  </si>
  <si>
    <t>6 and beyond</t>
  </si>
  <si>
    <t>Pre-tax Cost of Debt =</t>
  </si>
  <si>
    <t>! If you do not have a cost of debt, use the synthetic rating estimator</t>
  </si>
  <si>
    <t>Number of years embedded in yr 6 estimate =</t>
  </si>
  <si>
    <t>! I use the average lease expense over the first five years</t>
  </si>
  <si>
    <t>to estimate the number of years of expenses in yr 6</t>
  </si>
  <si>
    <t>Converting Operating Leases into debt</t>
  </si>
  <si>
    <t>Present Value</t>
  </si>
  <si>
    <t>! Commitment beyond year 6 converted into an annuity for ten years</t>
  </si>
  <si>
    <t>Debt Value of leases =</t>
  </si>
  <si>
    <t>Restated Financials</t>
  </si>
  <si>
    <t>Depreciation on Operating Lease Asset =</t>
  </si>
  <si>
    <t>! I use straight line depreciation</t>
  </si>
  <si>
    <t>Adjustment to Operating Earnings =</t>
  </si>
  <si>
    <t>! Add this amount to pre-tax operating income</t>
  </si>
  <si>
    <t>Adjustment to Total Debt outstanding =</t>
  </si>
  <si>
    <t>! Add this amount to debt</t>
  </si>
  <si>
    <t>Adjustment to Depreciation =</t>
  </si>
  <si>
    <t>If you have negative operating income, this spreadsheet will offer you a D rating. Do not use that rating as your cost of debt for a going concern. Insread give your company a low, but going concern rating like BB and use that cost of debt.</t>
  </si>
  <si>
    <t>Inputs for synthetic rating estimation</t>
  </si>
  <si>
    <t>Please read the special cases worksheet (see below) before you use this spreadsheet.</t>
  </si>
  <si>
    <t>Before you use this spreadsheet, make sure that the iteration box (under calculation options in excel) is checked.</t>
  </si>
  <si>
    <t>Enter the type of firm =</t>
  </si>
  <si>
    <t>Enter current Earnings before interest and taxes (EBIT) =</t>
  </si>
  <si>
    <t>(Add back only long term interest expense for financial firms)</t>
  </si>
  <si>
    <t>Enter current interest expenses =</t>
  </si>
  <si>
    <t>(Use only long term interest expense for financial firms)</t>
  </si>
  <si>
    <t>Enter long term risk free rate  =</t>
  </si>
  <si>
    <t>Interest  coverage ratio =</t>
  </si>
  <si>
    <t>Estimated Bond Rating =</t>
  </si>
  <si>
    <t>Note: If you get REF! All over the place, set the operating lease commitment question in cell F5</t>
  </si>
  <si>
    <t>Estimated Company Default Spread =</t>
  </si>
  <si>
    <t>to No, and then reset it to Yes. It should work.</t>
  </si>
  <si>
    <t>Estimated County Default Spread (if any) =</t>
  </si>
  <si>
    <t>Estimated Cost of Debt =</t>
  </si>
  <si>
    <t xml:space="preserve"> If you want to update the spreads listed below, please visit http://www.bondsonline.com</t>
  </si>
  <si>
    <t>For large manufacturing firms</t>
  </si>
  <si>
    <t>Default Probabilities over time (1 - 10 year time horizons)</t>
  </si>
  <si>
    <t>If interest coverage ratio is</t>
  </si>
  <si>
    <t>Rating</t>
  </si>
  <si>
    <t>&gt;</t>
  </si>
  <si>
    <t>≤ to</t>
  </si>
  <si>
    <t>Rating is</t>
  </si>
  <si>
    <t>Spread is</t>
  </si>
  <si>
    <t>AAA</t>
  </si>
  <si>
    <t>D2/D</t>
  </si>
  <si>
    <t>AA</t>
  </si>
  <si>
    <t>C2/C</t>
  </si>
  <si>
    <t>A</t>
  </si>
  <si>
    <t>Ca2/CC</t>
  </si>
  <si>
    <t>BBB</t>
  </si>
  <si>
    <t>Caa/CCC</t>
  </si>
  <si>
    <t>BB</t>
  </si>
  <si>
    <t>B3/B-</t>
  </si>
  <si>
    <t>B</t>
  </si>
  <si>
    <t>B2/B</t>
  </si>
  <si>
    <t>CCC/C</t>
  </si>
  <si>
    <t>B1/B+</t>
  </si>
  <si>
    <t>Ba2/BB</t>
  </si>
  <si>
    <t>Ba1/BB+</t>
  </si>
  <si>
    <t>Baa2/BBB</t>
  </si>
  <si>
    <t>A3/A-</t>
  </si>
  <si>
    <t>A2/A</t>
  </si>
  <si>
    <t>A1/A+</t>
  </si>
  <si>
    <t>Aa2/AA</t>
  </si>
  <si>
    <t>Aaa/AAA</t>
  </si>
  <si>
    <t>For smaller and riskier firms</t>
  </si>
  <si>
    <t>greater than</t>
  </si>
  <si>
    <t>You can use this spreadsheet to compute your cost of capital. You can either use the built-in data to compute key inputs (beta, equity risk premium, default spread) or enter them directly. If you choose to use the built in ERP data, you can update the ERP numbers to reflect a more current mature market premuum (since the spreadsheet uses the start of the year numbers).</t>
  </si>
  <si>
    <t>Estimation of Current Cost of Capital</t>
  </si>
  <si>
    <t>Operating Countries ERP calculator</t>
  </si>
  <si>
    <r>
      <rPr>
        <rFont val="Times New Roman"/>
        <color theme="1"/>
        <sz val="12.0"/>
      </rPr>
      <t xml:space="preserve">There are four ways in whch you can estimate your cost of capital. In the first, you can </t>
    </r>
    <r>
      <rPr>
        <rFont val="Times New Roman"/>
        <b/>
        <color theme="1"/>
        <sz val="12.0"/>
      </rPr>
      <t>directly input</t>
    </r>
    <r>
      <rPr>
        <rFont val="Times New Roman"/>
        <color theme="1"/>
        <sz val="12.0"/>
      </rPr>
      <t xml:space="preserve"> a cost of captial. In the second, you can </t>
    </r>
    <r>
      <rPr>
        <rFont val="Times New Roman"/>
        <b/>
        <color theme="1"/>
        <sz val="12.0"/>
      </rPr>
      <t>work through your company's cost of capital inputs in detail</t>
    </r>
    <r>
      <rPr>
        <rFont val="Times New Roman"/>
        <color theme="1"/>
        <sz val="12.0"/>
      </rPr>
      <t xml:space="preserve">, entering business, geogaphical mix and debt, and I will help you estimate a cost of capital. In the third, you can look up the </t>
    </r>
    <r>
      <rPr>
        <rFont val="Times New Roman"/>
        <b/>
        <color theme="1"/>
        <sz val="12.0"/>
      </rPr>
      <t>cost of capital for the industry</t>
    </r>
    <r>
      <rPr>
        <rFont val="Times New Roman"/>
        <color theme="1"/>
        <sz val="12.0"/>
      </rPr>
      <t xml:space="preserve"> your firm belongs to and in the fourth, you can use a </t>
    </r>
    <r>
      <rPr>
        <rFont val="Times New Roman"/>
        <b/>
        <color theme="1"/>
        <sz val="12.0"/>
      </rPr>
      <t>crosssectoinal distribution</t>
    </r>
    <r>
      <rPr>
        <rFont val="Times New Roman"/>
        <color theme="1"/>
        <sz val="12.0"/>
      </rPr>
      <t xml:space="preserve">  of costs of capital for companies at the start of the year to make your estimate.</t>
    </r>
  </si>
  <si>
    <t>Country</t>
  </si>
  <si>
    <t>ERP</t>
  </si>
  <si>
    <t>Weight</t>
  </si>
  <si>
    <t>Weighted ERP</t>
  </si>
  <si>
    <t>The last two rows in each of country/region risk premium tables is set aside for your input to provide you with flexibility to enter some numbers directly. For instance, assume that you have a company that breaks its revenues down into three countries and then puts the rest into "Rest of the World". You can enter the "Rest of the World" in one of these two rows and enter an equity risk premium for the rest of the world. The easiest way to do that is to go into the country equity risk premium worksheet and change the GDP for the three countries that you have data for to zero and compute the global weighted average ERP for the remaining countries. With the regional worksheet, you can use the last two rows to enter the data for an individual country (usually the domestic country) that might be broken out though the rest of the revenues are broken down by region. You can look up the ERP for the country in the country ERP worksheet.</t>
  </si>
  <si>
    <t>China</t>
  </si>
  <si>
    <t>Taiwan</t>
  </si>
  <si>
    <t>Which approach will you be using?</t>
  </si>
  <si>
    <t>If direct input, enter cost of capital to use</t>
  </si>
  <si>
    <t>Cost of capital based upon approach =</t>
  </si>
  <si>
    <t>Approach 1: Detailed Cost of Capital</t>
  </si>
  <si>
    <t>Rest of the World</t>
  </si>
  <si>
    <t>Equity</t>
  </si>
  <si>
    <t>Number of Shares outstanding =</t>
  </si>
  <si>
    <t>Total</t>
  </si>
  <si>
    <t>Current Market Price per share =</t>
  </si>
  <si>
    <t>Operating Regions ERP calculator</t>
  </si>
  <si>
    <t>Region</t>
  </si>
  <si>
    <t>Approach for estimating beta</t>
  </si>
  <si>
    <t>Single Business(US)</t>
  </si>
  <si>
    <t>If direct input, enter levered beta (or regression beta)</t>
  </si>
  <si>
    <t>Unlevered beta =</t>
  </si>
  <si>
    <t>Riskfree Rate =</t>
  </si>
  <si>
    <t>What approach do you want to use to input ERP?</t>
  </si>
  <si>
    <t>Operating countries</t>
  </si>
  <si>
    <t>Direct input for ERP (if you choose "will input"</t>
  </si>
  <si>
    <t>Equity Risk Premium used in cost of equity =</t>
  </si>
  <si>
    <t>Debt</t>
  </si>
  <si>
    <t>Book Value of Straight Debt =</t>
  </si>
  <si>
    <t>Interest Expense on Debt =</t>
  </si>
  <si>
    <t>South Korea</t>
  </si>
  <si>
    <t>Average Maturity =</t>
  </si>
  <si>
    <t>Approach for estimating pre-tax cost of debt</t>
  </si>
  <si>
    <t>Actual rating</t>
  </si>
  <si>
    <t>If direct input, input the pre-tax cost of debt</t>
  </si>
  <si>
    <t>Multi Business (US Industry Averages)</t>
  </si>
  <si>
    <t>If actual rating, input the rating</t>
  </si>
  <si>
    <t>Business</t>
  </si>
  <si>
    <t>EV/Sales</t>
  </si>
  <si>
    <t>Estimated Value</t>
  </si>
  <si>
    <t>Unlevered Beta</t>
  </si>
  <si>
    <t>If synethetic rating, input the type of company</t>
  </si>
  <si>
    <t>Tax Rate =</t>
  </si>
  <si>
    <t>Book Value of Convertible Debt =</t>
  </si>
  <si>
    <t>Interest Expense on Convertible =</t>
  </si>
  <si>
    <t>Maturity of Convertible Bond =</t>
  </si>
  <si>
    <t>Market Value of Convertible =</t>
  </si>
  <si>
    <t>The cost of capital  is in US dollars, using the riskfree rate at the start of the year. It will be adjusted for the difference in riskfree rates to make it more current and to change currencies.</t>
  </si>
  <si>
    <t>Debt value of operating leases =</t>
  </si>
  <si>
    <t>Preferred Stock</t>
  </si>
  <si>
    <t>Number of Preferred Shares =</t>
  </si>
  <si>
    <t>Current Market Price per Share=</t>
  </si>
  <si>
    <t>Annual Dividend per Share =</t>
  </si>
  <si>
    <t>Multi Business (Global Industry Averages)</t>
  </si>
  <si>
    <t>Estimating Market Value of Straight Debt =</t>
  </si>
  <si>
    <t>Estimated Value of Straight Debt in Convertible =</t>
  </si>
  <si>
    <t>Value of Debt in Operating leases =</t>
  </si>
  <si>
    <t>Estimated Value of Equity in Convertible =</t>
  </si>
  <si>
    <t>Levered Beta for equity =</t>
  </si>
  <si>
    <t xml:space="preserve">Debt </t>
  </si>
  <si>
    <t>Capital</t>
  </si>
  <si>
    <t>Market Value</t>
  </si>
  <si>
    <t>Weight in Cost of Capital</t>
  </si>
  <si>
    <t>Cost of Component</t>
  </si>
  <si>
    <t>Approach 2: industry average cost of capital, adjusted for riskfre rate differences</t>
  </si>
  <si>
    <t xml:space="preserve">Industry </t>
  </si>
  <si>
    <t>Multibusiness(US)</t>
  </si>
  <si>
    <t>Cost of capital, adjusted for riskfree rate difference</t>
  </si>
  <si>
    <t>Approach 3: Uae histogram of costs of capital of all publicly traded firms</t>
  </si>
  <si>
    <t>What risk  decile does your company fall in?</t>
  </si>
  <si>
    <t>Ninth Decile (Highest Risk)</t>
  </si>
  <si>
    <t>Which grouping (US, Emerging Markets, Global)</t>
  </si>
  <si>
    <t>Emerging Markets</t>
  </si>
  <si>
    <t>Cost of capital based upon decile/group chosen</t>
  </si>
  <si>
    <t>Decile/Quartile</t>
  </si>
  <si>
    <t>US</t>
  </si>
  <si>
    <t>Emerging</t>
  </si>
  <si>
    <t>Eruope</t>
  </si>
  <si>
    <t>Japan</t>
  </si>
  <si>
    <t>Global</t>
  </si>
  <si>
    <t>First Decile (lowest Risk)</t>
  </si>
  <si>
    <t xml:space="preserve">First Quartile </t>
  </si>
  <si>
    <t>Third Quartile</t>
  </si>
  <si>
    <t xml:space="preserve">These costs of capital are all in US dollars and reflect the US dollar  riskfree rate at the start of the year. Once you make your choice, though, I will adjust the rate by the difference in riskfree rates, effectively converting currency and bringing it up to date. </t>
  </si>
  <si>
    <t>Estimating the likelihood of failure</t>
  </si>
  <si>
    <t>Approach 1: Using a corporate bond rating</t>
  </si>
  <si>
    <t>Thus, if you use the 10-year likelihood of failure, the chance of failure for a BB rated firm is 11.78%.</t>
  </si>
  <si>
    <t>Approach 2: Using corporate age (for young companies)</t>
  </si>
  <si>
    <t>Survial Rate Data from Bureau of Labor Statistics (2022)</t>
  </si>
  <si>
    <t>Agriculture</t>
  </si>
  <si>
    <t>Mining</t>
  </si>
  <si>
    <t>Utilities</t>
  </si>
  <si>
    <t>Construction</t>
  </si>
  <si>
    <t>Manufacturing</t>
  </si>
  <si>
    <t>Retail</t>
  </si>
  <si>
    <t>Transportation</t>
  </si>
  <si>
    <t>Information</t>
  </si>
  <si>
    <t>Health Care</t>
  </si>
  <si>
    <t>All Sectors</t>
  </si>
  <si>
    <t>Failure Rate given age</t>
  </si>
  <si>
    <t>Source; Bureau of Labor Statistics</t>
  </si>
  <si>
    <t>Thus, if you are valuing a technology firm that is 6 years old, the chance of failure is 11.70%.</t>
  </si>
  <si>
    <t>Factors to consider</t>
  </si>
  <si>
    <t xml:space="preserve">1. The likelihood of failure decreases for larger firms. </t>
  </si>
  <si>
    <t>2. The likelihood of failure decreases with access to capital, and is thus lower for publicly traded firms or firms with multiple high profile VCs</t>
  </si>
  <si>
    <t>3. The likelihood of failure decreases as revenue growth increases, since hope for future growth will sustain the firm.</t>
  </si>
  <si>
    <t>4. The likelihood of failure decreases with better unit economics, higher gross margins on the additional units sold</t>
  </si>
  <si>
    <t>Revenue Growth Rate</t>
  </si>
  <si>
    <t>Pre-Tax Operating Margin</t>
  </si>
  <si>
    <t>Pre-Tax Operating Income</t>
  </si>
  <si>
    <t>Taxes</t>
  </si>
  <si>
    <t>After-Tax Operating Income</t>
  </si>
  <si>
    <t>Traling 12 month</t>
  </si>
  <si>
    <t>Change in Revenues</t>
  </si>
  <si>
    <t>Capital Invested</t>
  </si>
  <si>
    <t>Implied ROC</t>
  </si>
  <si>
    <t>Beta</t>
  </si>
  <si>
    <t>Cost of Equity</t>
  </si>
  <si>
    <t>Pre-Tax Cost of Debt</t>
  </si>
  <si>
    <t>Tax Savings</t>
  </si>
  <si>
    <t>After-Tax Cost of Debt</t>
  </si>
  <si>
    <t>Debt Ratio</t>
  </si>
  <si>
    <t>Cumulated Cost of Capital</t>
  </si>
  <si>
    <t>Mature Market ERP +</t>
  </si>
  <si>
    <t>Updated June 1, 2023</t>
  </si>
  <si>
    <t>Changing this number will update all your country equity risk premiums.</t>
  </si>
  <si>
    <t>Moody's rating</t>
  </si>
  <si>
    <t>Adj. Default Spread</t>
  </si>
  <si>
    <t>Equity Risk Premium</t>
  </si>
  <si>
    <t>Country Risk Premium</t>
  </si>
  <si>
    <t>Corporate Tax Rate</t>
  </si>
  <si>
    <t>Abu Dhabi</t>
  </si>
  <si>
    <t>Aa2</t>
  </si>
  <si>
    <t>Albania</t>
  </si>
  <si>
    <t>B1</t>
  </si>
  <si>
    <t>Algeria</t>
  </si>
  <si>
    <t>NR</t>
  </si>
  <si>
    <t>Andorra (Principality of)</t>
  </si>
  <si>
    <t>Baa2</t>
  </si>
  <si>
    <t>Angola</t>
  </si>
  <si>
    <t>B3</t>
  </si>
  <si>
    <t>Argentina</t>
  </si>
  <si>
    <t>Ca</t>
  </si>
  <si>
    <t>Armenia</t>
  </si>
  <si>
    <t>Ba3</t>
  </si>
  <si>
    <t>Aruba</t>
  </si>
  <si>
    <t>Australia</t>
  </si>
  <si>
    <t>Aaa</t>
  </si>
  <si>
    <t>Austria</t>
  </si>
  <si>
    <t>Aa1</t>
  </si>
  <si>
    <t>Azerbaijan</t>
  </si>
  <si>
    <t>Ba1</t>
  </si>
  <si>
    <t>Bahamas</t>
  </si>
  <si>
    <t>Bahrain</t>
  </si>
  <si>
    <t>B2</t>
  </si>
  <si>
    <t>Bangladesh</t>
  </si>
  <si>
    <t>Barbados</t>
  </si>
  <si>
    <t>Caa1</t>
  </si>
  <si>
    <t>Belarus</t>
  </si>
  <si>
    <t>Belgium</t>
  </si>
  <si>
    <t>Aa3</t>
  </si>
  <si>
    <t>Belize</t>
  </si>
  <si>
    <t>Caa2</t>
  </si>
  <si>
    <t>Benin</t>
  </si>
  <si>
    <t>Bermuda</t>
  </si>
  <si>
    <t>A2</t>
  </si>
  <si>
    <t>Bolivia</t>
  </si>
  <si>
    <t>Bosnia and Herzegovina</t>
  </si>
  <si>
    <t>Botswana</t>
  </si>
  <si>
    <t>A3</t>
  </si>
  <si>
    <t>Brazil</t>
  </si>
  <si>
    <t>Ba2</t>
  </si>
  <si>
    <t>Brunei</t>
  </si>
  <si>
    <t>Bulgaria</t>
  </si>
  <si>
    <t>Baa1</t>
  </si>
  <si>
    <t>Burkina Faso</t>
  </si>
  <si>
    <t>Cambodia</t>
  </si>
  <si>
    <t>Cameroon</t>
  </si>
  <si>
    <t>Canada</t>
  </si>
  <si>
    <t>Cape Verde</t>
  </si>
  <si>
    <t>Cayman Islands</t>
  </si>
  <si>
    <t>Chile</t>
  </si>
  <si>
    <t>A1</t>
  </si>
  <si>
    <t>Colombia</t>
  </si>
  <si>
    <t>Congo (Democratic Republic of)</t>
  </si>
  <si>
    <t>Congo (Republic of)</t>
  </si>
  <si>
    <t>Cook Islands</t>
  </si>
  <si>
    <t>Costa Rica</t>
  </si>
  <si>
    <t>Côte d'Ivoire</t>
  </si>
  <si>
    <t>Croatia</t>
  </si>
  <si>
    <t>Cuba</t>
  </si>
  <si>
    <t>Curacao</t>
  </si>
  <si>
    <t>Cyprus</t>
  </si>
  <si>
    <t>Czech Republic</t>
  </si>
  <si>
    <t>Denmark</t>
  </si>
  <si>
    <t>Dominican Republic</t>
  </si>
  <si>
    <t>Ecuador</t>
  </si>
  <si>
    <t>Caa3</t>
  </si>
  <si>
    <t>Egypt</t>
  </si>
  <si>
    <t>El Salvador</t>
  </si>
  <si>
    <t>Estonia</t>
  </si>
  <si>
    <t>Ethiopia</t>
  </si>
  <si>
    <t>Fiji</t>
  </si>
  <si>
    <t>Finland</t>
  </si>
  <si>
    <t>France</t>
  </si>
  <si>
    <t>Gabon</t>
  </si>
  <si>
    <t>Gambia</t>
  </si>
  <si>
    <t>Georgia</t>
  </si>
  <si>
    <t>Germany</t>
  </si>
  <si>
    <t>Ghana</t>
  </si>
  <si>
    <t>Greece</t>
  </si>
  <si>
    <t>Guatemala</t>
  </si>
  <si>
    <t>Guernsey (States of)</t>
  </si>
  <si>
    <t>Guinea</t>
  </si>
  <si>
    <t>Guinea-Bissau</t>
  </si>
  <si>
    <t>Guyana</t>
  </si>
  <si>
    <t>Haiti</t>
  </si>
  <si>
    <t>Honduras</t>
  </si>
  <si>
    <t>Hong Kong</t>
  </si>
  <si>
    <t>Hungary</t>
  </si>
  <si>
    <t>Iceland</t>
  </si>
  <si>
    <t>India</t>
  </si>
  <si>
    <t>Baa3</t>
  </si>
  <si>
    <t>Indonesia</t>
  </si>
  <si>
    <t>Iran</t>
  </si>
  <si>
    <t>Iraq</t>
  </si>
  <si>
    <t>Ireland</t>
  </si>
  <si>
    <t>Isle of Man</t>
  </si>
  <si>
    <t>Israel</t>
  </si>
  <si>
    <t>Italy</t>
  </si>
  <si>
    <t>Jamaica</t>
  </si>
  <si>
    <t>Jersey (States of)</t>
  </si>
  <si>
    <t>Jordan</t>
  </si>
  <si>
    <t>Kazakhstan</t>
  </si>
  <si>
    <t>Kenya</t>
  </si>
  <si>
    <t>Korea</t>
  </si>
  <si>
    <t>Korea, D.P.R.</t>
  </si>
  <si>
    <t>Kuwait</t>
  </si>
  <si>
    <t>Kyrgyzstan</t>
  </si>
  <si>
    <t>Laos</t>
  </si>
  <si>
    <t>Latvia</t>
  </si>
  <si>
    <t>Lebanon</t>
  </si>
  <si>
    <t>C</t>
  </si>
  <si>
    <t>Liberia</t>
  </si>
  <si>
    <t>Libya</t>
  </si>
  <si>
    <t>Liechtenstein</t>
  </si>
  <si>
    <t>Lithuania</t>
  </si>
  <si>
    <t>Luxembourg</t>
  </si>
  <si>
    <t>Macao</t>
  </si>
  <si>
    <t>Macedonia</t>
  </si>
  <si>
    <t>Madagascar</t>
  </si>
  <si>
    <t>Malawi</t>
  </si>
  <si>
    <t>Malaysia</t>
  </si>
  <si>
    <t>Maldives</t>
  </si>
  <si>
    <t>Mali</t>
  </si>
  <si>
    <t>Malta</t>
  </si>
  <si>
    <t>Mauritius</t>
  </si>
  <si>
    <t>Mexico</t>
  </si>
  <si>
    <t>Moldova</t>
  </si>
  <si>
    <t>Mongolia</t>
  </si>
  <si>
    <t>Montenegro</t>
  </si>
  <si>
    <t>Montserrat</t>
  </si>
  <si>
    <t>Morocco</t>
  </si>
  <si>
    <t>Mozambique</t>
  </si>
  <si>
    <t>Myanmar</t>
  </si>
  <si>
    <t>Namibia</t>
  </si>
  <si>
    <t>Netherlands</t>
  </si>
  <si>
    <t>New Zealand</t>
  </si>
  <si>
    <t>Nicaragua</t>
  </si>
  <si>
    <t>Niger</t>
  </si>
  <si>
    <t>Nigeria</t>
  </si>
  <si>
    <t>Norway</t>
  </si>
  <si>
    <t>Oman</t>
  </si>
  <si>
    <t>Pakistan</t>
  </si>
  <si>
    <t>Panama</t>
  </si>
  <si>
    <t>Papua New Guinea</t>
  </si>
  <si>
    <t>Paraguay</t>
  </si>
  <si>
    <t>Peru</t>
  </si>
  <si>
    <t>Philippines</t>
  </si>
  <si>
    <t>Poland</t>
  </si>
  <si>
    <t>Portugal</t>
  </si>
  <si>
    <t>Qatar</t>
  </si>
  <si>
    <t>Ras Al Khaimah (Emirate of)</t>
  </si>
  <si>
    <t>Romania</t>
  </si>
  <si>
    <t>Russia</t>
  </si>
  <si>
    <t>Rwanda</t>
  </si>
  <si>
    <t>Saudi Arabia</t>
  </si>
  <si>
    <t>Senegal</t>
  </si>
  <si>
    <t>Serbia</t>
  </si>
  <si>
    <t>Sharjah</t>
  </si>
  <si>
    <t>Sierra Leone</t>
  </si>
  <si>
    <t>Singapore</t>
  </si>
  <si>
    <t>Slovakia</t>
  </si>
  <si>
    <t>Slovenia</t>
  </si>
  <si>
    <t>Solomon Islands</t>
  </si>
  <si>
    <t>Somalia</t>
  </si>
  <si>
    <t>South Africa</t>
  </si>
  <si>
    <t>Spain</t>
  </si>
  <si>
    <t>Sri Lanka</t>
  </si>
  <si>
    <t>St. Maarten</t>
  </si>
  <si>
    <t>St. Vincent &amp; the Grenadines</t>
  </si>
  <si>
    <t>Sudan</t>
  </si>
  <si>
    <t>Suriname</t>
  </si>
  <si>
    <t>Swaziland</t>
  </si>
  <si>
    <t>Sweden</t>
  </si>
  <si>
    <t>Switzerland</t>
  </si>
  <si>
    <t>Syria</t>
  </si>
  <si>
    <t>Tajikistan</t>
  </si>
  <si>
    <t>Tanzania</t>
  </si>
  <si>
    <t>Thailand</t>
  </si>
  <si>
    <t>Togo</t>
  </si>
  <si>
    <t>Trinidad and Tobago</t>
  </si>
  <si>
    <t>Tunisia</t>
  </si>
  <si>
    <t>Turkey</t>
  </si>
  <si>
    <t>Turks and Caicos Islands</t>
  </si>
  <si>
    <t>Uganda</t>
  </si>
  <si>
    <t>Ukraine</t>
  </si>
  <si>
    <t>United Arab Emirates</t>
  </si>
  <si>
    <t>United Kingdom</t>
  </si>
  <si>
    <t>Uruguay</t>
  </si>
  <si>
    <t>Uzbekistan</t>
  </si>
  <si>
    <t>Venezuela</t>
  </si>
  <si>
    <t>Vietnam</t>
  </si>
  <si>
    <t>Yemen, Republic</t>
  </si>
  <si>
    <t>Zambia</t>
  </si>
  <si>
    <t>Zimbabwe</t>
  </si>
  <si>
    <t>Weighted Average: ERP</t>
  </si>
  <si>
    <t>Weighted Average: Default Spreads</t>
  </si>
  <si>
    <t>Tax Rate</t>
  </si>
  <si>
    <t>Weighted Average: CRP</t>
  </si>
  <si>
    <t>Africa</t>
  </si>
  <si>
    <t>Asia</t>
  </si>
  <si>
    <t>Australia &amp; New Zealand</t>
  </si>
  <si>
    <t>Caribbean</t>
  </si>
  <si>
    <t>Central and South America</t>
  </si>
  <si>
    <t>Eastern Europe &amp; Russia</t>
  </si>
  <si>
    <t>Middle East</t>
  </si>
  <si>
    <t>North America</t>
  </si>
  <si>
    <t>Western Europe</t>
  </si>
  <si>
    <t>Industry Name</t>
  </si>
  <si>
    <t>Number of firms</t>
  </si>
  <si>
    <t>Annual Average Revenue growth - Last 5 years</t>
  </si>
  <si>
    <t>Pre-tax Operating Margin (Unadjusted)</t>
  </si>
  <si>
    <t>After-tax ROC</t>
  </si>
  <si>
    <t>Average effective tax rate</t>
  </si>
  <si>
    <t>Equity (Levered) Beta</t>
  </si>
  <si>
    <t>Cost of equity</t>
  </si>
  <si>
    <t>Std deviation in stock prices</t>
  </si>
  <si>
    <t>Pre-tax cost of debt</t>
  </si>
  <si>
    <t>Market Debt/Capital</t>
  </si>
  <si>
    <t>Sales/Capital</t>
  </si>
  <si>
    <t>EV/EBITDA</t>
  </si>
  <si>
    <t>EV/EBIT</t>
  </si>
  <si>
    <t>Price/Book</t>
  </si>
  <si>
    <t>Trailing PE</t>
  </si>
  <si>
    <t>Non-cash WC as % of Revenues</t>
  </si>
  <si>
    <t>Cap Ex as % of Revenues</t>
  </si>
  <si>
    <t>Net Cap Ex as % of Revenues</t>
  </si>
  <si>
    <t>ROE</t>
  </si>
  <si>
    <t>Dividend Payout Ratio</t>
  </si>
  <si>
    <t>Equity Reinvestment Rate</t>
  </si>
  <si>
    <t>Pre-tax Operating Margin (Lease &amp; R&amp;D adjusted)</t>
  </si>
  <si>
    <t>Advertising</t>
  </si>
  <si>
    <t>Aerospace/Defense</t>
  </si>
  <si>
    <t>Air Transport</t>
  </si>
  <si>
    <t>Apparel</t>
  </si>
  <si>
    <t>Auto &amp; Truck</t>
  </si>
  <si>
    <t>Auto Parts</t>
  </si>
  <si>
    <t>Bank (Money Center)</t>
  </si>
  <si>
    <t>NA</t>
  </si>
  <si>
    <t>Banks (Regional)</t>
  </si>
  <si>
    <t>Beverage (Alcoholic)</t>
  </si>
  <si>
    <t>Beverage (Soft)</t>
  </si>
  <si>
    <t>Broadcasting</t>
  </si>
  <si>
    <t>Brokerage &amp; Investment Banking</t>
  </si>
  <si>
    <t>Building Materials</t>
  </si>
  <si>
    <t>Business &amp; Consumer Services</t>
  </si>
  <si>
    <t>Cable TV</t>
  </si>
  <si>
    <t>Chemical (Basic)</t>
  </si>
  <si>
    <t>Chemical (Diversified)</t>
  </si>
  <si>
    <t>Chemical (Specialty)</t>
  </si>
  <si>
    <t>Coal &amp; Related Energy</t>
  </si>
  <si>
    <t>Computer Services</t>
  </si>
  <si>
    <t>Computers/Peripherals</t>
  </si>
  <si>
    <t>Construction Supplies</t>
  </si>
  <si>
    <t>Diversified</t>
  </si>
  <si>
    <t>Drugs (Biotechnology)</t>
  </si>
  <si>
    <t>Drugs (Pharmaceutical)</t>
  </si>
  <si>
    <t>Education</t>
  </si>
  <si>
    <t>Electrical Equipment</t>
  </si>
  <si>
    <t>Electronics (Consumer &amp; Office)</t>
  </si>
  <si>
    <t>Electronics (General)</t>
  </si>
  <si>
    <t>Engineering/Construction</t>
  </si>
  <si>
    <t>Entertainment</t>
  </si>
  <si>
    <t>Environmental &amp; Waste Services</t>
  </si>
  <si>
    <t>Farming/Agriculture</t>
  </si>
  <si>
    <t>Financial Svcs. (Non-bank &amp; Insurance)</t>
  </si>
  <si>
    <t>Food Processing</t>
  </si>
  <si>
    <t>Food Wholesalers</t>
  </si>
  <si>
    <t>Furn/Home Furnishings</t>
  </si>
  <si>
    <t>Green &amp; Renewable Energy</t>
  </si>
  <si>
    <t>Healthcare Products</t>
  </si>
  <si>
    <t>Healthcare Support Services</t>
  </si>
  <si>
    <t>Heathcare Information and Technology</t>
  </si>
  <si>
    <t>Homebuilding</t>
  </si>
  <si>
    <t>Hospitals/Healthcare Facilities</t>
  </si>
  <si>
    <t>Hotel/Gaming</t>
  </si>
  <si>
    <t>Household Products</t>
  </si>
  <si>
    <t>Information Services</t>
  </si>
  <si>
    <t>Insurance (General)</t>
  </si>
  <si>
    <t>Insurance (Life)</t>
  </si>
  <si>
    <t>Insurance (Prop/Cas.)</t>
  </si>
  <si>
    <t>Investments &amp; Asset Management</t>
  </si>
  <si>
    <t>Machinery</t>
  </si>
  <si>
    <t>Metals &amp; Mining</t>
  </si>
  <si>
    <t>Office Equipment &amp; Services</t>
  </si>
  <si>
    <t>Oil/Gas (Integrated)</t>
  </si>
  <si>
    <t>Oil/Gas (Production and Exploration)</t>
  </si>
  <si>
    <t>Oil/Gas Distribution</t>
  </si>
  <si>
    <t>Oilfield Svcs/Equip.</t>
  </si>
  <si>
    <t>Packaging &amp; Container</t>
  </si>
  <si>
    <t>Paper/Forest Products</t>
  </si>
  <si>
    <t>Power</t>
  </si>
  <si>
    <t>Precious Metals</t>
  </si>
  <si>
    <t>Publishing &amp; Newspapers</t>
  </si>
  <si>
    <t>R.E.I.T.</t>
  </si>
  <si>
    <t>Real Estate (Development)</t>
  </si>
  <si>
    <t>Real Estate (General/Diversified)</t>
  </si>
  <si>
    <t>Real Estate (Operations &amp; Services)</t>
  </si>
  <si>
    <t>Recreation</t>
  </si>
  <si>
    <t>Reinsurance</t>
  </si>
  <si>
    <t>Restaurant/Dining</t>
  </si>
  <si>
    <t>Retail (Automotive)</t>
  </si>
  <si>
    <t>Retail (Building Supply)</t>
  </si>
  <si>
    <t>Retail (Distributors)</t>
  </si>
  <si>
    <t>Retail (General)</t>
  </si>
  <si>
    <t>Retail (Grocery and Food)</t>
  </si>
  <si>
    <t>Retail (Online)</t>
  </si>
  <si>
    <t>Retail (Special Lines)</t>
  </si>
  <si>
    <t>Rubber&amp; Tires</t>
  </si>
  <si>
    <t>Semiconductor Equip</t>
  </si>
  <si>
    <t>Shipbuilding &amp; Marine</t>
  </si>
  <si>
    <t>Shoe</t>
  </si>
  <si>
    <t>Software (Entertainment)</t>
  </si>
  <si>
    <t>Software (Internet)</t>
  </si>
  <si>
    <t>Software (System &amp; Application)</t>
  </si>
  <si>
    <t>Steel</t>
  </si>
  <si>
    <t>Telecom (Wireless)</t>
  </si>
  <si>
    <t>Telecom. Equipment</t>
  </si>
  <si>
    <t>Telecom. Services</t>
  </si>
  <si>
    <t>Tobacco</t>
  </si>
  <si>
    <t>Transportation (Railroads)</t>
  </si>
  <si>
    <t>Trucking</t>
  </si>
  <si>
    <t>Utility (General)</t>
  </si>
  <si>
    <t>Utility (Water)</t>
  </si>
  <si>
    <t>Revenue Growth Rate = Last 3 years</t>
  </si>
  <si>
    <t>Pre-tax Operating Margin</t>
  </si>
  <si>
    <t>Sales to Invested Capital</t>
  </si>
  <si>
    <t>Debt to Capital Ratio</t>
  </si>
  <si>
    <t>Industry Group</t>
  </si>
  <si>
    <t>count</t>
  </si>
  <si>
    <t>First Quartlie</t>
  </si>
  <si>
    <t>median(Beta)</t>
  </si>
  <si>
    <t>First X months: Last year</t>
  </si>
  <si>
    <t>First X months: Current year</t>
  </si>
  <si>
    <t>Trailing 12 month</t>
  </si>
  <si>
    <t>Technology &amp; Content</t>
  </si>
  <si>
    <t>Interest expenses</t>
  </si>
  <si>
    <t>Cash and cross holdings</t>
  </si>
  <si>
    <t xml:space="preserve">Non-operating assets </t>
  </si>
  <si>
    <t>Lease commitments</t>
  </si>
  <si>
    <t>Year 1</t>
  </si>
  <si>
    <t>Year 2</t>
  </si>
  <si>
    <t>Copy into operating lease worksheet</t>
  </si>
  <si>
    <t>Year 3</t>
  </si>
  <si>
    <t>Year 4</t>
  </si>
  <si>
    <t>Beyond year 5</t>
  </si>
  <si>
    <t>Current year's lease expense</t>
  </si>
  <si>
    <t>G&amp;A</t>
  </si>
  <si>
    <t>Marketing Costs</t>
  </si>
  <si>
    <t>Content Costs</t>
  </si>
  <si>
    <t>Content Costs (Cash Flows)</t>
  </si>
  <si>
    <t>Yes/No</t>
  </si>
  <si>
    <t>Book or Market Value</t>
  </si>
  <si>
    <t>ERP choices</t>
  </si>
  <si>
    <t>Cost of debt</t>
  </si>
  <si>
    <t>Synthetic rating</t>
  </si>
  <si>
    <t>Cost of Capital Approach</t>
  </si>
  <si>
    <t>Reinvestment lag</t>
  </si>
  <si>
    <t>Will input</t>
  </si>
  <si>
    <t>Direct input</t>
  </si>
  <si>
    <t>I will input</t>
  </si>
  <si>
    <t>Detailed</t>
  </si>
  <si>
    <t>Single Business(Global)</t>
  </si>
  <si>
    <t>Europe</t>
  </si>
  <si>
    <t>Operating regions</t>
  </si>
  <si>
    <t>Distribution</t>
  </si>
  <si>
    <t>Multibusiness(Global)</t>
  </si>
</sst>
</file>

<file path=xl/styles.xml><?xml version="1.0" encoding="utf-8"?>
<styleSheet xmlns="http://schemas.openxmlformats.org/spreadsheetml/2006/main" xmlns:x14ac="http://schemas.microsoft.com/office/spreadsheetml/2009/9/ac" xmlns:mc="http://schemas.openxmlformats.org/markup-compatibility/2006">
  <numFmts count="20">
    <numFmt numFmtId="164" formatCode="mmm\ yy"/>
    <numFmt numFmtId="165" formatCode="_(\$* #,##0.00_);_(\$* \(#,##0.00\);_(\$* \-??_);_(@_)"/>
    <numFmt numFmtId="166" formatCode="0.00\ %"/>
    <numFmt numFmtId="167" formatCode="_(\$* #,##0_);_(\$* \(#,##0\);_(\$* \-??_);_(@_)"/>
    <numFmt numFmtId="168" formatCode="\$#,##0.00"/>
    <numFmt numFmtId="169" formatCode="0\ %"/>
    <numFmt numFmtId="170" formatCode="0.0000"/>
    <numFmt numFmtId="171" formatCode="\$#,##0.00_);[RED]&quot;($&quot;#,##0.00\)"/>
    <numFmt numFmtId="172" formatCode="_(* #,##0.00_);_(* \(#,##0.00\);_(* \-??_);_(@_)"/>
    <numFmt numFmtId="173" formatCode="dd/\ mmm"/>
    <numFmt numFmtId="174" formatCode="0.0%"/>
    <numFmt numFmtId="175" formatCode="[$₩-412]#,##0.00"/>
    <numFmt numFmtId="176" formatCode="\$#,##0"/>
    <numFmt numFmtId="177" formatCode="#,##0.0000"/>
    <numFmt numFmtId="178" formatCode="\$#,##0_);[RED]&quot;($&quot;#,##0\)"/>
    <numFmt numFmtId="179" formatCode="_(* #,##0.0_);_(* \(#,##0.0\)_)\ ;_(* 0_)"/>
    <numFmt numFmtId="180" formatCode="0.0000%"/>
    <numFmt numFmtId="181" formatCode="0.000%"/>
    <numFmt numFmtId="182" formatCode="_([$$-409]* #,##0.00_);_([$$-409]* \(#,##0.00\);_([$$-409]* \-??_);_(@_)"/>
    <numFmt numFmtId="183" formatCode="#,##0.00%"/>
  </numFmts>
  <fonts count="59">
    <font>
      <sz val="9.0"/>
      <color rgb="FF000000"/>
      <name val="Arimo"/>
      <scheme val="minor"/>
    </font>
    <font>
      <sz val="12.0"/>
      <color theme="1"/>
      <name val="Arial"/>
    </font>
    <font>
      <b/>
      <sz val="12.0"/>
      <color theme="1"/>
      <name val="Arial"/>
    </font>
    <font>
      <b/>
      <sz val="12.0"/>
      <color rgb="FF000000"/>
      <name val="Arial"/>
    </font>
    <font/>
    <font>
      <i/>
      <sz val="12.0"/>
      <color rgb="FF000000"/>
      <name val="Arial"/>
    </font>
    <font>
      <i/>
      <sz val="12.0"/>
      <color rgb="FF00B050"/>
      <name val="Arial"/>
    </font>
    <font>
      <i/>
      <sz val="12.0"/>
      <color theme="1"/>
      <name val="Arial"/>
    </font>
    <font>
      <i/>
      <sz val="12.0"/>
      <color rgb="FFFF0000"/>
      <name val="Arial"/>
    </font>
    <font>
      <sz val="12.0"/>
      <color rgb="FF000000"/>
      <name val="Arial"/>
    </font>
    <font>
      <sz val="12.0"/>
      <color theme="1"/>
      <name val="Arimo"/>
    </font>
    <font>
      <b/>
      <i/>
      <sz val="12.0"/>
      <color theme="1"/>
      <name val="Arial"/>
    </font>
    <font>
      <sz val="9.0"/>
      <color theme="1"/>
      <name val="Arial"/>
    </font>
    <font>
      <i/>
      <sz val="10.0"/>
      <color theme="1"/>
      <name val="Arial"/>
    </font>
    <font>
      <sz val="10.0"/>
      <color theme="1"/>
      <name val="Arial"/>
    </font>
    <font>
      <b/>
      <sz val="10.0"/>
      <color theme="1"/>
      <name val="Arial"/>
    </font>
    <font>
      <sz val="10.0"/>
      <color rgb="FFFFFFFF"/>
      <name val="Arial"/>
    </font>
    <font>
      <sz val="10.0"/>
      <color rgb="FFFF0000"/>
      <name val="Arial"/>
    </font>
    <font>
      <b/>
      <i/>
      <u/>
      <sz val="10.0"/>
      <color theme="1"/>
      <name val="Arial"/>
    </font>
    <font>
      <b/>
      <sz val="12.0"/>
      <color rgb="FF000000"/>
      <name val="Calibri"/>
    </font>
    <font>
      <b/>
      <i/>
      <sz val="12.0"/>
      <color rgb="FF000000"/>
      <name val="Calibri"/>
    </font>
    <font>
      <sz val="12.0"/>
      <color rgb="FF000000"/>
      <name val="Calibri"/>
    </font>
    <font>
      <i/>
      <sz val="12.0"/>
      <color rgb="FFFF0000"/>
      <name val="Calibri"/>
    </font>
    <font>
      <sz val="12.0"/>
      <color theme="1"/>
      <name val="Calibri"/>
    </font>
    <font>
      <i/>
      <sz val="12.0"/>
      <color rgb="FF000000"/>
      <name val="Calibri"/>
    </font>
    <font>
      <sz val="12.0"/>
      <color rgb="FFFF0000"/>
      <name val="Calibri"/>
    </font>
    <font>
      <sz val="9.0"/>
      <color theme="1"/>
      <name val="Arimo"/>
    </font>
    <font>
      <i/>
      <sz val="9.0"/>
      <color theme="1"/>
      <name val="Arimo"/>
    </font>
    <font>
      <sz val="12.0"/>
      <color rgb="FFFF0000"/>
      <name val="Arial"/>
    </font>
    <font>
      <sz val="10.0"/>
      <color theme="1"/>
      <name val="Times New Roman"/>
    </font>
    <font>
      <b/>
      <i/>
      <sz val="10.0"/>
      <color theme="1"/>
      <name val="Arial"/>
    </font>
    <font>
      <b/>
      <sz val="14.0"/>
      <color theme="1"/>
      <name val="Arial"/>
    </font>
    <font>
      <b/>
      <sz val="14.0"/>
      <color theme="1"/>
      <name val="Times New Roman"/>
    </font>
    <font>
      <b/>
      <sz val="9.0"/>
      <color theme="1"/>
      <name val="Arial"/>
    </font>
    <font>
      <b/>
      <sz val="10.0"/>
      <color theme="1"/>
      <name val="Times New Roman"/>
    </font>
    <font>
      <i/>
      <sz val="10.0"/>
      <color theme="1"/>
      <name val="Times New Roman"/>
    </font>
    <font>
      <sz val="8.0"/>
      <color theme="1"/>
      <name val="Arial"/>
    </font>
    <font>
      <sz val="10.0"/>
      <color theme="1"/>
      <name val="Calibri"/>
    </font>
    <font>
      <b/>
      <sz val="12.0"/>
      <color theme="1"/>
      <name val="Times New Roman"/>
    </font>
    <font>
      <i/>
      <sz val="12.0"/>
      <color theme="1"/>
      <name val="Arimo"/>
    </font>
    <font>
      <sz val="10.0"/>
      <color theme="1"/>
      <name val="Arimo"/>
    </font>
    <font>
      <b/>
      <sz val="12.0"/>
      <color rgb="FF0A0A0A"/>
      <name val="Arial"/>
    </font>
    <font>
      <sz val="12.0"/>
      <color rgb="FF0A0A0A"/>
      <name val="Arial"/>
    </font>
    <font>
      <b/>
      <i/>
      <sz val="14.0"/>
      <color theme="1"/>
      <name val="Times New Roman"/>
    </font>
    <font>
      <b/>
      <i/>
      <sz val="12.0"/>
      <color theme="1"/>
      <name val="Times New Roman"/>
    </font>
    <font>
      <sz val="12.0"/>
      <color theme="1"/>
      <name val="Times New Roman"/>
    </font>
    <font>
      <b/>
      <i/>
      <sz val="10.0"/>
      <color theme="1"/>
      <name val="Times New Roman"/>
    </font>
    <font>
      <i/>
      <sz val="14.0"/>
      <color theme="1"/>
      <name val="Times New Roman"/>
    </font>
    <font>
      <color theme="1"/>
      <name val="Arimo"/>
      <scheme val="minor"/>
    </font>
    <font>
      <b/>
      <i/>
      <sz val="18.0"/>
      <color theme="1"/>
      <name val="Arial"/>
    </font>
    <font>
      <b/>
      <i/>
      <sz val="14.0"/>
      <color theme="1"/>
      <name val="Arial"/>
    </font>
    <font>
      <b/>
      <sz val="10.0"/>
      <color theme="1"/>
      <name val="Arimo"/>
    </font>
    <font>
      <sz val="12.0"/>
      <color rgb="FF000000"/>
      <name val="Times New Roman"/>
    </font>
    <font>
      <i/>
      <sz val="12.0"/>
      <color rgb="FF000000"/>
      <name val="Times New Roman"/>
    </font>
    <font>
      <b/>
      <sz val="14.0"/>
      <color rgb="FF000000"/>
      <name val="Times New Roman"/>
    </font>
    <font>
      <sz val="9.0"/>
      <color theme="1"/>
      <name val="Calibri"/>
    </font>
    <font>
      <i/>
      <sz val="10.0"/>
      <color theme="1"/>
      <name val="Arimo"/>
    </font>
    <font>
      <i/>
      <sz val="12.0"/>
      <color theme="1"/>
      <name val="Times New Roman"/>
    </font>
    <font>
      <b/>
      <sz val="9.0"/>
      <color theme="1"/>
      <name val="Arimo"/>
    </font>
  </fonts>
  <fills count="9">
    <fill>
      <patternFill patternType="none"/>
    </fill>
    <fill>
      <patternFill patternType="lightGray"/>
    </fill>
    <fill>
      <patternFill patternType="solid">
        <fgColor rgb="FFFFFF00"/>
        <bgColor rgb="FFFFFF00"/>
      </patternFill>
    </fill>
    <fill>
      <patternFill patternType="solid">
        <fgColor rgb="FFCCFFCC"/>
        <bgColor rgb="FFCCFFCC"/>
      </patternFill>
    </fill>
    <fill>
      <patternFill patternType="solid">
        <fgColor rgb="FFFFFFFF"/>
        <bgColor rgb="FFFFFFFF"/>
      </patternFill>
    </fill>
    <fill>
      <patternFill patternType="solid">
        <fgColor rgb="FFEEECE1"/>
        <bgColor rgb="FFEEECE1"/>
      </patternFill>
    </fill>
    <fill>
      <patternFill patternType="solid">
        <fgColor rgb="FF000000"/>
        <bgColor rgb="FF000000"/>
      </patternFill>
    </fill>
    <fill>
      <patternFill patternType="solid">
        <fgColor rgb="FFFCF305"/>
        <bgColor rgb="FFFCF305"/>
      </patternFill>
    </fill>
    <fill>
      <patternFill patternType="solid">
        <fgColor rgb="FFD9D9D9"/>
        <bgColor rgb="FFD9D9D9"/>
      </patternFill>
    </fill>
  </fills>
  <borders count="79">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medium">
        <color rgb="FF000000"/>
      </left>
      <top style="medium">
        <color rgb="FF000000"/>
      </top>
    </border>
    <border>
      <top style="medium">
        <color rgb="FF000000"/>
      </top>
    </border>
    <border>
      <right style="medium">
        <color rgb="FF000000"/>
      </right>
      <top style="medium">
        <color rgb="FF000000"/>
      </top>
    </border>
    <border>
      <right style="medium">
        <color rgb="FF000000"/>
      </right>
    </border>
    <border>
      <left style="medium">
        <color rgb="FF000000"/>
      </lef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top style="medium">
        <color rgb="FF000000"/>
      </top>
    </border>
    <border>
      <left style="thin">
        <color rgb="FF000000"/>
      </left>
      <right/>
      <top style="thin">
        <color rgb="FF000000"/>
      </top>
      <bottom style="thin">
        <color rgb="FF000000"/>
      </bottom>
    </border>
    <border>
      <left style="medium">
        <color rgb="FF000000"/>
      </left>
      <right style="medium">
        <color rgb="FF000000"/>
      </right>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left style="thin">
        <color rgb="FF000000"/>
      </left>
      <right style="thin">
        <color rgb="FF000000"/>
      </right>
      <top style="thin">
        <color rgb="FF000000"/>
      </top>
      <bottom/>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right style="medium">
        <color rgb="FF000000"/>
      </right>
      <bottom style="thin">
        <color rgb="FF000000"/>
      </bottom>
    </border>
    <border>
      <left style="medium">
        <color rgb="FF000000"/>
      </left>
      <right style="thin">
        <color rgb="FF000000"/>
      </right>
      <top style="thin">
        <color rgb="FF000000"/>
      </top>
      <bottom style="thin">
        <color rgb="FF000000"/>
      </bottom>
    </border>
    <border>
      <left/>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right/>
      <top style="thin">
        <color rgb="FF000000"/>
      </top>
      <bottom/>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thin">
        <color rgb="FF000000"/>
      </left>
      <right style="thin">
        <color rgb="FF000000"/>
      </right>
      <top style="thin">
        <color rgb="FF000000"/>
      </top>
      <bottom style="medium">
        <color rgb="FF000000"/>
      </bottom>
    </border>
    <border>
      <left/>
      <right/>
      <top style="thin">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
      <left style="medium">
        <color rgb="FF000000"/>
      </lef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top style="thin">
        <color rgb="FF000000"/>
      </top>
      <bottom style="medium">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ttom/>
    </border>
    <border>
      <left style="thin">
        <color rgb="FF000000"/>
      </left>
      <right style="medium">
        <color rgb="FF000000"/>
      </right>
      <top style="thin">
        <color rgb="FF000000"/>
      </top>
      <bottom/>
    </border>
    <border>
      <left style="thin">
        <color rgb="FF000000"/>
      </left>
      <bottom style="medium">
        <color rgb="FF000000"/>
      </bottom>
    </border>
    <border>
      <right style="thin">
        <color rgb="FF000000"/>
      </right>
      <bottom style="medium">
        <color rgb="FF000000"/>
      </bottom>
    </border>
    <border>
      <left style="medium">
        <color rgb="FF000000"/>
      </left>
      <right/>
      <top/>
      <bottom/>
    </border>
    <border>
      <left style="medium">
        <color rgb="FF000000"/>
      </left>
      <right/>
      <top style="thin">
        <color rgb="FF000000"/>
      </top>
      <bottom style="thin">
        <color rgb="FF000000"/>
      </bottom>
    </border>
    <border>
      <left style="thin">
        <color rgb="FF000000"/>
      </left>
      <right style="medium">
        <color rgb="FF000000"/>
      </right>
      <top/>
      <bottom style="thin">
        <color rgb="FF000000"/>
      </bottom>
    </border>
    <border>
      <left style="medium">
        <color rgb="FF000000"/>
      </left>
      <right/>
      <top/>
      <bottom style="thin">
        <color rgb="FF000000"/>
      </bottom>
    </border>
    <border>
      <left style="medium">
        <color rgb="FF000000"/>
      </left>
      <right/>
      <top style="thin">
        <color rgb="FF000000"/>
      </top>
      <bottom style="medium">
        <color rgb="FF000000"/>
      </bottom>
    </border>
    <border>
      <left style="medium">
        <color rgb="FF000000"/>
      </left>
      <top/>
    </border>
    <border>
      <top/>
    </border>
    <border>
      <right/>
      <top/>
    </border>
    <border>
      <left style="medium">
        <color rgb="FF000000"/>
      </left>
      <bottom/>
    </border>
    <border>
      <bottom/>
    </border>
    <border>
      <right/>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bottom style="medium">
        <color rgb="FF000000"/>
      </bottom>
    </border>
    <border>
      <left/>
      <top/>
    </border>
    <border>
      <left/>
    </border>
    <border>
      <right/>
    </border>
    <border>
      <left/>
      <right/>
      <top/>
      <bottom style="thin">
        <color rgb="FF000000"/>
      </bottom>
    </border>
    <border>
      <left/>
      <bottom/>
    </border>
    <border>
      <left style="thin">
        <color rgb="FF000000"/>
      </left>
      <right style="thin">
        <color rgb="FF000000"/>
      </right>
    </border>
  </borders>
  <cellStyleXfs count="1">
    <xf borderId="0" fillId="0" fontId="0" numFmtId="0" applyAlignment="1" applyFont="1"/>
  </cellStyleXfs>
  <cellXfs count="528">
    <xf borderId="0" fillId="0" fontId="0" numFmtId="0" xfId="0" applyAlignment="1" applyFont="1">
      <alignment readingOrder="0" shrinkToFit="0" vertical="bottom" wrapText="0"/>
    </xf>
    <xf borderId="0" fillId="0" fontId="1" numFmtId="0" xfId="0" applyAlignment="1" applyFont="1">
      <alignment shrinkToFit="0" vertical="bottom" wrapText="0"/>
    </xf>
    <xf borderId="1" fillId="2" fontId="1" numFmtId="0" xfId="0" applyAlignment="1" applyBorder="1" applyFill="1" applyFont="1">
      <alignment shrinkToFit="0" vertical="bottom" wrapText="0"/>
    </xf>
    <xf borderId="1" fillId="3" fontId="1" numFmtId="0" xfId="0" applyAlignment="1" applyBorder="1" applyFill="1" applyFont="1">
      <alignment shrinkToFit="0" vertical="bottom" wrapText="0"/>
    </xf>
    <xf borderId="0" fillId="0" fontId="2" numFmtId="0" xfId="0" applyAlignment="1" applyFont="1">
      <alignment shrinkToFit="0" vertical="bottom" wrapText="0"/>
    </xf>
    <xf borderId="1" fillId="2" fontId="2" numFmtId="164" xfId="0" applyAlignment="1" applyBorder="1" applyFont="1" applyNumberFormat="1">
      <alignment horizontal="center" readingOrder="0" shrinkToFit="0" vertical="bottom" wrapText="0"/>
    </xf>
    <xf borderId="2" fillId="0" fontId="2" numFmtId="0" xfId="0" applyAlignment="1" applyBorder="1" applyFont="1">
      <alignment shrinkToFit="0" vertical="bottom" wrapText="0"/>
    </xf>
    <xf borderId="3" fillId="0" fontId="1" numFmtId="0" xfId="0" applyAlignment="1" applyBorder="1" applyFont="1">
      <alignment shrinkToFit="0" vertical="bottom" wrapText="0"/>
    </xf>
    <xf borderId="4" fillId="0" fontId="1" numFmtId="0" xfId="0" applyAlignment="1" applyBorder="1" applyFont="1">
      <alignment shrinkToFit="0" vertical="bottom" wrapText="0"/>
    </xf>
    <xf borderId="1" fillId="2" fontId="3" numFmtId="0" xfId="0" applyAlignment="1" applyBorder="1" applyFont="1">
      <alignment horizontal="center" shrinkToFit="0" vertical="bottom" wrapText="0"/>
    </xf>
    <xf borderId="5" fillId="0" fontId="1" numFmtId="0" xfId="0" applyAlignment="1" applyBorder="1" applyFont="1">
      <alignment shrinkToFit="0" vertical="bottom" wrapText="0"/>
    </xf>
    <xf borderId="6" fillId="0" fontId="1" numFmtId="0" xfId="0" applyAlignment="1" applyBorder="1" applyFont="1">
      <alignment shrinkToFit="0" vertical="bottom" wrapText="0"/>
    </xf>
    <xf borderId="7" fillId="0" fontId="2" numFmtId="0" xfId="0" applyAlignment="1" applyBorder="1" applyFont="1">
      <alignment horizontal="center" shrinkToFit="0" vertical="bottom" wrapText="0"/>
    </xf>
    <xf borderId="8" fillId="0" fontId="4" numFmtId="0" xfId="0" applyBorder="1" applyFont="1"/>
    <xf borderId="9" fillId="0" fontId="4" numFmtId="0" xfId="0" applyBorder="1" applyFont="1"/>
    <xf borderId="1" fillId="0" fontId="5" numFmtId="0" xfId="0" applyAlignment="1" applyBorder="1" applyFont="1">
      <alignment shrinkToFit="0" vertical="bottom" wrapText="0"/>
    </xf>
    <xf borderId="1" fillId="0" fontId="6" numFmtId="0" xfId="0" applyAlignment="1" applyBorder="1" applyFont="1">
      <alignment shrinkToFit="0" vertical="bottom" wrapText="0"/>
    </xf>
    <xf borderId="1" fillId="0" fontId="7" numFmtId="0" xfId="0" applyAlignment="1" applyBorder="1" applyFont="1">
      <alignment shrinkToFit="0" vertical="bottom" wrapText="0"/>
    </xf>
    <xf borderId="1" fillId="0" fontId="1" numFmtId="0" xfId="0" applyAlignment="1" applyBorder="1" applyFont="1">
      <alignment shrinkToFit="0" vertical="bottom" wrapText="0"/>
    </xf>
    <xf borderId="1" fillId="2" fontId="1" numFmtId="165" xfId="0" applyAlignment="1" applyBorder="1" applyFont="1" applyNumberFormat="1">
      <alignment horizontal="center" readingOrder="0" shrinkToFit="0" vertical="bottom" wrapText="0"/>
    </xf>
    <xf borderId="1" fillId="2" fontId="1" numFmtId="165" xfId="0" applyAlignment="1" applyBorder="1" applyFont="1" applyNumberFormat="1">
      <alignment horizontal="center" shrinkToFit="0" vertical="bottom" wrapText="0"/>
    </xf>
    <xf borderId="1" fillId="2" fontId="1" numFmtId="0" xfId="0" applyAlignment="1" applyBorder="1" applyFont="1">
      <alignment readingOrder="0" shrinkToFit="0" vertical="bottom" wrapText="0"/>
    </xf>
    <xf borderId="0" fillId="0" fontId="8" numFmtId="0" xfId="0" applyAlignment="1" applyFont="1">
      <alignment shrinkToFit="0" vertical="bottom" wrapText="0"/>
    </xf>
    <xf borderId="10" fillId="2" fontId="1" numFmtId="165" xfId="0" applyAlignment="1" applyBorder="1" applyFont="1" applyNumberFormat="1">
      <alignment horizontal="center" shrinkToFit="0" vertical="bottom" wrapText="0"/>
    </xf>
    <xf borderId="10" fillId="4" fontId="8" numFmtId="165" xfId="0" applyAlignment="1" applyBorder="1" applyFill="1" applyFont="1" applyNumberFormat="1">
      <alignment shrinkToFit="0" vertical="bottom" wrapText="0"/>
    </xf>
    <xf borderId="11" fillId="2" fontId="1" numFmtId="165" xfId="0" applyAlignment="1" applyBorder="1" applyFont="1" applyNumberFormat="1">
      <alignment horizontal="center" shrinkToFit="0" vertical="bottom" wrapText="0"/>
    </xf>
    <xf borderId="11" fillId="2" fontId="1" numFmtId="2" xfId="0" applyAlignment="1" applyBorder="1" applyFont="1" applyNumberFormat="1">
      <alignment horizontal="center" readingOrder="0" shrinkToFit="0" vertical="bottom" wrapText="0"/>
    </xf>
    <xf borderId="0" fillId="0" fontId="2" numFmtId="0" xfId="0" applyAlignment="1" applyFont="1">
      <alignment horizontal="center" shrinkToFit="0" vertical="bottom" wrapText="0"/>
    </xf>
    <xf borderId="1" fillId="2" fontId="1" numFmtId="166" xfId="0" applyAlignment="1" applyBorder="1" applyFont="1" applyNumberFormat="1">
      <alignment horizontal="center" shrinkToFit="0" vertical="bottom" wrapText="0"/>
    </xf>
    <xf borderId="0" fillId="0" fontId="7" numFmtId="0" xfId="0" applyAlignment="1" applyFont="1">
      <alignment shrinkToFit="0" vertical="bottom" wrapText="0"/>
    </xf>
    <xf borderId="12" fillId="0" fontId="7" numFmtId="0" xfId="0" applyAlignment="1" applyBorder="1" applyFont="1">
      <alignment horizontal="center" shrinkToFit="0" vertical="bottom" wrapText="0"/>
    </xf>
    <xf borderId="13" fillId="0" fontId="4" numFmtId="0" xfId="0" applyBorder="1" applyFont="1"/>
    <xf borderId="14" fillId="0" fontId="4" numFmtId="0" xfId="0" applyBorder="1" applyFont="1"/>
    <xf borderId="0" fillId="0" fontId="1" numFmtId="165" xfId="0" applyAlignment="1" applyFont="1" applyNumberFormat="1">
      <alignment horizontal="center" shrinkToFit="0" vertical="bottom" wrapText="0"/>
    </xf>
    <xf borderId="1" fillId="0" fontId="7" numFmtId="0" xfId="0" applyAlignment="1" applyBorder="1" applyFont="1">
      <alignment horizontal="center" shrinkToFit="0" vertical="bottom" wrapText="0"/>
    </xf>
    <xf borderId="1" fillId="0" fontId="9" numFmtId="0" xfId="0" applyAlignment="1" applyBorder="1" applyFont="1">
      <alignment shrinkToFit="0" vertical="bottom" wrapText="0"/>
    </xf>
    <xf borderId="1" fillId="2" fontId="9" numFmtId="166" xfId="0" applyAlignment="1" applyBorder="1" applyFont="1" applyNumberFormat="1">
      <alignment horizontal="center" readingOrder="0" shrinkToFit="0" vertical="bottom" wrapText="0"/>
    </xf>
    <xf borderId="1" fillId="3" fontId="1" numFmtId="166" xfId="0" applyAlignment="1" applyBorder="1" applyFont="1" applyNumberFormat="1">
      <alignment horizontal="center" shrinkToFit="0" vertical="bottom" wrapText="0"/>
    </xf>
    <xf borderId="11" fillId="3" fontId="1" numFmtId="166" xfId="0" applyAlignment="1" applyBorder="1" applyFont="1" applyNumberFormat="1">
      <alignment horizontal="center" shrinkToFit="0" vertical="bottom" wrapText="0"/>
    </xf>
    <xf borderId="1" fillId="2" fontId="9" numFmtId="166" xfId="0" applyAlignment="1" applyBorder="1" applyFont="1" applyNumberFormat="1">
      <alignment horizontal="center" shrinkToFit="0" vertical="bottom" wrapText="0"/>
    </xf>
    <xf borderId="1" fillId="2" fontId="1" numFmtId="166" xfId="0" applyAlignment="1" applyBorder="1" applyFont="1" applyNumberFormat="1">
      <alignment horizontal="center" readingOrder="0" shrinkToFit="0" vertical="bottom" wrapText="0"/>
    </xf>
    <xf borderId="1" fillId="3" fontId="1" numFmtId="2" xfId="0" applyAlignment="1" applyBorder="1" applyFont="1" applyNumberFormat="1">
      <alignment horizontal="center" shrinkToFit="0" vertical="bottom" wrapText="0"/>
    </xf>
    <xf borderId="15" fillId="3" fontId="1" numFmtId="2" xfId="0" applyAlignment="1" applyBorder="1" applyFont="1" applyNumberFormat="1">
      <alignment horizontal="center" shrinkToFit="0" vertical="bottom" wrapText="0"/>
    </xf>
    <xf borderId="1" fillId="2" fontId="1" numFmtId="2" xfId="0" applyAlignment="1" applyBorder="1" applyFont="1" applyNumberFormat="1">
      <alignment horizontal="center" readingOrder="0" shrinkToFit="0" vertical="bottom" wrapText="0"/>
    </xf>
    <xf borderId="15" fillId="4" fontId="1" numFmtId="166" xfId="0" applyAlignment="1" applyBorder="1" applyFont="1" applyNumberFormat="1">
      <alignment shrinkToFit="0" vertical="bottom" wrapText="0"/>
    </xf>
    <xf borderId="1" fillId="2" fontId="1" numFmtId="2" xfId="0" applyAlignment="1" applyBorder="1" applyFont="1" applyNumberFormat="1">
      <alignment horizontal="center" shrinkToFit="0" vertical="bottom" wrapText="0"/>
    </xf>
    <xf borderId="0" fillId="0" fontId="1" numFmtId="166" xfId="0" applyAlignment="1" applyFont="1" applyNumberFormat="1">
      <alignment shrinkToFit="0" vertical="bottom" wrapText="0"/>
    </xf>
    <xf borderId="16" fillId="0" fontId="2" numFmtId="0" xfId="0" applyAlignment="1" applyBorder="1" applyFont="1">
      <alignment horizontal="left" shrinkToFit="0" vertical="bottom" wrapText="0"/>
    </xf>
    <xf borderId="17" fillId="0" fontId="4" numFmtId="0" xfId="0" applyBorder="1" applyFont="1"/>
    <xf borderId="18" fillId="0" fontId="4" numFmtId="0" xfId="0" applyBorder="1" applyFont="1"/>
    <xf borderId="1" fillId="0" fontId="1" numFmtId="0" xfId="0" applyAlignment="1" applyBorder="1" applyFont="1">
      <alignment shrinkToFit="0" vertical="center" wrapText="0"/>
    </xf>
    <xf borderId="1" fillId="3" fontId="1" numFmtId="166" xfId="0" applyAlignment="1" applyBorder="1" applyFont="1" applyNumberFormat="1">
      <alignment horizontal="center" shrinkToFit="0" vertical="center" wrapText="0"/>
    </xf>
    <xf borderId="5" fillId="0" fontId="8" numFmtId="0" xfId="0" applyAlignment="1" applyBorder="1" applyFont="1">
      <alignment horizontal="center" shrinkToFit="0" vertical="bottom" wrapText="1"/>
    </xf>
    <xf borderId="19" fillId="0" fontId="4" numFmtId="0" xfId="0" applyBorder="1" applyFont="1"/>
    <xf borderId="20" fillId="0" fontId="1" numFmtId="0" xfId="0" applyAlignment="1" applyBorder="1" applyFont="1">
      <alignment shrinkToFit="0" vertical="bottom" wrapText="0"/>
    </xf>
    <xf borderId="1" fillId="3" fontId="1" numFmtId="167" xfId="0" applyAlignment="1" applyBorder="1" applyFont="1" applyNumberFormat="1">
      <alignment shrinkToFit="0" vertical="bottom" wrapText="0"/>
    </xf>
    <xf borderId="15" fillId="4" fontId="1" numFmtId="166" xfId="0" applyAlignment="1" applyBorder="1" applyFont="1" applyNumberFormat="1">
      <alignment horizontal="center" shrinkToFit="0" vertical="bottom" wrapText="0"/>
    </xf>
    <xf borderId="0" fillId="0" fontId="10" numFmtId="0" xfId="0" applyAlignment="1" applyFont="1">
      <alignment shrinkToFit="0" vertical="bottom" wrapText="0"/>
    </xf>
    <xf borderId="1" fillId="3" fontId="1" numFmtId="166" xfId="0" applyAlignment="1" applyBorder="1" applyFont="1" applyNumberFormat="1">
      <alignment shrinkToFit="0" vertical="bottom" wrapText="0"/>
    </xf>
    <xf borderId="0" fillId="0" fontId="1" numFmtId="2" xfId="0" applyAlignment="1" applyFont="1" applyNumberFormat="1">
      <alignment horizontal="center" shrinkToFit="0" vertical="bottom" wrapText="0"/>
    </xf>
    <xf borderId="21" fillId="0" fontId="11" numFmtId="0" xfId="0" applyAlignment="1" applyBorder="1" applyFont="1">
      <alignment shrinkToFit="0" vertical="bottom" wrapText="0"/>
    </xf>
    <xf borderId="22" fillId="0" fontId="1" numFmtId="0" xfId="0" applyAlignment="1" applyBorder="1" applyFont="1">
      <alignment shrinkToFit="0" vertical="bottom" wrapText="0"/>
    </xf>
    <xf borderId="23" fillId="0" fontId="1" numFmtId="0" xfId="0" applyAlignment="1" applyBorder="1" applyFont="1">
      <alignment shrinkToFit="0" vertical="bottom" wrapText="0"/>
    </xf>
    <xf borderId="1" fillId="2" fontId="1" numFmtId="168" xfId="0" applyAlignment="1" applyBorder="1" applyFont="1" applyNumberFormat="1">
      <alignment horizontal="center" shrinkToFit="0" vertical="bottom" wrapText="0"/>
    </xf>
    <xf borderId="0" fillId="0" fontId="1" numFmtId="168" xfId="0" applyAlignment="1" applyFont="1" applyNumberFormat="1">
      <alignment horizontal="center" shrinkToFit="0" vertical="bottom" wrapText="0"/>
    </xf>
    <xf borderId="0" fillId="0" fontId="1" numFmtId="166" xfId="0" applyAlignment="1" applyFont="1" applyNumberFormat="1">
      <alignment horizontal="center" shrinkToFit="0" vertical="bottom" wrapText="0"/>
    </xf>
    <xf borderId="0" fillId="0" fontId="1" numFmtId="0" xfId="0" applyAlignment="1" applyFont="1">
      <alignment horizontal="center" readingOrder="0" shrinkToFit="0" vertical="bottom" wrapText="0"/>
    </xf>
    <xf borderId="1" fillId="2" fontId="9" numFmtId="0" xfId="0" applyAlignment="1" applyBorder="1" applyFont="1">
      <alignment horizontal="center" shrinkToFit="0" vertical="bottom" wrapText="0"/>
    </xf>
    <xf borderId="1" fillId="2" fontId="9" numFmtId="168" xfId="0" applyAlignment="1" applyBorder="1" applyFont="1" applyNumberFormat="1">
      <alignment horizontal="center" shrinkToFit="0" vertical="bottom" wrapText="0"/>
    </xf>
    <xf borderId="1" fillId="2" fontId="9" numFmtId="168" xfId="0" applyAlignment="1" applyBorder="1" applyFont="1" applyNumberFormat="1">
      <alignment shrinkToFit="0" vertical="bottom" wrapText="0"/>
    </xf>
    <xf borderId="1" fillId="2" fontId="9" numFmtId="166" xfId="0" applyAlignment="1" applyBorder="1" applyFont="1" applyNumberFormat="1">
      <alignment shrinkToFit="0" vertical="bottom" wrapText="0"/>
    </xf>
    <xf borderId="0" fillId="0" fontId="11" numFmtId="0" xfId="0" applyAlignment="1" applyFont="1">
      <alignment shrinkToFit="0" vertical="bottom" wrapText="0"/>
    </xf>
    <xf borderId="15" fillId="4" fontId="11" numFmtId="0" xfId="0" applyAlignment="1" applyBorder="1" applyFont="1">
      <alignment shrinkToFit="0" vertical="bottom" wrapText="0"/>
    </xf>
    <xf borderId="15" fillId="4" fontId="7" numFmtId="0" xfId="0" applyAlignment="1" applyBorder="1" applyFont="1">
      <alignment shrinkToFit="0" vertical="bottom" wrapText="0"/>
    </xf>
    <xf borderId="1" fillId="2" fontId="1" numFmtId="0" xfId="0" applyAlignment="1" applyBorder="1" applyFont="1">
      <alignment horizontal="center" shrinkToFit="0" vertical="bottom" wrapText="0"/>
    </xf>
    <xf borderId="1" fillId="2" fontId="1" numFmtId="0" xfId="0" applyAlignment="1" applyBorder="1" applyFont="1">
      <alignment horizontal="center" readingOrder="0" shrinkToFit="0" vertical="bottom" wrapText="0"/>
    </xf>
    <xf borderId="1" fillId="2" fontId="1" numFmtId="169" xfId="0" applyAlignment="1" applyBorder="1" applyFont="1" applyNumberFormat="1">
      <alignment horizontal="center" readingOrder="0" shrinkToFit="0" vertical="bottom" wrapText="0"/>
    </xf>
    <xf borderId="1" fillId="2" fontId="1" numFmtId="169" xfId="0" applyAlignment="1" applyBorder="1" applyFont="1" applyNumberFormat="1">
      <alignment horizontal="center" shrinkToFit="0" vertical="bottom" wrapText="0"/>
    </xf>
    <xf borderId="0" fillId="0" fontId="1" numFmtId="169" xfId="0" applyAlignment="1" applyFont="1" applyNumberFormat="1">
      <alignment horizontal="center" shrinkToFit="0" vertical="bottom" wrapText="0"/>
    </xf>
    <xf borderId="1" fillId="2" fontId="1" numFmtId="1" xfId="0" applyAlignment="1" applyBorder="1" applyFont="1" applyNumberFormat="1">
      <alignment horizontal="center" shrinkToFit="0" vertical="bottom" wrapText="0"/>
    </xf>
    <xf borderId="15" fillId="4" fontId="1" numFmtId="169" xfId="0" applyAlignment="1" applyBorder="1" applyFont="1" applyNumberFormat="1">
      <alignment horizontal="center" shrinkToFit="0" vertical="bottom" wrapText="0"/>
    </xf>
    <xf borderId="15" fillId="5" fontId="1" numFmtId="168" xfId="0" applyAlignment="1" applyBorder="1" applyFill="1" applyFont="1" applyNumberFormat="1">
      <alignment horizontal="center" shrinkToFit="0" vertical="bottom" wrapText="0"/>
    </xf>
    <xf borderId="1" fillId="2" fontId="1" numFmtId="168" xfId="0" applyAlignment="1" applyBorder="1" applyFont="1" applyNumberFormat="1">
      <alignment horizontal="center" readingOrder="0" shrinkToFit="0" vertical="bottom" wrapText="0"/>
    </xf>
    <xf borderId="1" fillId="2" fontId="10" numFmtId="168" xfId="0" applyAlignment="1" applyBorder="1" applyFont="1" applyNumberFormat="1">
      <alignment horizontal="center" shrinkToFit="0" vertical="bottom" wrapText="0"/>
    </xf>
    <xf borderId="15" fillId="4" fontId="12" numFmtId="0" xfId="0" applyAlignment="1" applyBorder="1" applyFont="1">
      <alignment shrinkToFit="0" vertical="bottom" wrapText="0"/>
    </xf>
    <xf borderId="0" fillId="0" fontId="12" numFmtId="0" xfId="0" applyAlignment="1" applyFont="1">
      <alignment shrinkToFit="0" vertical="bottom" wrapText="0"/>
    </xf>
    <xf borderId="13" fillId="0" fontId="13" numFmtId="0" xfId="0" applyAlignment="1" applyBorder="1" applyFont="1">
      <alignment horizontal="center" shrinkToFit="0" vertical="bottom" wrapText="0"/>
    </xf>
    <xf borderId="1" fillId="0" fontId="13" numFmtId="0" xfId="0" applyAlignment="1" applyBorder="1" applyFont="1">
      <alignment horizontal="center" shrinkToFit="0" vertical="bottom" wrapText="0"/>
    </xf>
    <xf borderId="12" fillId="0" fontId="14" numFmtId="0" xfId="0" applyAlignment="1" applyBorder="1" applyFont="1">
      <alignment horizontal="center" shrinkToFit="0" vertical="bottom" wrapText="0"/>
    </xf>
    <xf borderId="24" fillId="0" fontId="15" numFmtId="0" xfId="0" applyAlignment="1" applyBorder="1" applyFont="1">
      <alignment horizontal="center" shrinkToFit="0" vertical="bottom" wrapText="0"/>
    </xf>
    <xf borderId="0" fillId="0" fontId="14" numFmtId="0" xfId="0" applyAlignment="1" applyFont="1">
      <alignment shrinkToFit="0" vertical="bottom" wrapText="0"/>
    </xf>
    <xf borderId="1" fillId="3" fontId="14" numFmtId="0" xfId="0" applyAlignment="1" applyBorder="1" applyFont="1">
      <alignment shrinkToFit="0" vertical="bottom" wrapText="0"/>
    </xf>
    <xf borderId="1" fillId="3" fontId="14" numFmtId="166" xfId="0" applyAlignment="1" applyBorder="1" applyFont="1" applyNumberFormat="1">
      <alignment horizontal="center" shrinkToFit="0" vertical="bottom" wrapText="0"/>
    </xf>
    <xf borderId="25" fillId="3" fontId="14" numFmtId="166" xfId="0" applyAlignment="1" applyBorder="1" applyFont="1" applyNumberFormat="1">
      <alignment horizontal="center" shrinkToFit="0" vertical="bottom" wrapText="0"/>
    </xf>
    <xf borderId="26" fillId="0" fontId="14" numFmtId="0" xfId="0" applyAlignment="1" applyBorder="1" applyFont="1">
      <alignment shrinkToFit="0" vertical="bottom" wrapText="0"/>
    </xf>
    <xf borderId="1" fillId="3" fontId="14" numFmtId="165" xfId="0" applyAlignment="1" applyBorder="1" applyFont="1" applyNumberFormat="1">
      <alignment shrinkToFit="0" vertical="bottom" wrapText="0"/>
    </xf>
    <xf borderId="1" fillId="3" fontId="14" numFmtId="165" xfId="0" applyAlignment="1" applyBorder="1" applyFont="1" applyNumberFormat="1">
      <alignment horizontal="center" shrinkToFit="0" vertical="bottom" wrapText="0"/>
    </xf>
    <xf borderId="25" fillId="6" fontId="16" numFmtId="165" xfId="0" applyAlignment="1" applyBorder="1" applyFill="1" applyFont="1" applyNumberFormat="1">
      <alignment horizontal="center" shrinkToFit="0" vertical="bottom" wrapText="0"/>
    </xf>
    <xf borderId="1" fillId="3" fontId="14" numFmtId="166" xfId="0" applyAlignment="1" applyBorder="1" applyFont="1" applyNumberFormat="1">
      <alignment shrinkToFit="0" vertical="bottom" wrapText="0"/>
    </xf>
    <xf borderId="25" fillId="3" fontId="14" numFmtId="165" xfId="0" applyAlignment="1" applyBorder="1" applyFont="1" applyNumberFormat="1">
      <alignment horizontal="center" shrinkToFit="0" vertical="bottom" wrapText="0"/>
    </xf>
    <xf borderId="27" fillId="3" fontId="15" numFmtId="165" xfId="0" applyAlignment="1" applyBorder="1" applyFont="1" applyNumberFormat="1">
      <alignment shrinkToFit="0" vertical="bottom" wrapText="0"/>
    </xf>
    <xf borderId="26" fillId="0" fontId="15" numFmtId="0" xfId="0" applyAlignment="1" applyBorder="1" applyFont="1">
      <alignment shrinkToFit="0" vertical="bottom" wrapText="0"/>
    </xf>
    <xf borderId="25" fillId="3" fontId="14" numFmtId="165" xfId="0" applyAlignment="1" applyBorder="1" applyFont="1" applyNumberFormat="1">
      <alignment shrinkToFit="0" vertical="bottom" wrapText="0"/>
    </xf>
    <xf borderId="0" fillId="0" fontId="14" numFmtId="0" xfId="0" applyAlignment="1" applyFont="1">
      <alignment horizontal="center" shrinkToFit="0" vertical="bottom" wrapText="0"/>
    </xf>
    <xf borderId="28" fillId="3" fontId="15" numFmtId="165" xfId="0" applyAlignment="1" applyBorder="1" applyFont="1" applyNumberFormat="1">
      <alignment shrinkToFit="0" vertical="bottom" wrapText="0"/>
    </xf>
    <xf borderId="29" fillId="3" fontId="14" numFmtId="0" xfId="0" applyAlignment="1" applyBorder="1" applyFont="1">
      <alignment shrinkToFit="0" vertical="bottom" wrapText="0"/>
    </xf>
    <xf borderId="29" fillId="3" fontId="14" numFmtId="170" xfId="0" applyAlignment="1" applyBorder="1" applyFont="1" applyNumberFormat="1">
      <alignment horizontal="center" shrinkToFit="0" vertical="bottom" wrapText="0"/>
    </xf>
    <xf borderId="29" fillId="3" fontId="14" numFmtId="0" xfId="0" applyAlignment="1" applyBorder="1" applyFont="1">
      <alignment horizontal="center" shrinkToFit="0" vertical="bottom" wrapText="0"/>
    </xf>
    <xf borderId="1" fillId="3" fontId="14" numFmtId="0" xfId="0" applyAlignment="1" applyBorder="1" applyFont="1">
      <alignment horizontal="center" shrinkToFit="0" vertical="bottom" wrapText="0"/>
    </xf>
    <xf borderId="1" fillId="0" fontId="14" numFmtId="0" xfId="0" applyAlignment="1" applyBorder="1" applyFont="1">
      <alignment shrinkToFit="0" vertical="bottom" wrapText="0"/>
    </xf>
    <xf borderId="0" fillId="0" fontId="14" numFmtId="165" xfId="0" applyAlignment="1" applyFont="1" applyNumberFormat="1">
      <alignment horizontal="center" shrinkToFit="0" vertical="bottom" wrapText="0"/>
    </xf>
    <xf borderId="0" fillId="0" fontId="14" numFmtId="165" xfId="0" applyAlignment="1" applyFont="1" applyNumberFormat="1">
      <alignment horizontal="left" shrinkToFit="0" vertical="bottom" wrapText="0"/>
    </xf>
    <xf borderId="1" fillId="3" fontId="14" numFmtId="168" xfId="0" applyAlignment="1" applyBorder="1" applyFont="1" applyNumberFormat="1">
      <alignment shrinkToFit="0" vertical="bottom" wrapText="0"/>
    </xf>
    <xf borderId="1" fillId="3" fontId="14" numFmtId="171" xfId="0" applyAlignment="1" applyBorder="1" applyFont="1" applyNumberFormat="1">
      <alignment shrinkToFit="0" vertical="bottom" wrapText="0"/>
    </xf>
    <xf borderId="1" fillId="3" fontId="14" numFmtId="172" xfId="0" applyAlignment="1" applyBorder="1" applyFont="1" applyNumberFormat="1">
      <alignment shrinkToFit="0" vertical="bottom" wrapText="0"/>
    </xf>
    <xf borderId="1" fillId="3" fontId="17" numFmtId="165" xfId="0" applyAlignment="1" applyBorder="1" applyFont="1" applyNumberFormat="1">
      <alignment shrinkToFit="0" vertical="bottom" wrapText="0"/>
    </xf>
    <xf borderId="1" fillId="0" fontId="18" numFmtId="0" xfId="0" applyAlignment="1" applyBorder="1" applyFont="1">
      <alignment shrinkToFit="0" vertical="bottom" wrapText="0"/>
    </xf>
    <xf borderId="1" fillId="3" fontId="14" numFmtId="2" xfId="0" applyAlignment="1" applyBorder="1" applyFont="1" applyNumberFormat="1">
      <alignment horizontal="center" shrinkToFit="0" vertical="bottom" wrapText="0"/>
    </xf>
    <xf borderId="1" fillId="3" fontId="14" numFmtId="167" xfId="0" applyAlignment="1" applyBorder="1" applyFont="1" applyNumberFormat="1">
      <alignment shrinkToFit="0" vertical="bottom" wrapText="0"/>
    </xf>
    <xf borderId="1" fillId="3" fontId="14" numFmtId="167" xfId="0" applyAlignment="1" applyBorder="1" applyFont="1" applyNumberFormat="1">
      <alignment horizontal="center" shrinkToFit="0" vertical="bottom" wrapText="0"/>
    </xf>
    <xf borderId="0" fillId="0" fontId="14" numFmtId="165" xfId="0" applyAlignment="1" applyFont="1" applyNumberFormat="1">
      <alignment shrinkToFit="0" vertical="bottom" wrapText="0"/>
    </xf>
    <xf borderId="12" fillId="0" fontId="19" numFmtId="0" xfId="0" applyAlignment="1" applyBorder="1" applyFont="1">
      <alignment horizontal="center" shrinkToFit="0" vertical="bottom" wrapText="0"/>
    </xf>
    <xf borderId="1" fillId="0" fontId="19" numFmtId="164" xfId="0" applyAlignment="1" applyBorder="1" applyFont="1" applyNumberFormat="1">
      <alignment shrinkToFit="0" vertical="bottom" wrapText="0"/>
    </xf>
    <xf borderId="12" fillId="5" fontId="20" numFmtId="0" xfId="0" applyAlignment="1" applyBorder="1" applyFont="1">
      <alignment horizontal="center" shrinkToFit="0" vertical="bottom" wrapText="0"/>
    </xf>
    <xf borderId="2" fillId="5" fontId="21" numFmtId="0" xfId="0" applyAlignment="1" applyBorder="1" applyFont="1">
      <alignment horizontal="left" shrinkToFit="0" vertical="top" wrapText="1"/>
    </xf>
    <xf borderId="3" fillId="0" fontId="4" numFmtId="0" xfId="0" applyBorder="1" applyFont="1"/>
    <xf borderId="4" fillId="0" fontId="4" numFmtId="0" xfId="0" applyBorder="1" applyFont="1"/>
    <xf borderId="2" fillId="0" fontId="22" numFmtId="0" xfId="0" applyAlignment="1" applyBorder="1" applyFont="1">
      <alignment horizontal="left" shrinkToFit="0" vertical="bottom" wrapText="1"/>
    </xf>
    <xf borderId="5" fillId="0" fontId="4" numFmtId="0" xfId="0" applyBorder="1" applyFont="1"/>
    <xf borderId="6" fillId="0" fontId="4" numFmtId="0" xfId="0" applyBorder="1" applyFont="1"/>
    <xf borderId="30" fillId="0" fontId="4" numFmtId="0" xfId="0" applyBorder="1" applyFont="1"/>
    <xf borderId="31" fillId="0" fontId="4" numFmtId="0" xfId="0" applyBorder="1" applyFont="1"/>
    <xf borderId="32" fillId="0" fontId="4" numFmtId="0" xfId="0" applyBorder="1" applyFont="1"/>
    <xf borderId="12" fillId="0" fontId="20" numFmtId="0" xfId="0" applyAlignment="1" applyBorder="1" applyFont="1">
      <alignment horizontal="center" shrinkToFit="0" vertical="bottom" wrapText="0"/>
    </xf>
    <xf borderId="33" fillId="0" fontId="23" numFmtId="0" xfId="0" applyAlignment="1" applyBorder="1" applyFont="1">
      <alignment shrinkToFit="0" vertical="bottom" wrapText="0"/>
    </xf>
    <xf borderId="34" fillId="0" fontId="24" numFmtId="0" xfId="0" applyAlignment="1" applyBorder="1" applyFont="1">
      <alignment horizontal="center" shrinkToFit="0" vertical="bottom" wrapText="0"/>
    </xf>
    <xf borderId="1" fillId="0" fontId="24" numFmtId="0" xfId="0" applyAlignment="1" applyBorder="1" applyFont="1">
      <alignment horizontal="center" shrinkToFit="0" vertical="bottom" wrapText="0"/>
    </xf>
    <xf borderId="34" fillId="0" fontId="24" numFmtId="173" xfId="0" applyAlignment="1" applyBorder="1" applyFont="1" applyNumberFormat="1">
      <alignment horizontal="center" shrinkToFit="0" vertical="bottom" wrapText="0"/>
    </xf>
    <xf borderId="35" fillId="0" fontId="24" numFmtId="0" xfId="0" applyAlignment="1" applyBorder="1" applyFont="1">
      <alignment horizontal="center" shrinkToFit="0" vertical="bottom" wrapText="0"/>
    </xf>
    <xf borderId="36" fillId="0" fontId="23" numFmtId="0" xfId="0" applyAlignment="1" applyBorder="1" applyFont="1">
      <alignment shrinkToFit="0" vertical="bottom" wrapText="0"/>
    </xf>
    <xf borderId="1" fillId="0" fontId="23" numFmtId="168" xfId="0" applyAlignment="1" applyBorder="1" applyFont="1" applyNumberFormat="1">
      <alignment horizontal="center" shrinkToFit="0" vertical="bottom" wrapText="0"/>
    </xf>
    <xf borderId="1" fillId="0" fontId="21" numFmtId="174" xfId="0" applyAlignment="1" applyBorder="1" applyFont="1" applyNumberFormat="1">
      <alignment horizontal="center" shrinkToFit="0" vertical="bottom" wrapText="0"/>
    </xf>
    <xf borderId="1" fillId="5" fontId="23" numFmtId="166" xfId="0" applyAlignment="1" applyBorder="1" applyFont="1" applyNumberFormat="1">
      <alignment horizontal="center" shrinkToFit="0" vertical="bottom" wrapText="0"/>
    </xf>
    <xf borderId="1" fillId="0" fontId="23" numFmtId="166" xfId="0" applyAlignment="1" applyBorder="1" applyFont="1" applyNumberFormat="1">
      <alignment horizontal="center" shrinkToFit="0" vertical="bottom" wrapText="0"/>
    </xf>
    <xf borderId="37" fillId="5" fontId="23" numFmtId="0" xfId="0" applyAlignment="1" applyBorder="1" applyFont="1">
      <alignment horizontal="left" shrinkToFit="0" vertical="bottom" wrapText="1"/>
    </xf>
    <xf borderId="2" fillId="0" fontId="25" numFmtId="0" xfId="0" applyAlignment="1" applyBorder="1" applyFont="1">
      <alignment horizontal="left" shrinkToFit="0" vertical="center" wrapText="1"/>
    </xf>
    <xf borderId="25" fillId="5" fontId="23" numFmtId="166" xfId="0" applyAlignment="1" applyBorder="1" applyFont="1" applyNumberFormat="1">
      <alignment horizontal="center" shrinkToFit="0" vertical="bottom" wrapText="0"/>
    </xf>
    <xf borderId="10" fillId="5" fontId="23" numFmtId="166" xfId="0" applyAlignment="1" applyBorder="1" applyFont="1" applyNumberFormat="1">
      <alignment horizontal="center" shrinkToFit="0" vertical="bottom" wrapText="0"/>
    </xf>
    <xf borderId="37" fillId="5" fontId="23" numFmtId="0" xfId="0" applyAlignment="1" applyBorder="1" applyFont="1">
      <alignment shrinkToFit="0" vertical="center" wrapText="1"/>
    </xf>
    <xf borderId="1" fillId="0" fontId="21" numFmtId="166" xfId="0" applyAlignment="1" applyBorder="1" applyFont="1" applyNumberFormat="1">
      <alignment horizontal="center" shrinkToFit="0" vertical="bottom" wrapText="0"/>
    </xf>
    <xf borderId="37" fillId="5" fontId="23" numFmtId="0" xfId="0" applyAlignment="1" applyBorder="1" applyFont="1">
      <alignment shrinkToFit="0" vertical="bottom" wrapText="0"/>
    </xf>
    <xf borderId="1" fillId="0" fontId="23" numFmtId="0" xfId="0" applyAlignment="1" applyBorder="1" applyFont="1">
      <alignment horizontal="center" shrinkToFit="0" vertical="bottom" wrapText="0"/>
    </xf>
    <xf borderId="1" fillId="0" fontId="21" numFmtId="2" xfId="0" applyAlignment="1" applyBorder="1" applyFont="1" applyNumberFormat="1">
      <alignment horizontal="center" shrinkToFit="0" vertical="bottom" wrapText="0"/>
    </xf>
    <xf borderId="1" fillId="5" fontId="23" numFmtId="2" xfId="0" applyAlignment="1" applyBorder="1" applyFont="1" applyNumberFormat="1">
      <alignment horizontal="center" shrinkToFit="0" vertical="bottom" wrapText="0"/>
    </xf>
    <xf borderId="10" fillId="5" fontId="23" numFmtId="2" xfId="0" applyAlignment="1" applyBorder="1" applyFont="1" applyNumberFormat="1">
      <alignment horizontal="center" shrinkToFit="0" vertical="bottom" wrapText="0"/>
    </xf>
    <xf borderId="14" fillId="0" fontId="23" numFmtId="166" xfId="0" applyAlignment="1" applyBorder="1" applyFont="1" applyNumberFormat="1">
      <alignment horizontal="center" shrinkToFit="0" vertical="bottom" wrapText="0"/>
    </xf>
    <xf borderId="37" fillId="5" fontId="23" numFmtId="0" xfId="0" applyAlignment="1" applyBorder="1" applyFont="1">
      <alignment shrinkToFit="0" vertical="bottom" wrapText="1"/>
    </xf>
    <xf borderId="38" fillId="0" fontId="23" numFmtId="0" xfId="0" applyAlignment="1" applyBorder="1" applyFont="1">
      <alignment shrinkToFit="0" vertical="bottom" wrapText="0"/>
    </xf>
    <xf borderId="39" fillId="0" fontId="23" numFmtId="166" xfId="0" applyAlignment="1" applyBorder="1" applyFont="1" applyNumberFormat="1">
      <alignment horizontal="center" shrinkToFit="0" vertical="bottom" wrapText="0"/>
    </xf>
    <xf borderId="12" fillId="5" fontId="23" numFmtId="166" xfId="0" applyAlignment="1" applyBorder="1" applyFont="1" applyNumberFormat="1">
      <alignment horizontal="center" shrinkToFit="0" vertical="bottom" wrapText="0"/>
    </xf>
    <xf borderId="4" fillId="0" fontId="23" numFmtId="166" xfId="0" applyAlignment="1" applyBorder="1" applyFont="1" applyNumberFormat="1">
      <alignment horizontal="center" shrinkToFit="0" vertical="bottom" wrapText="0"/>
    </xf>
    <xf borderId="40" fillId="5" fontId="23" numFmtId="0" xfId="0" applyAlignment="1" applyBorder="1" applyFont="1">
      <alignment shrinkToFit="0" vertical="bottom" wrapText="1"/>
    </xf>
    <xf borderId="41" fillId="0" fontId="23" numFmtId="0" xfId="0" applyAlignment="1" applyBorder="1" applyFont="1">
      <alignment shrinkToFit="0" vertical="bottom" wrapText="0"/>
    </xf>
    <xf borderId="42" fillId="0" fontId="23" numFmtId="0" xfId="0" applyAlignment="1" applyBorder="1" applyFont="1">
      <alignment horizontal="center" shrinkToFit="0" vertical="bottom" wrapText="0"/>
    </xf>
    <xf borderId="43" fillId="0" fontId="23" numFmtId="166" xfId="0" applyAlignment="1" applyBorder="1" applyFont="1" applyNumberFormat="1">
      <alignment horizontal="center" shrinkToFit="0" vertical="bottom" wrapText="0"/>
    </xf>
    <xf borderId="44" fillId="5" fontId="23" numFmtId="0" xfId="0" applyAlignment="1" applyBorder="1" applyFont="1">
      <alignment shrinkToFit="0" vertical="bottom" wrapText="1"/>
    </xf>
    <xf borderId="5" fillId="0" fontId="20" numFmtId="0" xfId="0" applyAlignment="1" applyBorder="1" applyFont="1">
      <alignment horizontal="center" shrinkToFit="0" vertical="bottom" wrapText="0"/>
    </xf>
    <xf borderId="45" fillId="0" fontId="24" numFmtId="0" xfId="0" applyAlignment="1" applyBorder="1" applyFont="1">
      <alignment horizontal="center" shrinkToFit="0" vertical="bottom" wrapText="0"/>
    </xf>
    <xf borderId="46" fillId="0" fontId="24" numFmtId="0" xfId="0" applyAlignment="1" applyBorder="1" applyFont="1">
      <alignment horizontal="center" shrinkToFit="0" vertical="bottom" wrapText="0"/>
    </xf>
    <xf borderId="46" fillId="0" fontId="24" numFmtId="175" xfId="0" applyAlignment="1" applyBorder="1" applyFont="1" applyNumberFormat="1">
      <alignment horizontal="center" shrinkToFit="0" vertical="bottom" wrapText="0"/>
    </xf>
    <xf borderId="47" fillId="0" fontId="24" numFmtId="175" xfId="0" applyAlignment="1" applyBorder="1" applyFont="1" applyNumberFormat="1">
      <alignment horizontal="center" shrinkToFit="0" vertical="bottom" wrapText="0"/>
    </xf>
    <xf borderId="3" fillId="0" fontId="25" numFmtId="0" xfId="0" applyAlignment="1" applyBorder="1" applyFont="1">
      <alignment horizontal="left" shrinkToFit="0" vertical="center" wrapText="1"/>
    </xf>
    <xf borderId="36" fillId="0" fontId="23" numFmtId="0" xfId="0" applyAlignment="1" applyBorder="1" applyFont="1">
      <alignment horizontal="center" shrinkToFit="0" vertical="bottom" wrapText="0"/>
    </xf>
    <xf borderId="48" fillId="0" fontId="23" numFmtId="168" xfId="0" applyAlignment="1" applyBorder="1" applyFont="1" applyNumberFormat="1">
      <alignment horizontal="center" shrinkToFit="0" vertical="bottom" wrapText="0"/>
    </xf>
    <xf borderId="41" fillId="0" fontId="23" numFmtId="0" xfId="0" applyAlignment="1" applyBorder="1" applyFont="1">
      <alignment horizontal="center" shrinkToFit="0" vertical="bottom" wrapText="0"/>
    </xf>
    <xf borderId="43" fillId="0" fontId="23" numFmtId="168" xfId="0" applyAlignment="1" applyBorder="1" applyFont="1" applyNumberFormat="1">
      <alignment horizontal="center" shrinkToFit="0" vertical="bottom" wrapText="0"/>
    </xf>
    <xf borderId="49" fillId="0" fontId="23" numFmtId="168" xfId="0" applyAlignment="1" applyBorder="1" applyFont="1" applyNumberFormat="1">
      <alignment horizontal="center" shrinkToFit="0" vertical="bottom" wrapText="0"/>
    </xf>
    <xf borderId="12" fillId="0" fontId="21" numFmtId="0" xfId="0" applyAlignment="1" applyBorder="1" applyFont="1">
      <alignment horizontal="left" readingOrder="0" shrinkToFit="0" vertical="bottom" wrapText="0"/>
    </xf>
    <xf borderId="1" fillId="5" fontId="21" numFmtId="165" xfId="0" applyAlignment="1" applyBorder="1" applyFont="1" applyNumberFormat="1">
      <alignment horizontal="center" shrinkToFit="0" vertical="bottom" wrapText="0"/>
    </xf>
    <xf borderId="0" fillId="0" fontId="20" numFmtId="0" xfId="0" applyAlignment="1" applyFont="1">
      <alignment horizontal="center" shrinkToFit="0" vertical="bottom" wrapText="0"/>
    </xf>
    <xf borderId="50" fillId="0" fontId="23" numFmtId="0" xfId="0" applyAlignment="1" applyBorder="1" applyFont="1">
      <alignment horizontal="left" shrinkToFit="0" vertical="bottom" wrapText="0"/>
    </xf>
    <xf borderId="1" fillId="5" fontId="23" numFmtId="168" xfId="0" applyAlignment="1" applyBorder="1" applyFont="1" applyNumberFormat="1">
      <alignment shrinkToFit="0" vertical="bottom" wrapText="0"/>
    </xf>
    <xf borderId="0" fillId="0" fontId="23" numFmtId="167" xfId="0" applyAlignment="1" applyFont="1" applyNumberFormat="1">
      <alignment shrinkToFit="0" vertical="bottom" wrapText="0"/>
    </xf>
    <xf borderId="0" fillId="0" fontId="23" numFmtId="0" xfId="0" applyAlignment="1" applyFont="1">
      <alignment shrinkToFit="0" vertical="bottom" wrapText="0"/>
    </xf>
    <xf borderId="19" fillId="0" fontId="23" numFmtId="0" xfId="0" applyAlignment="1" applyBorder="1" applyFont="1">
      <alignment shrinkToFit="0" vertical="bottom" wrapText="0"/>
    </xf>
    <xf borderId="20" fillId="0" fontId="25" numFmtId="0" xfId="0" applyAlignment="1" applyBorder="1" applyFont="1">
      <alignment horizontal="left" shrinkToFit="0" vertical="center" wrapText="1"/>
    </xf>
    <xf borderId="25" fillId="5" fontId="23" numFmtId="168" xfId="0" applyAlignment="1" applyBorder="1" applyFont="1" applyNumberFormat="1">
      <alignment shrinkToFit="0" vertical="bottom" wrapText="0"/>
    </xf>
    <xf borderId="12" fillId="0" fontId="23" numFmtId="167" xfId="0" applyAlignment="1" applyBorder="1" applyFont="1" applyNumberFormat="1">
      <alignment horizontal="right" shrinkToFit="0" vertical="bottom" wrapText="0"/>
    </xf>
    <xf borderId="14" fillId="0" fontId="23" numFmtId="166" xfId="0" applyAlignment="1" applyBorder="1" applyFont="1" applyNumberFormat="1">
      <alignment horizontal="left" shrinkToFit="0" vertical="bottom" wrapText="0"/>
    </xf>
    <xf borderId="20" fillId="0" fontId="4" numFmtId="0" xfId="0" applyBorder="1" applyFont="1"/>
    <xf borderId="1" fillId="5" fontId="23" numFmtId="172" xfId="0" applyAlignment="1" applyBorder="1" applyFont="1" applyNumberFormat="1">
      <alignment shrinkToFit="0" vertical="bottom" wrapText="0"/>
    </xf>
    <xf borderId="0" fillId="0" fontId="23" numFmtId="0" xfId="0" applyAlignment="1" applyFont="1">
      <alignment horizontal="left" shrinkToFit="0" vertical="bottom" wrapText="0"/>
    </xf>
    <xf borderId="51" fillId="0" fontId="23" numFmtId="0" xfId="0" applyAlignment="1" applyBorder="1" applyFont="1">
      <alignment horizontal="left" shrinkToFit="0" vertical="bottom" wrapText="0"/>
    </xf>
    <xf borderId="52" fillId="0" fontId="4" numFmtId="0" xfId="0" applyBorder="1" applyFont="1"/>
    <xf borderId="53" fillId="0" fontId="4" numFmtId="0" xfId="0" applyBorder="1" applyFont="1"/>
    <xf borderId="54" fillId="5" fontId="25" numFmtId="168" xfId="0" applyAlignment="1" applyBorder="1" applyFont="1" applyNumberFormat="1">
      <alignment shrinkToFit="0" vertical="bottom" wrapText="0"/>
    </xf>
    <xf borderId="7" fillId="0" fontId="23" numFmtId="0" xfId="0" applyAlignment="1" applyBorder="1" applyFont="1">
      <alignment horizontal="right" shrinkToFit="0" vertical="bottom" wrapText="0"/>
    </xf>
    <xf borderId="9" fillId="0" fontId="23" numFmtId="168" xfId="0" applyAlignment="1" applyBorder="1" applyFont="1" applyNumberFormat="1">
      <alignment horizontal="left" shrinkToFit="0" vertical="bottom" wrapText="0"/>
    </xf>
    <xf borderId="0" fillId="0" fontId="5" numFmtId="0" xfId="0" applyAlignment="1" applyFont="1">
      <alignment shrinkToFit="0" vertical="bottom" wrapText="0"/>
    </xf>
    <xf borderId="0" fillId="0" fontId="26" numFmtId="165" xfId="0" applyAlignment="1" applyFont="1" applyNumberFormat="1">
      <alignment shrinkToFit="0" vertical="bottom" wrapText="0"/>
    </xf>
    <xf borderId="0" fillId="0" fontId="27" numFmtId="0" xfId="0" applyAlignment="1" applyFont="1">
      <alignment shrinkToFit="0" vertical="bottom" wrapText="0"/>
    </xf>
    <xf borderId="7" fillId="0" fontId="2" numFmtId="164" xfId="0" applyAlignment="1" applyBorder="1" applyFont="1" applyNumberFormat="1">
      <alignment horizontal="center" shrinkToFit="0" vertical="bottom" wrapText="0"/>
    </xf>
    <xf borderId="19" fillId="0" fontId="1" numFmtId="0" xfId="0" applyAlignment="1" applyBorder="1" applyFont="1">
      <alignment shrinkToFit="0" vertical="bottom" wrapText="0"/>
    </xf>
    <xf borderId="16" fillId="0" fontId="2" numFmtId="0" xfId="0" applyAlignment="1" applyBorder="1" applyFont="1">
      <alignment horizontal="center" shrinkToFit="0" vertical="bottom" wrapText="0"/>
    </xf>
    <xf borderId="34" fillId="0" fontId="1" numFmtId="0" xfId="0" applyAlignment="1" applyBorder="1" applyFont="1">
      <alignment shrinkToFit="0" vertical="bottom" wrapText="0"/>
    </xf>
    <xf borderId="16" fillId="5" fontId="1" numFmtId="0" xfId="0" applyAlignment="1" applyBorder="1" applyFont="1">
      <alignment horizontal="left" shrinkToFit="0" vertical="top" wrapText="1"/>
    </xf>
    <xf borderId="55" fillId="0" fontId="4" numFmtId="0" xfId="0" applyBorder="1" applyFont="1"/>
    <xf borderId="36" fillId="0" fontId="1" numFmtId="0" xfId="0" applyAlignment="1" applyBorder="1" applyFont="1">
      <alignment shrinkToFit="0" vertical="bottom" wrapText="0"/>
    </xf>
    <xf borderId="1" fillId="0" fontId="1" numFmtId="166" xfId="0" applyAlignment="1" applyBorder="1" applyFont="1" applyNumberFormat="1">
      <alignment shrinkToFit="0" vertical="bottom" wrapText="0"/>
    </xf>
    <xf borderId="48" fillId="5" fontId="1" numFmtId="166" xfId="0" applyAlignment="1" applyBorder="1" applyFont="1" applyNumberFormat="1">
      <alignment shrinkToFit="0" vertical="bottom" wrapText="0"/>
    </xf>
    <xf borderId="1" fillId="0" fontId="1" numFmtId="176" xfId="0" applyAlignment="1" applyBorder="1" applyFont="1" applyNumberFormat="1">
      <alignment shrinkToFit="0" vertical="bottom" wrapText="0"/>
    </xf>
    <xf borderId="19" fillId="0" fontId="1" numFmtId="166" xfId="0" applyAlignment="1" applyBorder="1" applyFont="1" applyNumberFormat="1">
      <alignment shrinkToFit="0" vertical="bottom" wrapText="0"/>
    </xf>
    <xf borderId="21" fillId="0" fontId="4" numFmtId="0" xfId="0" applyBorder="1" applyFont="1"/>
    <xf borderId="23" fillId="0" fontId="4" numFmtId="0" xfId="0" applyBorder="1" applyFont="1"/>
    <xf borderId="45" fillId="5" fontId="1" numFmtId="165" xfId="0" applyAlignment="1" applyBorder="1" applyFont="1" applyNumberFormat="1">
      <alignment shrinkToFit="0" vertical="bottom" wrapText="0"/>
    </xf>
    <xf borderId="45" fillId="5" fontId="1" numFmtId="176" xfId="0" applyAlignment="1" applyBorder="1" applyFont="1" applyNumberFormat="1">
      <alignment shrinkToFit="0" vertical="bottom" wrapText="0"/>
    </xf>
    <xf borderId="1" fillId="0" fontId="1" numFmtId="0" xfId="0" applyAlignment="1" applyBorder="1" applyFont="1">
      <alignment horizontal="center" shrinkToFit="0" vertical="bottom" wrapText="0"/>
    </xf>
    <xf borderId="1" fillId="5" fontId="1" numFmtId="0" xfId="0" applyAlignment="1" applyBorder="1" applyFont="1">
      <alignment horizontal="center" shrinkToFit="0" vertical="bottom" wrapText="0"/>
    </xf>
    <xf borderId="19" fillId="0" fontId="1" numFmtId="0" xfId="0" applyAlignment="1" applyBorder="1" applyFont="1">
      <alignment horizontal="center" shrinkToFit="0" vertical="bottom" wrapText="0"/>
    </xf>
    <xf borderId="36" fillId="5" fontId="1" numFmtId="0" xfId="0" applyAlignment="1" applyBorder="1" applyFont="1">
      <alignment shrinkToFit="0" vertical="bottom" wrapText="0"/>
    </xf>
    <xf borderId="36" fillId="5" fontId="1" numFmtId="176" xfId="0" applyAlignment="1" applyBorder="1" applyFont="1" applyNumberFormat="1">
      <alignment shrinkToFit="0" vertical="bottom" wrapText="0"/>
    </xf>
    <xf borderId="1" fillId="0" fontId="1" numFmtId="167" xfId="0" applyAlignment="1" applyBorder="1" applyFont="1" applyNumberFormat="1">
      <alignment shrinkToFit="0" vertical="bottom" wrapText="0"/>
    </xf>
    <xf borderId="1" fillId="5" fontId="1" numFmtId="167" xfId="0" applyAlignment="1" applyBorder="1" applyFont="1" applyNumberFormat="1">
      <alignment shrinkToFit="0" vertical="bottom" wrapText="0"/>
    </xf>
    <xf borderId="36" fillId="5" fontId="1" numFmtId="166" xfId="0" applyAlignment="1" applyBorder="1" applyFont="1" applyNumberFormat="1">
      <alignment shrinkToFit="0" vertical="bottom" wrapText="0"/>
    </xf>
    <xf borderId="48" fillId="5" fontId="1" numFmtId="176" xfId="0" applyAlignment="1" applyBorder="1" applyFont="1" applyNumberFormat="1">
      <alignment shrinkToFit="0" vertical="bottom" wrapText="0"/>
    </xf>
    <xf borderId="1" fillId="5" fontId="1" numFmtId="166" xfId="0" applyAlignment="1" applyBorder="1" applyFont="1" applyNumberFormat="1">
      <alignment shrinkToFit="0" vertical="bottom" wrapText="0"/>
    </xf>
    <xf borderId="1" fillId="5" fontId="1" numFmtId="0" xfId="0" applyAlignment="1" applyBorder="1" applyFont="1">
      <alignment shrinkToFit="0" vertical="bottom" wrapText="0"/>
    </xf>
    <xf borderId="1" fillId="5" fontId="1" numFmtId="165" xfId="0" applyAlignment="1" applyBorder="1" applyFont="1" applyNumberFormat="1">
      <alignment shrinkToFit="0" vertical="bottom" wrapText="0"/>
    </xf>
    <xf borderId="36" fillId="5" fontId="1" numFmtId="172" xfId="0" applyAlignment="1" applyBorder="1" applyFont="1" applyNumberFormat="1">
      <alignment shrinkToFit="0" vertical="bottom" wrapText="0"/>
    </xf>
    <xf borderId="48" fillId="5" fontId="1" numFmtId="172" xfId="0" applyAlignment="1" applyBorder="1" applyFont="1" applyNumberFormat="1">
      <alignment shrinkToFit="0" vertical="bottom" wrapText="0"/>
    </xf>
    <xf borderId="56" fillId="5" fontId="2" numFmtId="0" xfId="0" applyAlignment="1" applyBorder="1" applyFont="1">
      <alignment shrinkToFit="0" vertical="bottom" wrapText="0"/>
    </xf>
    <xf borderId="57" fillId="5" fontId="2" numFmtId="168" xfId="0" applyAlignment="1" applyBorder="1" applyFont="1" applyNumberFormat="1">
      <alignment shrinkToFit="0" vertical="bottom" wrapText="0"/>
    </xf>
    <xf borderId="1" fillId="0" fontId="1" numFmtId="170" xfId="0" applyAlignment="1" applyBorder="1" applyFont="1" applyNumberFormat="1">
      <alignment shrinkToFit="0" vertical="bottom" wrapText="0"/>
    </xf>
    <xf borderId="38" fillId="0" fontId="1" numFmtId="0" xfId="0" applyAlignment="1" applyBorder="1" applyFont="1">
      <alignment shrinkToFit="0" vertical="bottom" wrapText="0"/>
    </xf>
    <xf borderId="2" fillId="0" fontId="1" numFmtId="168" xfId="0" applyAlignment="1" applyBorder="1" applyFont="1" applyNumberFormat="1">
      <alignment shrinkToFit="0" vertical="bottom" wrapText="0"/>
    </xf>
    <xf borderId="36" fillId="5" fontId="28" numFmtId="0" xfId="0" applyAlignment="1" applyBorder="1" applyFont="1">
      <alignment shrinkToFit="0" vertical="bottom" wrapText="0"/>
    </xf>
    <xf borderId="1" fillId="5" fontId="28" numFmtId="168" xfId="0" applyAlignment="1" applyBorder="1" applyFont="1" applyNumberFormat="1">
      <alignment shrinkToFit="0" vertical="bottom" wrapText="0"/>
    </xf>
    <xf borderId="1" fillId="5" fontId="1" numFmtId="2" xfId="0" applyAlignment="1" applyBorder="1" applyFont="1" applyNumberFormat="1">
      <alignment shrinkToFit="0" vertical="bottom" wrapText="0"/>
    </xf>
    <xf borderId="2" fillId="5" fontId="1" numFmtId="0" xfId="0" applyAlignment="1" applyBorder="1" applyFont="1">
      <alignment horizontal="left" shrinkToFit="0" vertical="top" wrapText="1"/>
    </xf>
    <xf borderId="5" fillId="0" fontId="9" numFmtId="0" xfId="0" applyAlignment="1" applyBorder="1" applyFont="1">
      <alignment shrinkToFit="0" vertical="bottom" wrapText="0"/>
    </xf>
    <xf borderId="30" fillId="0" fontId="5" numFmtId="0" xfId="0" applyAlignment="1" applyBorder="1" applyFont="1">
      <alignment horizontal="center" shrinkToFit="0" vertical="bottom" wrapText="0"/>
    </xf>
    <xf borderId="35" fillId="0" fontId="4" numFmtId="0" xfId="0" applyBorder="1" applyFont="1"/>
    <xf borderId="39" fillId="0" fontId="5" numFmtId="0" xfId="0" applyAlignment="1" applyBorder="1" applyFont="1">
      <alignment horizontal="center" shrinkToFit="0" vertical="bottom" wrapText="0"/>
    </xf>
    <xf borderId="29" fillId="5" fontId="5" numFmtId="0" xfId="0" applyAlignment="1" applyBorder="1" applyFont="1">
      <alignment horizontal="center" shrinkToFit="0" vertical="bottom" wrapText="0"/>
    </xf>
    <xf borderId="57" fillId="5" fontId="5" numFmtId="0" xfId="0" applyAlignment="1" applyBorder="1" applyFont="1">
      <alignment horizontal="center" shrinkToFit="0" vertical="bottom" wrapText="0"/>
    </xf>
    <xf borderId="1" fillId="0" fontId="9" numFmtId="176" xfId="0" applyAlignment="1" applyBorder="1" applyFont="1" applyNumberFormat="1">
      <alignment horizontal="center" shrinkToFit="0" vertical="bottom" wrapText="0"/>
    </xf>
    <xf borderId="1" fillId="5" fontId="9" numFmtId="176" xfId="0" applyAlignment="1" applyBorder="1" applyFont="1" applyNumberFormat="1">
      <alignment horizontal="center" shrinkToFit="0" vertical="bottom" wrapText="0"/>
    </xf>
    <xf borderId="48" fillId="5" fontId="9" numFmtId="176" xfId="0" applyAlignment="1" applyBorder="1" applyFont="1" applyNumberFormat="1">
      <alignment horizontal="center" shrinkToFit="0" vertical="bottom" wrapText="0"/>
    </xf>
    <xf borderId="1" fillId="0" fontId="9" numFmtId="0" xfId="0" applyAlignment="1" applyBorder="1" applyFont="1">
      <alignment shrinkToFit="0" vertical="center" wrapText="0"/>
    </xf>
    <xf borderId="1" fillId="0" fontId="9" numFmtId="169" xfId="0" applyAlignment="1" applyBorder="1" applyFont="1" applyNumberFormat="1">
      <alignment horizontal="center" shrinkToFit="0" vertical="center" wrapText="0"/>
    </xf>
    <xf borderId="1" fillId="5" fontId="9" numFmtId="169" xfId="0" applyAlignment="1" applyBorder="1" applyFont="1" applyNumberFormat="1">
      <alignment horizontal="center" shrinkToFit="0" vertical="center" wrapText="0"/>
    </xf>
    <xf borderId="1" fillId="0" fontId="9" numFmtId="166" xfId="0" applyAlignment="1" applyBorder="1" applyFont="1" applyNumberFormat="1">
      <alignment horizontal="center" shrinkToFit="0" vertical="center" wrapText="0"/>
    </xf>
    <xf borderId="48" fillId="5" fontId="9" numFmtId="169" xfId="0" applyAlignment="1" applyBorder="1" applyFont="1" applyNumberFormat="1">
      <alignment horizontal="center" shrinkToFit="0" vertical="center" wrapText="0"/>
    </xf>
    <xf borderId="21" fillId="0" fontId="1" numFmtId="0" xfId="0" applyAlignment="1" applyBorder="1" applyFont="1">
      <alignment shrinkToFit="0" vertical="bottom" wrapText="0"/>
    </xf>
    <xf borderId="58" fillId="0" fontId="4" numFmtId="0" xfId="0" applyBorder="1" applyFont="1"/>
    <xf borderId="59" fillId="0" fontId="4" numFmtId="0" xfId="0" applyBorder="1" applyFont="1"/>
    <xf borderId="22" fillId="0" fontId="4" numFmtId="0" xfId="0" applyBorder="1" applyFont="1"/>
    <xf borderId="16" fillId="0" fontId="2" numFmtId="0" xfId="0" applyAlignment="1" applyBorder="1" applyFont="1">
      <alignment shrinkToFit="0" vertical="bottom" wrapText="0"/>
    </xf>
    <xf borderId="17" fillId="0" fontId="2" numFmtId="0" xfId="0" applyAlignment="1" applyBorder="1" applyFont="1">
      <alignment horizontal="center" shrinkToFit="0" vertical="bottom" wrapText="0"/>
    </xf>
    <xf borderId="17" fillId="0" fontId="1" numFmtId="0" xfId="0" applyAlignment="1" applyBorder="1" applyFont="1">
      <alignment horizontal="center" shrinkToFit="0" vertical="bottom" wrapText="0"/>
    </xf>
    <xf borderId="0" fillId="0" fontId="7" numFmtId="0" xfId="0" applyAlignment="1" applyFont="1">
      <alignment horizontal="center" shrinkToFit="0" vertical="bottom" wrapText="0"/>
    </xf>
    <xf borderId="19" fillId="0" fontId="7" numFmtId="0" xfId="0" applyAlignment="1" applyBorder="1" applyFont="1">
      <alignment horizontal="center" shrinkToFit="0" vertical="bottom" wrapText="0"/>
    </xf>
    <xf borderId="1" fillId="0" fontId="1" numFmtId="0" xfId="0" applyAlignment="1" applyBorder="1" applyFont="1">
      <alignment shrinkToFit="0" vertical="bottom" wrapText="1"/>
    </xf>
    <xf borderId="1" fillId="0" fontId="1" numFmtId="166" xfId="0" applyAlignment="1" applyBorder="1" applyFont="1" applyNumberFormat="1">
      <alignment horizontal="center" shrinkToFit="0" vertical="bottom" wrapText="0"/>
    </xf>
    <xf borderId="0" fillId="0" fontId="1" numFmtId="0" xfId="0" applyAlignment="1" applyFont="1">
      <alignment horizontal="center" shrinkToFit="0" vertical="bottom" wrapText="0"/>
    </xf>
    <xf borderId="18" fillId="0" fontId="1" numFmtId="0" xfId="0" applyAlignment="1" applyBorder="1" applyFont="1">
      <alignment horizontal="center" shrinkToFit="0" vertical="bottom" wrapText="0"/>
    </xf>
    <xf borderId="1" fillId="5" fontId="1" numFmtId="165" xfId="0" applyAlignment="1" applyBorder="1" applyFont="1" applyNumberFormat="1">
      <alignment horizontal="center" shrinkToFit="0" vertical="bottom" wrapText="0"/>
    </xf>
    <xf borderId="17" fillId="0" fontId="7" numFmtId="0" xfId="0" applyAlignment="1" applyBorder="1" applyFont="1">
      <alignment horizontal="center" shrinkToFit="0" vertical="bottom" wrapText="0"/>
    </xf>
    <xf borderId="18" fillId="0" fontId="7" numFmtId="0" xfId="0" applyAlignment="1" applyBorder="1" applyFont="1">
      <alignment horizontal="center" shrinkToFit="0" vertical="bottom" wrapText="0"/>
    </xf>
    <xf borderId="1" fillId="5" fontId="1" numFmtId="166" xfId="0" applyAlignment="1" applyBorder="1" applyFont="1" applyNumberFormat="1">
      <alignment horizontal="center" shrinkToFit="0" vertical="bottom" wrapText="0"/>
    </xf>
    <xf borderId="1" fillId="5" fontId="1" numFmtId="2" xfId="0" applyAlignment="1" applyBorder="1" applyFont="1" applyNumberFormat="1">
      <alignment horizontal="center" shrinkToFit="0" vertical="bottom" wrapText="0"/>
    </xf>
    <xf borderId="20" fillId="0" fontId="7" numFmtId="0" xfId="0" applyAlignment="1" applyBorder="1" applyFont="1">
      <alignment shrinkToFit="0" vertical="bottom" wrapText="0"/>
    </xf>
    <xf borderId="1" fillId="0" fontId="1" numFmtId="168" xfId="0" applyAlignment="1" applyBorder="1" applyFont="1" applyNumberFormat="1">
      <alignment horizontal="center" shrinkToFit="0" vertical="bottom" wrapText="0"/>
    </xf>
    <xf borderId="60" fillId="5" fontId="1" numFmtId="0" xfId="0" applyAlignment="1" applyBorder="1" applyFont="1">
      <alignment shrinkToFit="0" vertical="bottom" wrapText="0"/>
    </xf>
    <xf borderId="1" fillId="5" fontId="1" numFmtId="168" xfId="0" applyAlignment="1" applyBorder="1" applyFont="1" applyNumberFormat="1">
      <alignment horizontal="center" shrinkToFit="0" vertical="bottom" wrapText="0"/>
    </xf>
    <xf borderId="41" fillId="5" fontId="1" numFmtId="0" xfId="0" applyAlignment="1" applyBorder="1" applyFont="1">
      <alignment shrinkToFit="0" vertical="bottom" wrapText="0"/>
    </xf>
    <xf borderId="43" fillId="5" fontId="1" numFmtId="166" xfId="0" applyAlignment="1" applyBorder="1" applyFont="1" applyNumberFormat="1">
      <alignment horizontal="center" shrinkToFit="0" vertical="bottom" wrapText="0"/>
    </xf>
    <xf borderId="49" fillId="5" fontId="1" numFmtId="166" xfId="0" applyAlignment="1" applyBorder="1" applyFont="1" applyNumberFormat="1">
      <alignment horizontal="center" shrinkToFit="0" vertical="bottom" wrapText="0"/>
    </xf>
    <xf borderId="48" fillId="5" fontId="1" numFmtId="166" xfId="0" applyAlignment="1" applyBorder="1" applyFont="1" applyNumberFormat="1">
      <alignment horizontal="center" shrinkToFit="0" vertical="bottom" wrapText="0"/>
    </xf>
    <xf borderId="22" fillId="0" fontId="1" numFmtId="0" xfId="0" applyAlignment="1" applyBorder="1" applyFont="1">
      <alignment horizontal="center" shrinkToFit="0" vertical="bottom" wrapText="0"/>
    </xf>
    <xf borderId="23" fillId="0" fontId="1" numFmtId="0" xfId="0" applyAlignment="1" applyBorder="1" applyFont="1">
      <alignment horizontal="center" shrinkToFit="0" vertical="bottom" wrapText="0"/>
    </xf>
    <xf borderId="56" fillId="5" fontId="14" numFmtId="0" xfId="0" applyAlignment="1" applyBorder="1" applyFont="1">
      <alignment shrinkToFit="0" vertical="bottom" wrapText="0"/>
    </xf>
    <xf borderId="29" fillId="5" fontId="14" numFmtId="166" xfId="0" applyAlignment="1" applyBorder="1" applyFont="1" applyNumberFormat="1">
      <alignment horizontal="center" shrinkToFit="0" vertical="bottom" wrapText="0"/>
    </xf>
    <xf borderId="19" fillId="0" fontId="14" numFmtId="0" xfId="0" applyAlignment="1" applyBorder="1" applyFont="1">
      <alignment shrinkToFit="0" vertical="bottom" wrapText="0"/>
    </xf>
    <xf borderId="16" fillId="0" fontId="14" numFmtId="0" xfId="0" applyAlignment="1" applyBorder="1" applyFont="1">
      <alignment shrinkToFit="0" vertical="bottom" wrapText="0"/>
    </xf>
    <xf borderId="7" fillId="0" fontId="28" numFmtId="166" xfId="0" applyAlignment="1" applyBorder="1" applyFont="1" applyNumberFormat="1">
      <alignment horizontal="center" shrinkToFit="0" vertical="bottom" wrapText="0"/>
    </xf>
    <xf borderId="0" fillId="0" fontId="29" numFmtId="0" xfId="0" applyAlignment="1" applyFont="1">
      <alignment shrinkToFit="0" vertical="bottom" wrapText="0"/>
    </xf>
    <xf borderId="61" fillId="4" fontId="15" numFmtId="0" xfId="0" applyAlignment="1" applyBorder="1" applyFont="1">
      <alignment horizontal="center" shrinkToFit="0" vertical="center" wrapText="1"/>
    </xf>
    <xf borderId="11" fillId="4" fontId="30" numFmtId="0" xfId="0" applyAlignment="1" applyBorder="1" applyFont="1">
      <alignment horizontal="center" shrinkToFit="0" vertical="center" wrapText="1"/>
    </xf>
    <xf borderId="62" fillId="4" fontId="30" numFmtId="0" xfId="0" applyAlignment="1" applyBorder="1" applyFont="1">
      <alignment horizontal="center" shrinkToFit="0" vertical="center" wrapText="1"/>
    </xf>
    <xf borderId="0" fillId="0" fontId="29" numFmtId="0" xfId="0" applyAlignment="1" applyFont="1">
      <alignment horizontal="center" shrinkToFit="0" vertical="bottom" wrapText="0"/>
    </xf>
    <xf borderId="19" fillId="0" fontId="29" numFmtId="0" xfId="0" applyAlignment="1" applyBorder="1" applyFont="1">
      <alignment shrinkToFit="0" vertical="bottom" wrapText="0"/>
    </xf>
    <xf borderId="61" fillId="4" fontId="14" numFmtId="0" xfId="0" applyAlignment="1" applyBorder="1" applyFont="1">
      <alignment shrinkToFit="0" vertical="center" wrapText="0"/>
    </xf>
    <xf borderId="1" fillId="5" fontId="14" numFmtId="0" xfId="0" applyAlignment="1" applyBorder="1" applyFont="1">
      <alignment horizontal="left" shrinkToFit="0" vertical="top" wrapText="1"/>
    </xf>
    <xf borderId="48" fillId="5" fontId="14" numFmtId="0" xfId="0" applyAlignment="1" applyBorder="1" applyFont="1">
      <alignment horizontal="left" shrinkToFit="0" vertical="top" wrapText="1"/>
    </xf>
    <xf borderId="1" fillId="5" fontId="14" numFmtId="169" xfId="0" applyAlignment="1" applyBorder="1" applyFont="1" applyNumberFormat="1">
      <alignment horizontal="left" shrinkToFit="0" vertical="top" wrapText="1"/>
    </xf>
    <xf borderId="63" fillId="4" fontId="14" numFmtId="0" xfId="0" applyAlignment="1" applyBorder="1" applyFont="1">
      <alignment shrinkToFit="0" vertical="bottom" wrapText="0"/>
    </xf>
    <xf borderId="64" fillId="4" fontId="14" numFmtId="0" xfId="0" applyAlignment="1" applyBorder="1" applyFont="1">
      <alignment shrinkToFit="0" vertical="bottom" wrapText="0"/>
    </xf>
    <xf borderId="43" fillId="5" fontId="14" numFmtId="166" xfId="0" applyAlignment="1" applyBorder="1" applyFont="1" applyNumberFormat="1">
      <alignment horizontal="left" shrinkToFit="0" vertical="top" wrapText="1"/>
    </xf>
    <xf borderId="49" fillId="5" fontId="14" numFmtId="0" xfId="0" applyAlignment="1" applyBorder="1" applyFont="1">
      <alignment horizontal="left" shrinkToFit="0" vertical="top" wrapText="1"/>
    </xf>
    <xf borderId="22" fillId="0" fontId="29" numFmtId="0" xfId="0" applyAlignment="1" applyBorder="1" applyFont="1">
      <alignment horizontal="center" shrinkToFit="0" vertical="bottom" wrapText="0"/>
    </xf>
    <xf borderId="23" fillId="0" fontId="29" numFmtId="0" xfId="0" applyAlignment="1" applyBorder="1" applyFont="1">
      <alignment shrinkToFit="0" vertical="bottom" wrapText="0"/>
    </xf>
    <xf borderId="65" fillId="5" fontId="31" numFmtId="0" xfId="0" applyAlignment="1" applyBorder="1" applyFont="1">
      <alignment horizontal="left" shrinkToFit="0" vertical="top" wrapText="1"/>
    </xf>
    <xf borderId="66" fillId="0" fontId="4" numFmtId="0" xfId="0" applyBorder="1" applyFont="1"/>
    <xf borderId="67" fillId="0" fontId="4" numFmtId="0" xfId="0" applyBorder="1" applyFont="1"/>
    <xf borderId="68" fillId="0" fontId="4" numFmtId="0" xfId="0" applyBorder="1" applyFont="1"/>
    <xf borderId="69" fillId="0" fontId="4" numFmtId="0" xfId="0" applyBorder="1" applyFont="1"/>
    <xf borderId="70" fillId="0" fontId="4" numFmtId="0" xfId="0" applyBorder="1" applyFont="1"/>
    <xf borderId="0" fillId="0" fontId="31" numFmtId="0" xfId="0" applyAlignment="1" applyFont="1">
      <alignment shrinkToFit="0" vertical="bottom" wrapText="0"/>
    </xf>
    <xf borderId="1" fillId="3" fontId="1" numFmtId="165" xfId="0" applyAlignment="1" applyBorder="1" applyFont="1" applyNumberFormat="1">
      <alignment shrinkToFit="0" vertical="bottom" wrapText="0"/>
    </xf>
    <xf borderId="1" fillId="3" fontId="1" numFmtId="2" xfId="0" applyAlignment="1" applyBorder="1" applyFont="1" applyNumberFormat="1">
      <alignment shrinkToFit="0" vertical="bottom" wrapText="0"/>
    </xf>
    <xf borderId="1" fillId="3" fontId="1" numFmtId="4" xfId="0" applyAlignment="1" applyBorder="1" applyFont="1" applyNumberFormat="1">
      <alignment shrinkToFit="0" vertical="bottom" wrapText="0"/>
    </xf>
    <xf borderId="0" fillId="0" fontId="13" numFmtId="0" xfId="0" applyAlignment="1" applyFont="1">
      <alignment shrinkToFit="0" vertical="bottom" wrapText="0"/>
    </xf>
    <xf borderId="12" fillId="0" fontId="2" numFmtId="168" xfId="0" applyAlignment="1" applyBorder="1" applyFont="1" applyNumberFormat="1">
      <alignment horizontal="center" shrinkToFit="0" vertical="bottom" wrapText="0"/>
    </xf>
    <xf borderId="1" fillId="0" fontId="1" numFmtId="2" xfId="0" applyAlignment="1" applyBorder="1" applyFont="1" applyNumberFormat="1">
      <alignment horizontal="center" shrinkToFit="0" vertical="bottom" wrapText="0"/>
    </xf>
    <xf borderId="0" fillId="0" fontId="2" numFmtId="166" xfId="0" applyAlignment="1" applyFont="1" applyNumberFormat="1">
      <alignment shrinkToFit="0" vertical="bottom" wrapText="0"/>
    </xf>
    <xf borderId="12" fillId="0" fontId="2" numFmtId="165" xfId="0" applyAlignment="1" applyBorder="1" applyFont="1" applyNumberFormat="1">
      <alignment horizontal="center" shrinkToFit="0" vertical="bottom" wrapText="0"/>
    </xf>
    <xf borderId="1" fillId="0" fontId="1" numFmtId="3" xfId="0" applyAlignment="1" applyBorder="1" applyFont="1" applyNumberFormat="1">
      <alignment horizontal="center" shrinkToFit="0" vertical="bottom" wrapText="0"/>
    </xf>
    <xf borderId="1" fillId="0" fontId="2" numFmtId="166" xfId="0" applyAlignment="1" applyBorder="1" applyFont="1" applyNumberFormat="1">
      <alignment horizontal="center" shrinkToFit="0" vertical="bottom" wrapText="0"/>
    </xf>
    <xf borderId="1" fillId="0" fontId="2" numFmtId="177" xfId="0" applyAlignment="1" applyBorder="1" applyFont="1" applyNumberFormat="1">
      <alignment horizontal="center" shrinkToFit="0" vertical="bottom" wrapText="0"/>
    </xf>
    <xf borderId="12" fillId="0" fontId="2" numFmtId="2" xfId="0" applyAlignment="1" applyBorder="1" applyFont="1" applyNumberFormat="1">
      <alignment horizontal="center" shrinkToFit="0" vertical="bottom" wrapText="0"/>
    </xf>
    <xf borderId="1" fillId="0" fontId="1" numFmtId="170" xfId="0" applyAlignment="1" applyBorder="1" applyFont="1" applyNumberFormat="1">
      <alignment horizontal="center" shrinkToFit="0" vertical="bottom" wrapText="0"/>
    </xf>
    <xf borderId="71" fillId="3" fontId="1" numFmtId="165" xfId="0" applyAlignment="1" applyBorder="1" applyFont="1" applyNumberFormat="1">
      <alignment shrinkToFit="0" vertical="bottom" wrapText="0"/>
    </xf>
    <xf borderId="0" fillId="0" fontId="1" numFmtId="165" xfId="0" applyAlignment="1" applyFont="1" applyNumberFormat="1">
      <alignment shrinkToFit="0" vertical="bottom" wrapText="0"/>
    </xf>
    <xf borderId="71" fillId="3" fontId="1" numFmtId="171" xfId="0" applyAlignment="1" applyBorder="1" applyFont="1" applyNumberFormat="1">
      <alignment shrinkToFit="0" vertical="bottom" wrapText="0"/>
    </xf>
    <xf borderId="0" fillId="0" fontId="31" numFmtId="0" xfId="0" applyAlignment="1" applyFont="1">
      <alignment horizontal="center" shrinkToFit="0" vertical="bottom" wrapText="0"/>
    </xf>
    <xf borderId="0" fillId="0" fontId="32" numFmtId="0" xfId="0" applyAlignment="1" applyFont="1">
      <alignment shrinkToFit="0" vertical="bottom" wrapText="0"/>
    </xf>
    <xf borderId="0" fillId="0" fontId="15" numFmtId="0" xfId="0" applyAlignment="1" applyFont="1">
      <alignment shrinkToFit="0" vertical="bottom" wrapText="0"/>
    </xf>
    <xf borderId="1" fillId="7" fontId="14" numFmtId="0" xfId="0" applyAlignment="1" applyBorder="1" applyFill="1" applyFont="1">
      <alignment horizontal="center" shrinkToFit="0" vertical="bottom" wrapText="0"/>
    </xf>
    <xf borderId="1" fillId="7" fontId="14" numFmtId="165" xfId="0" applyAlignment="1" applyBorder="1" applyFont="1" applyNumberFormat="1">
      <alignment readingOrder="0" shrinkToFit="0" vertical="bottom" wrapText="0"/>
    </xf>
    <xf borderId="1" fillId="0" fontId="12" numFmtId="2" xfId="0" applyAlignment="1" applyBorder="1" applyFont="1" applyNumberFormat="1">
      <alignment horizontal="center" shrinkToFit="0" vertical="bottom" wrapText="0"/>
    </xf>
    <xf borderId="0" fillId="0" fontId="12" numFmtId="2" xfId="0" applyAlignment="1" applyFont="1" applyNumberFormat="1">
      <alignment shrinkToFit="0" vertical="bottom" wrapText="0"/>
    </xf>
    <xf borderId="0" fillId="0" fontId="14" numFmtId="2" xfId="0" applyAlignment="1" applyFont="1" applyNumberFormat="1">
      <alignment shrinkToFit="0" vertical="bottom" wrapText="0"/>
    </xf>
    <xf borderId="0" fillId="0" fontId="29" numFmtId="2" xfId="0" applyAlignment="1" applyFont="1" applyNumberFormat="1">
      <alignment shrinkToFit="0" vertical="bottom" wrapText="0"/>
    </xf>
    <xf borderId="1" fillId="0" fontId="12" numFmtId="1" xfId="0" applyAlignment="1" applyBorder="1" applyFont="1" applyNumberFormat="1">
      <alignment horizontal="center" shrinkToFit="0" vertical="bottom" wrapText="0"/>
    </xf>
    <xf borderId="1" fillId="7" fontId="12" numFmtId="2" xfId="0" applyAlignment="1" applyBorder="1" applyFont="1" applyNumberFormat="1">
      <alignment horizontal="center" shrinkToFit="0" vertical="bottom" wrapText="0"/>
    </xf>
    <xf borderId="1" fillId="7" fontId="12" numFmtId="2" xfId="0" applyAlignment="1" applyBorder="1" applyFont="1" applyNumberFormat="1">
      <alignment horizontal="center" readingOrder="0" shrinkToFit="0" vertical="bottom" wrapText="0"/>
    </xf>
    <xf borderId="0" fillId="0" fontId="33" numFmtId="2" xfId="0" applyAlignment="1" applyFont="1" applyNumberFormat="1">
      <alignment shrinkToFit="0" vertical="bottom" wrapText="0"/>
    </xf>
    <xf borderId="12" fillId="0" fontId="12" numFmtId="2" xfId="0" applyAlignment="1" applyBorder="1" applyFont="1" applyNumberFormat="1">
      <alignment horizontal="center" shrinkToFit="0" vertical="bottom" wrapText="0"/>
    </xf>
    <xf borderId="1" fillId="0" fontId="12" numFmtId="165" xfId="0" applyAlignment="1" applyBorder="1" applyFont="1" applyNumberFormat="1">
      <alignment shrinkToFit="0" vertical="bottom" wrapText="0"/>
    </xf>
    <xf borderId="39" fillId="0" fontId="12" numFmtId="2" xfId="0" applyAlignment="1" applyBorder="1" applyFont="1" applyNumberFormat="1">
      <alignment horizontal="center" shrinkToFit="0" vertical="bottom" wrapText="0"/>
    </xf>
    <xf borderId="39" fillId="0" fontId="12" numFmtId="165" xfId="0" applyAlignment="1" applyBorder="1" applyFont="1" applyNumberFormat="1">
      <alignment shrinkToFit="0" vertical="bottom" wrapText="0"/>
    </xf>
    <xf borderId="71" fillId="0" fontId="14" numFmtId="165" xfId="0" applyAlignment="1" applyBorder="1" applyFont="1" applyNumberFormat="1">
      <alignment shrinkToFit="0" vertical="bottom" wrapText="0"/>
    </xf>
    <xf borderId="0" fillId="0" fontId="12" numFmtId="165" xfId="0" applyAlignment="1" applyFont="1" applyNumberFormat="1">
      <alignment shrinkToFit="0" vertical="bottom" wrapText="0"/>
    </xf>
    <xf borderId="24" fillId="0" fontId="14" numFmtId="168" xfId="0" applyAlignment="1" applyBorder="1" applyFont="1" applyNumberFormat="1">
      <alignment shrinkToFit="0" vertical="bottom" wrapText="0"/>
    </xf>
    <xf borderId="1" fillId="0" fontId="14" numFmtId="178" xfId="0" applyAlignment="1" applyBorder="1" applyFont="1" applyNumberFormat="1">
      <alignment shrinkToFit="0" vertical="bottom" wrapText="0"/>
    </xf>
    <xf borderId="0" fillId="0" fontId="32" numFmtId="0" xfId="0" applyAlignment="1" applyFont="1">
      <alignment horizontal="center" shrinkToFit="0" vertical="bottom" wrapText="0"/>
    </xf>
    <xf borderId="0" fillId="0" fontId="34" numFmtId="0" xfId="0" applyAlignment="1" applyFont="1">
      <alignment shrinkToFit="0" vertical="bottom" wrapText="0"/>
    </xf>
    <xf borderId="16" fillId="5" fontId="29" numFmtId="0" xfId="0" applyAlignment="1" applyBorder="1" applyFont="1">
      <alignment horizontal="left" shrinkToFit="0" vertical="top" wrapText="1"/>
    </xf>
    <xf borderId="1" fillId="7" fontId="29" numFmtId="165" xfId="0" applyAlignment="1" applyBorder="1" applyFont="1" applyNumberFormat="1">
      <alignment shrinkToFit="0" vertical="bottom" wrapText="0"/>
    </xf>
    <xf borderId="0" fillId="0" fontId="35" numFmtId="0" xfId="0" applyAlignment="1" applyFont="1">
      <alignment shrinkToFit="0" vertical="bottom" wrapText="0"/>
    </xf>
    <xf borderId="1" fillId="0" fontId="29" numFmtId="0" xfId="0" applyAlignment="1" applyBorder="1" applyFont="1">
      <alignment horizontal="center" shrinkToFit="0" vertical="bottom" wrapText="0"/>
    </xf>
    <xf borderId="1" fillId="2" fontId="36" numFmtId="179" xfId="0" applyAlignment="1" applyBorder="1" applyFont="1" applyNumberFormat="1">
      <alignment horizontal="right" shrinkToFit="0" vertical="bottom" wrapText="0"/>
    </xf>
    <xf borderId="1" fillId="2" fontId="37" numFmtId="0" xfId="0" applyAlignment="1" applyBorder="1" applyFont="1">
      <alignment shrinkToFit="0" vertical="bottom" wrapText="0"/>
    </xf>
    <xf borderId="0" fillId="0" fontId="38" numFmtId="0" xfId="0" applyAlignment="1" applyFont="1">
      <alignment shrinkToFit="0" vertical="bottom" wrapText="0"/>
    </xf>
    <xf borderId="71" fillId="2" fontId="29" numFmtId="166" xfId="0" applyAlignment="1" applyBorder="1" applyFont="1" applyNumberFormat="1">
      <alignment horizontal="center" shrinkToFit="0" vertical="bottom" wrapText="0"/>
    </xf>
    <xf borderId="0" fillId="0" fontId="29" numFmtId="165" xfId="0" applyAlignment="1" applyFont="1" applyNumberFormat="1">
      <alignment shrinkToFit="0" vertical="bottom" wrapText="0"/>
    </xf>
    <xf borderId="1" fillId="3" fontId="29" numFmtId="0" xfId="0" applyAlignment="1" applyBorder="1" applyFont="1">
      <alignment horizontal="center" shrinkToFit="0" vertical="bottom" wrapText="0"/>
    </xf>
    <xf borderId="1" fillId="0" fontId="29" numFmtId="0" xfId="0" applyAlignment="1" applyBorder="1" applyFont="1">
      <alignment shrinkToFit="0" vertical="bottom" wrapText="0"/>
    </xf>
    <xf borderId="1" fillId="3" fontId="29" numFmtId="165" xfId="0" applyAlignment="1" applyBorder="1" applyFont="1" applyNumberFormat="1">
      <alignment shrinkToFit="0" vertical="bottom" wrapText="0"/>
    </xf>
    <xf borderId="39" fillId="0" fontId="29" numFmtId="0" xfId="0" applyAlignment="1" applyBorder="1" applyFont="1">
      <alignment shrinkToFit="0" vertical="bottom" wrapText="0"/>
    </xf>
    <xf borderId="29" fillId="3" fontId="29" numFmtId="165" xfId="0" applyAlignment="1" applyBorder="1" applyFont="1" applyNumberFormat="1">
      <alignment shrinkToFit="0" vertical="bottom" wrapText="0"/>
    </xf>
    <xf borderId="71" fillId="0" fontId="29" numFmtId="0" xfId="0" applyAlignment="1" applyBorder="1" applyFont="1">
      <alignment shrinkToFit="0" vertical="bottom" wrapText="0"/>
    </xf>
    <xf borderId="71" fillId="3" fontId="29" numFmtId="0" xfId="0" applyAlignment="1" applyBorder="1" applyFont="1">
      <alignment shrinkToFit="0" vertical="bottom" wrapText="0"/>
    </xf>
    <xf borderId="71" fillId="3" fontId="29" numFmtId="165" xfId="0" applyAlignment="1" applyBorder="1" applyFont="1" applyNumberFormat="1">
      <alignment shrinkToFit="0" vertical="bottom" wrapText="0"/>
    </xf>
    <xf borderId="71" fillId="3" fontId="29" numFmtId="171" xfId="0" applyAlignment="1" applyBorder="1" applyFont="1" applyNumberFormat="1">
      <alignment shrinkToFit="0" vertical="bottom" wrapText="0"/>
    </xf>
    <xf borderId="72" fillId="3" fontId="29" numFmtId="165" xfId="0" applyAlignment="1" applyBorder="1" applyFont="1" applyNumberFormat="1">
      <alignment shrinkToFit="0" vertical="bottom" wrapText="0"/>
    </xf>
    <xf borderId="1" fillId="3" fontId="26" numFmtId="168" xfId="0" applyAlignment="1" applyBorder="1" applyFont="1" applyNumberFormat="1">
      <alignment shrinkToFit="0" vertical="bottom" wrapText="0"/>
    </xf>
    <xf borderId="16" fillId="5" fontId="1" numFmtId="0" xfId="0" applyAlignment="1" applyBorder="1" applyFont="1">
      <alignment horizontal="left" shrinkToFit="0" vertical="bottom" wrapText="1"/>
    </xf>
    <xf borderId="0" fillId="0" fontId="39" numFmtId="0" xfId="0" applyAlignment="1" applyFont="1">
      <alignment shrinkToFit="0" vertical="bottom" wrapText="0"/>
    </xf>
    <xf borderId="71" fillId="3" fontId="1" numFmtId="0" xfId="0" applyAlignment="1" applyBorder="1" applyFont="1">
      <alignment horizontal="center" shrinkToFit="0" vertical="bottom" wrapText="0"/>
    </xf>
    <xf borderId="0" fillId="0" fontId="40" numFmtId="0" xfId="0" applyAlignment="1" applyFont="1">
      <alignment shrinkToFit="0" vertical="bottom" wrapText="0"/>
    </xf>
    <xf borderId="71" fillId="3" fontId="1" numFmtId="168" xfId="0" applyAlignment="1" applyBorder="1" applyFont="1" applyNumberFormat="1">
      <alignment shrinkToFit="0" vertical="bottom" wrapText="0"/>
    </xf>
    <xf borderId="71" fillId="3" fontId="1" numFmtId="166" xfId="0" applyAlignment="1" applyBorder="1" applyFont="1" applyNumberFormat="1">
      <alignment shrinkToFit="0" vertical="bottom" wrapText="0"/>
    </xf>
    <xf borderId="71" fillId="3" fontId="2" numFmtId="2" xfId="0" applyAlignment="1" applyBorder="1" applyFont="1" applyNumberFormat="1">
      <alignment horizontal="center" shrinkToFit="0" vertical="bottom" wrapText="0"/>
    </xf>
    <xf borderId="72" fillId="3" fontId="2" numFmtId="0" xfId="0" applyAlignment="1" applyBorder="1" applyFont="1">
      <alignment horizontal="center" shrinkToFit="0" vertical="bottom" wrapText="0"/>
    </xf>
    <xf borderId="71" fillId="3" fontId="2" numFmtId="166" xfId="0" applyAlignment="1" applyBorder="1" applyFont="1" applyNumberFormat="1">
      <alignment horizontal="center" shrinkToFit="0" vertical="bottom" wrapText="0"/>
    </xf>
    <xf borderId="0" fillId="0" fontId="2" numFmtId="166" xfId="0" applyAlignment="1" applyFont="1" applyNumberFormat="1">
      <alignment horizontal="center" shrinkToFit="0" vertical="bottom" wrapText="0"/>
    </xf>
    <xf borderId="0" fillId="0" fontId="11" numFmtId="166" xfId="0" applyAlignment="1" applyFont="1" applyNumberFormat="1">
      <alignment horizontal="center" shrinkToFit="0" vertical="bottom" wrapText="0"/>
    </xf>
    <xf borderId="7" fillId="5" fontId="2" numFmtId="0" xfId="0" applyAlignment="1" applyBorder="1" applyFont="1">
      <alignment horizontal="center" shrinkToFit="0" vertical="bottom" wrapText="0"/>
    </xf>
    <xf borderId="11" fillId="5" fontId="41" numFmtId="0" xfId="0" applyAlignment="1" applyBorder="1" applyFont="1">
      <alignment shrinkToFit="0" vertical="bottom" wrapText="0"/>
    </xf>
    <xf borderId="11" fillId="5" fontId="42" numFmtId="0" xfId="0" applyAlignment="1" applyBorder="1" applyFont="1">
      <alignment shrinkToFit="0" vertical="bottom" wrapText="0"/>
    </xf>
    <xf borderId="1" fillId="5" fontId="42" numFmtId="0" xfId="0" applyAlignment="1" applyBorder="1" applyFont="1">
      <alignment shrinkToFit="0" vertical="bottom" wrapText="0"/>
    </xf>
    <xf borderId="1" fillId="5" fontId="42" numFmtId="166" xfId="0" applyAlignment="1" applyBorder="1" applyFont="1" applyNumberFormat="1">
      <alignment shrinkToFit="0" vertical="bottom" wrapText="0"/>
    </xf>
    <xf borderId="32" fillId="0" fontId="1" numFmtId="166" xfId="0" applyAlignment="1" applyBorder="1" applyFont="1" applyNumberFormat="1">
      <alignment horizontal="center" shrinkToFit="0" vertical="bottom" wrapText="0"/>
    </xf>
    <xf borderId="2" fillId="5" fontId="27" numFmtId="0" xfId="0" applyAlignment="1" applyBorder="1" applyFont="1">
      <alignment horizontal="left" shrinkToFit="0" vertical="top" wrapText="1"/>
    </xf>
    <xf borderId="3" fillId="0" fontId="43" numFmtId="0" xfId="0" applyAlignment="1" applyBorder="1" applyFont="1">
      <alignment horizontal="center" shrinkToFit="0" vertical="bottom" wrapText="0"/>
    </xf>
    <xf borderId="0" fillId="0" fontId="43" numFmtId="0" xfId="0" applyAlignment="1" applyFont="1">
      <alignment shrinkToFit="0" vertical="bottom" wrapText="0"/>
    </xf>
    <xf borderId="0" fillId="0" fontId="44" numFmtId="0" xfId="0" applyAlignment="1" applyFont="1">
      <alignment shrinkToFit="0" vertical="bottom" wrapText="0"/>
    </xf>
    <xf borderId="16" fillId="3" fontId="45" numFmtId="0" xfId="0" applyAlignment="1" applyBorder="1" applyFont="1">
      <alignment horizontal="left" shrinkToFit="0" vertical="top" wrapText="1"/>
    </xf>
    <xf borderId="1" fillId="0" fontId="46" numFmtId="0" xfId="0" applyAlignment="1" applyBorder="1" applyFont="1">
      <alignment shrinkToFit="0" vertical="bottom" wrapText="0"/>
    </xf>
    <xf borderId="0" fillId="0" fontId="46" numFmtId="0" xfId="0" applyAlignment="1" applyFont="1">
      <alignment shrinkToFit="0" vertical="bottom" wrapText="0"/>
    </xf>
    <xf borderId="1" fillId="2" fontId="29" numFmtId="0" xfId="0" applyAlignment="1" applyBorder="1" applyFont="1">
      <alignment shrinkToFit="0" vertical="bottom" wrapText="0"/>
    </xf>
    <xf borderId="1" fillId="3" fontId="29" numFmtId="166" xfId="0" applyAlignment="1" applyBorder="1" applyFont="1" applyNumberFormat="1">
      <alignment shrinkToFit="0" vertical="bottom" wrapText="0"/>
    </xf>
    <xf borderId="73" fillId="8" fontId="29" numFmtId="0" xfId="0" applyAlignment="1" applyBorder="1" applyFill="1" applyFont="1">
      <alignment horizontal="center" shrinkToFit="0" vertical="center" wrapText="1"/>
    </xf>
    <xf borderId="74" fillId="0" fontId="4" numFmtId="0" xfId="0" applyBorder="1" applyFont="1"/>
    <xf borderId="75" fillId="0" fontId="4" numFmtId="0" xfId="0" applyBorder="1" applyFont="1"/>
    <xf borderId="10" fillId="2" fontId="29" numFmtId="0" xfId="0" applyAlignment="1" applyBorder="1" applyFont="1">
      <alignment shrinkToFit="0" vertical="bottom" wrapText="0"/>
    </xf>
    <xf borderId="0" fillId="0" fontId="45" numFmtId="0" xfId="0" applyAlignment="1" applyFont="1">
      <alignment horizontal="left" shrinkToFit="0" vertical="top" wrapText="1"/>
    </xf>
    <xf borderId="1" fillId="2" fontId="45" numFmtId="0" xfId="0" applyAlignment="1" applyBorder="1" applyFont="1">
      <alignment horizontal="center" shrinkToFit="0" vertical="top" wrapText="1"/>
    </xf>
    <xf borderId="1" fillId="2" fontId="26" numFmtId="166" xfId="0" applyAlignment="1" applyBorder="1" applyFont="1" applyNumberFormat="1">
      <alignment horizontal="center" shrinkToFit="0" vertical="bottom" wrapText="0"/>
    </xf>
    <xf borderId="1" fillId="3" fontId="45" numFmtId="166" xfId="0" applyAlignment="1" applyBorder="1" applyFont="1" applyNumberFormat="1">
      <alignment horizontal="center" shrinkToFit="0" vertical="top" wrapText="1"/>
    </xf>
    <xf borderId="7" fillId="0" fontId="47" numFmtId="0" xfId="0" applyAlignment="1" applyBorder="1" applyFont="1">
      <alignment horizontal="center" shrinkToFit="0" vertical="bottom" wrapText="0"/>
    </xf>
    <xf borderId="15" fillId="4" fontId="47" numFmtId="0" xfId="0" applyAlignment="1" applyBorder="1" applyFont="1">
      <alignment shrinkToFit="0" vertical="bottom" wrapText="0"/>
    </xf>
    <xf borderId="0" fillId="0" fontId="47" numFmtId="0" xfId="0" applyAlignment="1" applyFont="1">
      <alignment shrinkToFit="0" vertical="bottom" wrapText="0"/>
    </xf>
    <xf borderId="1" fillId="2" fontId="26" numFmtId="0" xfId="0" applyAlignment="1" applyBorder="1" applyFont="1">
      <alignment shrinkToFit="0" vertical="bottom" wrapText="0"/>
    </xf>
    <xf borderId="1" fillId="2" fontId="26" numFmtId="166" xfId="0" applyAlignment="1" applyBorder="1" applyFont="1" applyNumberFormat="1">
      <alignment shrinkToFit="0" vertical="bottom" wrapText="0"/>
    </xf>
    <xf borderId="76" fillId="4" fontId="47" numFmtId="0" xfId="0" applyAlignment="1" applyBorder="1" applyFont="1">
      <alignment shrinkToFit="0" vertical="bottom" wrapText="0"/>
    </xf>
    <xf borderId="1" fillId="3" fontId="29" numFmtId="2" xfId="0" applyAlignment="1" applyBorder="1" applyFont="1" applyNumberFormat="1">
      <alignment shrinkToFit="0" vertical="bottom" wrapText="0"/>
    </xf>
    <xf borderId="1" fillId="3" fontId="29" numFmtId="0" xfId="0" applyAlignment="1" applyBorder="1" applyFont="1">
      <alignment shrinkToFit="0" vertical="bottom" wrapText="0"/>
    </xf>
    <xf borderId="77" fillId="0" fontId="4" numFmtId="0" xfId="0" applyBorder="1" applyFont="1"/>
    <xf borderId="1" fillId="0" fontId="29" numFmtId="166" xfId="0" applyAlignment="1" applyBorder="1" applyFont="1" applyNumberFormat="1">
      <alignment shrinkToFit="0" vertical="bottom" wrapText="0"/>
    </xf>
    <xf borderId="1" fillId="3" fontId="29" numFmtId="180" xfId="0" applyAlignment="1" applyBorder="1" applyFont="1" applyNumberFormat="1">
      <alignment shrinkToFit="0" vertical="bottom" wrapText="0"/>
    </xf>
    <xf borderId="1" fillId="2" fontId="29" numFmtId="2" xfId="0" applyAlignment="1" applyBorder="1" applyFont="1" applyNumberFormat="1">
      <alignment shrinkToFit="0" vertical="bottom" wrapText="0"/>
    </xf>
    <xf borderId="1" fillId="7" fontId="29" numFmtId="2" xfId="0" applyAlignment="1" applyBorder="1" applyFont="1" applyNumberFormat="1">
      <alignment shrinkToFit="0" vertical="bottom" wrapText="0"/>
    </xf>
    <xf borderId="1" fillId="2" fontId="29" numFmtId="166" xfId="0" applyAlignment="1" applyBorder="1" applyFont="1" applyNumberFormat="1">
      <alignment horizontal="center" shrinkToFit="0" vertical="bottom" wrapText="0"/>
    </xf>
    <xf borderId="1" fillId="3" fontId="29" numFmtId="166" xfId="0" applyAlignment="1" applyBorder="1" applyFont="1" applyNumberFormat="1">
      <alignment horizontal="center" shrinkToFit="0" vertical="bottom" wrapText="0"/>
    </xf>
    <xf borderId="1" fillId="2" fontId="29" numFmtId="166" xfId="0" applyAlignment="1" applyBorder="1" applyFont="1" applyNumberFormat="1">
      <alignment shrinkToFit="0" vertical="bottom" wrapText="0"/>
    </xf>
    <xf borderId="1" fillId="7" fontId="29" numFmtId="0" xfId="0" applyAlignment="1" applyBorder="1" applyFont="1">
      <alignment shrinkToFit="0" vertical="bottom" wrapText="0"/>
    </xf>
    <xf borderId="1" fillId="7" fontId="29" numFmtId="0" xfId="0" applyAlignment="1" applyBorder="1" applyFont="1">
      <alignment horizontal="center" shrinkToFit="0" vertical="bottom" wrapText="0"/>
    </xf>
    <xf borderId="1" fillId="7" fontId="29" numFmtId="181" xfId="0" applyAlignment="1" applyBorder="1" applyFont="1" applyNumberFormat="1">
      <alignment shrinkToFit="0" vertical="bottom" wrapText="0"/>
    </xf>
    <xf borderId="1" fillId="2" fontId="29" numFmtId="182" xfId="0" applyAlignment="1" applyBorder="1" applyFont="1" applyNumberFormat="1">
      <alignment shrinkToFit="0" vertical="bottom" wrapText="0"/>
    </xf>
    <xf borderId="1" fillId="3" fontId="29" numFmtId="170" xfId="0" applyAlignment="1" applyBorder="1" applyFont="1" applyNumberFormat="1">
      <alignment shrinkToFit="0" vertical="bottom" wrapText="0"/>
    </xf>
    <xf borderId="1" fillId="3" fontId="29" numFmtId="182" xfId="0" applyAlignment="1" applyBorder="1" applyFont="1" applyNumberFormat="1">
      <alignment shrinkToFit="0" vertical="bottom" wrapText="0"/>
    </xf>
    <xf borderId="1" fillId="3" fontId="29" numFmtId="170" xfId="0" applyAlignment="1" applyBorder="1" applyFont="1" applyNumberFormat="1">
      <alignment horizontal="center" shrinkToFit="0" vertical="bottom" wrapText="0"/>
    </xf>
    <xf borderId="1" fillId="3" fontId="29" numFmtId="169" xfId="0" applyAlignment="1" applyBorder="1" applyFont="1" applyNumberFormat="1">
      <alignment horizontal="center" shrinkToFit="0" vertical="bottom" wrapText="0"/>
    </xf>
    <xf borderId="0" fillId="0" fontId="35" numFmtId="0" xfId="0" applyAlignment="1" applyFont="1">
      <alignment horizontal="center" shrinkToFit="0" vertical="bottom" wrapText="0"/>
    </xf>
    <xf borderId="2" fillId="5" fontId="26" numFmtId="0" xfId="0" applyAlignment="1" applyBorder="1" applyFont="1">
      <alignment horizontal="left" shrinkToFit="0" vertical="top" wrapText="1"/>
    </xf>
    <xf borderId="1" fillId="3" fontId="26" numFmtId="0" xfId="0" applyAlignment="1" applyBorder="1" applyFont="1">
      <alignment shrinkToFit="0" vertical="bottom" wrapText="0"/>
    </xf>
    <xf borderId="1" fillId="3" fontId="26" numFmtId="182" xfId="0" applyAlignment="1" applyBorder="1" applyFont="1" applyNumberFormat="1">
      <alignment shrinkToFit="0" vertical="bottom" wrapText="0"/>
    </xf>
    <xf borderId="1" fillId="3" fontId="26" numFmtId="170" xfId="0" applyAlignment="1" applyBorder="1" applyFont="1" applyNumberFormat="1">
      <alignment shrinkToFit="0" vertical="bottom" wrapText="0"/>
    </xf>
    <xf borderId="1" fillId="3" fontId="26" numFmtId="170" xfId="0" applyAlignment="1" applyBorder="1" applyFont="1" applyNumberFormat="1">
      <alignment horizontal="center" shrinkToFit="0" vertical="bottom" wrapText="0"/>
    </xf>
    <xf borderId="1" fillId="3" fontId="26" numFmtId="166" xfId="0" applyAlignment="1" applyBorder="1" applyFont="1" applyNumberFormat="1">
      <alignment horizontal="center" shrinkToFit="0" vertical="bottom" wrapText="0"/>
    </xf>
    <xf borderId="0" fillId="0" fontId="43" numFmtId="0" xfId="0" applyAlignment="1" applyFont="1">
      <alignment horizontal="left" shrinkToFit="0" vertical="bottom" wrapText="0"/>
    </xf>
    <xf borderId="1" fillId="0" fontId="35" numFmtId="0" xfId="0" applyAlignment="1" applyBorder="1" applyFont="1">
      <alignment horizontal="center" shrinkToFit="0" vertical="bottom" wrapText="0"/>
    </xf>
    <xf borderId="1" fillId="3" fontId="29" numFmtId="167" xfId="0" applyAlignment="1" applyBorder="1" applyFont="1" applyNumberFormat="1">
      <alignment shrinkToFit="0" vertical="bottom" wrapText="0"/>
    </xf>
    <xf borderId="29" fillId="3" fontId="29" numFmtId="166" xfId="0" applyAlignment="1" applyBorder="1" applyFont="1" applyNumberFormat="1">
      <alignment shrinkToFit="0" vertical="bottom" wrapText="0"/>
    </xf>
    <xf borderId="25" fillId="3" fontId="29" numFmtId="166" xfId="0" applyAlignment="1" applyBorder="1" applyFont="1" applyNumberFormat="1">
      <alignment shrinkToFit="0" vertical="bottom" wrapText="0"/>
    </xf>
    <xf borderId="71" fillId="3" fontId="29" numFmtId="166" xfId="0" applyAlignment="1" applyBorder="1" applyFont="1" applyNumberFormat="1">
      <alignment shrinkToFit="0" vertical="bottom" wrapText="0"/>
    </xf>
    <xf borderId="7" fillId="0" fontId="39" numFmtId="0" xfId="0" applyAlignment="1" applyBorder="1" applyFont="1">
      <alignment horizontal="center" shrinkToFit="0" vertical="bottom" wrapText="0"/>
    </xf>
    <xf borderId="29" fillId="2" fontId="29" numFmtId="0" xfId="0" applyAlignment="1" applyBorder="1" applyFont="1">
      <alignment shrinkToFit="0" vertical="bottom" wrapText="0"/>
    </xf>
    <xf borderId="0" fillId="0" fontId="48" numFmtId="0" xfId="0" applyFont="1"/>
    <xf borderId="71" fillId="3" fontId="26" numFmtId="166" xfId="0" applyAlignment="1" applyBorder="1" applyFont="1" applyNumberFormat="1">
      <alignment horizontal="center" shrinkToFit="0" vertical="bottom" wrapText="0"/>
    </xf>
    <xf borderId="1" fillId="2" fontId="26" numFmtId="0" xfId="0" applyAlignment="1" applyBorder="1" applyFont="1">
      <alignment horizontal="center" shrinkToFit="0" vertical="bottom" wrapText="0"/>
    </xf>
    <xf borderId="1" fillId="0" fontId="26" numFmtId="0" xfId="0" applyAlignment="1" applyBorder="1" applyFont="1">
      <alignment horizontal="center" shrinkToFit="0" vertical="bottom" wrapText="0"/>
    </xf>
    <xf borderId="1" fillId="5" fontId="26" numFmtId="0" xfId="0" applyAlignment="1" applyBorder="1" applyFont="1">
      <alignment horizontal="center" shrinkToFit="0" vertical="bottom" wrapText="0"/>
    </xf>
    <xf borderId="1" fillId="5" fontId="26" numFmtId="0" xfId="0" applyAlignment="1" applyBorder="1" applyFont="1">
      <alignment horizontal="left" shrinkToFit="0" vertical="bottom" wrapText="0"/>
    </xf>
    <xf borderId="1" fillId="5" fontId="26" numFmtId="166" xfId="0" applyAlignment="1" applyBorder="1" applyFont="1" applyNumberFormat="1">
      <alignment shrinkToFit="0" vertical="bottom" wrapText="0"/>
    </xf>
    <xf borderId="1" fillId="5" fontId="26" numFmtId="169" xfId="0" applyAlignment="1" applyBorder="1" applyFont="1" applyNumberFormat="1">
      <alignment horizontal="left" shrinkToFit="0" vertical="bottom" wrapText="0"/>
    </xf>
    <xf borderId="3" fillId="0" fontId="26" numFmtId="0" xfId="0" applyAlignment="1" applyBorder="1" applyFont="1">
      <alignment horizontal="left" shrinkToFit="0" vertical="top" wrapText="1"/>
    </xf>
    <xf borderId="0" fillId="0" fontId="49" numFmtId="0" xfId="0" applyAlignment="1" applyFont="1">
      <alignment shrinkToFit="0" vertical="bottom" wrapText="0"/>
    </xf>
    <xf borderId="0" fillId="0" fontId="50" numFmtId="0" xfId="0" applyAlignment="1" applyFont="1">
      <alignment shrinkToFit="0" vertical="bottom" wrapText="0"/>
    </xf>
    <xf borderId="7" fillId="5" fontId="51" numFmtId="0" xfId="0" applyAlignment="1" applyBorder="1" applyFont="1">
      <alignment horizontal="center" shrinkToFit="0" vertical="bottom" wrapText="0"/>
    </xf>
    <xf borderId="15" fillId="5" fontId="42" numFmtId="0" xfId="0" applyAlignment="1" applyBorder="1" applyFont="1">
      <alignment shrinkToFit="0" vertical="bottom" wrapText="0"/>
    </xf>
    <xf borderId="0" fillId="0" fontId="26" numFmtId="0" xfId="0" applyAlignment="1" applyFont="1">
      <alignment horizontal="center" shrinkToFit="0" vertical="bottom" wrapText="0"/>
    </xf>
    <xf borderId="0" fillId="0" fontId="52" numFmtId="0" xfId="0" applyAlignment="1" applyFont="1">
      <alignment shrinkToFit="0" vertical="bottom" wrapText="0"/>
    </xf>
    <xf borderId="1" fillId="0" fontId="52" numFmtId="0" xfId="0" applyAlignment="1" applyBorder="1" applyFont="1">
      <alignment shrinkToFit="0" vertical="bottom" wrapText="0"/>
    </xf>
    <xf borderId="1" fillId="0" fontId="53" numFmtId="0" xfId="0" applyAlignment="1" applyBorder="1" applyFont="1">
      <alignment horizontal="center" shrinkToFit="0" vertical="bottom" wrapText="0"/>
    </xf>
    <xf borderId="39" fillId="0" fontId="54" numFmtId="0" xfId="0" applyAlignment="1" applyBorder="1" applyFont="1">
      <alignment horizontal="center" shrinkToFit="0" textRotation="90" vertical="center" wrapText="1"/>
    </xf>
    <xf borderId="1" fillId="0" fontId="52" numFmtId="0" xfId="0" applyAlignment="1" applyBorder="1" applyFont="1">
      <alignment horizontal="center" shrinkToFit="0" vertical="bottom" wrapText="0"/>
    </xf>
    <xf borderId="1" fillId="5" fontId="52" numFmtId="166" xfId="0" applyAlignment="1" applyBorder="1" applyFont="1" applyNumberFormat="1">
      <alignment horizontal="center" shrinkToFit="0" vertical="bottom" wrapText="0"/>
    </xf>
    <xf borderId="0" fillId="0" fontId="26" numFmtId="166" xfId="0" applyAlignment="1" applyFont="1" applyNumberFormat="1">
      <alignment shrinkToFit="0" vertical="bottom" wrapText="0"/>
    </xf>
    <xf borderId="78" fillId="0" fontId="4" numFmtId="0" xfId="0" applyBorder="1" applyFont="1"/>
    <xf borderId="34" fillId="0" fontId="4" numFmtId="0" xfId="0" applyBorder="1" applyFont="1"/>
    <xf borderId="0" fillId="0" fontId="52" numFmtId="0" xfId="0" applyAlignment="1" applyFont="1">
      <alignment horizontal="center" shrinkToFit="0" vertical="bottom" wrapText="0"/>
    </xf>
    <xf borderId="0" fillId="0" fontId="52" numFmtId="166" xfId="0" applyAlignment="1" applyFont="1" applyNumberFormat="1">
      <alignment horizontal="center" shrinkToFit="0" vertical="bottom" wrapText="0"/>
    </xf>
    <xf borderId="8" fillId="0" fontId="21" numFmtId="0" xfId="0" applyAlignment="1" applyBorder="1" applyFont="1">
      <alignment shrinkToFit="0" vertical="center" wrapText="1"/>
    </xf>
    <xf borderId="0" fillId="0" fontId="55" numFmtId="0" xfId="0" applyAlignment="1" applyFont="1">
      <alignment shrinkToFit="0" vertical="bottom" wrapText="0"/>
    </xf>
    <xf borderId="0" fillId="0" fontId="23" numFmtId="165" xfId="0" applyAlignment="1" applyFont="1" applyNumberFormat="1">
      <alignment shrinkToFit="0" vertical="bottom" wrapText="0"/>
    </xf>
    <xf borderId="0" fillId="0" fontId="23" numFmtId="166" xfId="0" applyAlignment="1" applyFont="1" applyNumberFormat="1">
      <alignment shrinkToFit="0" vertical="bottom" wrapText="0"/>
    </xf>
    <xf borderId="1" fillId="0" fontId="21" numFmtId="0" xfId="0" applyAlignment="1" applyBorder="1" applyFont="1">
      <alignment horizontal="center" shrinkToFit="0" vertical="center" wrapText="1"/>
    </xf>
    <xf borderId="1" fillId="0" fontId="23" numFmtId="165" xfId="0" applyAlignment="1" applyBorder="1" applyFont="1" applyNumberFormat="1">
      <alignment horizontal="center" shrinkToFit="0" vertical="bottom" wrapText="0"/>
    </xf>
    <xf borderId="1" fillId="0" fontId="23" numFmtId="2" xfId="0" applyAlignment="1" applyBorder="1" applyFont="1" applyNumberFormat="1">
      <alignment horizontal="center" shrinkToFit="0" vertical="bottom" wrapText="0"/>
    </xf>
    <xf borderId="0" fillId="0" fontId="10" numFmtId="166" xfId="0" applyAlignment="1" applyFont="1" applyNumberFormat="1">
      <alignment shrinkToFit="0" vertical="bottom" wrapText="0"/>
    </xf>
    <xf borderId="1" fillId="0" fontId="21" numFmtId="0" xfId="0" applyAlignment="1" applyBorder="1" applyFont="1">
      <alignment shrinkToFit="0" vertical="center" wrapText="1"/>
    </xf>
    <xf borderId="1" fillId="0" fontId="10" numFmtId="0" xfId="0" applyAlignment="1" applyBorder="1" applyFont="1">
      <alignment shrinkToFit="0" vertical="bottom" wrapText="0"/>
    </xf>
    <xf borderId="1" fillId="0" fontId="10" numFmtId="166" xfId="0" applyAlignment="1" applyBorder="1" applyFont="1" applyNumberFormat="1">
      <alignment shrinkToFit="0" vertical="bottom" wrapText="0"/>
    </xf>
    <xf borderId="1" fillId="0" fontId="10" numFmtId="170" xfId="0" applyAlignment="1" applyBorder="1" applyFont="1" applyNumberFormat="1">
      <alignment shrinkToFit="0" vertical="bottom" wrapText="0"/>
    </xf>
    <xf borderId="1" fillId="0" fontId="10" numFmtId="165" xfId="0" applyAlignment="1" applyBorder="1" applyFont="1" applyNumberFormat="1">
      <alignment shrinkToFit="0" vertical="bottom" wrapText="0"/>
    </xf>
    <xf borderId="0" fillId="0" fontId="56" numFmtId="0" xfId="0" applyAlignment="1" applyFont="1">
      <alignment shrinkToFit="0" vertical="bottom" wrapText="0"/>
    </xf>
    <xf borderId="1" fillId="0" fontId="57" numFmtId="0" xfId="0" applyAlignment="1" applyBorder="1" applyFont="1">
      <alignment shrinkToFit="0" vertical="bottom" wrapText="0"/>
    </xf>
    <xf borderId="1" fillId="0" fontId="45" numFmtId="0" xfId="0" applyAlignment="1" applyBorder="1" applyFont="1">
      <alignment horizontal="center" shrinkToFit="0" vertical="bottom" wrapText="0"/>
    </xf>
    <xf borderId="1" fillId="0" fontId="57" numFmtId="0" xfId="0" applyAlignment="1" applyBorder="1" applyFont="1">
      <alignment horizontal="center" shrinkToFit="0" vertical="bottom" wrapText="0"/>
    </xf>
    <xf borderId="12" fillId="0" fontId="57" numFmtId="0" xfId="0" applyAlignment="1" applyBorder="1" applyFont="1">
      <alignment horizontal="center" shrinkToFit="0" vertical="bottom" wrapText="0"/>
    </xf>
    <xf borderId="1" fillId="0" fontId="45" numFmtId="0" xfId="0" applyAlignment="1" applyBorder="1" applyFont="1">
      <alignment shrinkToFit="0" vertical="bottom" wrapText="0"/>
    </xf>
    <xf borderId="1" fillId="0" fontId="45" numFmtId="166" xfId="0" applyAlignment="1" applyBorder="1" applyFont="1" applyNumberFormat="1">
      <alignment horizontal="center" shrinkToFit="0" vertical="bottom" wrapText="0"/>
    </xf>
    <xf borderId="12" fillId="0" fontId="45" numFmtId="166" xfId="0" applyAlignment="1" applyBorder="1" applyFont="1" applyNumberFormat="1">
      <alignment horizontal="center" shrinkToFit="0" vertical="bottom" wrapText="0"/>
    </xf>
    <xf borderId="1" fillId="8" fontId="21" numFmtId="0" xfId="0" applyAlignment="1" applyBorder="1" applyFont="1">
      <alignment shrinkToFit="0" vertical="bottom" wrapText="0"/>
    </xf>
    <xf borderId="1" fillId="8" fontId="21" numFmtId="166" xfId="0" applyAlignment="1" applyBorder="1" applyFont="1" applyNumberFormat="1">
      <alignment horizontal="center" shrinkToFit="0" vertical="bottom" wrapText="0"/>
    </xf>
    <xf borderId="12" fillId="0" fontId="26" numFmtId="166" xfId="0" applyAlignment="1" applyBorder="1" applyFont="1" applyNumberFormat="1">
      <alignment horizontal="center" shrinkToFit="0" vertical="bottom" wrapText="0"/>
    </xf>
    <xf borderId="12" fillId="0" fontId="21" numFmtId="166" xfId="0" applyAlignment="1" applyBorder="1" applyFont="1" applyNumberFormat="1">
      <alignment horizontal="center" shrinkToFit="0" vertical="bottom" wrapText="0"/>
    </xf>
    <xf borderId="1" fillId="0" fontId="21" numFmtId="0" xfId="0" applyAlignment="1" applyBorder="1" applyFont="1">
      <alignment shrinkToFit="0" vertical="bottom" wrapText="0"/>
    </xf>
    <xf borderId="12" fillId="0" fontId="23" numFmtId="166" xfId="0" applyAlignment="1" applyBorder="1" applyFont="1" applyNumberFormat="1">
      <alignment horizontal="center" shrinkToFit="0" vertical="bottom" wrapText="0"/>
    </xf>
    <xf borderId="0" fillId="0" fontId="45" numFmtId="0" xfId="0" applyAlignment="1" applyFont="1">
      <alignment horizontal="center" shrinkToFit="0" vertical="bottom" wrapText="0"/>
    </xf>
    <xf borderId="0" fillId="0" fontId="45" numFmtId="166" xfId="0" applyAlignment="1" applyFont="1" applyNumberFormat="1">
      <alignment horizontal="center" shrinkToFit="0" vertical="bottom" wrapText="0"/>
    </xf>
    <xf borderId="0" fillId="0" fontId="26" numFmtId="166" xfId="0" applyAlignment="1" applyFont="1" applyNumberFormat="1">
      <alignment horizontal="center" shrinkToFit="0" vertical="bottom" wrapText="0"/>
    </xf>
    <xf borderId="1" fillId="0" fontId="27" numFmtId="0" xfId="0" applyAlignment="1" applyBorder="1" applyFont="1">
      <alignment shrinkToFit="0" vertical="bottom" wrapText="0"/>
    </xf>
    <xf borderId="1" fillId="0" fontId="27" numFmtId="0" xfId="0" applyAlignment="1" applyBorder="1" applyFont="1">
      <alignment horizontal="center" shrinkToFit="0" vertical="bottom" wrapText="0"/>
    </xf>
    <xf borderId="1" fillId="0" fontId="26" numFmtId="0" xfId="0" applyAlignment="1" applyBorder="1" applyFont="1">
      <alignment shrinkToFit="0" vertical="bottom" wrapText="0"/>
    </xf>
    <xf borderId="1" fillId="0" fontId="26" numFmtId="166" xfId="0" applyAlignment="1" applyBorder="1" applyFont="1" applyNumberFormat="1">
      <alignment horizontal="center" shrinkToFit="0" vertical="bottom" wrapText="0"/>
    </xf>
    <xf borderId="1" fillId="0" fontId="27" numFmtId="0" xfId="0" applyAlignment="1" applyBorder="1" applyFont="1">
      <alignment shrinkToFit="0" vertical="bottom" wrapText="1"/>
    </xf>
    <xf borderId="1" fillId="0" fontId="27" numFmtId="0" xfId="0" applyAlignment="1" applyBorder="1" applyFont="1">
      <alignment horizontal="center" shrinkToFit="0" vertical="bottom" wrapText="1"/>
    </xf>
    <xf borderId="1" fillId="0" fontId="27" numFmtId="166" xfId="0" applyAlignment="1" applyBorder="1" applyFont="1" applyNumberFormat="1">
      <alignment horizontal="center" shrinkToFit="0" vertical="bottom" wrapText="1"/>
    </xf>
    <xf borderId="1" fillId="0" fontId="27" numFmtId="2" xfId="0" applyAlignment="1" applyBorder="1" applyFont="1" applyNumberFormat="1">
      <alignment horizontal="center" shrinkToFit="0" vertical="bottom" wrapText="1"/>
    </xf>
    <xf borderId="0" fillId="0" fontId="14" numFmtId="0" xfId="0" applyAlignment="1" applyFont="1">
      <alignment horizontal="left" shrinkToFit="0" vertical="bottom" wrapText="0"/>
    </xf>
    <xf borderId="0" fillId="0" fontId="14" numFmtId="166" xfId="0" applyAlignment="1" applyFont="1" applyNumberFormat="1">
      <alignment shrinkToFit="0" vertical="bottom" wrapText="0"/>
    </xf>
    <xf borderId="0" fillId="0" fontId="36" numFmtId="166" xfId="0" applyAlignment="1" applyFont="1" applyNumberFormat="1">
      <alignment shrinkToFit="0" vertical="bottom" wrapText="0"/>
    </xf>
    <xf borderId="0" fillId="0" fontId="5" numFmtId="0" xfId="0" applyAlignment="1" applyFont="1">
      <alignment shrinkToFit="0" vertical="center" wrapText="0"/>
    </xf>
    <xf borderId="31" fillId="0" fontId="5" numFmtId="0" xfId="0" applyAlignment="1" applyBorder="1" applyFont="1">
      <alignment horizontal="center" shrinkToFit="0" vertical="bottom" wrapText="0"/>
    </xf>
    <xf borderId="31" fillId="0" fontId="5" numFmtId="2" xfId="0" applyAlignment="1" applyBorder="1" applyFont="1" applyNumberFormat="1">
      <alignment horizontal="center" shrinkToFit="0" vertical="bottom" wrapText="0"/>
    </xf>
    <xf borderId="1" fillId="0" fontId="5" numFmtId="0" xfId="0" applyAlignment="1" applyBorder="1" applyFont="1">
      <alignment horizontal="center" shrinkToFit="0" vertical="bottom" wrapText="1"/>
    </xf>
    <xf borderId="14" fillId="0" fontId="5" numFmtId="0" xfId="0" applyAlignment="1" applyBorder="1" applyFont="1">
      <alignment horizontal="center" shrinkToFit="0" vertical="bottom" wrapText="1"/>
    </xf>
    <xf borderId="34" fillId="0" fontId="9" numFmtId="0" xfId="0" applyAlignment="1" applyBorder="1" applyFont="1">
      <alignment shrinkToFit="0" vertical="center" wrapText="0"/>
    </xf>
    <xf borderId="32" fillId="0" fontId="9" numFmtId="3" xfId="0" applyAlignment="1" applyBorder="1" applyFont="1" applyNumberFormat="1">
      <alignment shrinkToFit="0" vertical="bottom" wrapText="0"/>
    </xf>
    <xf borderId="32" fillId="0" fontId="9" numFmtId="183" xfId="0" applyAlignment="1" applyBorder="1" applyFont="1" applyNumberFormat="1">
      <alignment shrinkToFit="0" vertical="bottom" wrapText="0"/>
    </xf>
    <xf borderId="32" fillId="0" fontId="9" numFmtId="2" xfId="0" applyAlignment="1" applyBorder="1" applyFont="1" applyNumberFormat="1">
      <alignment horizontal="center" shrinkToFit="0" vertical="bottom" wrapText="0"/>
    </xf>
    <xf borderId="32" fillId="0" fontId="9" numFmtId="4" xfId="0" applyAlignment="1" applyBorder="1" applyFont="1" applyNumberFormat="1">
      <alignment shrinkToFit="0" vertical="bottom" wrapText="0"/>
    </xf>
    <xf borderId="1" fillId="0" fontId="26" numFmtId="168" xfId="0" applyAlignment="1" applyBorder="1" applyFont="1" applyNumberFormat="1">
      <alignment horizontal="center" shrinkToFit="0" vertical="bottom" wrapText="0"/>
    </xf>
    <xf borderId="1" fillId="0" fontId="26" numFmtId="168" xfId="0" applyAlignment="1" applyBorder="1" applyFont="1" applyNumberFormat="1">
      <alignment shrinkToFit="0" vertical="bottom" wrapText="0"/>
    </xf>
    <xf borderId="0" fillId="0" fontId="27" numFmtId="168" xfId="0" applyAlignment="1" applyFont="1" applyNumberFormat="1">
      <alignment horizontal="center" shrinkToFit="0" vertical="bottom" wrapText="0"/>
    </xf>
    <xf borderId="0" fillId="0" fontId="27" numFmtId="168" xfId="0" applyAlignment="1" applyFont="1" applyNumberFormat="1">
      <alignment shrinkToFit="0" vertical="bottom" wrapText="0"/>
    </xf>
    <xf borderId="0" fillId="0" fontId="36" numFmtId="179" xfId="0" applyAlignment="1" applyFont="1" applyNumberFormat="1">
      <alignment horizontal="right" shrinkToFit="0" vertical="bottom" wrapText="0"/>
    </xf>
    <xf borderId="0" fillId="0" fontId="26" numFmtId="168" xfId="0" applyAlignment="1" applyFont="1" applyNumberFormat="1">
      <alignment horizontal="center" shrinkToFit="0" vertical="bottom" wrapText="0"/>
    </xf>
    <xf borderId="0" fillId="0" fontId="26" numFmtId="168" xfId="0" applyAlignment="1" applyFont="1" applyNumberFormat="1">
      <alignment shrinkToFit="0" vertical="bottom" wrapText="0"/>
    </xf>
    <xf borderId="5" fillId="0" fontId="26" numFmtId="168" xfId="0" applyAlignment="1" applyBorder="1" applyFont="1" applyNumberFormat="1">
      <alignment horizontal="center" shrinkToFit="0" vertical="center" wrapText="1"/>
    </xf>
    <xf borderId="1" fillId="2" fontId="26" numFmtId="168" xfId="0" applyAlignment="1" applyBorder="1" applyFont="1" applyNumberFormat="1">
      <alignment horizontal="center" shrinkToFit="0" vertical="bottom" wrapText="0"/>
    </xf>
    <xf borderId="1" fillId="2" fontId="26" numFmtId="165" xfId="0" applyAlignment="1" applyBorder="1" applyFont="1" applyNumberFormat="1">
      <alignment horizontal="center" shrinkToFit="0" vertical="bottom" wrapText="0"/>
    </xf>
    <xf borderId="0" fillId="0" fontId="58" numFmtId="0" xfId="0" applyAlignment="1" applyFont="1">
      <alignment shrinkToFit="0" vertical="bottom" wrapText="0"/>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9525</xdr:colOff>
      <xdr:row>0</xdr:row>
      <xdr:rowOff>0</xdr:rowOff>
    </xdr:from>
    <xdr:ext cx="2781300" cy="26098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57150</xdr:colOff>
      <xdr:row>9</xdr:row>
      <xdr:rowOff>504825</xdr:rowOff>
    </xdr:from>
    <xdr:ext cx="2381250" cy="38100"/>
    <xdr:sp>
      <xdr:nvSpPr>
        <xdr:cNvPr id="3" name="Shape 3"/>
        <xdr:cNvSpPr/>
      </xdr:nvSpPr>
      <xdr:spPr>
        <a:xfrm>
          <a:off x="4155375" y="3780000"/>
          <a:ext cx="2381250" cy="0"/>
        </a:xfrm>
        <a:custGeom>
          <a:rect b="b" l="l" r="r" t="t"/>
          <a:pathLst>
            <a:path extrusionOk="0" h="21600" w="21600">
              <a:moveTo>
                <a:pt x="0" y="0"/>
              </a:moveTo>
              <a:lnTo>
                <a:pt x="21600" y="0"/>
              </a:lnTo>
            </a:path>
          </a:pathLst>
        </a:custGeom>
        <a:noFill/>
        <a:ln cap="flat" cmpd="sng" w="25400">
          <a:solidFill>
            <a:srgbClr val="4F81BD"/>
          </a:solidFill>
          <a:prstDash val="solid"/>
          <a:round/>
          <a:headEnd len="sm" w="sm" type="none"/>
          <a:tailEnd len="med" w="med" type="triangle"/>
        </a:ln>
        <a:effectLst>
          <a:outerShdw blurRad="39960" rotWithShape="0" dir="5400000" dist="20160">
            <a:srgbClr val="808080">
              <a:alpha val="37647"/>
            </a:srgbClr>
          </a:outerShdw>
        </a:effectLst>
      </xdr:spPr>
    </xdr:sp>
    <xdr:clientData fLocksWithSheet="0"/>
  </xdr:oneCellAnchor>
  <xdr:oneCellAnchor>
    <xdr:from>
      <xdr:col>3</xdr:col>
      <xdr:colOff>1152525</xdr:colOff>
      <xdr:row>10</xdr:row>
      <xdr:rowOff>85725</xdr:rowOff>
    </xdr:from>
    <xdr:ext cx="1247775" cy="38100"/>
    <xdr:sp>
      <xdr:nvSpPr>
        <xdr:cNvPr id="4" name="Shape 4"/>
        <xdr:cNvSpPr/>
      </xdr:nvSpPr>
      <xdr:spPr>
        <a:xfrm>
          <a:off x="4722113" y="3780000"/>
          <a:ext cx="1247775" cy="0"/>
        </a:xfrm>
        <a:custGeom>
          <a:rect b="b" l="l" r="r" t="t"/>
          <a:pathLst>
            <a:path extrusionOk="0" h="21600" w="21600">
              <a:moveTo>
                <a:pt x="0" y="0"/>
              </a:moveTo>
              <a:lnTo>
                <a:pt x="21600" y="0"/>
              </a:lnTo>
            </a:path>
          </a:pathLst>
        </a:custGeom>
        <a:noFill/>
        <a:ln cap="flat" cmpd="sng" w="25400">
          <a:solidFill>
            <a:srgbClr val="4F81BD"/>
          </a:solidFill>
          <a:prstDash val="solid"/>
          <a:round/>
          <a:headEnd len="sm" w="sm" type="none"/>
          <a:tailEnd len="med" w="med" type="triangle"/>
        </a:ln>
        <a:effectLst>
          <a:outerShdw blurRad="39960" rotWithShape="0" dir="5400000" dist="20160">
            <a:srgbClr val="808080">
              <a:alpha val="37647"/>
            </a:srgbClr>
          </a:outerShdw>
        </a:effectLst>
      </xdr:spPr>
    </xdr:sp>
    <xdr:clientData fLocksWithSheet="0"/>
  </xdr:oneCellAnchor>
  <xdr:oneCellAnchor>
    <xdr:from>
      <xdr:col>3</xdr:col>
      <xdr:colOff>1123950</xdr:colOff>
      <xdr:row>13</xdr:row>
      <xdr:rowOff>95250</xdr:rowOff>
    </xdr:from>
    <xdr:ext cx="1266825" cy="38100"/>
    <xdr:sp>
      <xdr:nvSpPr>
        <xdr:cNvPr id="5" name="Shape 5"/>
        <xdr:cNvSpPr/>
      </xdr:nvSpPr>
      <xdr:spPr>
        <a:xfrm>
          <a:off x="4712588" y="3780000"/>
          <a:ext cx="1266825" cy="0"/>
        </a:xfrm>
        <a:custGeom>
          <a:rect b="b" l="l" r="r" t="t"/>
          <a:pathLst>
            <a:path extrusionOk="0" h="21600" w="21600">
              <a:moveTo>
                <a:pt x="0" y="0"/>
              </a:moveTo>
              <a:lnTo>
                <a:pt x="21600" y="0"/>
              </a:lnTo>
            </a:path>
          </a:pathLst>
        </a:custGeom>
        <a:noFill/>
        <a:ln cap="flat" cmpd="sng" w="25400">
          <a:solidFill>
            <a:srgbClr val="4F81BD"/>
          </a:solidFill>
          <a:prstDash val="solid"/>
          <a:round/>
          <a:headEnd len="sm" w="sm" type="none"/>
          <a:tailEnd len="med" w="med" type="triangle"/>
        </a:ln>
        <a:effectLst>
          <a:outerShdw blurRad="39960" rotWithShape="0" dir="5400000" dist="20160">
            <a:srgbClr val="808080">
              <a:alpha val="37647"/>
            </a:srgbClr>
          </a:outerShdw>
        </a:effectLst>
      </xdr:spPr>
    </xdr:sp>
    <xdr:clientData fLocksWithSheet="0"/>
  </xdr:oneCellAnchor>
  <xdr:oneCellAnchor>
    <xdr:from>
      <xdr:col>3</xdr:col>
      <xdr:colOff>1057275</xdr:colOff>
      <xdr:row>8</xdr:row>
      <xdr:rowOff>95250</xdr:rowOff>
    </xdr:from>
    <xdr:ext cx="1362075" cy="38100"/>
    <xdr:sp>
      <xdr:nvSpPr>
        <xdr:cNvPr id="6" name="Shape 6"/>
        <xdr:cNvSpPr/>
      </xdr:nvSpPr>
      <xdr:spPr>
        <a:xfrm>
          <a:off x="4664963" y="3780000"/>
          <a:ext cx="1362075" cy="0"/>
        </a:xfrm>
        <a:custGeom>
          <a:rect b="b" l="l" r="r" t="t"/>
          <a:pathLst>
            <a:path extrusionOk="0" h="21600" w="21600">
              <a:moveTo>
                <a:pt x="0" y="0"/>
              </a:moveTo>
              <a:lnTo>
                <a:pt x="21600" y="0"/>
              </a:lnTo>
            </a:path>
          </a:pathLst>
        </a:custGeom>
        <a:noFill/>
        <a:ln cap="flat" cmpd="sng" w="25400">
          <a:solidFill>
            <a:srgbClr val="4F81BD"/>
          </a:solidFill>
          <a:prstDash val="solid"/>
          <a:round/>
          <a:headEnd len="sm" w="sm" type="none"/>
          <a:tailEnd len="med" w="med" type="triangle"/>
        </a:ln>
        <a:effectLst>
          <a:outerShdw blurRad="39960" rotWithShape="0" dir="5400000" dist="20160">
            <a:srgbClr val="808080">
              <a:alpha val="37647"/>
            </a:srgbClr>
          </a:outerShdw>
        </a:effectLst>
      </xdr:spPr>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15</xdr:col>
      <xdr:colOff>542925</xdr:colOff>
      <xdr:row>9</xdr:row>
      <xdr:rowOff>171450</xdr:rowOff>
    </xdr:from>
    <xdr:ext cx="38100" cy="2933700"/>
    <xdr:grpSp>
      <xdr:nvGrpSpPr>
        <xdr:cNvPr id="2" name="Shape 2"/>
        <xdr:cNvGrpSpPr/>
      </xdr:nvGrpSpPr>
      <xdr:grpSpPr>
        <a:xfrm>
          <a:off x="5346000" y="2313150"/>
          <a:ext cx="0" cy="2933700"/>
          <a:chOff x="5346000" y="2313150"/>
          <a:chExt cx="0" cy="2933700"/>
        </a:xfrm>
      </xdr:grpSpPr>
      <xdr:cxnSp>
        <xdr:nvCxnSpPr>
          <xdr:cNvPr id="7" name="Shape 7"/>
          <xdr:cNvCxnSpPr/>
        </xdr:nvCxnSpPr>
        <xdr:spPr>
          <a:xfrm>
            <a:off x="5346000" y="2313150"/>
            <a:ext cx="0" cy="2933700"/>
          </a:xfrm>
          <a:prstGeom prst="straightConnector1">
            <a:avLst/>
          </a:prstGeom>
          <a:noFill/>
          <a:ln cap="flat" cmpd="sng" w="25400">
            <a:solidFill>
              <a:srgbClr val="4F81BD"/>
            </a:solidFill>
            <a:prstDash val="solid"/>
            <a:round/>
            <a:headEnd len="sm" w="sm" type="none"/>
            <a:tailEnd len="sm" w="sm" type="none"/>
          </a:ln>
        </xdr:spPr>
      </xdr:cxnSp>
    </xdr:grpSp>
    <xdr:clientData fLocksWithSheet="0"/>
  </xdr:oneCellAnchor>
  <xdr:oneCellAnchor>
    <xdr:from>
      <xdr:col>14</xdr:col>
      <xdr:colOff>38100</xdr:colOff>
      <xdr:row>24</xdr:row>
      <xdr:rowOff>95250</xdr:rowOff>
    </xdr:from>
    <xdr:ext cx="1905000" cy="38100"/>
    <xdr:sp>
      <xdr:nvSpPr>
        <xdr:cNvPr id="8" name="Shape 8"/>
        <xdr:cNvSpPr/>
      </xdr:nvSpPr>
      <xdr:spPr>
        <a:xfrm rot="10800000">
          <a:off x="4393500" y="3780000"/>
          <a:ext cx="1905000" cy="0"/>
        </a:xfrm>
        <a:custGeom>
          <a:rect b="b" l="l" r="r" t="t"/>
          <a:pathLst>
            <a:path extrusionOk="0" h="21600" w="21600">
              <a:moveTo>
                <a:pt x="0" y="0"/>
              </a:moveTo>
              <a:lnTo>
                <a:pt x="21600" y="0"/>
              </a:lnTo>
            </a:path>
          </a:pathLst>
        </a:custGeom>
        <a:noFill/>
        <a:ln cap="flat" cmpd="sng" w="25400">
          <a:solidFill>
            <a:srgbClr val="4F81BD"/>
          </a:solidFill>
          <a:prstDash val="solid"/>
          <a:round/>
          <a:headEnd len="sm" w="sm" type="none"/>
          <a:tailEnd len="med" w="med" type="triangle"/>
        </a:ln>
        <a:effectLst>
          <a:outerShdw blurRad="39960" rotWithShape="0" dir="5400000" dist="20160">
            <a:srgbClr val="000000">
              <a:alpha val="37647"/>
            </a:srgbClr>
          </a:outerShdw>
        </a:effectLst>
      </xdr:spPr>
    </xdr:sp>
    <xdr:clientData fLocksWithSheet="0"/>
  </xdr:oneCellAnchor>
  <xdr:oneCellAnchor>
    <xdr:from>
      <xdr:col>2</xdr:col>
      <xdr:colOff>352425</xdr:colOff>
      <xdr:row>27</xdr:row>
      <xdr:rowOff>66675</xdr:rowOff>
    </xdr:from>
    <xdr:ext cx="38100" cy="1762125"/>
    <xdr:grpSp>
      <xdr:nvGrpSpPr>
        <xdr:cNvPr id="2" name="Shape 2"/>
        <xdr:cNvGrpSpPr/>
      </xdr:nvGrpSpPr>
      <xdr:grpSpPr>
        <a:xfrm>
          <a:off x="5331713" y="2898938"/>
          <a:ext cx="28575" cy="1762125"/>
          <a:chOff x="5331713" y="2898938"/>
          <a:chExt cx="28575" cy="1762125"/>
        </a:xfrm>
      </xdr:grpSpPr>
      <xdr:cxnSp>
        <xdr:nvCxnSpPr>
          <xdr:cNvPr id="9" name="Shape 9"/>
          <xdr:cNvCxnSpPr/>
        </xdr:nvCxnSpPr>
        <xdr:spPr>
          <a:xfrm>
            <a:off x="5331713" y="2898938"/>
            <a:ext cx="28575" cy="1762125"/>
          </a:xfrm>
          <a:prstGeom prst="straightConnector1">
            <a:avLst/>
          </a:prstGeom>
          <a:noFill/>
          <a:ln cap="flat" cmpd="sng" w="25400">
            <a:solidFill>
              <a:srgbClr val="4F81BD"/>
            </a:solidFill>
            <a:prstDash val="solid"/>
            <a:round/>
            <a:headEnd len="sm" w="sm" type="none"/>
            <a:tailEnd len="sm" w="sm" type="none"/>
          </a:ln>
        </xdr:spPr>
      </xdr:cxnSp>
    </xdr:grpSp>
    <xdr:clientData fLocksWithSheet="0"/>
  </xdr:oneCellAnchor>
  <xdr:oneCellAnchor>
    <xdr:from>
      <xdr:col>2</xdr:col>
      <xdr:colOff>371475</xdr:colOff>
      <xdr:row>36</xdr:row>
      <xdr:rowOff>47625</xdr:rowOff>
    </xdr:from>
    <xdr:ext cx="400050" cy="38100"/>
    <xdr:grpSp>
      <xdr:nvGrpSpPr>
        <xdr:cNvPr id="2" name="Shape 2"/>
        <xdr:cNvGrpSpPr/>
      </xdr:nvGrpSpPr>
      <xdr:grpSpPr>
        <a:xfrm>
          <a:off x="5145975" y="3780000"/>
          <a:ext cx="400050" cy="0"/>
          <a:chOff x="5145975" y="3780000"/>
          <a:chExt cx="400050" cy="0"/>
        </a:xfrm>
      </xdr:grpSpPr>
      <xdr:cxnSp>
        <xdr:nvCxnSpPr>
          <xdr:cNvPr id="10" name="Shape 10"/>
          <xdr:cNvCxnSpPr/>
        </xdr:nvCxnSpPr>
        <xdr:spPr>
          <a:xfrm>
            <a:off x="5145975" y="3780000"/>
            <a:ext cx="400050" cy="0"/>
          </a:xfrm>
          <a:prstGeom prst="straightConnector1">
            <a:avLst/>
          </a:prstGeom>
          <a:noFill/>
          <a:ln cap="flat" cmpd="sng" w="25400">
            <a:solidFill>
              <a:srgbClr val="4F81BD"/>
            </a:solidFill>
            <a:prstDash val="solid"/>
            <a:round/>
            <a:headEnd len="sm" w="sm" type="none"/>
            <a:tailEnd len="sm" w="sm" type="none"/>
          </a:ln>
        </xdr:spPr>
      </xdr:cxnSp>
    </xdr:grpSp>
    <xdr:clientData fLocksWithSheet="0"/>
  </xdr:oneCellAnchor>
  <xdr:oneCellAnchor>
    <xdr:from>
      <xdr:col>2</xdr:col>
      <xdr:colOff>352425</xdr:colOff>
      <xdr:row>27</xdr:row>
      <xdr:rowOff>66675</xdr:rowOff>
    </xdr:from>
    <xdr:ext cx="381000" cy="38100"/>
    <xdr:sp>
      <xdr:nvSpPr>
        <xdr:cNvPr id="11" name="Shape 11"/>
        <xdr:cNvSpPr/>
      </xdr:nvSpPr>
      <xdr:spPr>
        <a:xfrm>
          <a:off x="5155500" y="3780000"/>
          <a:ext cx="381000" cy="0"/>
        </a:xfrm>
        <a:custGeom>
          <a:rect b="b" l="l" r="r" t="t"/>
          <a:pathLst>
            <a:path extrusionOk="0" h="21600" w="21600">
              <a:moveTo>
                <a:pt x="0" y="0"/>
              </a:moveTo>
              <a:lnTo>
                <a:pt x="21600" y="0"/>
              </a:lnTo>
            </a:path>
          </a:pathLst>
        </a:custGeom>
        <a:noFill/>
        <a:ln cap="flat" cmpd="sng" w="25400">
          <a:solidFill>
            <a:srgbClr val="4F81BD"/>
          </a:solidFill>
          <a:prstDash val="solid"/>
          <a:round/>
          <a:headEnd len="sm" w="sm" type="none"/>
          <a:tailEnd len="med" w="med" type="triangle"/>
        </a:ln>
        <a:effectLst>
          <a:outerShdw blurRad="39960" rotWithShape="0" dir="5400000" dist="20160">
            <a:srgbClr val="000000">
              <a:alpha val="37647"/>
            </a:srgbClr>
          </a:outerShdw>
        </a:effectLst>
      </xdr:spPr>
    </xdr:sp>
    <xdr:clientData fLocksWithSheet="0"/>
  </xdr:oneCellAnchor>
  <xdr:oneCellAnchor>
    <xdr:from>
      <xdr:col>9</xdr:col>
      <xdr:colOff>28575</xdr:colOff>
      <xdr:row>31</xdr:row>
      <xdr:rowOff>57150</xdr:rowOff>
    </xdr:from>
    <xdr:ext cx="1019175" cy="952500"/>
    <xdr:sp>
      <xdr:nvSpPr>
        <xdr:cNvPr id="12" name="Shape 12"/>
        <xdr:cNvSpPr/>
      </xdr:nvSpPr>
      <xdr:spPr>
        <a:xfrm flipH="1" rot="10800000">
          <a:off x="4850700" y="3313275"/>
          <a:ext cx="990600" cy="933450"/>
        </a:xfrm>
        <a:custGeom>
          <a:rect b="b" l="l" r="r" t="t"/>
          <a:pathLst>
            <a:path extrusionOk="0" h="21600" w="21600">
              <a:moveTo>
                <a:pt x="0" y="0"/>
              </a:moveTo>
              <a:lnTo>
                <a:pt x="21600" y="21600"/>
              </a:lnTo>
            </a:path>
          </a:pathLst>
        </a:custGeom>
        <a:noFill/>
        <a:ln cap="flat" cmpd="sng" w="25400">
          <a:solidFill>
            <a:srgbClr val="4F81BD"/>
          </a:solidFill>
          <a:prstDash val="solid"/>
          <a:round/>
          <a:headEnd len="sm" w="sm" type="none"/>
          <a:tailEnd len="med" w="med" type="triangle"/>
        </a:ln>
        <a:effectLst>
          <a:outerShdw blurRad="39960" rotWithShape="0" dir="5400000" dist="20160">
            <a:srgbClr val="000000">
              <a:alpha val="37647"/>
            </a:srgbClr>
          </a:outerShdw>
        </a:effectLst>
      </xdr:spPr>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mo"/>
        <a:ea typeface="Arimo"/>
        <a:cs typeface="Arimo"/>
      </a:majorFont>
      <a:minorFont>
        <a:latin typeface="Arimo"/>
        <a:ea typeface="Arimo"/>
        <a:cs typeface="Arim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10.xml"/><Relationship Id="rId3"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13.xml"/><Relationship Id="rId3" Type="http://schemas.openxmlformats.org/officeDocument/2006/relationships/vmlDrawing" Target="../drawings/vmlDrawing5.v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7.xml"/><Relationship Id="rId3"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9.xml"/><Relationship Id="rId3"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3.71"/>
    <col customWidth="1" min="2" max="2" width="26.43"/>
    <col customWidth="1" min="3" max="3" width="23.14"/>
    <col customWidth="1" min="4" max="4" width="16.71"/>
    <col customWidth="1" min="5" max="7" width="10.86"/>
    <col customWidth="1" min="8" max="8" width="11.0"/>
    <col customWidth="1" min="9" max="9" width="21.86"/>
    <col customWidth="1" min="10" max="10" width="15.0"/>
    <col customWidth="1" min="11" max="11" width="17.43"/>
    <col customWidth="1" min="12" max="26" width="10.86"/>
  </cols>
  <sheetData>
    <row r="1" ht="12.0" customHeight="1">
      <c r="A1" s="1"/>
      <c r="B1" s="2"/>
      <c r="C1" s="1" t="s">
        <v>0</v>
      </c>
      <c r="D1" s="3"/>
      <c r="E1" s="1" t="s">
        <v>1</v>
      </c>
      <c r="F1" s="1"/>
      <c r="G1" s="1"/>
      <c r="H1" s="1"/>
      <c r="I1" s="1"/>
      <c r="J1" s="1"/>
      <c r="K1" s="1"/>
      <c r="L1" s="1"/>
      <c r="M1" s="1"/>
      <c r="N1" s="1"/>
      <c r="O1" s="1"/>
      <c r="P1" s="1"/>
      <c r="Q1" s="1"/>
      <c r="R1" s="1"/>
      <c r="S1" s="1"/>
      <c r="T1" s="1"/>
      <c r="U1" s="1"/>
      <c r="V1" s="1"/>
      <c r="W1" s="1"/>
      <c r="X1" s="1"/>
      <c r="Y1" s="1"/>
      <c r="Z1" s="1"/>
    </row>
    <row r="2" ht="12.0" customHeight="1">
      <c r="A2" s="1"/>
      <c r="B2" s="1"/>
      <c r="C2" s="1"/>
      <c r="D2" s="1"/>
      <c r="E2" s="1"/>
      <c r="F2" s="1"/>
      <c r="G2" s="1"/>
      <c r="H2" s="1"/>
      <c r="I2" s="1"/>
      <c r="J2" s="1"/>
      <c r="K2" s="1"/>
      <c r="L2" s="1"/>
      <c r="M2" s="1"/>
      <c r="N2" s="1"/>
      <c r="O2" s="1"/>
      <c r="P2" s="1"/>
      <c r="Q2" s="1"/>
      <c r="R2" s="1"/>
      <c r="S2" s="1"/>
      <c r="T2" s="1"/>
      <c r="U2" s="1"/>
      <c r="V2" s="1"/>
      <c r="W2" s="1"/>
      <c r="X2" s="1"/>
      <c r="Y2" s="1"/>
      <c r="Z2" s="1"/>
    </row>
    <row r="3" ht="12.0" customHeight="1">
      <c r="A3" s="4" t="s">
        <v>2</v>
      </c>
      <c r="B3" s="5">
        <v>45465.0</v>
      </c>
      <c r="C3" s="6" t="s">
        <v>3</v>
      </c>
      <c r="D3" s="7"/>
      <c r="E3" s="7"/>
      <c r="F3" s="7"/>
      <c r="G3" s="7"/>
      <c r="H3" s="7"/>
      <c r="I3" s="7"/>
      <c r="J3" s="8"/>
      <c r="K3" s="1"/>
      <c r="L3" s="1"/>
      <c r="M3" s="1"/>
      <c r="N3" s="1"/>
      <c r="O3" s="1"/>
      <c r="P3" s="1"/>
      <c r="Q3" s="1"/>
      <c r="R3" s="1"/>
      <c r="S3" s="1"/>
      <c r="T3" s="1"/>
      <c r="U3" s="1"/>
      <c r="V3" s="1"/>
      <c r="W3" s="1"/>
      <c r="X3" s="1"/>
      <c r="Y3" s="1"/>
      <c r="Z3" s="1"/>
    </row>
    <row r="4" ht="12.0" customHeight="1">
      <c r="A4" s="4" t="s">
        <v>4</v>
      </c>
      <c r="B4" s="9" t="s">
        <v>5</v>
      </c>
      <c r="C4" s="10" t="s">
        <v>6</v>
      </c>
      <c r="D4" s="1"/>
      <c r="E4" s="1"/>
      <c r="F4" s="1"/>
      <c r="G4" s="1"/>
      <c r="H4" s="1"/>
      <c r="I4" s="1"/>
      <c r="J4" s="11"/>
      <c r="K4" s="1"/>
      <c r="L4" s="1"/>
      <c r="M4" s="1"/>
      <c r="N4" s="1"/>
      <c r="O4" s="1"/>
      <c r="P4" s="1"/>
      <c r="Q4" s="1"/>
      <c r="R4" s="1"/>
      <c r="S4" s="1"/>
      <c r="T4" s="1"/>
      <c r="U4" s="1"/>
      <c r="V4" s="1"/>
      <c r="W4" s="1"/>
      <c r="X4" s="1"/>
      <c r="Y4" s="1"/>
      <c r="Z4" s="1"/>
    </row>
    <row r="5" ht="12.0" customHeight="1">
      <c r="A5" s="12" t="s">
        <v>7</v>
      </c>
      <c r="B5" s="13"/>
      <c r="C5" s="13"/>
      <c r="D5" s="13"/>
      <c r="E5" s="13"/>
      <c r="F5" s="13"/>
      <c r="G5" s="13"/>
      <c r="H5" s="13"/>
      <c r="I5" s="13"/>
      <c r="J5" s="14"/>
      <c r="K5" s="1"/>
      <c r="L5" s="1"/>
      <c r="M5" s="1"/>
      <c r="N5" s="1"/>
      <c r="O5" s="1"/>
      <c r="P5" s="1"/>
      <c r="Q5" s="1"/>
      <c r="R5" s="1"/>
      <c r="S5" s="1"/>
      <c r="T5" s="1"/>
      <c r="U5" s="1"/>
      <c r="V5" s="1"/>
      <c r="W5" s="1"/>
      <c r="X5" s="1"/>
      <c r="Y5" s="1"/>
      <c r="Z5" s="1"/>
    </row>
    <row r="6" ht="12.0" customHeight="1">
      <c r="A6" s="4"/>
      <c r="B6" s="4" t="s">
        <v>8</v>
      </c>
      <c r="C6" s="4" t="s">
        <v>9</v>
      </c>
      <c r="D6" s="1"/>
      <c r="E6" s="15" t="s">
        <v>10</v>
      </c>
      <c r="F6" s="16"/>
      <c r="G6" s="16"/>
      <c r="H6" s="16"/>
      <c r="I6" s="16"/>
      <c r="J6" s="16"/>
      <c r="K6" s="1"/>
      <c r="L6" s="1"/>
      <c r="M6" s="1"/>
      <c r="N6" s="1"/>
      <c r="O6" s="1"/>
      <c r="P6" s="1"/>
      <c r="Q6" s="1"/>
      <c r="R6" s="1"/>
      <c r="S6" s="1"/>
      <c r="T6" s="1"/>
      <c r="U6" s="1"/>
      <c r="V6" s="1"/>
      <c r="W6" s="1"/>
      <c r="X6" s="1"/>
      <c r="Y6" s="1"/>
      <c r="Z6" s="1"/>
    </row>
    <row r="7" ht="12.0" customHeight="1">
      <c r="A7" s="1" t="s">
        <v>11</v>
      </c>
      <c r="B7" s="2" t="s">
        <v>12</v>
      </c>
      <c r="C7" s="4"/>
      <c r="D7" s="1"/>
      <c r="E7" s="1"/>
      <c r="F7" s="1"/>
      <c r="G7" s="1"/>
      <c r="H7" s="1"/>
      <c r="I7" s="1"/>
      <c r="J7" s="1"/>
      <c r="K7" s="1"/>
      <c r="L7" s="1"/>
      <c r="M7" s="1"/>
      <c r="N7" s="1"/>
      <c r="O7" s="1"/>
      <c r="P7" s="1"/>
      <c r="Q7" s="1"/>
      <c r="R7" s="1"/>
      <c r="S7" s="1"/>
      <c r="T7" s="1"/>
      <c r="U7" s="1"/>
      <c r="V7" s="1"/>
      <c r="W7" s="1"/>
      <c r="X7" s="1"/>
      <c r="Y7" s="1"/>
      <c r="Z7" s="1"/>
    </row>
    <row r="8" ht="12.0" customHeight="1">
      <c r="A8" s="1" t="s">
        <v>13</v>
      </c>
      <c r="B8" s="2" t="s">
        <v>14</v>
      </c>
      <c r="C8" s="1"/>
      <c r="D8" s="1"/>
      <c r="E8" s="1"/>
      <c r="F8" s="1"/>
      <c r="G8" s="1"/>
      <c r="H8" s="1"/>
      <c r="I8" s="1"/>
      <c r="J8" s="1"/>
      <c r="K8" s="1"/>
      <c r="L8" s="1"/>
      <c r="M8" s="1"/>
      <c r="N8" s="1"/>
      <c r="O8" s="1"/>
      <c r="P8" s="1"/>
      <c r="Q8" s="1"/>
      <c r="R8" s="1"/>
      <c r="S8" s="1"/>
      <c r="T8" s="1"/>
      <c r="U8" s="1"/>
      <c r="V8" s="1"/>
      <c r="W8" s="1"/>
      <c r="X8" s="1"/>
      <c r="Y8" s="1"/>
      <c r="Z8" s="1"/>
    </row>
    <row r="9" ht="12.0" customHeight="1">
      <c r="A9" s="1" t="s">
        <v>15</v>
      </c>
      <c r="B9" s="2" t="s">
        <v>14</v>
      </c>
      <c r="C9" s="17" t="s">
        <v>16</v>
      </c>
      <c r="D9" s="17" t="s">
        <v>17</v>
      </c>
      <c r="E9" s="1"/>
      <c r="F9" s="1"/>
      <c r="G9" s="1"/>
      <c r="H9" s="1"/>
      <c r="I9" s="1"/>
      <c r="J9" s="1"/>
      <c r="K9" s="1"/>
      <c r="L9" s="1"/>
      <c r="M9" s="1"/>
      <c r="N9" s="1"/>
      <c r="O9" s="1"/>
      <c r="P9" s="1"/>
      <c r="Q9" s="1"/>
      <c r="R9" s="1"/>
      <c r="S9" s="1"/>
      <c r="T9" s="1"/>
      <c r="U9" s="1"/>
      <c r="V9" s="1"/>
      <c r="W9" s="1"/>
      <c r="X9" s="1"/>
      <c r="Y9" s="1"/>
      <c r="Z9" s="1"/>
    </row>
    <row r="10" ht="12.0" customHeight="1">
      <c r="A10" s="18" t="s">
        <v>18</v>
      </c>
      <c r="B10" s="19">
        <v>79774.0</v>
      </c>
      <c r="C10" s="20">
        <v>26974.0</v>
      </c>
      <c r="D10" s="21">
        <v>0.0</v>
      </c>
      <c r="E10" s="1"/>
      <c r="F10" s="1"/>
      <c r="G10" s="1"/>
      <c r="H10" s="1"/>
      <c r="I10" s="1"/>
      <c r="J10" s="1"/>
      <c r="K10" s="1"/>
      <c r="L10" s="1"/>
      <c r="M10" s="1"/>
      <c r="N10" s="1"/>
      <c r="O10" s="1"/>
      <c r="P10" s="1"/>
      <c r="Q10" s="1"/>
      <c r="R10" s="1"/>
      <c r="S10" s="1"/>
      <c r="T10" s="1"/>
      <c r="U10" s="1"/>
      <c r="V10" s="1"/>
      <c r="W10" s="1"/>
      <c r="X10" s="1"/>
      <c r="Y10" s="1"/>
      <c r="Z10" s="1"/>
    </row>
    <row r="11" ht="12.0" customHeight="1">
      <c r="A11" s="18" t="s">
        <v>19</v>
      </c>
      <c r="B11" s="20">
        <v>47740.0</v>
      </c>
      <c r="C11" s="20">
        <v>5577.0</v>
      </c>
      <c r="D11" s="21">
        <v>0.0</v>
      </c>
      <c r="E11" s="1"/>
      <c r="F11" s="1"/>
      <c r="G11" s="1"/>
      <c r="H11" s="1"/>
      <c r="I11" s="1"/>
      <c r="J11" s="1"/>
      <c r="K11" s="1"/>
      <c r="L11" s="1"/>
      <c r="M11" s="1"/>
      <c r="N11" s="1"/>
      <c r="O11" s="1"/>
      <c r="P11" s="1"/>
      <c r="Q11" s="1"/>
      <c r="R11" s="1"/>
      <c r="S11" s="1"/>
      <c r="T11" s="1"/>
      <c r="U11" s="1"/>
      <c r="V11" s="1"/>
      <c r="W11" s="1"/>
      <c r="X11" s="1"/>
      <c r="Y11" s="1"/>
      <c r="Z11" s="1"/>
    </row>
    <row r="12" ht="12.0" customHeight="1">
      <c r="A12" s="18" t="s">
        <v>20</v>
      </c>
      <c r="B12" s="19">
        <v>0.0</v>
      </c>
      <c r="C12" s="20">
        <v>262.0</v>
      </c>
      <c r="D12" s="22"/>
      <c r="E12" s="1"/>
      <c r="F12" s="1"/>
      <c r="G12" s="1"/>
      <c r="H12" s="1"/>
      <c r="I12" s="1"/>
      <c r="J12" s="1"/>
      <c r="K12" s="1"/>
      <c r="L12" s="1"/>
      <c r="M12" s="1"/>
      <c r="N12" s="1"/>
      <c r="O12" s="1"/>
      <c r="P12" s="1"/>
      <c r="Q12" s="1"/>
      <c r="R12" s="1"/>
      <c r="S12" s="1"/>
      <c r="T12" s="1"/>
      <c r="U12" s="1"/>
      <c r="V12" s="1"/>
      <c r="W12" s="1"/>
      <c r="X12" s="1"/>
      <c r="Y12" s="1"/>
      <c r="Z12" s="1"/>
    </row>
    <row r="13" ht="12.0" customHeight="1">
      <c r="A13" s="18" t="s">
        <v>21</v>
      </c>
      <c r="B13" s="20">
        <v>49142.0</v>
      </c>
      <c r="C13" s="20">
        <v>22101.0</v>
      </c>
      <c r="D13" s="22"/>
      <c r="E13" s="1"/>
      <c r="F13" s="1"/>
      <c r="G13" s="1"/>
      <c r="H13" s="1"/>
      <c r="I13" s="1"/>
      <c r="J13" s="1"/>
      <c r="K13" s="1"/>
      <c r="L13" s="1"/>
      <c r="M13" s="1"/>
      <c r="N13" s="1"/>
      <c r="O13" s="1"/>
      <c r="P13" s="1"/>
      <c r="Q13" s="1"/>
      <c r="R13" s="1"/>
      <c r="S13" s="1"/>
      <c r="T13" s="1"/>
      <c r="U13" s="1"/>
      <c r="V13" s="1"/>
      <c r="W13" s="1"/>
      <c r="X13" s="1"/>
      <c r="Y13" s="1"/>
      <c r="Z13" s="1"/>
    </row>
    <row r="14" ht="12.0" customHeight="1">
      <c r="A14" s="18" t="s">
        <v>22</v>
      </c>
      <c r="B14" s="19">
        <v>10991.0</v>
      </c>
      <c r="C14" s="20">
        <v>12031.0</v>
      </c>
      <c r="D14" s="22"/>
      <c r="E14" s="1"/>
      <c r="F14" s="1"/>
      <c r="G14" s="1"/>
      <c r="H14" s="1"/>
      <c r="I14" s="1"/>
      <c r="J14" s="1"/>
      <c r="K14" s="1"/>
      <c r="L14" s="1"/>
      <c r="M14" s="1"/>
      <c r="N14" s="1"/>
      <c r="O14" s="1"/>
      <c r="P14" s="1"/>
      <c r="Q14" s="1"/>
      <c r="R14" s="1"/>
      <c r="S14" s="1"/>
      <c r="T14" s="1"/>
      <c r="U14" s="1"/>
      <c r="V14" s="1"/>
      <c r="W14" s="1"/>
      <c r="X14" s="1"/>
      <c r="Y14" s="1"/>
      <c r="Z14" s="1"/>
    </row>
    <row r="15" ht="12.0" customHeight="1">
      <c r="A15" s="18" t="s">
        <v>23</v>
      </c>
      <c r="B15" s="23" t="s">
        <v>24</v>
      </c>
      <c r="C15" s="24" t="s">
        <v>25</v>
      </c>
      <c r="D15" s="22"/>
      <c r="E15" s="1"/>
      <c r="F15" s="1"/>
      <c r="G15" s="1"/>
      <c r="H15" s="1"/>
      <c r="I15" s="1"/>
      <c r="J15" s="1"/>
      <c r="K15" s="1"/>
      <c r="L15" s="1"/>
      <c r="M15" s="1"/>
      <c r="N15" s="1"/>
      <c r="O15" s="1"/>
      <c r="P15" s="1"/>
      <c r="Q15" s="1"/>
      <c r="R15" s="1"/>
      <c r="S15" s="1"/>
      <c r="T15" s="1"/>
      <c r="U15" s="1"/>
      <c r="V15" s="1"/>
      <c r="W15" s="1"/>
      <c r="X15" s="1"/>
      <c r="Y15" s="1"/>
      <c r="Z15" s="1"/>
    </row>
    <row r="16" ht="12.0" customHeight="1">
      <c r="A16" s="18" t="s">
        <v>26</v>
      </c>
      <c r="B16" s="20" t="s">
        <v>27</v>
      </c>
      <c r="C16" s="22" t="s">
        <v>28</v>
      </c>
      <c r="D16" s="22"/>
      <c r="E16" s="1"/>
      <c r="F16" s="1"/>
      <c r="G16" s="1"/>
      <c r="H16" s="1"/>
      <c r="I16" s="1"/>
      <c r="J16" s="1"/>
      <c r="K16" s="1"/>
      <c r="L16" s="1"/>
      <c r="M16" s="1"/>
      <c r="N16" s="1"/>
      <c r="O16" s="1"/>
      <c r="P16" s="1"/>
      <c r="Q16" s="1"/>
      <c r="R16" s="1"/>
      <c r="S16" s="1"/>
      <c r="T16" s="1"/>
      <c r="U16" s="1"/>
      <c r="V16" s="1"/>
      <c r="W16" s="1"/>
      <c r="X16" s="1"/>
      <c r="Y16" s="1"/>
      <c r="Z16" s="1"/>
    </row>
    <row r="17" ht="12.0" customHeight="1">
      <c r="A17" s="18" t="s">
        <v>29</v>
      </c>
      <c r="B17" s="20">
        <v>31438.0</v>
      </c>
      <c r="C17" s="20">
        <v>13296.0</v>
      </c>
      <c r="D17" s="22"/>
      <c r="E17" s="1"/>
      <c r="F17" s="1"/>
      <c r="G17" s="1"/>
      <c r="H17" s="1"/>
      <c r="I17" s="1"/>
      <c r="J17" s="1"/>
      <c r="K17" s="1"/>
      <c r="L17" s="1"/>
      <c r="M17" s="1"/>
      <c r="N17" s="1"/>
      <c r="O17" s="1"/>
      <c r="P17" s="1"/>
      <c r="Q17" s="1"/>
      <c r="R17" s="1"/>
      <c r="S17" s="1"/>
      <c r="T17" s="1"/>
      <c r="U17" s="1"/>
      <c r="V17" s="1"/>
      <c r="W17" s="1"/>
      <c r="X17" s="1"/>
      <c r="Y17" s="1"/>
      <c r="Z17" s="1"/>
    </row>
    <row r="18" ht="12.0" customHeight="1">
      <c r="A18" s="18" t="s">
        <v>30</v>
      </c>
      <c r="B18" s="25">
        <v>505.0</v>
      </c>
      <c r="C18" s="20">
        <v>299.0</v>
      </c>
      <c r="D18" s="22"/>
      <c r="E18" s="1"/>
      <c r="F18" s="1"/>
      <c r="G18" s="1"/>
      <c r="H18" s="1"/>
      <c r="I18" s="1"/>
      <c r="J18" s="1"/>
      <c r="K18" s="1"/>
      <c r="L18" s="1"/>
      <c r="M18" s="1"/>
      <c r="N18" s="1"/>
      <c r="O18" s="1"/>
      <c r="P18" s="1"/>
      <c r="Q18" s="1"/>
      <c r="R18" s="1"/>
      <c r="S18" s="1"/>
      <c r="T18" s="1"/>
      <c r="U18" s="1"/>
      <c r="V18" s="1"/>
      <c r="W18" s="1"/>
      <c r="X18" s="1"/>
      <c r="Y18" s="1"/>
      <c r="Z18" s="1"/>
    </row>
    <row r="19" ht="12.0" customHeight="1">
      <c r="A19" s="18" t="s">
        <v>31</v>
      </c>
      <c r="B19" s="25">
        <v>0.0</v>
      </c>
      <c r="C19" s="20">
        <v>0.0</v>
      </c>
      <c r="D19" s="22"/>
      <c r="E19" s="1"/>
      <c r="F19" s="1"/>
      <c r="G19" s="1"/>
      <c r="H19" s="1"/>
      <c r="I19" s="1"/>
      <c r="J19" s="1"/>
      <c r="K19" s="1"/>
      <c r="L19" s="1"/>
      <c r="M19" s="1"/>
      <c r="N19" s="1"/>
      <c r="O19" s="1"/>
      <c r="P19" s="1"/>
      <c r="Q19" s="1"/>
      <c r="R19" s="1"/>
      <c r="S19" s="1"/>
      <c r="T19" s="1"/>
      <c r="U19" s="1"/>
      <c r="V19" s="1"/>
      <c r="W19" s="1"/>
      <c r="X19" s="1"/>
      <c r="Y19" s="1"/>
      <c r="Z19" s="1"/>
    </row>
    <row r="20" ht="12.0" customHeight="1">
      <c r="A20" s="18" t="s">
        <v>32</v>
      </c>
      <c r="B20" s="26">
        <f>2489*10</f>
        <v>24890</v>
      </c>
      <c r="C20" s="22"/>
      <c r="D20" s="1"/>
      <c r="E20" s="1"/>
      <c r="F20" s="1"/>
      <c r="G20" s="1"/>
      <c r="H20" s="1"/>
      <c r="I20" s="1"/>
      <c r="J20" s="1"/>
      <c r="K20" s="1"/>
      <c r="L20" s="1"/>
      <c r="M20" s="1"/>
      <c r="N20" s="1"/>
      <c r="O20" s="1"/>
      <c r="P20" s="1"/>
      <c r="Q20" s="1"/>
      <c r="R20" s="1"/>
      <c r="S20" s="1"/>
      <c r="T20" s="1"/>
      <c r="U20" s="1"/>
      <c r="V20" s="1"/>
      <c r="W20" s="1"/>
      <c r="X20" s="1"/>
      <c r="Y20" s="1"/>
      <c r="Z20" s="1"/>
    </row>
    <row r="21" ht="12.0" customHeight="1">
      <c r="A21" s="18" t="s">
        <v>33</v>
      </c>
      <c r="B21" s="19">
        <v>127.0</v>
      </c>
      <c r="C21" s="22"/>
      <c r="D21" s="1"/>
      <c r="E21" s="27" t="s">
        <v>34</v>
      </c>
      <c r="O21" s="1"/>
      <c r="P21" s="1"/>
      <c r="Q21" s="1"/>
      <c r="R21" s="1"/>
      <c r="S21" s="1"/>
      <c r="T21" s="1"/>
      <c r="U21" s="1"/>
      <c r="V21" s="1"/>
      <c r="W21" s="1"/>
      <c r="X21" s="1"/>
      <c r="Y21" s="1"/>
      <c r="Z21" s="1"/>
    </row>
    <row r="22" ht="12.0" customHeight="1">
      <c r="A22" s="1" t="s">
        <v>35</v>
      </c>
      <c r="B22" s="28">
        <v>0.1</v>
      </c>
      <c r="C22" s="22"/>
      <c r="D22" s="1"/>
      <c r="E22" s="29" t="s">
        <v>36</v>
      </c>
      <c r="F22" s="1"/>
      <c r="G22" s="1"/>
      <c r="H22" s="1"/>
      <c r="I22" s="1"/>
      <c r="J22" s="1"/>
      <c r="K22" s="1"/>
      <c r="L22" s="1"/>
      <c r="M22" s="1"/>
      <c r="N22" s="1"/>
      <c r="O22" s="1"/>
      <c r="P22" s="1"/>
      <c r="Q22" s="1"/>
      <c r="R22" s="1"/>
      <c r="S22" s="1"/>
      <c r="T22" s="1"/>
      <c r="U22" s="1"/>
      <c r="V22" s="1"/>
      <c r="W22" s="1"/>
      <c r="X22" s="1"/>
      <c r="Y22" s="1"/>
      <c r="Z22" s="1"/>
    </row>
    <row r="23" ht="12.0" customHeight="1">
      <c r="A23" s="1" t="s">
        <v>37</v>
      </c>
      <c r="B23" s="28">
        <v>0.25</v>
      </c>
      <c r="C23" s="22"/>
      <c r="D23" s="1"/>
      <c r="E23" s="4"/>
      <c r="F23" s="1"/>
      <c r="G23" s="1"/>
      <c r="H23" s="1"/>
      <c r="I23" s="1"/>
      <c r="J23" s="17" t="s">
        <v>13</v>
      </c>
      <c r="K23" s="17" t="s">
        <v>15</v>
      </c>
      <c r="L23" s="30" t="s">
        <v>38</v>
      </c>
      <c r="M23" s="31"/>
      <c r="N23" s="32"/>
      <c r="O23" s="1"/>
      <c r="P23" s="1"/>
      <c r="Q23" s="1"/>
      <c r="R23" s="1"/>
      <c r="S23" s="1"/>
      <c r="T23" s="1"/>
      <c r="U23" s="1"/>
      <c r="V23" s="1"/>
      <c r="W23" s="1"/>
      <c r="X23" s="1"/>
      <c r="Y23" s="1"/>
      <c r="Z23" s="1"/>
    </row>
    <row r="24" ht="12.0" customHeight="1">
      <c r="A24" s="4" t="s">
        <v>39</v>
      </c>
      <c r="B24" s="33"/>
      <c r="C24" s="22"/>
      <c r="D24" s="1"/>
      <c r="E24" s="4"/>
      <c r="F24" s="1"/>
      <c r="G24" s="1"/>
      <c r="H24" s="1"/>
      <c r="I24" s="18" t="s">
        <v>40</v>
      </c>
      <c r="J24" s="34" t="s">
        <v>41</v>
      </c>
      <c r="K24" s="34" t="s">
        <v>41</v>
      </c>
      <c r="L24" s="34" t="s">
        <v>42</v>
      </c>
      <c r="M24" s="34" t="s">
        <v>43</v>
      </c>
      <c r="N24" s="34" t="s">
        <v>44</v>
      </c>
      <c r="O24" s="1"/>
      <c r="P24" s="1"/>
      <c r="Q24" s="1"/>
      <c r="R24" s="1"/>
      <c r="S24" s="1"/>
      <c r="T24" s="1"/>
      <c r="U24" s="1"/>
      <c r="V24" s="1"/>
      <c r="W24" s="1"/>
      <c r="X24" s="1"/>
      <c r="Y24" s="1"/>
      <c r="Z24" s="1"/>
    </row>
    <row r="25" ht="12.0" customHeight="1">
      <c r="A25" s="35" t="s">
        <v>45</v>
      </c>
      <c r="B25" s="36">
        <v>0.8</v>
      </c>
      <c r="C25" s="22"/>
      <c r="D25" s="1"/>
      <c r="E25" s="1" t="s">
        <v>46</v>
      </c>
      <c r="F25" s="1"/>
      <c r="G25" s="1"/>
      <c r="H25" s="1"/>
      <c r="I25" s="37" t="str">
        <f>IF(C10&gt;0,(B10/C10)^(1/D10)-1, "NA")</f>
        <v>#DIV/0!</v>
      </c>
      <c r="J25" s="37">
        <f>VLOOKUP(B8,'Industry Averages(US)'!A2:S95,3)</f>
        <v>0.08879891304</v>
      </c>
      <c r="K25" s="37">
        <f>VLOOKUP(B9,'Industry Average Beta (Global)'!A2:N95,3)</f>
        <v>0.0881332809</v>
      </c>
      <c r="L25" s="38">
        <f>VLOOKUP($B$9,'Input Stat Distributioons'!$A$3:$R$96,3,FALSE())</f>
        <v>0.0234</v>
      </c>
      <c r="M25" s="38">
        <f>VLOOKUP($B$9,'Input Stat Distributioons'!$A$3:$R$96,4,FALSE())</f>
        <v>0.128</v>
      </c>
      <c r="N25" s="38">
        <f>VLOOKUP($B$9,'Input Stat Distributioons'!$A$3:$R$96,5,FALSE())</f>
        <v>0.244</v>
      </c>
      <c r="O25" s="1"/>
      <c r="P25" s="1"/>
      <c r="Q25" s="1"/>
      <c r="R25" s="1"/>
      <c r="S25" s="1"/>
      <c r="T25" s="1"/>
      <c r="U25" s="1"/>
      <c r="V25" s="1"/>
      <c r="W25" s="1"/>
      <c r="X25" s="1"/>
      <c r="Y25" s="1"/>
      <c r="Z25" s="1"/>
    </row>
    <row r="26" ht="12.0" customHeight="1">
      <c r="A26" s="35" t="s">
        <v>47</v>
      </c>
      <c r="B26" s="39">
        <v>0.65</v>
      </c>
      <c r="C26" s="22"/>
      <c r="D26" s="1"/>
      <c r="E26" s="1" t="s">
        <v>48</v>
      </c>
      <c r="F26" s="1"/>
      <c r="G26" s="1"/>
      <c r="H26" s="1"/>
      <c r="I26" s="37">
        <f>'Valuation output'!B4</f>
        <v>0.6361721864</v>
      </c>
      <c r="J26" s="37">
        <f>VLOOKUP(B8,'Industry Averages(US)'!A2:AA95,4)</f>
        <v>0.2543854004</v>
      </c>
      <c r="K26" s="37">
        <f>VLOOKUP(B9,'Industry Average Beta (Global)'!A2:N95,4)</f>
        <v>0.2295895152</v>
      </c>
      <c r="L26" s="37">
        <f>VLOOKUP($B$9,'Input Stat Distributioons'!$A$3:$R$96,6,FALSE())</f>
        <v>0.0677</v>
      </c>
      <c r="M26" s="37">
        <f>VLOOKUP($B$9,'Input Stat Distributioons'!$A$3:$R$96,7,FALSE())</f>
        <v>0.1363</v>
      </c>
      <c r="N26" s="37">
        <f>VLOOKUP($B$9,'Input Stat Distributioons'!$A$3:$R$96,8,FALSE())</f>
        <v>0.2285</v>
      </c>
      <c r="O26" s="1"/>
      <c r="P26" s="1"/>
      <c r="Q26" s="1"/>
      <c r="R26" s="1"/>
      <c r="S26" s="1"/>
      <c r="T26" s="1"/>
      <c r="U26" s="1"/>
      <c r="V26" s="1"/>
      <c r="W26" s="1"/>
      <c r="X26" s="1"/>
      <c r="Y26" s="1"/>
      <c r="Z26" s="1"/>
    </row>
    <row r="27" ht="12.0" customHeight="1">
      <c r="A27" s="18" t="s">
        <v>49</v>
      </c>
      <c r="B27" s="40">
        <v>0.3</v>
      </c>
      <c r="C27" s="22" t="s">
        <v>50</v>
      </c>
      <c r="D27" s="1"/>
      <c r="E27" s="1" t="s">
        <v>51</v>
      </c>
      <c r="F27" s="1"/>
      <c r="G27" s="1"/>
      <c r="H27" s="1"/>
      <c r="I27" s="41">
        <f>B10/'Valuation output'!B58</f>
        <v>1.497276621</v>
      </c>
      <c r="J27" s="41">
        <f>VLOOKUP(B8,'Industry Averages(US)'!A2:S95,14)</f>
        <v>0.7220100589</v>
      </c>
      <c r="K27" s="41">
        <f>VLOOKUP(B9,'Industry Average Beta (Global)'!A2:N95,14)</f>
        <v>0.834967709</v>
      </c>
      <c r="L27" s="41">
        <f>VLOOKUP($B$9,'Input Stat Distributioons'!$A$3:$R$96,9,FALSE())</f>
        <v>0.7</v>
      </c>
      <c r="M27" s="41">
        <f>VLOOKUP($B$9,'Input Stat Distributioons'!$A$3:$R$96,10,FALSE())</f>
        <v>1.15</v>
      </c>
      <c r="N27" s="41">
        <f>VLOOKUP($B$9,'Input Stat Distributioons'!$A$3:$R$96,11,FALSE())</f>
        <v>1.94</v>
      </c>
      <c r="O27" s="1"/>
      <c r="P27" s="1"/>
      <c r="Q27" s="1"/>
      <c r="R27" s="1"/>
      <c r="S27" s="1"/>
      <c r="T27" s="1"/>
      <c r="U27" s="1"/>
      <c r="V27" s="1"/>
      <c r="W27" s="1"/>
      <c r="X27" s="1"/>
      <c r="Y27" s="1"/>
      <c r="Z27" s="1"/>
    </row>
    <row r="28" ht="12.0" customHeight="1">
      <c r="A28" s="18" t="s">
        <v>52</v>
      </c>
      <c r="B28" s="40">
        <v>0.65</v>
      </c>
      <c r="C28" s="22" t="s">
        <v>53</v>
      </c>
      <c r="D28" s="1"/>
      <c r="E28" s="1" t="s">
        <v>54</v>
      </c>
      <c r="F28" s="1"/>
      <c r="G28" s="1"/>
      <c r="H28" s="1"/>
      <c r="I28" s="41">
        <f>IF(('Input sheet'!B10-'Input sheet'!C10)/(('Input sheet'!B13+'Input sheet'!B14-'Input sheet'!B17)-('Input sheet'!C13+'Input sheet'!C14-'Input sheet'!C17))&gt;0,('Input sheet'!B10-'Input sheet'!C10)/(('Input sheet'!B13+'Input sheet'!B14-'Input sheet'!B17)-('Input sheet'!C13+'Input sheet'!C14-'Input sheet'!C17)),"NA")</f>
        <v>6.718412012</v>
      </c>
      <c r="J28" s="41"/>
      <c r="K28" s="41"/>
      <c r="L28" s="42"/>
      <c r="M28" s="42"/>
      <c r="N28" s="42"/>
      <c r="O28" s="1"/>
      <c r="P28" s="1"/>
      <c r="Q28" s="1"/>
      <c r="R28" s="1"/>
      <c r="S28" s="1"/>
      <c r="T28" s="1"/>
      <c r="U28" s="1"/>
      <c r="V28" s="1"/>
      <c r="W28" s="1"/>
      <c r="X28" s="1"/>
      <c r="Y28" s="1"/>
      <c r="Z28" s="1"/>
    </row>
    <row r="29" ht="12.0" customHeight="1">
      <c r="A29" s="18" t="s">
        <v>55</v>
      </c>
      <c r="B29" s="43">
        <v>9.0</v>
      </c>
      <c r="C29" s="22" t="s">
        <v>56</v>
      </c>
      <c r="D29" s="1"/>
      <c r="E29" s="1" t="s">
        <v>57</v>
      </c>
      <c r="F29" s="1"/>
      <c r="G29" s="1"/>
      <c r="H29" s="1"/>
      <c r="I29" s="37">
        <f>'Valuation output'!B7/'Valuation output'!B58</f>
        <v>0.8572731675</v>
      </c>
      <c r="J29" s="37">
        <f>VLOOKUP(B8,'Industry Averages(US)'!A2:S95,5)</f>
        <v>0.1851707902</v>
      </c>
      <c r="K29" s="37">
        <f>VLOOKUP(B9,'Industry Average Beta (Global)'!A2:N95,5)</f>
        <v>0.1821528525</v>
      </c>
      <c r="L29" s="1"/>
      <c r="M29" s="1"/>
      <c r="N29" s="1"/>
      <c r="O29" s="1"/>
      <c r="P29" s="1"/>
      <c r="Q29" s="1"/>
      <c r="R29" s="1"/>
      <c r="S29" s="1"/>
      <c r="T29" s="1"/>
      <c r="U29" s="1"/>
      <c r="V29" s="1"/>
      <c r="W29" s="1"/>
      <c r="X29" s="1"/>
      <c r="Y29" s="1"/>
      <c r="Z29" s="1"/>
    </row>
    <row r="30" ht="12.0" customHeight="1">
      <c r="A30" s="18" t="s">
        <v>58</v>
      </c>
      <c r="B30" s="43">
        <v>1.5</v>
      </c>
      <c r="C30" s="22" t="s">
        <v>59</v>
      </c>
      <c r="D30" s="1"/>
      <c r="E30" s="1" t="s">
        <v>60</v>
      </c>
      <c r="F30" s="1"/>
      <c r="G30" s="1"/>
      <c r="H30" s="1"/>
      <c r="I30" s="44"/>
      <c r="J30" s="37">
        <f>VLOOKUP(B8,'Industry Averages(US)'!A2:S95,10)</f>
        <v>0.3840426512</v>
      </c>
      <c r="K30" s="37">
        <f>VLOOKUP(B8,'Industry Average Beta (Global)'!A2:Z95,10)</f>
        <v>0.3734495183</v>
      </c>
      <c r="L30" s="1"/>
      <c r="M30" s="1"/>
      <c r="N30" s="1"/>
      <c r="O30" s="1"/>
      <c r="P30" s="1"/>
      <c r="Q30" s="1"/>
      <c r="R30" s="1"/>
      <c r="S30" s="1"/>
      <c r="T30" s="1"/>
      <c r="U30" s="1"/>
      <c r="V30" s="1"/>
      <c r="W30" s="1"/>
      <c r="X30" s="1"/>
      <c r="Y30" s="1"/>
      <c r="Z30" s="1"/>
    </row>
    <row r="31" ht="12.0" customHeight="1">
      <c r="A31" s="18" t="s">
        <v>61</v>
      </c>
      <c r="B31" s="45">
        <f>M27</f>
        <v>1.15</v>
      </c>
      <c r="C31" s="22"/>
      <c r="D31" s="1"/>
      <c r="E31" s="1" t="s">
        <v>62</v>
      </c>
      <c r="F31" s="1"/>
      <c r="G31" s="1"/>
      <c r="H31" s="1"/>
      <c r="I31" s="1"/>
      <c r="J31" s="37">
        <f>VLOOKUP(B8,'Industry Averages(US)'!A2:S95,13)</f>
        <v>0.1248788161</v>
      </c>
      <c r="K31" s="37">
        <f>VLOOKUP(B8,'Industry Average Beta (Global)'!A2:Z95,13)</f>
        <v>0.1611509893</v>
      </c>
      <c r="L31" s="37">
        <f>VLOOKUP($B$9,'Input Stat Distributioons'!$A$3:$R$96,12,FALSE())</f>
        <v>0.1488</v>
      </c>
      <c r="M31" s="37">
        <f>VLOOKUP($B$9,'Input Stat Distributioons'!$A$3:$R$96,13,FALSE())</f>
        <v>0.1544</v>
      </c>
      <c r="N31" s="37">
        <f>VLOOKUP($B$9,'Input Stat Distributioons'!$A$3:$R$96,14,FALSE())</f>
        <v>0.1564</v>
      </c>
      <c r="O31" s="1"/>
      <c r="P31" s="1"/>
      <c r="Q31" s="1"/>
      <c r="R31" s="1"/>
      <c r="S31" s="1"/>
      <c r="T31" s="1"/>
      <c r="U31" s="1"/>
      <c r="V31" s="1"/>
      <c r="W31" s="1"/>
      <c r="X31" s="1"/>
      <c r="Y31" s="1"/>
      <c r="Z31" s="1"/>
    </row>
    <row r="32" ht="12.0" customHeight="1">
      <c r="A32" s="4" t="s">
        <v>63</v>
      </c>
      <c r="B32" s="46"/>
      <c r="C32" s="22"/>
      <c r="D32" s="1"/>
      <c r="E32" s="1"/>
      <c r="F32" s="1"/>
      <c r="G32" s="1"/>
      <c r="H32" s="1"/>
      <c r="I32" s="1"/>
      <c r="J32" s="1"/>
      <c r="K32" s="1"/>
      <c r="L32" s="1"/>
      <c r="M32" s="1"/>
      <c r="N32" s="1"/>
      <c r="O32" s="1"/>
      <c r="P32" s="1"/>
      <c r="Q32" s="1"/>
      <c r="R32" s="1"/>
      <c r="S32" s="1"/>
      <c r="T32" s="1"/>
      <c r="U32" s="1"/>
      <c r="V32" s="1"/>
      <c r="W32" s="1"/>
      <c r="X32" s="1"/>
      <c r="Y32" s="1"/>
      <c r="Z32" s="1"/>
    </row>
    <row r="33" ht="12.0" customHeight="1">
      <c r="A33" s="18" t="s">
        <v>64</v>
      </c>
      <c r="B33" s="28">
        <v>0.0426</v>
      </c>
      <c r="C33" s="22"/>
      <c r="D33" s="1"/>
      <c r="E33" s="47" t="s">
        <v>65</v>
      </c>
      <c r="F33" s="48"/>
      <c r="G33" s="48"/>
      <c r="H33" s="48"/>
      <c r="I33" s="48"/>
      <c r="J33" s="49"/>
      <c r="K33" s="1"/>
      <c r="L33" s="1"/>
      <c r="M33" s="1"/>
      <c r="N33" s="1"/>
      <c r="O33" s="1"/>
      <c r="P33" s="1"/>
      <c r="Q33" s="1"/>
      <c r="R33" s="1"/>
      <c r="S33" s="1"/>
      <c r="T33" s="1"/>
      <c r="U33" s="1"/>
      <c r="V33" s="1"/>
      <c r="W33" s="1"/>
      <c r="X33" s="1"/>
      <c r="Y33" s="1"/>
      <c r="Z33" s="1"/>
    </row>
    <row r="34" ht="15.75" customHeight="1">
      <c r="A34" s="50" t="s">
        <v>66</v>
      </c>
      <c r="B34" s="51">
        <f>'Cost of capital worksheet'!B13</f>
        <v>0.1286788161</v>
      </c>
      <c r="C34" s="52" t="s">
        <v>67</v>
      </c>
      <c r="D34" s="53"/>
      <c r="E34" s="54" t="s">
        <v>68</v>
      </c>
      <c r="F34" s="1"/>
      <c r="G34" s="1"/>
      <c r="H34" s="1"/>
      <c r="I34" s="1"/>
      <c r="J34" s="55">
        <f>'Valuation output'!L3+'Valuation output'!L14+'Valuation output'!L23</f>
        <v>800932.8201</v>
      </c>
      <c r="K34" s="1"/>
      <c r="L34" s="1"/>
      <c r="M34" s="1"/>
      <c r="N34" s="1"/>
      <c r="O34" s="1"/>
      <c r="P34" s="1"/>
      <c r="Q34" s="1"/>
      <c r="R34" s="1"/>
      <c r="S34" s="1"/>
      <c r="T34" s="1"/>
      <c r="U34" s="1"/>
      <c r="V34" s="1"/>
      <c r="W34" s="1"/>
      <c r="X34" s="1"/>
      <c r="Y34" s="1"/>
      <c r="Z34" s="1"/>
    </row>
    <row r="35" ht="24.75" customHeight="1">
      <c r="A35" s="4" t="s">
        <v>69</v>
      </c>
      <c r="B35" s="56"/>
      <c r="C35" s="56"/>
      <c r="D35" s="22"/>
      <c r="E35" s="54" t="s">
        <v>70</v>
      </c>
      <c r="F35" s="1"/>
      <c r="G35" s="1"/>
      <c r="H35" s="1"/>
      <c r="I35" s="1"/>
      <c r="J35" s="55">
        <f>'Valuation output'!M5+'Valuation output'!M16+'Valuation output'!M25</f>
        <v>542784.1629</v>
      </c>
      <c r="K35" s="1"/>
      <c r="L35" s="1"/>
      <c r="M35" s="1"/>
      <c r="N35" s="1"/>
      <c r="O35" s="1"/>
      <c r="P35" s="1"/>
      <c r="Q35" s="1"/>
      <c r="R35" s="1"/>
      <c r="S35" s="1"/>
      <c r="T35" s="1"/>
      <c r="U35" s="1"/>
      <c r="V35" s="1"/>
      <c r="W35" s="1"/>
      <c r="X35" s="1"/>
      <c r="Y35" s="1"/>
      <c r="Z35" s="1"/>
    </row>
    <row r="36" ht="12.0" customHeight="1">
      <c r="A36" s="1" t="s">
        <v>71</v>
      </c>
      <c r="B36" s="28" t="s">
        <v>27</v>
      </c>
      <c r="C36" s="57"/>
      <c r="D36" s="22"/>
      <c r="E36" s="54" t="s">
        <v>72</v>
      </c>
      <c r="F36" s="1"/>
      <c r="G36" s="1"/>
      <c r="H36" s="1"/>
      <c r="I36" s="1"/>
      <c r="J36" s="58">
        <f>'Valuation output'!L59</f>
        <v>0.6840460236</v>
      </c>
      <c r="K36" s="1"/>
      <c r="L36" s="1"/>
      <c r="M36" s="1"/>
      <c r="N36" s="1"/>
      <c r="O36" s="1"/>
      <c r="P36" s="1"/>
      <c r="Q36" s="1"/>
      <c r="R36" s="1"/>
      <c r="S36" s="1"/>
      <c r="T36" s="1"/>
      <c r="U36" s="1"/>
      <c r="V36" s="1"/>
      <c r="W36" s="1"/>
      <c r="X36" s="1"/>
      <c r="Y36" s="1"/>
      <c r="Z36" s="1"/>
    </row>
    <row r="37" ht="12.0" customHeight="1">
      <c r="A37" s="1" t="s">
        <v>73</v>
      </c>
      <c r="B37" s="45">
        <v>7.72</v>
      </c>
      <c r="C37" s="59"/>
      <c r="D37" s="22"/>
      <c r="E37" s="60" t="s">
        <v>74</v>
      </c>
      <c r="F37" s="61"/>
      <c r="G37" s="61"/>
      <c r="H37" s="61"/>
      <c r="I37" s="61"/>
      <c r="J37" s="62"/>
      <c r="K37" s="1"/>
      <c r="L37" s="1"/>
      <c r="M37" s="1"/>
      <c r="N37" s="1"/>
      <c r="O37" s="1"/>
      <c r="P37" s="1"/>
      <c r="Q37" s="1"/>
      <c r="R37" s="1"/>
      <c r="S37" s="1"/>
      <c r="T37" s="1"/>
      <c r="U37" s="1"/>
      <c r="V37" s="1"/>
      <c r="W37" s="1"/>
      <c r="X37" s="1"/>
      <c r="Y37" s="1"/>
      <c r="Z37" s="1"/>
    </row>
    <row r="38" ht="12.0" customHeight="1">
      <c r="A38" s="1" t="s">
        <v>75</v>
      </c>
      <c r="B38" s="63">
        <v>1.29</v>
      </c>
      <c r="C38" s="64"/>
      <c r="D38" s="22"/>
      <c r="E38" s="1"/>
      <c r="F38" s="1"/>
      <c r="G38" s="1"/>
      <c r="H38" s="1"/>
      <c r="I38" s="1"/>
      <c r="J38" s="1"/>
      <c r="K38" s="1"/>
      <c r="L38" s="1"/>
      <c r="M38" s="1"/>
      <c r="N38" s="1"/>
      <c r="O38" s="1"/>
      <c r="P38" s="1"/>
      <c r="Q38" s="1"/>
      <c r="R38" s="1"/>
      <c r="S38" s="1"/>
      <c r="T38" s="1"/>
      <c r="U38" s="1"/>
      <c r="V38" s="1"/>
      <c r="W38" s="1"/>
      <c r="X38" s="1"/>
      <c r="Y38" s="1"/>
      <c r="Z38" s="1"/>
    </row>
    <row r="39" ht="12.0" customHeight="1">
      <c r="A39" s="1" t="s">
        <v>76</v>
      </c>
      <c r="B39" s="45">
        <v>7.0</v>
      </c>
      <c r="C39" s="59"/>
      <c r="D39" s="22"/>
      <c r="E39" s="1"/>
      <c r="F39" s="1"/>
      <c r="G39" s="1"/>
      <c r="H39" s="1"/>
      <c r="I39" s="1"/>
      <c r="J39" s="1"/>
      <c r="K39" s="1"/>
      <c r="L39" s="1"/>
      <c r="M39" s="1"/>
      <c r="N39" s="1"/>
      <c r="O39" s="29"/>
      <c r="P39" s="29"/>
      <c r="Q39" s="29"/>
      <c r="R39" s="29"/>
      <c r="S39" s="29"/>
      <c r="T39" s="29"/>
      <c r="U39" s="29"/>
      <c r="V39" s="29"/>
      <c r="W39" s="29"/>
      <c r="X39" s="29"/>
      <c r="Y39" s="29"/>
      <c r="Z39" s="29"/>
    </row>
    <row r="40" ht="12.0" customHeight="1">
      <c r="A40" s="1" t="s">
        <v>77</v>
      </c>
      <c r="B40" s="28">
        <v>0.45</v>
      </c>
      <c r="C40" s="22"/>
      <c r="D40" s="1"/>
      <c r="E40" s="1"/>
      <c r="F40" s="1"/>
      <c r="G40" s="1"/>
      <c r="H40" s="1"/>
      <c r="I40" s="1"/>
      <c r="J40" s="1"/>
      <c r="K40" s="1"/>
      <c r="L40" s="1"/>
      <c r="M40" s="1"/>
      <c r="N40" s="1"/>
      <c r="O40" s="1"/>
      <c r="P40" s="1"/>
      <c r="Q40" s="1"/>
      <c r="R40" s="1"/>
      <c r="S40" s="1"/>
      <c r="T40" s="1"/>
      <c r="U40" s="1"/>
      <c r="V40" s="1"/>
      <c r="W40" s="1"/>
      <c r="X40" s="1"/>
      <c r="Y40" s="1"/>
      <c r="Z40" s="1"/>
    </row>
    <row r="41" ht="12.0" customHeight="1">
      <c r="A41" s="1"/>
      <c r="B41" s="65"/>
      <c r="C41" s="22"/>
      <c r="D41" s="1"/>
      <c r="E41" s="1"/>
      <c r="F41" s="1"/>
      <c r="G41" s="1"/>
      <c r="H41" s="1"/>
      <c r="I41" s="1"/>
      <c r="J41" s="1"/>
      <c r="K41" s="1"/>
      <c r="L41" s="1"/>
      <c r="M41" s="1"/>
      <c r="N41" s="1"/>
      <c r="O41" s="1"/>
      <c r="P41" s="1"/>
      <c r="Q41" s="1"/>
      <c r="R41" s="1"/>
      <c r="S41" s="1"/>
      <c r="T41" s="1"/>
      <c r="U41" s="1"/>
      <c r="V41" s="1"/>
      <c r="W41" s="1"/>
      <c r="X41" s="1"/>
      <c r="Y41" s="1"/>
      <c r="Z41" s="1"/>
    </row>
    <row r="42" ht="12.0" customHeight="1">
      <c r="A42" s="4" t="s">
        <v>78</v>
      </c>
      <c r="B42" s="66" t="s">
        <v>79</v>
      </c>
      <c r="C42" s="22"/>
      <c r="D42" s="1"/>
      <c r="E42" s="1"/>
      <c r="F42" s="1"/>
      <c r="G42" s="1"/>
      <c r="H42" s="1"/>
      <c r="I42" s="1"/>
      <c r="J42" s="1"/>
      <c r="K42" s="1"/>
      <c r="L42" s="1"/>
      <c r="M42" s="1"/>
      <c r="N42" s="1"/>
      <c r="O42" s="1"/>
      <c r="P42" s="1"/>
      <c r="Q42" s="1"/>
      <c r="R42" s="1"/>
      <c r="S42" s="1"/>
      <c r="T42" s="1"/>
      <c r="U42" s="1"/>
      <c r="V42" s="1"/>
      <c r="W42" s="1"/>
      <c r="X42" s="1"/>
      <c r="Y42" s="1"/>
      <c r="Z42" s="1"/>
    </row>
    <row r="43" ht="12.0" customHeight="1">
      <c r="A43" s="1"/>
      <c r="B43" s="28"/>
      <c r="C43" s="67"/>
      <c r="D43" s="1"/>
      <c r="E43" s="1"/>
      <c r="F43" s="1"/>
      <c r="G43" s="1"/>
      <c r="H43" s="1"/>
      <c r="I43" s="1"/>
      <c r="J43" s="1"/>
      <c r="K43" s="1"/>
      <c r="L43" s="1"/>
      <c r="M43" s="1"/>
      <c r="N43" s="1"/>
      <c r="O43" s="1"/>
      <c r="P43" s="1"/>
      <c r="Q43" s="1"/>
      <c r="R43" s="1"/>
      <c r="S43" s="1"/>
      <c r="T43" s="1"/>
      <c r="U43" s="1"/>
      <c r="V43" s="1"/>
      <c r="W43" s="1"/>
      <c r="X43" s="1"/>
      <c r="Y43" s="1"/>
      <c r="Z43" s="1"/>
    </row>
    <row r="44" ht="12.0" customHeight="1">
      <c r="A44" s="1" t="s">
        <v>80</v>
      </c>
      <c r="B44" s="68"/>
      <c r="C44" s="69"/>
      <c r="D44" s="1"/>
      <c r="E44" s="1"/>
      <c r="F44" s="1"/>
      <c r="G44" s="1"/>
      <c r="H44" s="1"/>
      <c r="I44" s="1"/>
      <c r="J44" s="1"/>
      <c r="K44" s="1"/>
      <c r="L44" s="1"/>
      <c r="M44" s="1"/>
      <c r="N44" s="1"/>
      <c r="O44" s="1"/>
      <c r="P44" s="1"/>
      <c r="Q44" s="1"/>
      <c r="R44" s="1"/>
      <c r="S44" s="1"/>
      <c r="T44" s="1"/>
      <c r="U44" s="1"/>
      <c r="V44" s="1"/>
      <c r="W44" s="1"/>
      <c r="X44" s="1"/>
      <c r="Y44" s="1"/>
      <c r="Z44" s="1"/>
    </row>
    <row r="45" ht="12.0" customHeight="1">
      <c r="A45" s="1" t="s">
        <v>81</v>
      </c>
      <c r="B45" s="39"/>
      <c r="C45" s="70"/>
      <c r="D45" s="1"/>
      <c r="E45" s="1"/>
      <c r="F45" s="1"/>
      <c r="G45" s="1"/>
      <c r="H45" s="1"/>
      <c r="I45" s="1"/>
      <c r="J45" s="1"/>
      <c r="K45" s="1"/>
      <c r="L45" s="1"/>
      <c r="M45" s="1"/>
      <c r="N45" s="1"/>
      <c r="O45" s="1"/>
      <c r="P45" s="1"/>
      <c r="Q45" s="1"/>
      <c r="R45" s="1"/>
      <c r="S45" s="1"/>
      <c r="T45" s="1"/>
      <c r="U45" s="1"/>
      <c r="V45" s="1"/>
      <c r="W45" s="1"/>
      <c r="X45" s="1"/>
      <c r="Y45" s="1"/>
      <c r="Z45" s="1"/>
    </row>
    <row r="46" ht="12.0" customHeight="1">
      <c r="A46" s="1" t="s">
        <v>82</v>
      </c>
      <c r="B46" s="39"/>
      <c r="C46" s="70"/>
      <c r="D46" s="1"/>
      <c r="E46" s="1"/>
      <c r="F46" s="1"/>
      <c r="G46" s="1"/>
      <c r="H46" s="1"/>
      <c r="I46" s="1"/>
      <c r="J46" s="1"/>
      <c r="K46" s="1"/>
      <c r="L46" s="1"/>
      <c r="M46" s="1"/>
      <c r="N46" s="1"/>
      <c r="O46" s="1"/>
      <c r="P46" s="1"/>
      <c r="Q46" s="1"/>
      <c r="R46" s="1"/>
      <c r="S46" s="1"/>
      <c r="T46" s="1"/>
      <c r="U46" s="1"/>
      <c r="V46" s="1"/>
      <c r="W46" s="1"/>
      <c r="X46" s="1"/>
      <c r="Y46" s="1"/>
      <c r="Z46" s="1"/>
    </row>
    <row r="47" ht="12.0" customHeight="1">
      <c r="A47" s="1"/>
      <c r="B47" s="59"/>
      <c r="C47" s="22"/>
      <c r="D47" s="1"/>
      <c r="E47" s="1"/>
      <c r="F47" s="1"/>
      <c r="G47" s="1"/>
      <c r="H47" s="1"/>
      <c r="I47" s="1"/>
      <c r="J47" s="1"/>
      <c r="K47" s="1"/>
      <c r="L47" s="1"/>
      <c r="M47" s="1"/>
      <c r="N47" s="1"/>
      <c r="O47" s="1"/>
      <c r="P47" s="1"/>
      <c r="Q47" s="1"/>
      <c r="R47" s="1"/>
      <c r="S47" s="1"/>
      <c r="T47" s="1"/>
      <c r="U47" s="1"/>
      <c r="V47" s="1"/>
      <c r="W47" s="1"/>
      <c r="X47" s="1"/>
      <c r="Y47" s="1"/>
      <c r="Z47" s="1"/>
    </row>
    <row r="48" ht="12.0" customHeight="1">
      <c r="A48" s="4" t="s">
        <v>83</v>
      </c>
      <c r="B48" s="65"/>
      <c r="C48" s="22"/>
      <c r="D48" s="1"/>
      <c r="E48" s="1"/>
      <c r="F48" s="1"/>
      <c r="G48" s="1"/>
      <c r="H48" s="1"/>
      <c r="I48" s="1"/>
      <c r="J48" s="1"/>
      <c r="K48" s="1"/>
      <c r="L48" s="1"/>
      <c r="M48" s="1"/>
      <c r="N48" s="1"/>
      <c r="O48" s="1"/>
      <c r="P48" s="1"/>
      <c r="Q48" s="1"/>
      <c r="R48" s="1"/>
      <c r="S48" s="1"/>
      <c r="T48" s="1"/>
      <c r="U48" s="1"/>
      <c r="V48" s="1"/>
      <c r="W48" s="1"/>
      <c r="X48" s="1"/>
      <c r="Y48" s="1"/>
      <c r="Z48" s="1"/>
    </row>
    <row r="49" ht="12.0" customHeight="1">
      <c r="A49" s="1"/>
      <c r="B49" s="28"/>
      <c r="C49" s="67"/>
      <c r="D49" s="1"/>
      <c r="E49" s="1"/>
      <c r="F49" s="1"/>
      <c r="G49" s="1"/>
      <c r="H49" s="1"/>
      <c r="I49" s="1"/>
      <c r="J49" s="1"/>
      <c r="K49" s="1"/>
      <c r="L49" s="1"/>
      <c r="M49" s="1"/>
      <c r="N49" s="1"/>
      <c r="O49" s="1"/>
      <c r="P49" s="1"/>
      <c r="Q49" s="1"/>
      <c r="R49" s="1"/>
      <c r="S49" s="1"/>
      <c r="T49" s="1"/>
      <c r="U49" s="1"/>
      <c r="V49" s="1"/>
      <c r="W49" s="1"/>
      <c r="X49" s="1"/>
      <c r="Y49" s="1"/>
      <c r="Z49" s="1"/>
    </row>
    <row r="50" ht="12.0" customHeight="1">
      <c r="A50" s="1" t="s">
        <v>80</v>
      </c>
      <c r="B50" s="68"/>
      <c r="C50" s="69"/>
      <c r="D50" s="1"/>
      <c r="E50" s="1"/>
      <c r="F50" s="1"/>
      <c r="G50" s="1"/>
      <c r="H50" s="1"/>
      <c r="I50" s="1"/>
      <c r="J50" s="1"/>
      <c r="K50" s="1"/>
      <c r="L50" s="1"/>
      <c r="M50" s="1"/>
      <c r="N50" s="1"/>
      <c r="O50" s="1"/>
      <c r="P50" s="1"/>
      <c r="Q50" s="1"/>
      <c r="R50" s="1"/>
      <c r="S50" s="1"/>
      <c r="T50" s="1"/>
      <c r="U50" s="1"/>
      <c r="V50" s="1"/>
      <c r="W50" s="1"/>
      <c r="X50" s="1"/>
      <c r="Y50" s="1"/>
      <c r="Z50" s="1"/>
    </row>
    <row r="51" ht="12.0" customHeight="1">
      <c r="A51" s="1" t="s">
        <v>81</v>
      </c>
      <c r="B51" s="39"/>
      <c r="C51" s="70"/>
      <c r="D51" s="1"/>
      <c r="E51" s="1"/>
      <c r="F51" s="1"/>
      <c r="G51" s="1"/>
      <c r="H51" s="1"/>
      <c r="I51" s="1"/>
      <c r="J51" s="1"/>
      <c r="K51" s="1"/>
      <c r="L51" s="1"/>
      <c r="M51" s="1"/>
      <c r="N51" s="1"/>
      <c r="O51" s="1"/>
      <c r="P51" s="1"/>
      <c r="Q51" s="1"/>
      <c r="R51" s="1"/>
      <c r="S51" s="1"/>
      <c r="T51" s="1"/>
      <c r="U51" s="1"/>
      <c r="V51" s="1"/>
      <c r="W51" s="1"/>
      <c r="X51" s="1"/>
      <c r="Y51" s="1"/>
      <c r="Z51" s="1"/>
    </row>
    <row r="52" ht="12.0" customHeight="1">
      <c r="A52" s="1" t="s">
        <v>82</v>
      </c>
      <c r="B52" s="39"/>
      <c r="C52" s="70"/>
      <c r="D52" s="1"/>
      <c r="E52" s="1"/>
      <c r="F52" s="1"/>
      <c r="G52" s="1"/>
      <c r="H52" s="1"/>
      <c r="I52" s="1"/>
      <c r="J52" s="1"/>
      <c r="K52" s="1"/>
      <c r="L52" s="1"/>
      <c r="M52" s="1"/>
      <c r="N52" s="1"/>
      <c r="O52" s="1"/>
      <c r="P52" s="1"/>
      <c r="Q52" s="1"/>
      <c r="R52" s="1"/>
      <c r="S52" s="1"/>
      <c r="T52" s="1"/>
      <c r="U52" s="1"/>
      <c r="V52" s="1"/>
      <c r="W52" s="1"/>
      <c r="X52" s="1"/>
      <c r="Y52" s="1"/>
      <c r="Z52" s="1"/>
    </row>
    <row r="53" ht="12.0" customHeight="1">
      <c r="A53" s="1"/>
      <c r="B53" s="65"/>
      <c r="C53" s="56"/>
      <c r="D53" s="22"/>
      <c r="E53" s="29"/>
      <c r="F53" s="29"/>
      <c r="G53" s="29"/>
      <c r="H53" s="1"/>
      <c r="I53" s="1"/>
      <c r="J53" s="1"/>
      <c r="K53" s="1"/>
      <c r="L53" s="1"/>
      <c r="M53" s="1"/>
      <c r="N53" s="1"/>
      <c r="O53" s="1"/>
      <c r="P53" s="1"/>
      <c r="Q53" s="1"/>
      <c r="R53" s="1"/>
      <c r="S53" s="1"/>
      <c r="T53" s="1"/>
      <c r="U53" s="1"/>
      <c r="V53" s="1"/>
      <c r="W53" s="1"/>
      <c r="X53" s="1"/>
      <c r="Y53" s="1"/>
      <c r="Z53" s="1"/>
    </row>
    <row r="54" ht="12.0" customHeight="1">
      <c r="A54" s="71" t="s">
        <v>84</v>
      </c>
      <c r="C54" s="72"/>
      <c r="D54" s="22"/>
      <c r="E54" s="1"/>
      <c r="F54" s="1"/>
      <c r="G54" s="1"/>
      <c r="H54" s="1"/>
      <c r="I54" s="1"/>
      <c r="J54" s="1"/>
      <c r="K54" s="1"/>
      <c r="L54" s="1"/>
      <c r="M54" s="1"/>
      <c r="N54" s="1"/>
      <c r="O54" s="29"/>
      <c r="P54" s="29"/>
      <c r="Q54" s="29"/>
      <c r="R54" s="29"/>
      <c r="S54" s="29"/>
      <c r="T54" s="29"/>
      <c r="U54" s="29"/>
      <c r="V54" s="29"/>
      <c r="W54" s="29"/>
      <c r="X54" s="29"/>
      <c r="Y54" s="29"/>
      <c r="Z54" s="29"/>
    </row>
    <row r="55" ht="12.0" customHeight="1">
      <c r="A55" s="29" t="s">
        <v>85</v>
      </c>
      <c r="B55" s="29"/>
      <c r="C55" s="73"/>
      <c r="D55" s="22"/>
      <c r="E55" s="1"/>
      <c r="F55" s="1"/>
      <c r="G55" s="1"/>
      <c r="H55" s="1"/>
      <c r="I55" s="1"/>
      <c r="J55" s="1"/>
      <c r="K55" s="1"/>
      <c r="L55" s="1"/>
      <c r="M55" s="1"/>
      <c r="N55" s="29"/>
      <c r="O55" s="1"/>
      <c r="P55" s="1"/>
      <c r="Q55" s="1"/>
      <c r="R55" s="1"/>
      <c r="S55" s="1"/>
      <c r="T55" s="1"/>
      <c r="U55" s="1"/>
      <c r="V55" s="1"/>
      <c r="W55" s="1"/>
      <c r="X55" s="1"/>
      <c r="Y55" s="1"/>
      <c r="Z55" s="1"/>
    </row>
    <row r="56" ht="12.0" customHeight="1">
      <c r="A56" s="1" t="s">
        <v>86</v>
      </c>
      <c r="B56" s="74" t="s">
        <v>27</v>
      </c>
      <c r="C56" s="22" t="s">
        <v>87</v>
      </c>
      <c r="D56" s="1"/>
      <c r="E56" s="29"/>
      <c r="F56" s="29"/>
      <c r="G56" s="29"/>
      <c r="H56" s="29"/>
      <c r="I56" s="29"/>
      <c r="J56" s="29"/>
      <c r="K56" s="29"/>
      <c r="L56" s="29"/>
      <c r="M56" s="29"/>
      <c r="N56" s="1"/>
      <c r="O56" s="1"/>
      <c r="P56" s="1"/>
      <c r="Q56" s="1"/>
      <c r="R56" s="1"/>
      <c r="S56" s="1"/>
      <c r="T56" s="1"/>
      <c r="U56" s="1"/>
      <c r="V56" s="1"/>
      <c r="W56" s="1"/>
      <c r="X56" s="1"/>
      <c r="Y56" s="1"/>
      <c r="Z56" s="1"/>
    </row>
    <row r="57" ht="12.0" customHeight="1">
      <c r="A57" s="1" t="s">
        <v>88</v>
      </c>
      <c r="B57" s="28">
        <v>0.08</v>
      </c>
      <c r="C57" s="22" t="s">
        <v>89</v>
      </c>
      <c r="D57" s="1"/>
      <c r="E57" s="1"/>
      <c r="F57" s="1"/>
      <c r="G57" s="1"/>
      <c r="H57" s="1"/>
      <c r="I57" s="1"/>
      <c r="J57" s="1"/>
      <c r="K57" s="1"/>
      <c r="L57" s="1"/>
      <c r="M57" s="1"/>
      <c r="N57" s="1"/>
      <c r="O57" s="1"/>
      <c r="P57" s="1"/>
      <c r="Q57" s="1"/>
      <c r="R57" s="1"/>
      <c r="S57" s="1"/>
      <c r="T57" s="1"/>
      <c r="U57" s="1"/>
      <c r="V57" s="1"/>
      <c r="W57" s="1"/>
      <c r="X57" s="1"/>
      <c r="Y57" s="1"/>
      <c r="Z57" s="1"/>
    </row>
    <row r="58" ht="12.0" customHeight="1">
      <c r="A58" s="29" t="s">
        <v>90</v>
      </c>
      <c r="B58" s="29"/>
      <c r="C58" s="22"/>
      <c r="D58" s="29"/>
      <c r="E58" s="1"/>
      <c r="F58" s="1"/>
      <c r="G58" s="1"/>
      <c r="H58" s="1"/>
      <c r="I58" s="1"/>
      <c r="J58" s="1"/>
      <c r="K58" s="1"/>
      <c r="L58" s="1"/>
      <c r="M58" s="1"/>
      <c r="N58" s="29"/>
      <c r="O58" s="1"/>
      <c r="P58" s="1"/>
      <c r="Q58" s="1"/>
      <c r="R58" s="1"/>
      <c r="S58" s="1"/>
      <c r="T58" s="1"/>
      <c r="U58" s="1"/>
      <c r="V58" s="1"/>
      <c r="W58" s="1"/>
      <c r="X58" s="1"/>
      <c r="Y58" s="1"/>
      <c r="Z58" s="1"/>
    </row>
    <row r="59" ht="12.0" customHeight="1">
      <c r="A59" s="1" t="s">
        <v>86</v>
      </c>
      <c r="B59" s="75" t="s">
        <v>24</v>
      </c>
      <c r="C59" s="22" t="s">
        <v>91</v>
      </c>
      <c r="D59" s="1"/>
      <c r="E59" s="1"/>
      <c r="F59" s="1"/>
      <c r="G59" s="1"/>
      <c r="H59" s="29"/>
      <c r="I59" s="29"/>
      <c r="J59" s="29"/>
      <c r="K59" s="29"/>
      <c r="L59" s="29"/>
      <c r="M59" s="29"/>
      <c r="N59" s="1"/>
      <c r="O59" s="1"/>
      <c r="P59" s="1"/>
      <c r="Q59" s="1"/>
      <c r="R59" s="1"/>
      <c r="S59" s="1"/>
      <c r="T59" s="1"/>
      <c r="U59" s="1"/>
      <c r="V59" s="1"/>
      <c r="W59" s="1"/>
      <c r="X59" s="1"/>
      <c r="Y59" s="1"/>
      <c r="Z59" s="1"/>
    </row>
    <row r="60" ht="12.0" customHeight="1">
      <c r="A60" s="1" t="s">
        <v>92</v>
      </c>
      <c r="B60" s="76">
        <v>0.4</v>
      </c>
      <c r="C60" s="22" t="s">
        <v>93</v>
      </c>
      <c r="D60" s="1"/>
      <c r="E60" s="1"/>
      <c r="F60" s="1"/>
      <c r="G60" s="1"/>
      <c r="H60" s="1"/>
      <c r="I60" s="1"/>
      <c r="J60" s="1"/>
      <c r="K60" s="1"/>
      <c r="L60" s="1"/>
      <c r="M60" s="1"/>
      <c r="N60" s="1"/>
      <c r="O60" s="1"/>
      <c r="P60" s="1"/>
      <c r="Q60" s="1"/>
      <c r="R60" s="1"/>
      <c r="S60" s="1"/>
      <c r="T60" s="1"/>
      <c r="U60" s="1"/>
      <c r="V60" s="1"/>
      <c r="W60" s="1"/>
      <c r="X60" s="1"/>
      <c r="Y60" s="1"/>
      <c r="Z60" s="1"/>
    </row>
    <row r="61" ht="12.0" customHeight="1">
      <c r="A61" s="29" t="s">
        <v>94</v>
      </c>
      <c r="B61" s="1"/>
      <c r="C61" s="22"/>
      <c r="D61" s="1"/>
      <c r="E61" s="1"/>
      <c r="F61" s="1"/>
      <c r="G61" s="1"/>
      <c r="H61" s="1"/>
      <c r="I61" s="1"/>
      <c r="J61" s="1"/>
      <c r="K61" s="1"/>
      <c r="L61" s="1"/>
      <c r="M61" s="1"/>
      <c r="N61" s="1"/>
      <c r="O61" s="1"/>
      <c r="P61" s="1"/>
      <c r="Q61" s="1"/>
      <c r="R61" s="1"/>
      <c r="S61" s="1"/>
      <c r="T61" s="1"/>
      <c r="U61" s="1"/>
      <c r="V61" s="1"/>
      <c r="W61" s="1"/>
      <c r="X61" s="1"/>
      <c r="Y61" s="1"/>
      <c r="Z61" s="1"/>
    </row>
    <row r="62" ht="12.0" customHeight="1">
      <c r="A62" s="1" t="s">
        <v>86</v>
      </c>
      <c r="B62" s="74" t="s">
        <v>27</v>
      </c>
      <c r="C62" s="22" t="s">
        <v>95</v>
      </c>
      <c r="D62" s="1"/>
      <c r="E62" s="1"/>
      <c r="F62" s="1"/>
      <c r="G62" s="1"/>
      <c r="H62" s="1"/>
      <c r="I62" s="1"/>
      <c r="J62" s="1"/>
      <c r="K62" s="1"/>
      <c r="L62" s="1"/>
      <c r="M62" s="1"/>
      <c r="N62" s="1"/>
      <c r="O62" s="1"/>
      <c r="P62" s="1"/>
      <c r="Q62" s="1"/>
      <c r="R62" s="1"/>
      <c r="S62" s="1"/>
      <c r="T62" s="1"/>
      <c r="U62" s="1"/>
      <c r="V62" s="1"/>
      <c r="W62" s="1"/>
      <c r="X62" s="1"/>
      <c r="Y62" s="1"/>
      <c r="Z62" s="1"/>
    </row>
    <row r="63" ht="12.0" customHeight="1">
      <c r="A63" s="1" t="s">
        <v>96</v>
      </c>
      <c r="B63" s="77">
        <v>0.12</v>
      </c>
      <c r="C63" s="22" t="s">
        <v>97</v>
      </c>
      <c r="D63" s="1"/>
      <c r="E63" s="1"/>
      <c r="F63" s="1"/>
      <c r="G63" s="1"/>
      <c r="H63" s="1"/>
      <c r="I63" s="1"/>
      <c r="J63" s="1"/>
      <c r="K63" s="1"/>
      <c r="L63" s="1"/>
      <c r="M63" s="1"/>
      <c r="N63" s="1"/>
      <c r="O63" s="1"/>
      <c r="P63" s="1"/>
      <c r="Q63" s="1"/>
      <c r="R63" s="1"/>
      <c r="S63" s="1"/>
      <c r="T63" s="1"/>
      <c r="U63" s="1"/>
      <c r="V63" s="1"/>
      <c r="W63" s="1"/>
      <c r="X63" s="1"/>
      <c r="Y63" s="1"/>
      <c r="Z63" s="1"/>
    </row>
    <row r="64" ht="12.0" customHeight="1">
      <c r="A64" s="1" t="s">
        <v>98</v>
      </c>
      <c r="B64" s="77" t="s">
        <v>99</v>
      </c>
      <c r="C64" s="22" t="s">
        <v>100</v>
      </c>
      <c r="D64" s="1"/>
      <c r="E64" s="1"/>
      <c r="F64" s="1"/>
      <c r="G64" s="1"/>
      <c r="H64" s="1"/>
      <c r="I64" s="1"/>
      <c r="J64" s="1"/>
      <c r="K64" s="1"/>
      <c r="L64" s="1"/>
      <c r="M64" s="1"/>
      <c r="N64" s="1"/>
      <c r="O64" s="1"/>
      <c r="P64" s="1"/>
      <c r="Q64" s="1"/>
      <c r="R64" s="1"/>
      <c r="S64" s="1"/>
      <c r="T64" s="1"/>
      <c r="U64" s="1"/>
      <c r="V64" s="1"/>
      <c r="W64" s="1"/>
      <c r="X64" s="1"/>
      <c r="Y64" s="1"/>
      <c r="Z64" s="1"/>
    </row>
    <row r="65" ht="12.0" customHeight="1">
      <c r="A65" s="1" t="s">
        <v>101</v>
      </c>
      <c r="B65" s="77">
        <v>0.5</v>
      </c>
      <c r="C65" s="22" t="s">
        <v>102</v>
      </c>
      <c r="D65" s="1"/>
      <c r="E65" s="1"/>
      <c r="F65" s="1"/>
      <c r="G65" s="1"/>
      <c r="H65" s="1"/>
      <c r="I65" s="1"/>
      <c r="J65" s="1"/>
      <c r="K65" s="1"/>
      <c r="L65" s="1"/>
      <c r="M65" s="1"/>
      <c r="N65" s="1"/>
      <c r="O65" s="1"/>
      <c r="P65" s="1"/>
      <c r="Q65" s="1"/>
      <c r="R65" s="1"/>
      <c r="S65" s="1"/>
      <c r="T65" s="1"/>
      <c r="U65" s="1"/>
      <c r="V65" s="1"/>
      <c r="W65" s="1"/>
      <c r="X65" s="1"/>
      <c r="Y65" s="1"/>
      <c r="Z65" s="1"/>
    </row>
    <row r="66" ht="12.0" customHeight="1">
      <c r="A66" s="1" t="s">
        <v>103</v>
      </c>
      <c r="B66" s="78"/>
      <c r="C66" s="22"/>
      <c r="D66" s="1"/>
      <c r="E66" s="1"/>
      <c r="F66" s="1"/>
      <c r="G66" s="1"/>
      <c r="H66" s="1"/>
      <c r="I66" s="1"/>
      <c r="J66" s="1"/>
      <c r="K66" s="1"/>
      <c r="L66" s="1"/>
      <c r="M66" s="1"/>
      <c r="N66" s="1"/>
      <c r="O66" s="1"/>
      <c r="P66" s="1"/>
      <c r="Q66" s="1"/>
      <c r="R66" s="1"/>
      <c r="S66" s="1"/>
      <c r="T66" s="1"/>
      <c r="U66" s="1"/>
      <c r="V66" s="1"/>
      <c r="W66" s="1"/>
      <c r="X66" s="1"/>
      <c r="Y66" s="1"/>
      <c r="Z66" s="1"/>
    </row>
    <row r="67" ht="12.0" customHeight="1">
      <c r="A67" s="1" t="s">
        <v>104</v>
      </c>
      <c r="B67" s="74" t="s">
        <v>27</v>
      </c>
      <c r="C67" s="22"/>
      <c r="D67" s="1"/>
      <c r="E67" s="1"/>
      <c r="F67" s="1"/>
      <c r="G67" s="1"/>
      <c r="H67" s="1"/>
      <c r="I67" s="1"/>
      <c r="J67" s="1"/>
      <c r="K67" s="1"/>
      <c r="L67" s="1"/>
      <c r="M67" s="1"/>
      <c r="N67" s="1"/>
      <c r="O67" s="1"/>
      <c r="P67" s="1"/>
      <c r="Q67" s="1"/>
      <c r="R67" s="1"/>
      <c r="S67" s="1"/>
      <c r="T67" s="1"/>
      <c r="U67" s="1"/>
      <c r="V67" s="1"/>
      <c r="W67" s="1"/>
      <c r="X67" s="1"/>
      <c r="Y67" s="1"/>
      <c r="Z67" s="1"/>
    </row>
    <row r="68" ht="12.0" customHeight="1">
      <c r="A68" s="1" t="s">
        <v>105</v>
      </c>
      <c r="B68" s="79">
        <v>2.0</v>
      </c>
      <c r="C68" s="22"/>
      <c r="D68" s="1"/>
      <c r="E68" s="1"/>
      <c r="F68" s="1"/>
      <c r="G68" s="1"/>
      <c r="H68" s="1"/>
      <c r="I68" s="1"/>
      <c r="J68" s="1"/>
      <c r="K68" s="1"/>
      <c r="L68" s="1"/>
      <c r="M68" s="1"/>
      <c r="N68" s="1"/>
      <c r="O68" s="1"/>
      <c r="P68" s="1"/>
      <c r="Q68" s="1"/>
      <c r="R68" s="1"/>
      <c r="S68" s="1"/>
      <c r="T68" s="1"/>
      <c r="U68" s="1"/>
      <c r="V68" s="1"/>
      <c r="W68" s="1"/>
      <c r="X68" s="1"/>
      <c r="Y68" s="1"/>
      <c r="Z68" s="1"/>
    </row>
    <row r="69" ht="12.0" customHeight="1">
      <c r="A69" s="29" t="s">
        <v>106</v>
      </c>
      <c r="B69" s="80"/>
      <c r="C69" s="22"/>
      <c r="D69" s="1"/>
      <c r="E69" s="1"/>
      <c r="F69" s="1"/>
      <c r="G69" s="1"/>
      <c r="H69" s="1"/>
      <c r="I69" s="1"/>
      <c r="J69" s="1"/>
      <c r="K69" s="1"/>
      <c r="L69" s="1"/>
      <c r="M69" s="1"/>
      <c r="N69" s="1"/>
      <c r="O69" s="1"/>
      <c r="P69" s="1"/>
      <c r="Q69" s="1"/>
      <c r="R69" s="1"/>
      <c r="S69" s="1"/>
      <c r="T69" s="1"/>
      <c r="U69" s="1"/>
      <c r="V69" s="1"/>
      <c r="W69" s="1"/>
      <c r="X69" s="1"/>
      <c r="Y69" s="1"/>
      <c r="Z69" s="1"/>
    </row>
    <row r="70" ht="12.0" customHeight="1">
      <c r="A70" s="1" t="s">
        <v>86</v>
      </c>
      <c r="B70" s="77" t="s">
        <v>27</v>
      </c>
      <c r="C70" s="22"/>
      <c r="D70" s="1"/>
      <c r="E70" s="1"/>
      <c r="F70" s="1"/>
      <c r="G70" s="1"/>
      <c r="H70" s="1"/>
      <c r="I70" s="1"/>
      <c r="J70" s="1"/>
      <c r="K70" s="1"/>
      <c r="L70" s="1"/>
      <c r="M70" s="1"/>
      <c r="N70" s="1"/>
      <c r="O70" s="1"/>
      <c r="P70" s="1"/>
      <c r="Q70" s="1"/>
      <c r="R70" s="1"/>
      <c r="S70" s="1"/>
      <c r="T70" s="1"/>
      <c r="U70" s="1"/>
      <c r="V70" s="1"/>
      <c r="W70" s="1"/>
      <c r="X70" s="1"/>
      <c r="Y70" s="1"/>
      <c r="Z70" s="1"/>
    </row>
    <row r="71" ht="12.0" customHeight="1">
      <c r="A71" s="29" t="s">
        <v>107</v>
      </c>
      <c r="B71" s="1"/>
      <c r="C71" s="22"/>
      <c r="D71" s="1"/>
      <c r="E71" s="1"/>
      <c r="F71" s="1"/>
      <c r="G71" s="1"/>
      <c r="H71" s="1"/>
      <c r="I71" s="1"/>
      <c r="J71" s="1"/>
      <c r="K71" s="1"/>
      <c r="L71" s="1"/>
      <c r="M71" s="1"/>
      <c r="N71" s="1"/>
      <c r="O71" s="1"/>
      <c r="P71" s="1"/>
      <c r="Q71" s="1"/>
      <c r="R71" s="1"/>
      <c r="S71" s="1"/>
      <c r="T71" s="1"/>
      <c r="U71" s="1"/>
      <c r="V71" s="1"/>
      <c r="W71" s="1"/>
      <c r="X71" s="1"/>
      <c r="Y71" s="1"/>
      <c r="Z71" s="1"/>
    </row>
    <row r="72" ht="12.0" customHeight="1">
      <c r="A72" s="1" t="s">
        <v>86</v>
      </c>
      <c r="B72" s="74" t="s">
        <v>27</v>
      </c>
      <c r="C72" s="22" t="s">
        <v>108</v>
      </c>
      <c r="D72" s="1"/>
      <c r="E72" s="1"/>
      <c r="F72" s="1"/>
      <c r="G72" s="1"/>
      <c r="H72" s="1"/>
      <c r="I72" s="1"/>
      <c r="J72" s="1"/>
      <c r="K72" s="1"/>
      <c r="L72" s="1"/>
      <c r="M72" s="1"/>
      <c r="N72" s="1"/>
      <c r="O72" s="1"/>
      <c r="P72" s="1"/>
      <c r="Q72" s="1"/>
      <c r="R72" s="1"/>
      <c r="S72" s="1"/>
      <c r="T72" s="1"/>
      <c r="U72" s="1"/>
      <c r="V72" s="1"/>
      <c r="W72" s="1"/>
      <c r="X72" s="1"/>
      <c r="Y72" s="1"/>
      <c r="Z72" s="1"/>
    </row>
    <row r="73" ht="12.0" customHeight="1">
      <c r="A73" s="1" t="s">
        <v>109</v>
      </c>
      <c r="B73" s="63">
        <f>474.8+256.6</f>
        <v>731.4</v>
      </c>
      <c r="C73" s="22" t="s">
        <v>110</v>
      </c>
      <c r="D73" s="1"/>
      <c r="E73" s="1"/>
      <c r="F73" s="1"/>
      <c r="G73" s="1"/>
      <c r="H73" s="1"/>
      <c r="I73" s="1"/>
      <c r="J73" s="1"/>
      <c r="K73" s="1"/>
      <c r="L73" s="1"/>
      <c r="M73" s="1"/>
      <c r="N73" s="1"/>
      <c r="O73" s="1"/>
      <c r="P73" s="1"/>
      <c r="Q73" s="1"/>
      <c r="R73" s="1"/>
      <c r="S73" s="1"/>
      <c r="T73" s="1"/>
      <c r="U73" s="1"/>
      <c r="V73" s="1"/>
      <c r="W73" s="1"/>
      <c r="X73" s="1"/>
      <c r="Y73" s="1"/>
      <c r="Z73" s="1"/>
    </row>
    <row r="74" ht="12.0" customHeight="1">
      <c r="A74" s="1" t="s">
        <v>111</v>
      </c>
      <c r="B74" s="81"/>
      <c r="C74" s="22"/>
      <c r="D74" s="1"/>
      <c r="E74" s="1"/>
      <c r="F74" s="1"/>
      <c r="G74" s="1"/>
      <c r="H74" s="1"/>
      <c r="I74" s="1"/>
      <c r="J74" s="1"/>
      <c r="K74" s="1"/>
      <c r="L74" s="1"/>
      <c r="M74" s="1"/>
      <c r="N74" s="1"/>
      <c r="O74" s="1"/>
      <c r="P74" s="1"/>
      <c r="Q74" s="1"/>
      <c r="R74" s="1"/>
      <c r="S74" s="1"/>
      <c r="T74" s="1"/>
      <c r="U74" s="1"/>
      <c r="V74" s="1"/>
      <c r="W74" s="1"/>
      <c r="X74" s="1"/>
      <c r="Y74" s="1"/>
      <c r="Z74" s="1"/>
    </row>
    <row r="75" ht="12.0" customHeight="1">
      <c r="A75" s="1" t="s">
        <v>86</v>
      </c>
      <c r="B75" s="63" t="s">
        <v>27</v>
      </c>
      <c r="C75" s="22" t="s">
        <v>112</v>
      </c>
      <c r="D75" s="1"/>
      <c r="E75" s="1"/>
      <c r="F75" s="1"/>
      <c r="G75" s="1"/>
      <c r="H75" s="1"/>
      <c r="I75" s="1"/>
      <c r="J75" s="1"/>
      <c r="K75" s="1"/>
      <c r="L75" s="1"/>
      <c r="M75" s="1"/>
      <c r="N75" s="1"/>
      <c r="O75" s="1"/>
      <c r="P75" s="1"/>
      <c r="Q75" s="1"/>
      <c r="R75" s="1"/>
      <c r="S75" s="1"/>
      <c r="T75" s="1"/>
      <c r="U75" s="1"/>
      <c r="V75" s="1"/>
      <c r="W75" s="1"/>
      <c r="X75" s="1"/>
      <c r="Y75" s="1"/>
      <c r="Z75" s="1"/>
    </row>
    <row r="76" ht="12.0" customHeight="1">
      <c r="A76" s="1" t="s">
        <v>113</v>
      </c>
      <c r="B76" s="28">
        <v>0.02</v>
      </c>
      <c r="C76" s="22" t="s">
        <v>114</v>
      </c>
      <c r="D76" s="1"/>
      <c r="E76" s="1"/>
      <c r="F76" s="1"/>
      <c r="G76" s="1"/>
      <c r="H76" s="1"/>
      <c r="I76" s="1"/>
      <c r="J76" s="1"/>
      <c r="K76" s="1"/>
      <c r="L76" s="1"/>
      <c r="M76" s="1"/>
      <c r="N76" s="1"/>
      <c r="O76" s="29"/>
      <c r="P76" s="29"/>
      <c r="Q76" s="29"/>
      <c r="R76" s="29"/>
      <c r="S76" s="29"/>
      <c r="T76" s="29"/>
      <c r="U76" s="29"/>
      <c r="V76" s="29"/>
      <c r="W76" s="29"/>
      <c r="X76" s="29"/>
      <c r="Y76" s="29"/>
      <c r="Z76" s="29"/>
    </row>
    <row r="77" ht="12.0" customHeight="1">
      <c r="A77" s="1" t="s">
        <v>115</v>
      </c>
      <c r="B77" s="64"/>
      <c r="C77" s="22"/>
      <c r="D77" s="1"/>
      <c r="E77" s="1"/>
      <c r="F77" s="1"/>
      <c r="G77" s="1"/>
      <c r="H77" s="1"/>
      <c r="I77" s="1"/>
      <c r="J77" s="1"/>
      <c r="K77" s="1"/>
      <c r="L77" s="1"/>
      <c r="M77" s="1"/>
      <c r="N77" s="1"/>
      <c r="O77" s="1"/>
      <c r="P77" s="1"/>
      <c r="Q77" s="1"/>
      <c r="R77" s="1"/>
      <c r="S77" s="1"/>
      <c r="T77" s="1"/>
      <c r="U77" s="1"/>
      <c r="V77" s="1"/>
      <c r="W77" s="1"/>
      <c r="X77" s="1"/>
      <c r="Y77" s="1"/>
      <c r="Z77" s="1"/>
    </row>
    <row r="78" ht="12.0" customHeight="1">
      <c r="A78" s="1" t="s">
        <v>86</v>
      </c>
      <c r="B78" s="82" t="s">
        <v>27</v>
      </c>
      <c r="C78" s="22" t="s">
        <v>116</v>
      </c>
      <c r="D78" s="1"/>
      <c r="E78" s="29"/>
      <c r="F78" s="29"/>
      <c r="G78" s="29"/>
      <c r="H78" s="29"/>
      <c r="I78" s="29"/>
      <c r="J78" s="29"/>
      <c r="K78" s="29"/>
      <c r="L78" s="29"/>
      <c r="M78" s="29"/>
      <c r="N78" s="29"/>
      <c r="O78" s="1"/>
      <c r="P78" s="1"/>
      <c r="Q78" s="1"/>
      <c r="R78" s="1"/>
      <c r="S78" s="1"/>
      <c r="T78" s="1"/>
      <c r="U78" s="1"/>
      <c r="V78" s="1"/>
      <c r="W78" s="1"/>
      <c r="X78" s="1"/>
      <c r="Y78" s="1"/>
      <c r="Z78" s="1"/>
    </row>
    <row r="79" ht="12.0" customHeight="1">
      <c r="A79" s="1" t="s">
        <v>117</v>
      </c>
      <c r="B79" s="40">
        <v>0.06</v>
      </c>
      <c r="C79" s="22" t="s">
        <v>118</v>
      </c>
      <c r="D79" s="1"/>
      <c r="E79" s="1"/>
      <c r="F79" s="1"/>
      <c r="G79" s="1"/>
      <c r="H79" s="1"/>
      <c r="I79" s="1"/>
      <c r="J79" s="1"/>
      <c r="K79" s="1"/>
      <c r="L79" s="1"/>
      <c r="M79" s="1"/>
      <c r="N79" s="1"/>
      <c r="O79" s="1"/>
      <c r="P79" s="1"/>
      <c r="Q79" s="1"/>
      <c r="R79" s="1"/>
      <c r="S79" s="1"/>
      <c r="T79" s="1"/>
      <c r="U79" s="1"/>
      <c r="V79" s="1"/>
      <c r="W79" s="1"/>
      <c r="X79" s="1"/>
      <c r="Y79" s="1"/>
      <c r="Z79" s="1"/>
    </row>
    <row r="80" ht="12.0" customHeight="1">
      <c r="A80" s="29" t="s">
        <v>119</v>
      </c>
      <c r="B80" s="29"/>
      <c r="C80" s="29"/>
      <c r="D80" s="29"/>
      <c r="E80" s="1"/>
      <c r="F80" s="1"/>
      <c r="G80" s="1"/>
      <c r="H80" s="1"/>
      <c r="I80" s="1"/>
      <c r="J80" s="1"/>
      <c r="K80" s="1"/>
      <c r="L80" s="1"/>
      <c r="M80" s="1"/>
      <c r="N80" s="1"/>
      <c r="O80" s="1"/>
      <c r="P80" s="1"/>
      <c r="Q80" s="1"/>
      <c r="R80" s="1"/>
      <c r="S80" s="1"/>
      <c r="T80" s="1"/>
      <c r="U80" s="1"/>
      <c r="V80" s="1"/>
      <c r="W80" s="1"/>
      <c r="X80" s="1"/>
      <c r="Y80" s="1"/>
      <c r="Z80" s="1"/>
    </row>
    <row r="81" ht="12.0" customHeight="1">
      <c r="A81" s="1" t="s">
        <v>120</v>
      </c>
      <c r="B81" s="74" t="s">
        <v>27</v>
      </c>
      <c r="C81" s="1"/>
      <c r="D81" s="1"/>
      <c r="E81" s="1"/>
      <c r="F81" s="1"/>
      <c r="G81" s="1"/>
      <c r="H81" s="1"/>
      <c r="I81" s="1"/>
      <c r="J81" s="1"/>
      <c r="K81" s="1"/>
      <c r="L81" s="1"/>
      <c r="M81" s="1"/>
      <c r="N81" s="1"/>
      <c r="O81" s="1"/>
      <c r="P81" s="1"/>
      <c r="Q81" s="1"/>
      <c r="R81" s="1"/>
      <c r="S81" s="1"/>
      <c r="T81" s="1"/>
      <c r="U81" s="1"/>
      <c r="V81" s="1"/>
      <c r="W81" s="1"/>
      <c r="X81" s="1"/>
      <c r="Y81" s="1"/>
      <c r="Z81" s="1"/>
    </row>
    <row r="82" ht="12.0" customHeight="1">
      <c r="A82" s="1" t="s">
        <v>121</v>
      </c>
      <c r="B82" s="83">
        <v>140000.0</v>
      </c>
      <c r="C82" s="22" t="s">
        <v>122</v>
      </c>
      <c r="D82" s="1"/>
      <c r="E82" s="1"/>
      <c r="F82" s="1"/>
      <c r="G82" s="1"/>
      <c r="H82" s="1"/>
      <c r="I82" s="1"/>
      <c r="J82" s="1"/>
      <c r="K82" s="1"/>
      <c r="L82" s="1"/>
      <c r="M82" s="1"/>
      <c r="N82" s="1"/>
      <c r="O82" s="1"/>
      <c r="P82" s="1"/>
      <c r="Q82" s="1"/>
      <c r="R82" s="1"/>
      <c r="S82" s="1"/>
      <c r="T82" s="1"/>
      <c r="U82" s="1"/>
      <c r="V82" s="1"/>
      <c r="W82" s="1"/>
      <c r="X82" s="1"/>
      <c r="Y82" s="1"/>
      <c r="Z82" s="1"/>
    </row>
    <row r="83" ht="12.0" customHeight="1">
      <c r="A83" s="18" t="s">
        <v>123</v>
      </c>
      <c r="B83" s="77">
        <v>0.15</v>
      </c>
      <c r="C83" s="22" t="s">
        <v>124</v>
      </c>
      <c r="D83" s="1"/>
      <c r="E83" s="1"/>
      <c r="F83" s="1"/>
      <c r="G83" s="1"/>
      <c r="H83" s="1"/>
      <c r="I83" s="1"/>
      <c r="J83" s="1"/>
      <c r="K83" s="1"/>
      <c r="L83" s="1"/>
      <c r="M83" s="1"/>
      <c r="N83" s="1"/>
      <c r="O83" s="1"/>
      <c r="P83" s="1"/>
      <c r="Q83" s="1"/>
      <c r="R83" s="1"/>
      <c r="S83" s="1"/>
      <c r="T83" s="1"/>
      <c r="U83" s="1"/>
      <c r="V83" s="1"/>
      <c r="W83" s="1"/>
      <c r="X83" s="1"/>
      <c r="Y83" s="1"/>
      <c r="Z83" s="1"/>
    </row>
    <row r="84" ht="12.0" customHeight="1">
      <c r="A84" s="84"/>
      <c r="B84" s="85"/>
      <c r="C84" s="85"/>
      <c r="D84" s="85"/>
      <c r="E84" s="1"/>
      <c r="F84" s="1"/>
      <c r="G84" s="1"/>
      <c r="H84" s="1"/>
      <c r="I84" s="1"/>
      <c r="J84" s="1"/>
      <c r="K84" s="1"/>
      <c r="L84" s="1"/>
      <c r="M84" s="1"/>
      <c r="N84" s="1"/>
      <c r="O84" s="1"/>
      <c r="P84" s="1"/>
      <c r="Q84" s="1"/>
      <c r="R84" s="1"/>
      <c r="S84" s="1"/>
      <c r="T84" s="1"/>
      <c r="U84" s="1"/>
      <c r="V84" s="1"/>
      <c r="W84" s="1"/>
      <c r="X84" s="1"/>
      <c r="Y84" s="1"/>
      <c r="Z84" s="1"/>
    </row>
    <row r="85" ht="12.0" customHeight="1">
      <c r="A85" s="85"/>
      <c r="B85" s="85"/>
      <c r="C85" s="85"/>
      <c r="D85" s="85"/>
      <c r="E85" s="1"/>
      <c r="F85" s="1"/>
      <c r="G85" s="1"/>
      <c r="H85" s="1"/>
      <c r="I85" s="1"/>
      <c r="J85" s="1"/>
      <c r="K85" s="1"/>
      <c r="L85" s="1"/>
      <c r="M85" s="1"/>
      <c r="N85" s="1"/>
      <c r="O85" s="85"/>
      <c r="P85" s="85"/>
      <c r="Q85" s="85"/>
      <c r="R85" s="85"/>
      <c r="S85" s="85"/>
      <c r="T85" s="85"/>
      <c r="U85" s="85"/>
      <c r="V85" s="85"/>
      <c r="W85" s="85"/>
      <c r="X85" s="85"/>
      <c r="Y85" s="85"/>
      <c r="Z85" s="85"/>
    </row>
    <row r="86" ht="12.0" customHeight="1">
      <c r="A86" s="85"/>
      <c r="B86" s="85"/>
      <c r="C86" s="85"/>
      <c r="D86" s="85"/>
      <c r="E86" s="1"/>
      <c r="F86" s="1"/>
      <c r="G86" s="1"/>
      <c r="H86" s="1"/>
      <c r="I86" s="1"/>
      <c r="J86" s="1"/>
      <c r="K86" s="1"/>
      <c r="L86" s="1"/>
      <c r="M86" s="1"/>
      <c r="N86" s="1"/>
      <c r="O86" s="85"/>
      <c r="P86" s="85"/>
      <c r="Q86" s="85"/>
      <c r="R86" s="85"/>
      <c r="S86" s="85"/>
      <c r="T86" s="85"/>
      <c r="U86" s="85"/>
      <c r="V86" s="85"/>
      <c r="W86" s="85"/>
      <c r="X86" s="85"/>
      <c r="Y86" s="85"/>
      <c r="Z86" s="85"/>
    </row>
    <row r="87" ht="12.0" customHeight="1">
      <c r="A87" s="85"/>
      <c r="B87" s="85"/>
      <c r="C87" s="85"/>
      <c r="D87" s="85"/>
      <c r="E87" s="85"/>
      <c r="F87" s="85"/>
      <c r="G87" s="85"/>
      <c r="H87" s="85"/>
      <c r="I87" s="85"/>
      <c r="J87" s="85"/>
      <c r="K87" s="85"/>
      <c r="L87" s="85"/>
      <c r="M87" s="85"/>
      <c r="N87" s="85"/>
      <c r="O87" s="85"/>
      <c r="P87" s="85"/>
      <c r="Q87" s="85"/>
      <c r="R87" s="85"/>
      <c r="S87" s="85"/>
      <c r="T87" s="85"/>
      <c r="U87" s="85"/>
      <c r="V87" s="85"/>
      <c r="W87" s="85"/>
      <c r="X87" s="85"/>
      <c r="Y87" s="85"/>
      <c r="Z87" s="85"/>
    </row>
    <row r="88" ht="12.0" customHeight="1">
      <c r="A88" s="85"/>
      <c r="B88" s="85"/>
      <c r="C88" s="85"/>
      <c r="D88" s="85"/>
      <c r="E88" s="85"/>
      <c r="F88" s="85"/>
      <c r="G88" s="85"/>
      <c r="H88" s="85"/>
      <c r="I88" s="85"/>
      <c r="J88" s="85"/>
      <c r="K88" s="85"/>
      <c r="L88" s="85"/>
      <c r="M88" s="85"/>
      <c r="N88" s="85"/>
      <c r="O88" s="85"/>
      <c r="P88" s="85"/>
      <c r="Q88" s="85"/>
      <c r="R88" s="85"/>
      <c r="S88" s="85"/>
      <c r="T88" s="85"/>
      <c r="U88" s="85"/>
      <c r="V88" s="85"/>
      <c r="W88" s="85"/>
      <c r="X88" s="85"/>
      <c r="Y88" s="85"/>
      <c r="Z88" s="85"/>
    </row>
    <row r="89" ht="12.0" customHeight="1">
      <c r="A89" s="85"/>
      <c r="B89" s="85"/>
      <c r="C89" s="85"/>
      <c r="D89" s="85"/>
      <c r="E89" s="85"/>
      <c r="F89" s="85"/>
      <c r="G89" s="85"/>
      <c r="H89" s="85"/>
      <c r="I89" s="85"/>
      <c r="J89" s="85"/>
      <c r="K89" s="85"/>
      <c r="L89" s="85"/>
      <c r="M89" s="85"/>
      <c r="N89" s="85"/>
      <c r="O89" s="85"/>
      <c r="P89" s="85"/>
      <c r="Q89" s="85"/>
      <c r="R89" s="85"/>
      <c r="S89" s="85"/>
      <c r="T89" s="85"/>
      <c r="U89" s="85"/>
      <c r="V89" s="85"/>
      <c r="W89" s="85"/>
      <c r="X89" s="85"/>
      <c r="Y89" s="85"/>
      <c r="Z89" s="85"/>
    </row>
    <row r="90" ht="12.0" customHeight="1">
      <c r="A90" s="85"/>
      <c r="B90" s="85"/>
      <c r="C90" s="85"/>
      <c r="D90" s="85"/>
      <c r="E90" s="85"/>
      <c r="F90" s="85"/>
      <c r="G90" s="85"/>
      <c r="H90" s="85"/>
      <c r="I90" s="85"/>
      <c r="J90" s="85"/>
      <c r="K90" s="85"/>
      <c r="L90" s="85"/>
      <c r="M90" s="85"/>
      <c r="N90" s="85"/>
      <c r="O90" s="85"/>
      <c r="P90" s="85"/>
      <c r="Q90" s="85"/>
      <c r="R90" s="85"/>
      <c r="S90" s="85"/>
      <c r="T90" s="85"/>
      <c r="U90" s="85"/>
      <c r="V90" s="85"/>
      <c r="W90" s="85"/>
      <c r="X90" s="85"/>
      <c r="Y90" s="85"/>
      <c r="Z90" s="85"/>
    </row>
    <row r="91" ht="12.0" customHeight="1">
      <c r="A91" s="85"/>
      <c r="B91" s="85"/>
      <c r="C91" s="85"/>
      <c r="D91" s="85"/>
      <c r="E91" s="85"/>
      <c r="F91" s="85"/>
      <c r="G91" s="85"/>
      <c r="H91" s="85"/>
      <c r="I91" s="85"/>
      <c r="J91" s="85"/>
      <c r="K91" s="85"/>
      <c r="L91" s="85"/>
      <c r="M91" s="85"/>
      <c r="N91" s="85"/>
      <c r="O91" s="85"/>
      <c r="P91" s="85"/>
      <c r="Q91" s="85"/>
      <c r="R91" s="85"/>
      <c r="S91" s="85"/>
      <c r="T91" s="85"/>
      <c r="U91" s="85"/>
      <c r="V91" s="85"/>
      <c r="W91" s="85"/>
      <c r="X91" s="85"/>
      <c r="Y91" s="85"/>
      <c r="Z91" s="85"/>
    </row>
    <row r="92" ht="12.0" customHeight="1">
      <c r="A92" s="85"/>
      <c r="B92" s="85"/>
      <c r="C92" s="85"/>
      <c r="D92" s="85"/>
      <c r="E92" s="85"/>
      <c r="F92" s="85"/>
      <c r="G92" s="85"/>
      <c r="H92" s="85"/>
      <c r="I92" s="85"/>
      <c r="J92" s="85"/>
      <c r="K92" s="85"/>
      <c r="L92" s="85"/>
      <c r="M92" s="85"/>
      <c r="N92" s="85"/>
      <c r="O92" s="85"/>
      <c r="P92" s="85"/>
      <c r="Q92" s="85"/>
      <c r="R92" s="85"/>
      <c r="S92" s="85"/>
      <c r="T92" s="85"/>
      <c r="U92" s="85"/>
      <c r="V92" s="85"/>
      <c r="W92" s="85"/>
      <c r="X92" s="85"/>
      <c r="Y92" s="85"/>
      <c r="Z92" s="85"/>
    </row>
    <row r="93" ht="12.0" customHeight="1">
      <c r="A93" s="85"/>
      <c r="B93" s="85"/>
      <c r="C93" s="85"/>
      <c r="D93" s="85"/>
      <c r="E93" s="85"/>
      <c r="F93" s="85"/>
      <c r="G93" s="85"/>
      <c r="H93" s="85"/>
      <c r="I93" s="85"/>
      <c r="J93" s="85"/>
      <c r="K93" s="85"/>
      <c r="L93" s="85"/>
      <c r="M93" s="85"/>
      <c r="N93" s="85"/>
      <c r="O93" s="85"/>
      <c r="P93" s="85"/>
      <c r="Q93" s="85"/>
      <c r="R93" s="85"/>
      <c r="S93" s="85"/>
      <c r="T93" s="85"/>
      <c r="U93" s="85"/>
      <c r="V93" s="85"/>
      <c r="W93" s="85"/>
      <c r="X93" s="85"/>
      <c r="Y93" s="85"/>
      <c r="Z93" s="85"/>
    </row>
    <row r="94" ht="12.0" customHeight="1">
      <c r="A94" s="85"/>
      <c r="B94" s="85"/>
      <c r="C94" s="85"/>
      <c r="D94" s="85"/>
      <c r="E94" s="85"/>
      <c r="F94" s="85"/>
      <c r="G94" s="85"/>
      <c r="H94" s="85"/>
      <c r="I94" s="85"/>
      <c r="J94" s="85"/>
      <c r="K94" s="85"/>
      <c r="L94" s="85"/>
      <c r="M94" s="85"/>
      <c r="N94" s="85"/>
      <c r="O94" s="85"/>
      <c r="P94" s="85"/>
      <c r="Q94" s="85"/>
      <c r="R94" s="85"/>
      <c r="S94" s="85"/>
      <c r="T94" s="85"/>
      <c r="U94" s="85"/>
      <c r="V94" s="85"/>
      <c r="W94" s="85"/>
      <c r="X94" s="85"/>
      <c r="Y94" s="85"/>
      <c r="Z94" s="85"/>
    </row>
    <row r="95" ht="12.0" customHeight="1">
      <c r="A95" s="85"/>
      <c r="B95" s="85"/>
      <c r="C95" s="85"/>
      <c r="D95" s="85"/>
      <c r="E95" s="85"/>
      <c r="F95" s="85"/>
      <c r="G95" s="85"/>
      <c r="H95" s="85"/>
      <c r="I95" s="85"/>
      <c r="J95" s="85"/>
      <c r="K95" s="85"/>
      <c r="L95" s="85"/>
      <c r="M95" s="85"/>
      <c r="N95" s="85"/>
      <c r="O95" s="85"/>
      <c r="P95" s="85"/>
      <c r="Q95" s="85"/>
      <c r="R95" s="85"/>
      <c r="S95" s="85"/>
      <c r="T95" s="85"/>
      <c r="U95" s="85"/>
      <c r="V95" s="85"/>
      <c r="W95" s="85"/>
      <c r="X95" s="85"/>
      <c r="Y95" s="85"/>
      <c r="Z95" s="85"/>
    </row>
    <row r="96" ht="12.0" customHeight="1">
      <c r="A96" s="85"/>
      <c r="B96" s="85"/>
      <c r="C96" s="85"/>
      <c r="D96" s="85"/>
      <c r="E96" s="85"/>
      <c r="F96" s="85"/>
      <c r="G96" s="85"/>
      <c r="H96" s="85"/>
      <c r="I96" s="85"/>
      <c r="J96" s="85"/>
      <c r="K96" s="85"/>
      <c r="L96" s="85"/>
      <c r="M96" s="85"/>
      <c r="N96" s="85"/>
      <c r="O96" s="85"/>
      <c r="P96" s="85"/>
      <c r="Q96" s="85"/>
      <c r="R96" s="85"/>
      <c r="S96" s="85"/>
      <c r="T96" s="85"/>
      <c r="U96" s="85"/>
      <c r="V96" s="85"/>
      <c r="W96" s="85"/>
      <c r="X96" s="85"/>
      <c r="Y96" s="85"/>
      <c r="Z96" s="85"/>
    </row>
    <row r="97" ht="12.0" customHeight="1">
      <c r="A97" s="85"/>
      <c r="B97" s="85"/>
      <c r="C97" s="85"/>
      <c r="D97" s="85"/>
      <c r="E97" s="85"/>
      <c r="F97" s="85"/>
      <c r="G97" s="85"/>
      <c r="H97" s="85"/>
      <c r="I97" s="85"/>
      <c r="J97" s="85"/>
      <c r="K97" s="85"/>
      <c r="L97" s="85"/>
      <c r="M97" s="85"/>
      <c r="N97" s="85"/>
      <c r="O97" s="85"/>
      <c r="P97" s="85"/>
      <c r="Q97" s="85"/>
      <c r="R97" s="85"/>
      <c r="S97" s="85"/>
      <c r="T97" s="85"/>
      <c r="U97" s="85"/>
      <c r="V97" s="85"/>
      <c r="W97" s="85"/>
      <c r="X97" s="85"/>
      <c r="Y97" s="85"/>
      <c r="Z97" s="85"/>
    </row>
    <row r="98" ht="12.0" customHeight="1">
      <c r="A98" s="85"/>
      <c r="B98" s="85"/>
      <c r="C98" s="85"/>
      <c r="D98" s="85"/>
      <c r="E98" s="85"/>
      <c r="F98" s="85"/>
      <c r="G98" s="85"/>
      <c r="H98" s="85"/>
      <c r="I98" s="85"/>
      <c r="J98" s="85"/>
      <c r="K98" s="85"/>
      <c r="L98" s="85"/>
      <c r="M98" s="85"/>
      <c r="N98" s="85"/>
      <c r="O98" s="85"/>
      <c r="P98" s="85"/>
      <c r="Q98" s="85"/>
      <c r="R98" s="85"/>
      <c r="S98" s="85"/>
      <c r="T98" s="85"/>
      <c r="U98" s="85"/>
      <c r="V98" s="85"/>
      <c r="W98" s="85"/>
      <c r="X98" s="85"/>
      <c r="Y98" s="85"/>
      <c r="Z98" s="85"/>
    </row>
    <row r="99" ht="12.0" customHeight="1">
      <c r="A99" s="85"/>
      <c r="B99" s="85"/>
      <c r="C99" s="85"/>
      <c r="D99" s="85"/>
      <c r="E99" s="85"/>
      <c r="F99" s="85"/>
      <c r="G99" s="85"/>
      <c r="H99" s="85"/>
      <c r="I99" s="85"/>
      <c r="J99" s="85"/>
      <c r="K99" s="85"/>
      <c r="L99" s="85"/>
      <c r="M99" s="85"/>
      <c r="N99" s="85"/>
      <c r="O99" s="85"/>
      <c r="P99" s="85"/>
      <c r="Q99" s="85"/>
      <c r="R99" s="85"/>
      <c r="S99" s="85"/>
      <c r="T99" s="85"/>
      <c r="U99" s="85"/>
      <c r="V99" s="85"/>
      <c r="W99" s="85"/>
      <c r="X99" s="85"/>
      <c r="Y99" s="85"/>
      <c r="Z99" s="85"/>
    </row>
    <row r="100" ht="12.0" customHeight="1">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row>
    <row r="101" ht="12.0" customHeight="1">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row>
    <row r="102" ht="12.0" customHeight="1">
      <c r="A102" s="85"/>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row>
    <row r="103" ht="12.0" customHeight="1">
      <c r="A103" s="85"/>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row>
    <row r="104" ht="12.0" customHeight="1">
      <c r="A104" s="85"/>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row>
    <row r="105" ht="12.0" customHeight="1">
      <c r="A105" s="85"/>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row>
    <row r="106" ht="12.0" customHeight="1">
      <c r="A106" s="85"/>
      <c r="B106" s="85"/>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row>
    <row r="107" ht="12.0" customHeight="1">
      <c r="A107" s="85"/>
      <c r="B107" s="85"/>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row>
    <row r="108" ht="12.0" customHeight="1">
      <c r="A108" s="85"/>
      <c r="B108" s="85"/>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row>
    <row r="109" ht="12.0" customHeight="1">
      <c r="A109" s="85"/>
      <c r="B109" s="85"/>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row>
    <row r="110" ht="12.0" customHeight="1">
      <c r="A110" s="85"/>
      <c r="B110" s="85"/>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row>
    <row r="111" ht="12.0" customHeight="1">
      <c r="A111" s="85"/>
      <c r="B111" s="85"/>
      <c r="C111" s="85"/>
      <c r="D111" s="85"/>
      <c r="E111" s="85"/>
      <c r="F111" s="85"/>
      <c r="G111" s="85"/>
      <c r="H111" s="85"/>
      <c r="I111" s="85"/>
      <c r="J111" s="85"/>
      <c r="K111" s="85"/>
      <c r="L111" s="85"/>
      <c r="M111" s="85"/>
      <c r="N111" s="85"/>
      <c r="O111" s="85"/>
      <c r="P111" s="85"/>
      <c r="Q111" s="85"/>
      <c r="R111" s="85"/>
      <c r="S111" s="85"/>
      <c r="T111" s="85"/>
      <c r="U111" s="85"/>
      <c r="V111" s="85"/>
      <c r="W111" s="85"/>
      <c r="X111" s="85"/>
      <c r="Y111" s="85"/>
      <c r="Z111" s="85"/>
    </row>
    <row r="112" ht="12.0" customHeight="1">
      <c r="A112" s="85"/>
      <c r="B112" s="85"/>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row>
    <row r="113" ht="12.0" customHeight="1">
      <c r="A113" s="85"/>
      <c r="B113" s="85"/>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row>
    <row r="114" ht="12.0" customHeight="1">
      <c r="A114" s="85"/>
      <c r="B114" s="85"/>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row>
    <row r="115" ht="12.0" customHeight="1">
      <c r="A115" s="85"/>
      <c r="B115" s="85"/>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row>
    <row r="116" ht="12.0" customHeight="1">
      <c r="A116" s="85"/>
      <c r="B116" s="85"/>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row>
    <row r="117" ht="12.0" customHeight="1">
      <c r="A117" s="85"/>
      <c r="B117" s="85"/>
      <c r="C117" s="85"/>
      <c r="D117" s="85"/>
      <c r="E117" s="85"/>
      <c r="F117" s="85"/>
      <c r="G117" s="85"/>
      <c r="H117" s="85"/>
      <c r="I117" s="85"/>
      <c r="J117" s="85"/>
      <c r="K117" s="85"/>
      <c r="L117" s="85"/>
      <c r="M117" s="85"/>
      <c r="N117" s="85"/>
      <c r="O117" s="85"/>
      <c r="P117" s="85"/>
      <c r="Q117" s="85"/>
      <c r="R117" s="85"/>
      <c r="S117" s="85"/>
      <c r="T117" s="85"/>
      <c r="U117" s="85"/>
      <c r="V117" s="85"/>
      <c r="W117" s="85"/>
      <c r="X117" s="85"/>
      <c r="Y117" s="85"/>
      <c r="Z117" s="85"/>
    </row>
    <row r="118" ht="12.0" customHeight="1">
      <c r="A118" s="85"/>
      <c r="B118" s="85"/>
      <c r="C118" s="85"/>
      <c r="D118" s="85"/>
      <c r="E118" s="85"/>
      <c r="F118" s="85"/>
      <c r="G118" s="85"/>
      <c r="H118" s="85"/>
      <c r="I118" s="85"/>
      <c r="J118" s="85"/>
      <c r="K118" s="85"/>
      <c r="L118" s="85"/>
      <c r="M118" s="85"/>
      <c r="N118" s="85"/>
      <c r="O118" s="85"/>
      <c r="P118" s="85"/>
      <c r="Q118" s="85"/>
      <c r="R118" s="85"/>
      <c r="S118" s="85"/>
      <c r="T118" s="85"/>
      <c r="U118" s="85"/>
      <c r="V118" s="85"/>
      <c r="W118" s="85"/>
      <c r="X118" s="85"/>
      <c r="Y118" s="85"/>
      <c r="Z118" s="85"/>
    </row>
    <row r="119" ht="12.0" customHeight="1">
      <c r="A119" s="85"/>
      <c r="B119" s="85"/>
      <c r="C119" s="85"/>
      <c r="D119" s="85"/>
      <c r="E119" s="85"/>
      <c r="F119" s="85"/>
      <c r="G119" s="85"/>
      <c r="H119" s="85"/>
      <c r="I119" s="85"/>
      <c r="J119" s="85"/>
      <c r="K119" s="85"/>
      <c r="L119" s="85"/>
      <c r="M119" s="85"/>
      <c r="N119" s="85"/>
      <c r="O119" s="85"/>
      <c r="P119" s="85"/>
      <c r="Q119" s="85"/>
      <c r="R119" s="85"/>
      <c r="S119" s="85"/>
      <c r="T119" s="85"/>
      <c r="U119" s="85"/>
      <c r="V119" s="85"/>
      <c r="W119" s="85"/>
      <c r="X119" s="85"/>
      <c r="Y119" s="85"/>
      <c r="Z119" s="85"/>
    </row>
    <row r="120" ht="12.0" customHeight="1">
      <c r="A120" s="85"/>
      <c r="B120" s="85"/>
      <c r="C120" s="85"/>
      <c r="D120" s="85"/>
      <c r="E120" s="85"/>
      <c r="F120" s="85"/>
      <c r="G120" s="85"/>
      <c r="H120" s="85"/>
      <c r="I120" s="85"/>
      <c r="J120" s="85"/>
      <c r="K120" s="85"/>
      <c r="L120" s="85"/>
      <c r="M120" s="85"/>
      <c r="N120" s="85"/>
      <c r="O120" s="85"/>
      <c r="P120" s="85"/>
      <c r="Q120" s="85"/>
      <c r="R120" s="85"/>
      <c r="S120" s="85"/>
      <c r="T120" s="85"/>
      <c r="U120" s="85"/>
      <c r="V120" s="85"/>
      <c r="W120" s="85"/>
      <c r="X120" s="85"/>
      <c r="Y120" s="85"/>
      <c r="Z120" s="85"/>
    </row>
    <row r="121" ht="12.0" customHeight="1">
      <c r="A121" s="85"/>
      <c r="B121" s="85"/>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row>
    <row r="122" ht="12.0" customHeight="1">
      <c r="A122" s="85"/>
      <c r="B122" s="85"/>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row>
    <row r="123" ht="12.0" customHeight="1">
      <c r="A123" s="85"/>
      <c r="B123" s="85"/>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row>
    <row r="124" ht="12.0" customHeight="1">
      <c r="A124" s="85"/>
      <c r="B124" s="85"/>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row>
    <row r="125" ht="12.0" customHeight="1">
      <c r="A125" s="85"/>
      <c r="B125" s="85"/>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row>
    <row r="126" ht="12.0" customHeight="1">
      <c r="A126" s="85"/>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row>
    <row r="127" ht="12.0" customHeight="1">
      <c r="A127" s="85"/>
      <c r="B127" s="85"/>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row>
    <row r="128" ht="12.0" customHeight="1">
      <c r="A128" s="85"/>
      <c r="B128" s="85"/>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row>
    <row r="129" ht="12.0" customHeight="1">
      <c r="A129" s="85"/>
      <c r="B129" s="85"/>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row>
    <row r="130" ht="12.0" customHeight="1">
      <c r="A130" s="85"/>
      <c r="B130" s="85"/>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row>
    <row r="131" ht="12.0" customHeight="1">
      <c r="A131" s="85"/>
      <c r="B131" s="85"/>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row>
    <row r="132" ht="12.0" customHeight="1">
      <c r="A132" s="85"/>
      <c r="B132" s="85"/>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row>
    <row r="133" ht="12.0" customHeight="1">
      <c r="A133" s="85"/>
      <c r="B133" s="85"/>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row>
    <row r="134" ht="12.0" customHeight="1">
      <c r="A134" s="85"/>
      <c r="B134" s="85"/>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row>
    <row r="135" ht="12.0" customHeight="1">
      <c r="A135" s="85"/>
      <c r="B135" s="85"/>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row>
    <row r="136" ht="12.0" customHeight="1">
      <c r="A136" s="85"/>
      <c r="B136" s="85"/>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row>
    <row r="137" ht="12.0" customHeight="1">
      <c r="A137" s="85"/>
      <c r="B137" s="85"/>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row>
    <row r="138" ht="12.0" customHeight="1">
      <c r="A138" s="85"/>
      <c r="B138" s="85"/>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row>
    <row r="139" ht="12.0" customHeight="1">
      <c r="A139" s="85"/>
      <c r="B139" s="85"/>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row>
    <row r="140" ht="12.0" customHeight="1">
      <c r="A140" s="85"/>
      <c r="B140" s="85"/>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row>
    <row r="141" ht="12.0" customHeight="1">
      <c r="A141" s="85"/>
      <c r="B141" s="85"/>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row>
    <row r="142" ht="12.0" customHeight="1">
      <c r="A142" s="85"/>
      <c r="B142" s="85"/>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row>
    <row r="143" ht="12.0" customHeight="1">
      <c r="A143" s="85"/>
      <c r="B143" s="85"/>
      <c r="C143" s="85"/>
      <c r="D143" s="85"/>
      <c r="E143" s="85"/>
      <c r="F143" s="85"/>
      <c r="G143" s="85"/>
      <c r="H143" s="85"/>
      <c r="I143" s="85"/>
      <c r="J143" s="85"/>
      <c r="K143" s="85"/>
      <c r="L143" s="85"/>
      <c r="M143" s="85"/>
      <c r="N143" s="85"/>
      <c r="O143" s="85"/>
      <c r="P143" s="85"/>
      <c r="Q143" s="85"/>
      <c r="R143" s="85"/>
      <c r="S143" s="85"/>
      <c r="T143" s="85"/>
      <c r="U143" s="85"/>
      <c r="V143" s="85"/>
      <c r="W143" s="85"/>
      <c r="X143" s="85"/>
      <c r="Y143" s="85"/>
      <c r="Z143" s="85"/>
    </row>
    <row r="144" ht="12.0" customHeight="1">
      <c r="A144" s="85"/>
      <c r="B144" s="85"/>
      <c r="C144" s="85"/>
      <c r="D144" s="85"/>
      <c r="E144" s="85"/>
      <c r="F144" s="85"/>
      <c r="G144" s="85"/>
      <c r="H144" s="85"/>
      <c r="I144" s="85"/>
      <c r="J144" s="85"/>
      <c r="K144" s="85"/>
      <c r="L144" s="85"/>
      <c r="M144" s="85"/>
      <c r="N144" s="85"/>
      <c r="O144" s="85"/>
      <c r="P144" s="85"/>
      <c r="Q144" s="85"/>
      <c r="R144" s="85"/>
      <c r="S144" s="85"/>
      <c r="T144" s="85"/>
      <c r="U144" s="85"/>
      <c r="V144" s="85"/>
      <c r="W144" s="85"/>
      <c r="X144" s="85"/>
      <c r="Y144" s="85"/>
      <c r="Z144" s="85"/>
    </row>
    <row r="145" ht="12.0" customHeight="1">
      <c r="A145" s="85"/>
      <c r="B145" s="85"/>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row>
    <row r="146" ht="12.0" customHeight="1">
      <c r="A146" s="85"/>
      <c r="B146" s="85"/>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row>
    <row r="147" ht="12.0" customHeight="1">
      <c r="A147" s="85"/>
      <c r="B147" s="85"/>
      <c r="C147" s="85"/>
      <c r="D147" s="85"/>
      <c r="E147" s="85"/>
      <c r="F147" s="85"/>
      <c r="G147" s="85"/>
      <c r="H147" s="85"/>
      <c r="I147" s="85"/>
      <c r="J147" s="85"/>
      <c r="K147" s="85"/>
      <c r="L147" s="85"/>
      <c r="M147" s="85"/>
      <c r="N147" s="85"/>
      <c r="O147" s="85"/>
      <c r="P147" s="85"/>
      <c r="Q147" s="85"/>
      <c r="R147" s="85"/>
      <c r="S147" s="85"/>
      <c r="T147" s="85"/>
      <c r="U147" s="85"/>
      <c r="V147" s="85"/>
      <c r="W147" s="85"/>
      <c r="X147" s="85"/>
      <c r="Y147" s="85"/>
      <c r="Z147" s="85"/>
    </row>
    <row r="148" ht="12.0" customHeight="1">
      <c r="A148" s="85"/>
      <c r="B148" s="85"/>
      <c r="C148" s="85"/>
      <c r="D148" s="85"/>
      <c r="E148" s="85"/>
      <c r="F148" s="85"/>
      <c r="G148" s="85"/>
      <c r="H148" s="85"/>
      <c r="I148" s="85"/>
      <c r="J148" s="85"/>
      <c r="K148" s="85"/>
      <c r="L148" s="85"/>
      <c r="M148" s="85"/>
      <c r="N148" s="85"/>
      <c r="O148" s="85"/>
      <c r="P148" s="85"/>
      <c r="Q148" s="85"/>
      <c r="R148" s="85"/>
      <c r="S148" s="85"/>
      <c r="T148" s="85"/>
      <c r="U148" s="85"/>
      <c r="V148" s="85"/>
      <c r="W148" s="85"/>
      <c r="X148" s="85"/>
      <c r="Y148" s="85"/>
      <c r="Z148" s="85"/>
    </row>
    <row r="149" ht="12.0" customHeight="1">
      <c r="A149" s="85"/>
      <c r="B149" s="85"/>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row>
    <row r="150" ht="12.0" customHeight="1">
      <c r="A150" s="85"/>
      <c r="B150" s="85"/>
      <c r="C150" s="85"/>
      <c r="D150" s="85"/>
      <c r="E150" s="85"/>
      <c r="F150" s="85"/>
      <c r="G150" s="85"/>
      <c r="H150" s="85"/>
      <c r="I150" s="85"/>
      <c r="J150" s="85"/>
      <c r="K150" s="85"/>
      <c r="L150" s="85"/>
      <c r="M150" s="85"/>
      <c r="N150" s="85"/>
      <c r="O150" s="85"/>
      <c r="P150" s="85"/>
      <c r="Q150" s="85"/>
      <c r="R150" s="85"/>
      <c r="S150" s="85"/>
      <c r="T150" s="85"/>
      <c r="U150" s="85"/>
      <c r="V150" s="85"/>
      <c r="W150" s="85"/>
      <c r="X150" s="85"/>
      <c r="Y150" s="85"/>
      <c r="Z150" s="85"/>
    </row>
    <row r="151" ht="12.0" customHeight="1">
      <c r="A151" s="85"/>
      <c r="B151" s="85"/>
      <c r="C151" s="85"/>
      <c r="D151" s="85"/>
      <c r="E151" s="85"/>
      <c r="F151" s="85"/>
      <c r="G151" s="85"/>
      <c r="H151" s="85"/>
      <c r="I151" s="85"/>
      <c r="J151" s="85"/>
      <c r="K151" s="85"/>
      <c r="L151" s="85"/>
      <c r="M151" s="85"/>
      <c r="N151" s="85"/>
      <c r="O151" s="85"/>
      <c r="P151" s="85"/>
      <c r="Q151" s="85"/>
      <c r="R151" s="85"/>
      <c r="S151" s="85"/>
      <c r="T151" s="85"/>
      <c r="U151" s="85"/>
      <c r="V151" s="85"/>
      <c r="W151" s="85"/>
      <c r="X151" s="85"/>
      <c r="Y151" s="85"/>
      <c r="Z151" s="85"/>
    </row>
    <row r="152" ht="12.0" customHeight="1">
      <c r="A152" s="85"/>
      <c r="B152" s="85"/>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row>
    <row r="153" ht="12.0" customHeight="1">
      <c r="A153" s="85"/>
      <c r="B153" s="85"/>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row>
    <row r="154" ht="12.0" customHeight="1">
      <c r="A154" s="85"/>
      <c r="B154" s="85"/>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row>
    <row r="155" ht="12.0" customHeight="1">
      <c r="A155" s="85"/>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row>
    <row r="156" ht="12.0" customHeight="1">
      <c r="A156" s="85"/>
      <c r="B156" s="85"/>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row>
    <row r="157" ht="12.0" customHeight="1">
      <c r="A157" s="85"/>
      <c r="B157" s="85"/>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row>
    <row r="158" ht="12.0" customHeight="1">
      <c r="A158" s="85"/>
      <c r="B158" s="85"/>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row>
    <row r="159" ht="12.0" customHeight="1">
      <c r="A159" s="85"/>
      <c r="B159" s="85"/>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row>
    <row r="160" ht="12.0" customHeight="1">
      <c r="A160" s="85"/>
      <c r="B160" s="85"/>
      <c r="C160" s="85"/>
      <c r="D160" s="85"/>
      <c r="E160" s="85"/>
      <c r="F160" s="85"/>
      <c r="G160" s="85"/>
      <c r="H160" s="85"/>
      <c r="I160" s="85"/>
      <c r="J160" s="85"/>
      <c r="K160" s="85"/>
      <c r="L160" s="85"/>
      <c r="M160" s="85"/>
      <c r="N160" s="85"/>
      <c r="O160" s="85"/>
      <c r="P160" s="85"/>
      <c r="Q160" s="85"/>
      <c r="R160" s="85"/>
      <c r="S160" s="85"/>
      <c r="T160" s="85"/>
      <c r="U160" s="85"/>
      <c r="V160" s="85"/>
      <c r="W160" s="85"/>
      <c r="X160" s="85"/>
      <c r="Y160" s="85"/>
      <c r="Z160" s="85"/>
    </row>
    <row r="161" ht="12.0" customHeight="1">
      <c r="A161" s="85"/>
      <c r="B161" s="85"/>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row>
    <row r="162" ht="12.0" customHeight="1">
      <c r="A162" s="85"/>
      <c r="B162" s="85"/>
      <c r="C162" s="85"/>
      <c r="D162" s="85"/>
      <c r="E162" s="85"/>
      <c r="F162" s="85"/>
      <c r="G162" s="85"/>
      <c r="H162" s="85"/>
      <c r="I162" s="85"/>
      <c r="J162" s="85"/>
      <c r="K162" s="85"/>
      <c r="L162" s="85"/>
      <c r="M162" s="85"/>
      <c r="N162" s="85"/>
      <c r="O162" s="85"/>
      <c r="P162" s="85"/>
      <c r="Q162" s="85"/>
      <c r="R162" s="85"/>
      <c r="S162" s="85"/>
      <c r="T162" s="85"/>
      <c r="U162" s="85"/>
      <c r="V162" s="85"/>
      <c r="W162" s="85"/>
      <c r="X162" s="85"/>
      <c r="Y162" s="85"/>
      <c r="Z162" s="85"/>
    </row>
    <row r="163" ht="12.0" customHeight="1">
      <c r="A163" s="85"/>
      <c r="B163" s="85"/>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row>
    <row r="164" ht="12.0" customHeight="1">
      <c r="A164" s="85"/>
      <c r="B164" s="85"/>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row>
    <row r="165" ht="12.0" customHeight="1">
      <c r="A165" s="85"/>
      <c r="B165" s="85"/>
      <c r="C165" s="85"/>
      <c r="D165" s="85"/>
      <c r="E165" s="85"/>
      <c r="F165" s="85"/>
      <c r="G165" s="85"/>
      <c r="H165" s="85"/>
      <c r="I165" s="85"/>
      <c r="J165" s="85"/>
      <c r="K165" s="85"/>
      <c r="L165" s="85"/>
      <c r="M165" s="85"/>
      <c r="N165" s="85"/>
      <c r="O165" s="85"/>
      <c r="P165" s="85"/>
      <c r="Q165" s="85"/>
      <c r="R165" s="85"/>
      <c r="S165" s="85"/>
      <c r="T165" s="85"/>
      <c r="U165" s="85"/>
      <c r="V165" s="85"/>
      <c r="W165" s="85"/>
      <c r="X165" s="85"/>
      <c r="Y165" s="85"/>
      <c r="Z165" s="85"/>
    </row>
    <row r="166" ht="12.0" customHeight="1">
      <c r="A166" s="85"/>
      <c r="B166" s="85"/>
      <c r="C166" s="85"/>
      <c r="D166" s="85"/>
      <c r="E166" s="85"/>
      <c r="F166" s="85"/>
      <c r="G166" s="85"/>
      <c r="H166" s="85"/>
      <c r="I166" s="85"/>
      <c r="J166" s="85"/>
      <c r="K166" s="85"/>
      <c r="L166" s="85"/>
      <c r="M166" s="85"/>
      <c r="N166" s="85"/>
      <c r="O166" s="85"/>
      <c r="P166" s="85"/>
      <c r="Q166" s="85"/>
      <c r="R166" s="85"/>
      <c r="S166" s="85"/>
      <c r="T166" s="85"/>
      <c r="U166" s="85"/>
      <c r="V166" s="85"/>
      <c r="W166" s="85"/>
      <c r="X166" s="85"/>
      <c r="Y166" s="85"/>
      <c r="Z166" s="85"/>
    </row>
    <row r="167" ht="12.0" customHeight="1">
      <c r="A167" s="85"/>
      <c r="B167" s="85"/>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row>
    <row r="168" ht="12.0" customHeight="1">
      <c r="A168" s="85"/>
      <c r="B168" s="85"/>
      <c r="C168" s="85"/>
      <c r="D168" s="85"/>
      <c r="E168" s="85"/>
      <c r="F168" s="85"/>
      <c r="G168" s="85"/>
      <c r="H168" s="85"/>
      <c r="I168" s="85"/>
      <c r="J168" s="85"/>
      <c r="K168" s="85"/>
      <c r="L168" s="85"/>
      <c r="M168" s="85"/>
      <c r="N168" s="85"/>
      <c r="O168" s="85"/>
      <c r="P168" s="85"/>
      <c r="Q168" s="85"/>
      <c r="R168" s="85"/>
      <c r="S168" s="85"/>
      <c r="T168" s="85"/>
      <c r="U168" s="85"/>
      <c r="V168" s="85"/>
      <c r="W168" s="85"/>
      <c r="X168" s="85"/>
      <c r="Y168" s="85"/>
      <c r="Z168" s="85"/>
    </row>
    <row r="169" ht="12.0" customHeight="1">
      <c r="A169" s="85"/>
      <c r="B169" s="85"/>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row>
    <row r="170" ht="12.0" customHeight="1">
      <c r="A170" s="85"/>
      <c r="B170" s="85"/>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row>
    <row r="171" ht="12.0" customHeight="1">
      <c r="A171" s="85"/>
      <c r="B171" s="85"/>
      <c r="C171" s="85"/>
      <c r="D171" s="85"/>
      <c r="E171" s="85"/>
      <c r="F171" s="85"/>
      <c r="G171" s="85"/>
      <c r="H171" s="85"/>
      <c r="I171" s="85"/>
      <c r="J171" s="85"/>
      <c r="K171" s="85"/>
      <c r="L171" s="85"/>
      <c r="M171" s="85"/>
      <c r="N171" s="85"/>
      <c r="O171" s="85"/>
      <c r="P171" s="85"/>
      <c r="Q171" s="85"/>
      <c r="R171" s="85"/>
      <c r="S171" s="85"/>
      <c r="T171" s="85"/>
      <c r="U171" s="85"/>
      <c r="V171" s="85"/>
      <c r="W171" s="85"/>
      <c r="X171" s="85"/>
      <c r="Y171" s="85"/>
      <c r="Z171" s="85"/>
    </row>
    <row r="172" ht="12.0" customHeight="1">
      <c r="A172" s="85"/>
      <c r="B172" s="85"/>
      <c r="C172" s="85"/>
      <c r="D172" s="85"/>
      <c r="E172" s="85"/>
      <c r="F172" s="85"/>
      <c r="G172" s="85"/>
      <c r="H172" s="85"/>
      <c r="I172" s="85"/>
      <c r="J172" s="85"/>
      <c r="K172" s="85"/>
      <c r="L172" s="85"/>
      <c r="M172" s="85"/>
      <c r="N172" s="85"/>
      <c r="O172" s="85"/>
      <c r="P172" s="85"/>
      <c r="Q172" s="85"/>
      <c r="R172" s="85"/>
      <c r="S172" s="85"/>
      <c r="T172" s="85"/>
      <c r="U172" s="85"/>
      <c r="V172" s="85"/>
      <c r="W172" s="85"/>
      <c r="X172" s="85"/>
      <c r="Y172" s="85"/>
      <c r="Z172" s="85"/>
    </row>
    <row r="173" ht="12.0" customHeight="1">
      <c r="A173" s="85"/>
      <c r="B173" s="85"/>
      <c r="C173" s="85"/>
      <c r="D173" s="85"/>
      <c r="E173" s="85"/>
      <c r="F173" s="85"/>
      <c r="G173" s="85"/>
      <c r="H173" s="85"/>
      <c r="I173" s="85"/>
      <c r="J173" s="85"/>
      <c r="K173" s="85"/>
      <c r="L173" s="85"/>
      <c r="M173" s="85"/>
      <c r="N173" s="85"/>
      <c r="O173" s="85"/>
      <c r="P173" s="85"/>
      <c r="Q173" s="85"/>
      <c r="R173" s="85"/>
      <c r="S173" s="85"/>
      <c r="T173" s="85"/>
      <c r="U173" s="85"/>
      <c r="V173" s="85"/>
      <c r="W173" s="85"/>
      <c r="X173" s="85"/>
      <c r="Y173" s="85"/>
      <c r="Z173" s="85"/>
    </row>
    <row r="174" ht="12.0" customHeight="1">
      <c r="A174" s="85"/>
      <c r="B174" s="85"/>
      <c r="C174" s="85"/>
      <c r="D174" s="85"/>
      <c r="E174" s="85"/>
      <c r="F174" s="85"/>
      <c r="G174" s="85"/>
      <c r="H174" s="85"/>
      <c r="I174" s="85"/>
      <c r="J174" s="85"/>
      <c r="K174" s="85"/>
      <c r="L174" s="85"/>
      <c r="M174" s="85"/>
      <c r="N174" s="85"/>
      <c r="O174" s="85"/>
      <c r="P174" s="85"/>
      <c r="Q174" s="85"/>
      <c r="R174" s="85"/>
      <c r="S174" s="85"/>
      <c r="T174" s="85"/>
      <c r="U174" s="85"/>
      <c r="V174" s="85"/>
      <c r="W174" s="85"/>
      <c r="X174" s="85"/>
      <c r="Y174" s="85"/>
      <c r="Z174" s="85"/>
    </row>
    <row r="175" ht="12.0" customHeight="1">
      <c r="A175" s="85"/>
      <c r="B175" s="85"/>
      <c r="C175" s="85"/>
      <c r="D175" s="85"/>
      <c r="E175" s="85"/>
      <c r="F175" s="85"/>
      <c r="G175" s="85"/>
      <c r="H175" s="85"/>
      <c r="I175" s="85"/>
      <c r="J175" s="85"/>
      <c r="K175" s="85"/>
      <c r="L175" s="85"/>
      <c r="M175" s="85"/>
      <c r="N175" s="85"/>
      <c r="O175" s="85"/>
      <c r="P175" s="85"/>
      <c r="Q175" s="85"/>
      <c r="R175" s="85"/>
      <c r="S175" s="85"/>
      <c r="T175" s="85"/>
      <c r="U175" s="85"/>
      <c r="V175" s="85"/>
      <c r="W175" s="85"/>
      <c r="X175" s="85"/>
      <c r="Y175" s="85"/>
      <c r="Z175" s="85"/>
    </row>
    <row r="176" ht="12.0" customHeight="1">
      <c r="A176" s="85"/>
      <c r="B176" s="85"/>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row>
    <row r="177" ht="12.0" customHeight="1">
      <c r="A177" s="85"/>
      <c r="B177" s="85"/>
      <c r="C177" s="85"/>
      <c r="D177" s="85"/>
      <c r="E177" s="85"/>
      <c r="F177" s="85"/>
      <c r="G177" s="85"/>
      <c r="H177" s="85"/>
      <c r="I177" s="85"/>
      <c r="J177" s="85"/>
      <c r="K177" s="85"/>
      <c r="L177" s="85"/>
      <c r="M177" s="85"/>
      <c r="N177" s="85"/>
      <c r="O177" s="85"/>
      <c r="P177" s="85"/>
      <c r="Q177" s="85"/>
      <c r="R177" s="85"/>
      <c r="S177" s="85"/>
      <c r="T177" s="85"/>
      <c r="U177" s="85"/>
      <c r="V177" s="85"/>
      <c r="W177" s="85"/>
      <c r="X177" s="85"/>
      <c r="Y177" s="85"/>
      <c r="Z177" s="85"/>
    </row>
    <row r="178" ht="12.0" customHeight="1">
      <c r="A178" s="85"/>
      <c r="B178" s="85"/>
      <c r="C178" s="85"/>
      <c r="D178" s="85"/>
      <c r="E178" s="85"/>
      <c r="F178" s="85"/>
      <c r="G178" s="85"/>
      <c r="H178" s="85"/>
      <c r="I178" s="85"/>
      <c r="J178" s="85"/>
      <c r="K178" s="85"/>
      <c r="L178" s="85"/>
      <c r="M178" s="85"/>
      <c r="N178" s="85"/>
      <c r="O178" s="85"/>
      <c r="P178" s="85"/>
      <c r="Q178" s="85"/>
      <c r="R178" s="85"/>
      <c r="S178" s="85"/>
      <c r="T178" s="85"/>
      <c r="U178" s="85"/>
      <c r="V178" s="85"/>
      <c r="W178" s="85"/>
      <c r="X178" s="85"/>
      <c r="Y178" s="85"/>
      <c r="Z178" s="85"/>
    </row>
    <row r="179" ht="12.0" customHeight="1">
      <c r="A179" s="85"/>
      <c r="B179" s="85"/>
      <c r="C179" s="85"/>
      <c r="D179" s="85"/>
      <c r="E179" s="85"/>
      <c r="F179" s="85"/>
      <c r="G179" s="85"/>
      <c r="H179" s="85"/>
      <c r="I179" s="85"/>
      <c r="J179" s="85"/>
      <c r="K179" s="85"/>
      <c r="L179" s="85"/>
      <c r="M179" s="85"/>
      <c r="N179" s="85"/>
      <c r="O179" s="85"/>
      <c r="P179" s="85"/>
      <c r="Q179" s="85"/>
      <c r="R179" s="85"/>
      <c r="S179" s="85"/>
      <c r="T179" s="85"/>
      <c r="U179" s="85"/>
      <c r="V179" s="85"/>
      <c r="W179" s="85"/>
      <c r="X179" s="85"/>
      <c r="Y179" s="85"/>
      <c r="Z179" s="85"/>
    </row>
    <row r="180" ht="12.0" customHeight="1">
      <c r="A180" s="85"/>
      <c r="B180" s="85"/>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row>
    <row r="181" ht="12.0" customHeight="1">
      <c r="A181" s="85"/>
      <c r="B181" s="85"/>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row>
    <row r="182" ht="12.0" customHeight="1">
      <c r="A182" s="85"/>
      <c r="B182" s="85"/>
      <c r="C182" s="85"/>
      <c r="D182" s="85"/>
      <c r="E182" s="85"/>
      <c r="F182" s="85"/>
      <c r="G182" s="85"/>
      <c r="H182" s="85"/>
      <c r="I182" s="85"/>
      <c r="J182" s="85"/>
      <c r="K182" s="85"/>
      <c r="L182" s="85"/>
      <c r="M182" s="85"/>
      <c r="N182" s="85"/>
      <c r="O182" s="85"/>
      <c r="P182" s="85"/>
      <c r="Q182" s="85"/>
      <c r="R182" s="85"/>
      <c r="S182" s="85"/>
      <c r="T182" s="85"/>
      <c r="U182" s="85"/>
      <c r="V182" s="85"/>
      <c r="W182" s="85"/>
      <c r="X182" s="85"/>
      <c r="Y182" s="85"/>
      <c r="Z182" s="85"/>
    </row>
    <row r="183" ht="12.0" customHeight="1">
      <c r="A183" s="85"/>
      <c r="B183" s="85"/>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row>
    <row r="184" ht="12.0" customHeight="1">
      <c r="A184" s="85"/>
      <c r="B184" s="85"/>
      <c r="C184" s="85"/>
      <c r="D184" s="85"/>
      <c r="E184" s="85"/>
      <c r="F184" s="85"/>
      <c r="G184" s="85"/>
      <c r="H184" s="85"/>
      <c r="I184" s="85"/>
      <c r="J184" s="85"/>
      <c r="K184" s="85"/>
      <c r="L184" s="85"/>
      <c r="M184" s="85"/>
      <c r="N184" s="85"/>
      <c r="O184" s="85"/>
      <c r="P184" s="85"/>
      <c r="Q184" s="85"/>
      <c r="R184" s="85"/>
      <c r="S184" s="85"/>
      <c r="T184" s="85"/>
      <c r="U184" s="85"/>
      <c r="V184" s="85"/>
      <c r="W184" s="85"/>
      <c r="X184" s="85"/>
      <c r="Y184" s="85"/>
      <c r="Z184" s="85"/>
    </row>
    <row r="185" ht="12.0" customHeight="1">
      <c r="A185" s="85"/>
      <c r="B185" s="85"/>
      <c r="C185" s="85"/>
      <c r="D185" s="85"/>
      <c r="E185" s="85"/>
      <c r="F185" s="85"/>
      <c r="G185" s="85"/>
      <c r="H185" s="85"/>
      <c r="I185" s="85"/>
      <c r="J185" s="85"/>
      <c r="K185" s="85"/>
      <c r="L185" s="85"/>
      <c r="M185" s="85"/>
      <c r="N185" s="85"/>
      <c r="O185" s="85"/>
      <c r="P185" s="85"/>
      <c r="Q185" s="85"/>
      <c r="R185" s="85"/>
      <c r="S185" s="85"/>
      <c r="T185" s="85"/>
      <c r="U185" s="85"/>
      <c r="V185" s="85"/>
      <c r="W185" s="85"/>
      <c r="X185" s="85"/>
      <c r="Y185" s="85"/>
      <c r="Z185" s="85"/>
    </row>
    <row r="186" ht="12.0" customHeight="1">
      <c r="A186" s="85"/>
      <c r="B186" s="85"/>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row>
    <row r="187" ht="12.0" customHeight="1">
      <c r="A187" s="85"/>
      <c r="B187" s="85"/>
      <c r="C187" s="85"/>
      <c r="D187" s="85"/>
      <c r="E187" s="85"/>
      <c r="F187" s="85"/>
      <c r="G187" s="85"/>
      <c r="H187" s="85"/>
      <c r="I187" s="85"/>
      <c r="J187" s="85"/>
      <c r="K187" s="85"/>
      <c r="L187" s="85"/>
      <c r="M187" s="85"/>
      <c r="N187" s="85"/>
      <c r="O187" s="85"/>
      <c r="P187" s="85"/>
      <c r="Q187" s="85"/>
      <c r="R187" s="85"/>
      <c r="S187" s="85"/>
      <c r="T187" s="85"/>
      <c r="U187" s="85"/>
      <c r="V187" s="85"/>
      <c r="W187" s="85"/>
      <c r="X187" s="85"/>
      <c r="Y187" s="85"/>
      <c r="Z187" s="85"/>
    </row>
    <row r="188" ht="12.0" customHeight="1">
      <c r="A188" s="85"/>
      <c r="B188" s="85"/>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row>
    <row r="189" ht="12.0" customHeight="1">
      <c r="A189" s="85"/>
      <c r="B189" s="85"/>
      <c r="C189" s="85"/>
      <c r="D189" s="85"/>
      <c r="E189" s="85"/>
      <c r="F189" s="85"/>
      <c r="G189" s="85"/>
      <c r="H189" s="85"/>
      <c r="I189" s="85"/>
      <c r="J189" s="85"/>
      <c r="K189" s="85"/>
      <c r="L189" s="85"/>
      <c r="M189" s="85"/>
      <c r="N189" s="85"/>
      <c r="O189" s="85"/>
      <c r="P189" s="85"/>
      <c r="Q189" s="85"/>
      <c r="R189" s="85"/>
      <c r="S189" s="85"/>
      <c r="T189" s="85"/>
      <c r="U189" s="85"/>
      <c r="V189" s="85"/>
      <c r="W189" s="85"/>
      <c r="X189" s="85"/>
      <c r="Y189" s="85"/>
      <c r="Z189" s="85"/>
    </row>
    <row r="190" ht="12.0" customHeight="1">
      <c r="A190" s="85"/>
      <c r="B190" s="85"/>
      <c r="C190" s="85"/>
      <c r="D190" s="85"/>
      <c r="E190" s="85"/>
      <c r="F190" s="85"/>
      <c r="G190" s="85"/>
      <c r="H190" s="85"/>
      <c r="I190" s="85"/>
      <c r="J190" s="85"/>
      <c r="K190" s="85"/>
      <c r="L190" s="85"/>
      <c r="M190" s="85"/>
      <c r="N190" s="85"/>
      <c r="O190" s="85"/>
      <c r="P190" s="85"/>
      <c r="Q190" s="85"/>
      <c r="R190" s="85"/>
      <c r="S190" s="85"/>
      <c r="T190" s="85"/>
      <c r="U190" s="85"/>
      <c r="V190" s="85"/>
      <c r="W190" s="85"/>
      <c r="X190" s="85"/>
      <c r="Y190" s="85"/>
      <c r="Z190" s="85"/>
    </row>
    <row r="191" ht="12.0" customHeight="1">
      <c r="A191" s="85"/>
      <c r="B191" s="85"/>
      <c r="C191" s="85"/>
      <c r="D191" s="85"/>
      <c r="E191" s="85"/>
      <c r="F191" s="85"/>
      <c r="G191" s="85"/>
      <c r="H191" s="85"/>
      <c r="I191" s="85"/>
      <c r="J191" s="85"/>
      <c r="K191" s="85"/>
      <c r="L191" s="85"/>
      <c r="M191" s="85"/>
      <c r="N191" s="85"/>
      <c r="O191" s="85"/>
      <c r="P191" s="85"/>
      <c r="Q191" s="85"/>
      <c r="R191" s="85"/>
      <c r="S191" s="85"/>
      <c r="T191" s="85"/>
      <c r="U191" s="85"/>
      <c r="V191" s="85"/>
      <c r="W191" s="85"/>
      <c r="X191" s="85"/>
      <c r="Y191" s="85"/>
      <c r="Z191" s="85"/>
    </row>
    <row r="192" ht="12.0" customHeight="1">
      <c r="A192" s="85"/>
      <c r="B192" s="85"/>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row>
    <row r="193" ht="12.0" customHeight="1">
      <c r="A193" s="85"/>
      <c r="B193" s="85"/>
      <c r="C193" s="85"/>
      <c r="D193" s="85"/>
      <c r="E193" s="85"/>
      <c r="F193" s="85"/>
      <c r="G193" s="85"/>
      <c r="H193" s="85"/>
      <c r="I193" s="85"/>
      <c r="J193" s="85"/>
      <c r="K193" s="85"/>
      <c r="L193" s="85"/>
      <c r="M193" s="85"/>
      <c r="N193" s="85"/>
      <c r="O193" s="85"/>
      <c r="P193" s="85"/>
      <c r="Q193" s="85"/>
      <c r="R193" s="85"/>
      <c r="S193" s="85"/>
      <c r="T193" s="85"/>
      <c r="U193" s="85"/>
      <c r="V193" s="85"/>
      <c r="W193" s="85"/>
      <c r="X193" s="85"/>
      <c r="Y193" s="85"/>
      <c r="Z193" s="85"/>
    </row>
    <row r="194" ht="12.0" customHeight="1">
      <c r="A194" s="85"/>
      <c r="B194" s="85"/>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row>
    <row r="195" ht="12.0" customHeight="1">
      <c r="A195" s="85"/>
      <c r="B195" s="85"/>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row>
    <row r="196" ht="12.0" customHeight="1">
      <c r="A196" s="85"/>
      <c r="B196" s="85"/>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row>
    <row r="197" ht="12.0" customHeight="1">
      <c r="A197" s="85"/>
      <c r="B197" s="85"/>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row>
    <row r="198" ht="12.0" customHeight="1">
      <c r="A198" s="85"/>
      <c r="B198" s="85"/>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row>
    <row r="199" ht="12.0" customHeight="1">
      <c r="A199" s="85"/>
      <c r="B199" s="85"/>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row>
    <row r="200" ht="12.0" customHeight="1">
      <c r="A200" s="85"/>
      <c r="B200" s="85"/>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row>
    <row r="201" ht="12.0" customHeight="1">
      <c r="A201" s="85"/>
      <c r="B201" s="85"/>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row>
    <row r="202" ht="12.0" customHeight="1">
      <c r="A202" s="85"/>
      <c r="B202" s="85"/>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row>
    <row r="203" ht="12.0" customHeight="1">
      <c r="A203" s="85"/>
      <c r="B203" s="85"/>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row>
    <row r="204" ht="12.0" customHeight="1">
      <c r="A204" s="85"/>
      <c r="B204" s="85"/>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row>
    <row r="205" ht="12.0" customHeight="1">
      <c r="A205" s="85"/>
      <c r="B205" s="85"/>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row>
    <row r="206" ht="12.0" customHeight="1">
      <c r="A206" s="85"/>
      <c r="B206" s="85"/>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row>
    <row r="207" ht="12.0" customHeight="1">
      <c r="A207" s="85"/>
      <c r="B207" s="85"/>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row>
    <row r="208" ht="12.0" customHeight="1">
      <c r="A208" s="85"/>
      <c r="B208" s="85"/>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row>
    <row r="209" ht="12.0" customHeight="1">
      <c r="A209" s="85"/>
      <c r="B209" s="85"/>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row>
    <row r="210" ht="12.0" customHeight="1">
      <c r="A210" s="85"/>
      <c r="B210" s="85"/>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row>
    <row r="211" ht="12.0" customHeight="1">
      <c r="A211" s="85"/>
      <c r="B211" s="85"/>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row>
    <row r="212" ht="12.0" customHeight="1">
      <c r="A212" s="85"/>
      <c r="B212" s="85"/>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row>
    <row r="213" ht="12.0" customHeight="1">
      <c r="A213" s="85"/>
      <c r="B213" s="85"/>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row>
    <row r="214" ht="12.0" customHeight="1">
      <c r="A214" s="85"/>
      <c r="B214" s="85"/>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row>
    <row r="215" ht="12.0" customHeight="1">
      <c r="A215" s="85"/>
      <c r="B215" s="85"/>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row>
    <row r="216" ht="12.0" customHeight="1">
      <c r="A216" s="85"/>
      <c r="B216" s="85"/>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row>
    <row r="217" ht="12.0" customHeight="1">
      <c r="A217" s="85"/>
      <c r="B217" s="85"/>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row>
    <row r="218" ht="12.0" customHeight="1">
      <c r="A218" s="85"/>
      <c r="B218" s="85"/>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row>
    <row r="219" ht="12.0" customHeight="1">
      <c r="A219" s="85"/>
      <c r="B219" s="85"/>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row>
    <row r="220" ht="12.0" customHeight="1">
      <c r="A220" s="85"/>
      <c r="B220" s="85"/>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row>
    <row r="221" ht="12.0" customHeight="1">
      <c r="A221" s="85"/>
      <c r="B221" s="85"/>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row>
    <row r="222" ht="12.0" customHeight="1">
      <c r="A222" s="85"/>
      <c r="B222" s="85"/>
      <c r="C222" s="85"/>
      <c r="D222" s="85"/>
      <c r="E222" s="85"/>
      <c r="F222" s="85"/>
      <c r="G222" s="85"/>
      <c r="H222" s="85"/>
      <c r="I222" s="85"/>
      <c r="J222" s="85"/>
      <c r="K222" s="85"/>
      <c r="L222" s="85"/>
      <c r="M222" s="85"/>
      <c r="N222" s="85"/>
      <c r="O222" s="85"/>
      <c r="P222" s="85"/>
      <c r="Q222" s="85"/>
      <c r="R222" s="85"/>
      <c r="S222" s="85"/>
      <c r="T222" s="85"/>
      <c r="U222" s="85"/>
      <c r="V222" s="85"/>
      <c r="W222" s="85"/>
      <c r="X222" s="85"/>
      <c r="Y222" s="85"/>
      <c r="Z222" s="85"/>
    </row>
    <row r="223" ht="12.0" customHeight="1">
      <c r="A223" s="85"/>
      <c r="B223" s="85"/>
      <c r="C223" s="85"/>
      <c r="D223" s="85"/>
      <c r="E223" s="85"/>
      <c r="F223" s="85"/>
      <c r="G223" s="85"/>
      <c r="H223" s="85"/>
      <c r="I223" s="85"/>
      <c r="J223" s="85"/>
      <c r="K223" s="85"/>
      <c r="L223" s="85"/>
      <c r="M223" s="85"/>
      <c r="N223" s="85"/>
      <c r="O223" s="85"/>
      <c r="P223" s="85"/>
      <c r="Q223" s="85"/>
      <c r="R223" s="85"/>
      <c r="S223" s="85"/>
      <c r="T223" s="85"/>
      <c r="U223" s="85"/>
      <c r="V223" s="85"/>
      <c r="W223" s="85"/>
      <c r="X223" s="85"/>
      <c r="Y223" s="85"/>
      <c r="Z223" s="85"/>
    </row>
    <row r="224" ht="12.0" customHeight="1">
      <c r="A224" s="85"/>
      <c r="B224" s="85"/>
      <c r="C224" s="85"/>
      <c r="D224" s="85"/>
      <c r="E224" s="85"/>
      <c r="F224" s="85"/>
      <c r="G224" s="85"/>
      <c r="H224" s="85"/>
      <c r="I224" s="85"/>
      <c r="J224" s="85"/>
      <c r="K224" s="85"/>
      <c r="L224" s="85"/>
      <c r="M224" s="85"/>
      <c r="N224" s="85"/>
      <c r="O224" s="85"/>
      <c r="P224" s="85"/>
      <c r="Q224" s="85"/>
      <c r="R224" s="85"/>
      <c r="S224" s="85"/>
      <c r="T224" s="85"/>
      <c r="U224" s="85"/>
      <c r="V224" s="85"/>
      <c r="W224" s="85"/>
      <c r="X224" s="85"/>
      <c r="Y224" s="85"/>
      <c r="Z224" s="85"/>
    </row>
    <row r="225" ht="12.0" customHeight="1">
      <c r="A225" s="85"/>
      <c r="B225" s="85"/>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row>
    <row r="226" ht="12.0" customHeight="1">
      <c r="A226" s="85"/>
      <c r="B226" s="85"/>
      <c r="C226" s="85"/>
      <c r="D226" s="85"/>
      <c r="E226" s="85"/>
      <c r="F226" s="85"/>
      <c r="G226" s="85"/>
      <c r="H226" s="85"/>
      <c r="I226" s="85"/>
      <c r="J226" s="85"/>
      <c r="K226" s="85"/>
      <c r="L226" s="85"/>
      <c r="M226" s="85"/>
      <c r="N226" s="85"/>
      <c r="O226" s="85"/>
      <c r="P226" s="85"/>
      <c r="Q226" s="85"/>
      <c r="R226" s="85"/>
      <c r="S226" s="85"/>
      <c r="T226" s="85"/>
      <c r="U226" s="85"/>
      <c r="V226" s="85"/>
      <c r="W226" s="85"/>
      <c r="X226" s="85"/>
      <c r="Y226" s="85"/>
      <c r="Z226" s="85"/>
    </row>
    <row r="227" ht="12.0" customHeight="1">
      <c r="A227" s="85"/>
      <c r="B227" s="85"/>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row>
    <row r="228" ht="12.0" customHeight="1">
      <c r="A228" s="85"/>
      <c r="B228" s="85"/>
      <c r="C228" s="85"/>
      <c r="D228" s="85"/>
      <c r="E228" s="85"/>
      <c r="F228" s="85"/>
      <c r="G228" s="85"/>
      <c r="H228" s="85"/>
      <c r="I228" s="85"/>
      <c r="J228" s="85"/>
      <c r="K228" s="85"/>
      <c r="L228" s="85"/>
      <c r="M228" s="85"/>
      <c r="N228" s="85"/>
      <c r="O228" s="85"/>
      <c r="P228" s="85"/>
      <c r="Q228" s="85"/>
      <c r="R228" s="85"/>
      <c r="S228" s="85"/>
      <c r="T228" s="85"/>
      <c r="U228" s="85"/>
      <c r="V228" s="85"/>
      <c r="W228" s="85"/>
      <c r="X228" s="85"/>
      <c r="Y228" s="85"/>
      <c r="Z228" s="85"/>
    </row>
    <row r="229" ht="12.0" customHeight="1">
      <c r="A229" s="85"/>
      <c r="B229" s="85"/>
      <c r="C229" s="85"/>
      <c r="D229" s="85"/>
      <c r="E229" s="85"/>
      <c r="F229" s="85"/>
      <c r="G229" s="85"/>
      <c r="H229" s="85"/>
      <c r="I229" s="85"/>
      <c r="J229" s="85"/>
      <c r="K229" s="85"/>
      <c r="L229" s="85"/>
      <c r="M229" s="85"/>
      <c r="N229" s="85"/>
      <c r="O229" s="85"/>
      <c r="P229" s="85"/>
      <c r="Q229" s="85"/>
      <c r="R229" s="85"/>
      <c r="S229" s="85"/>
      <c r="T229" s="85"/>
      <c r="U229" s="85"/>
      <c r="V229" s="85"/>
      <c r="W229" s="85"/>
      <c r="X229" s="85"/>
      <c r="Y229" s="85"/>
      <c r="Z229" s="85"/>
    </row>
    <row r="230" ht="12.0" customHeight="1">
      <c r="A230" s="85"/>
      <c r="B230" s="85"/>
      <c r="C230" s="85"/>
      <c r="D230" s="85"/>
      <c r="E230" s="85"/>
      <c r="F230" s="85"/>
      <c r="G230" s="85"/>
      <c r="H230" s="85"/>
      <c r="I230" s="85"/>
      <c r="J230" s="85"/>
      <c r="K230" s="85"/>
      <c r="L230" s="85"/>
      <c r="M230" s="85"/>
      <c r="N230" s="85"/>
      <c r="O230" s="85"/>
      <c r="P230" s="85"/>
      <c r="Q230" s="85"/>
      <c r="R230" s="85"/>
      <c r="S230" s="85"/>
      <c r="T230" s="85"/>
      <c r="U230" s="85"/>
      <c r="V230" s="85"/>
      <c r="W230" s="85"/>
      <c r="X230" s="85"/>
      <c r="Y230" s="85"/>
      <c r="Z230" s="85"/>
    </row>
    <row r="231" ht="12.0" customHeight="1">
      <c r="A231" s="85"/>
      <c r="B231" s="85"/>
      <c r="C231" s="85"/>
      <c r="D231" s="85"/>
      <c r="E231" s="85"/>
      <c r="F231" s="85"/>
      <c r="G231" s="85"/>
      <c r="H231" s="85"/>
      <c r="I231" s="85"/>
      <c r="J231" s="85"/>
      <c r="K231" s="85"/>
      <c r="L231" s="85"/>
      <c r="M231" s="85"/>
      <c r="N231" s="85"/>
      <c r="O231" s="85"/>
      <c r="P231" s="85"/>
      <c r="Q231" s="85"/>
      <c r="R231" s="85"/>
      <c r="S231" s="85"/>
      <c r="T231" s="85"/>
      <c r="U231" s="85"/>
      <c r="V231" s="85"/>
      <c r="W231" s="85"/>
      <c r="X231" s="85"/>
      <c r="Y231" s="85"/>
      <c r="Z231" s="85"/>
    </row>
    <row r="232" ht="12.0" customHeight="1">
      <c r="A232" s="85"/>
      <c r="B232" s="85"/>
      <c r="C232" s="85"/>
      <c r="D232" s="85"/>
      <c r="E232" s="85"/>
      <c r="F232" s="85"/>
      <c r="G232" s="85"/>
      <c r="H232" s="85"/>
      <c r="I232" s="85"/>
      <c r="J232" s="85"/>
      <c r="K232" s="85"/>
      <c r="L232" s="85"/>
      <c r="M232" s="85"/>
      <c r="N232" s="85"/>
      <c r="O232" s="85"/>
      <c r="P232" s="85"/>
      <c r="Q232" s="85"/>
      <c r="R232" s="85"/>
      <c r="S232" s="85"/>
      <c r="T232" s="85"/>
      <c r="U232" s="85"/>
      <c r="V232" s="85"/>
      <c r="W232" s="85"/>
      <c r="X232" s="85"/>
      <c r="Y232" s="85"/>
      <c r="Z232" s="85"/>
    </row>
    <row r="233" ht="12.0" customHeight="1">
      <c r="A233" s="85"/>
      <c r="B233" s="85"/>
      <c r="C233" s="85"/>
      <c r="D233" s="85"/>
      <c r="E233" s="85"/>
      <c r="F233" s="85"/>
      <c r="G233" s="85"/>
      <c r="H233" s="85"/>
      <c r="I233" s="85"/>
      <c r="J233" s="85"/>
      <c r="K233" s="85"/>
      <c r="L233" s="85"/>
      <c r="M233" s="85"/>
      <c r="N233" s="85"/>
      <c r="O233" s="85"/>
      <c r="P233" s="85"/>
      <c r="Q233" s="85"/>
      <c r="R233" s="85"/>
      <c r="S233" s="85"/>
      <c r="T233" s="85"/>
      <c r="U233" s="85"/>
      <c r="V233" s="85"/>
      <c r="W233" s="85"/>
      <c r="X233" s="85"/>
      <c r="Y233" s="85"/>
      <c r="Z233" s="85"/>
    </row>
    <row r="234" ht="12.0" customHeight="1">
      <c r="A234" s="85"/>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row>
    <row r="235" ht="12.0" customHeight="1">
      <c r="A235" s="85"/>
      <c r="B235" s="85"/>
      <c r="C235" s="85"/>
      <c r="D235" s="85"/>
      <c r="E235" s="85"/>
      <c r="F235" s="85"/>
      <c r="G235" s="85"/>
      <c r="H235" s="85"/>
      <c r="I235" s="85"/>
      <c r="J235" s="85"/>
      <c r="K235" s="85"/>
      <c r="L235" s="85"/>
      <c r="M235" s="85"/>
      <c r="N235" s="85"/>
      <c r="O235" s="85"/>
      <c r="P235" s="85"/>
      <c r="Q235" s="85"/>
      <c r="R235" s="85"/>
      <c r="S235" s="85"/>
      <c r="T235" s="85"/>
      <c r="U235" s="85"/>
      <c r="V235" s="85"/>
      <c r="W235" s="85"/>
      <c r="X235" s="85"/>
      <c r="Y235" s="85"/>
      <c r="Z235" s="85"/>
    </row>
    <row r="236" ht="12.0" customHeight="1">
      <c r="A236" s="85"/>
      <c r="B236" s="85"/>
      <c r="C236" s="85"/>
      <c r="D236" s="85"/>
      <c r="E236" s="85"/>
      <c r="F236" s="85"/>
      <c r="G236" s="85"/>
      <c r="H236" s="85"/>
      <c r="I236" s="85"/>
      <c r="J236" s="85"/>
      <c r="K236" s="85"/>
      <c r="L236" s="85"/>
      <c r="M236" s="85"/>
      <c r="N236" s="85"/>
      <c r="O236" s="85"/>
      <c r="P236" s="85"/>
      <c r="Q236" s="85"/>
      <c r="R236" s="85"/>
      <c r="S236" s="85"/>
      <c r="T236" s="85"/>
      <c r="U236" s="85"/>
      <c r="V236" s="85"/>
      <c r="W236" s="85"/>
      <c r="X236" s="85"/>
      <c r="Y236" s="85"/>
      <c r="Z236" s="85"/>
    </row>
    <row r="237" ht="12.0" customHeight="1">
      <c r="A237" s="85"/>
      <c r="B237" s="85"/>
      <c r="C237" s="85"/>
      <c r="D237" s="85"/>
      <c r="E237" s="85"/>
      <c r="F237" s="85"/>
      <c r="G237" s="85"/>
      <c r="H237" s="85"/>
      <c r="I237" s="85"/>
      <c r="J237" s="85"/>
      <c r="K237" s="85"/>
      <c r="L237" s="85"/>
      <c r="M237" s="85"/>
      <c r="N237" s="85"/>
      <c r="O237" s="85"/>
      <c r="P237" s="85"/>
      <c r="Q237" s="85"/>
      <c r="R237" s="85"/>
      <c r="S237" s="85"/>
      <c r="T237" s="85"/>
      <c r="U237" s="85"/>
      <c r="V237" s="85"/>
      <c r="W237" s="85"/>
      <c r="X237" s="85"/>
      <c r="Y237" s="85"/>
      <c r="Z237" s="85"/>
    </row>
    <row r="238" ht="12.0" customHeight="1">
      <c r="A238" s="85"/>
      <c r="B238" s="85"/>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row>
    <row r="239" ht="12.0" customHeight="1">
      <c r="A239" s="85"/>
      <c r="B239" s="85"/>
      <c r="C239" s="85"/>
      <c r="D239" s="85"/>
      <c r="E239" s="85"/>
      <c r="F239" s="85"/>
      <c r="G239" s="85"/>
      <c r="H239" s="85"/>
      <c r="I239" s="85"/>
      <c r="J239" s="85"/>
      <c r="K239" s="85"/>
      <c r="L239" s="85"/>
      <c r="M239" s="85"/>
      <c r="N239" s="85"/>
      <c r="O239" s="85"/>
      <c r="P239" s="85"/>
      <c r="Q239" s="85"/>
      <c r="R239" s="85"/>
      <c r="S239" s="85"/>
      <c r="T239" s="85"/>
      <c r="U239" s="85"/>
      <c r="V239" s="85"/>
      <c r="W239" s="85"/>
      <c r="X239" s="85"/>
      <c r="Y239" s="85"/>
      <c r="Z239" s="85"/>
    </row>
    <row r="240" ht="12.0" customHeight="1">
      <c r="A240" s="85"/>
      <c r="B240" s="85"/>
      <c r="C240" s="85"/>
      <c r="D240" s="85"/>
      <c r="E240" s="85"/>
      <c r="F240" s="85"/>
      <c r="G240" s="85"/>
      <c r="H240" s="85"/>
      <c r="I240" s="85"/>
      <c r="J240" s="85"/>
      <c r="K240" s="85"/>
      <c r="L240" s="85"/>
      <c r="M240" s="85"/>
      <c r="N240" s="85"/>
      <c r="O240" s="85"/>
      <c r="P240" s="85"/>
      <c r="Q240" s="85"/>
      <c r="R240" s="85"/>
      <c r="S240" s="85"/>
      <c r="T240" s="85"/>
      <c r="U240" s="85"/>
      <c r="V240" s="85"/>
      <c r="W240" s="85"/>
      <c r="X240" s="85"/>
      <c r="Y240" s="85"/>
      <c r="Z240" s="85"/>
    </row>
    <row r="241" ht="12.0" customHeight="1">
      <c r="A241" s="85"/>
      <c r="B241" s="85"/>
      <c r="C241" s="85"/>
      <c r="D241" s="85"/>
      <c r="E241" s="85"/>
      <c r="F241" s="85"/>
      <c r="G241" s="85"/>
      <c r="H241" s="85"/>
      <c r="I241" s="85"/>
      <c r="J241" s="85"/>
      <c r="K241" s="85"/>
      <c r="L241" s="85"/>
      <c r="M241" s="85"/>
      <c r="N241" s="85"/>
      <c r="O241" s="85"/>
      <c r="P241" s="85"/>
      <c r="Q241" s="85"/>
      <c r="R241" s="85"/>
      <c r="S241" s="85"/>
      <c r="T241" s="85"/>
      <c r="U241" s="85"/>
      <c r="V241" s="85"/>
      <c r="W241" s="85"/>
      <c r="X241" s="85"/>
      <c r="Y241" s="85"/>
      <c r="Z241" s="85"/>
    </row>
    <row r="242" ht="12.0" customHeight="1">
      <c r="A242" s="85"/>
      <c r="B242" s="85"/>
      <c r="C242" s="85"/>
      <c r="D242" s="85"/>
      <c r="E242" s="85"/>
      <c r="F242" s="85"/>
      <c r="G242" s="85"/>
      <c r="H242" s="85"/>
      <c r="I242" s="85"/>
      <c r="J242" s="85"/>
      <c r="K242" s="85"/>
      <c r="L242" s="85"/>
      <c r="M242" s="85"/>
      <c r="N242" s="85"/>
      <c r="O242" s="85"/>
      <c r="P242" s="85"/>
      <c r="Q242" s="85"/>
      <c r="R242" s="85"/>
      <c r="S242" s="85"/>
      <c r="T242" s="85"/>
      <c r="U242" s="85"/>
      <c r="V242" s="85"/>
      <c r="W242" s="85"/>
      <c r="X242" s="85"/>
      <c r="Y242" s="85"/>
      <c r="Z242" s="85"/>
    </row>
    <row r="243" ht="12.0" customHeight="1">
      <c r="A243" s="85"/>
      <c r="B243" s="85"/>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row>
    <row r="244" ht="12.0" customHeight="1">
      <c r="A244" s="85"/>
      <c r="B244" s="85"/>
      <c r="C244" s="85"/>
      <c r="D244" s="85"/>
      <c r="E244" s="85"/>
      <c r="F244" s="85"/>
      <c r="G244" s="85"/>
      <c r="H244" s="85"/>
      <c r="I244" s="85"/>
      <c r="J244" s="85"/>
      <c r="K244" s="85"/>
      <c r="L244" s="85"/>
      <c r="M244" s="85"/>
      <c r="N244" s="85"/>
      <c r="O244" s="85"/>
      <c r="P244" s="85"/>
      <c r="Q244" s="85"/>
      <c r="R244" s="85"/>
      <c r="S244" s="85"/>
      <c r="T244" s="85"/>
      <c r="U244" s="85"/>
      <c r="V244" s="85"/>
      <c r="W244" s="85"/>
      <c r="X244" s="85"/>
      <c r="Y244" s="85"/>
      <c r="Z244" s="85"/>
    </row>
    <row r="245" ht="12.0" customHeight="1">
      <c r="A245" s="85"/>
      <c r="B245" s="85"/>
      <c r="C245" s="85"/>
      <c r="D245" s="85"/>
      <c r="E245" s="85"/>
      <c r="F245" s="85"/>
      <c r="G245" s="85"/>
      <c r="H245" s="85"/>
      <c r="I245" s="85"/>
      <c r="J245" s="85"/>
      <c r="K245" s="85"/>
      <c r="L245" s="85"/>
      <c r="M245" s="85"/>
      <c r="N245" s="85"/>
      <c r="O245" s="85"/>
      <c r="P245" s="85"/>
      <c r="Q245" s="85"/>
      <c r="R245" s="85"/>
      <c r="S245" s="85"/>
      <c r="T245" s="85"/>
      <c r="U245" s="85"/>
      <c r="V245" s="85"/>
      <c r="W245" s="85"/>
      <c r="X245" s="85"/>
      <c r="Y245" s="85"/>
      <c r="Z245" s="85"/>
    </row>
    <row r="246" ht="12.0" customHeight="1">
      <c r="A246" s="85"/>
      <c r="B246" s="85"/>
      <c r="C246" s="85"/>
      <c r="D246" s="85"/>
      <c r="E246" s="85"/>
      <c r="F246" s="85"/>
      <c r="G246" s="85"/>
      <c r="H246" s="85"/>
      <c r="I246" s="85"/>
      <c r="J246" s="85"/>
      <c r="K246" s="85"/>
      <c r="L246" s="85"/>
      <c r="M246" s="85"/>
      <c r="N246" s="85"/>
      <c r="O246" s="85"/>
      <c r="P246" s="85"/>
      <c r="Q246" s="85"/>
      <c r="R246" s="85"/>
      <c r="S246" s="85"/>
      <c r="T246" s="85"/>
      <c r="U246" s="85"/>
      <c r="V246" s="85"/>
      <c r="W246" s="85"/>
      <c r="X246" s="85"/>
      <c r="Y246" s="85"/>
      <c r="Z246" s="85"/>
    </row>
    <row r="247" ht="12.0" customHeight="1">
      <c r="A247" s="85"/>
      <c r="B247" s="85"/>
      <c r="C247" s="85"/>
      <c r="D247" s="85"/>
      <c r="E247" s="85"/>
      <c r="F247" s="85"/>
      <c r="G247" s="85"/>
      <c r="H247" s="85"/>
      <c r="I247" s="85"/>
      <c r="J247" s="85"/>
      <c r="K247" s="85"/>
      <c r="L247" s="85"/>
      <c r="M247" s="85"/>
      <c r="N247" s="85"/>
      <c r="O247" s="85"/>
      <c r="P247" s="85"/>
      <c r="Q247" s="85"/>
      <c r="R247" s="85"/>
      <c r="S247" s="85"/>
      <c r="T247" s="85"/>
      <c r="U247" s="85"/>
      <c r="V247" s="85"/>
      <c r="W247" s="85"/>
      <c r="X247" s="85"/>
      <c r="Y247" s="85"/>
      <c r="Z247" s="85"/>
    </row>
    <row r="248" ht="12.0" customHeight="1">
      <c r="A248" s="85"/>
      <c r="B248" s="85"/>
      <c r="C248" s="85"/>
      <c r="D248" s="85"/>
      <c r="E248" s="85"/>
      <c r="F248" s="85"/>
      <c r="G248" s="85"/>
      <c r="H248" s="85"/>
      <c r="I248" s="85"/>
      <c r="J248" s="85"/>
      <c r="K248" s="85"/>
      <c r="L248" s="85"/>
      <c r="M248" s="85"/>
      <c r="N248" s="85"/>
      <c r="O248" s="85"/>
      <c r="P248" s="85"/>
      <c r="Q248" s="85"/>
      <c r="R248" s="85"/>
      <c r="S248" s="85"/>
      <c r="T248" s="85"/>
      <c r="U248" s="85"/>
      <c r="V248" s="85"/>
      <c r="W248" s="85"/>
      <c r="X248" s="85"/>
      <c r="Y248" s="85"/>
      <c r="Z248" s="85"/>
    </row>
    <row r="249" ht="12.0" customHeight="1">
      <c r="A249" s="85"/>
      <c r="B249" s="85"/>
      <c r="C249" s="85"/>
      <c r="D249" s="85"/>
      <c r="E249" s="85"/>
      <c r="F249" s="85"/>
      <c r="G249" s="85"/>
      <c r="H249" s="85"/>
      <c r="I249" s="85"/>
      <c r="J249" s="85"/>
      <c r="K249" s="85"/>
      <c r="L249" s="85"/>
      <c r="M249" s="85"/>
      <c r="N249" s="85"/>
      <c r="O249" s="85"/>
      <c r="P249" s="85"/>
      <c r="Q249" s="85"/>
      <c r="R249" s="85"/>
      <c r="S249" s="85"/>
      <c r="T249" s="85"/>
      <c r="U249" s="85"/>
      <c r="V249" s="85"/>
      <c r="W249" s="85"/>
      <c r="X249" s="85"/>
      <c r="Y249" s="85"/>
      <c r="Z249" s="85"/>
    </row>
    <row r="250" ht="12.0" customHeight="1">
      <c r="A250" s="85"/>
      <c r="B250" s="85"/>
      <c r="C250" s="85"/>
      <c r="D250" s="85"/>
      <c r="E250" s="85"/>
      <c r="F250" s="85"/>
      <c r="G250" s="85"/>
      <c r="H250" s="85"/>
      <c r="I250" s="85"/>
      <c r="J250" s="85"/>
      <c r="K250" s="85"/>
      <c r="L250" s="85"/>
      <c r="M250" s="85"/>
      <c r="N250" s="85"/>
      <c r="O250" s="85"/>
      <c r="P250" s="85"/>
      <c r="Q250" s="85"/>
      <c r="R250" s="85"/>
      <c r="S250" s="85"/>
      <c r="T250" s="85"/>
      <c r="U250" s="85"/>
      <c r="V250" s="85"/>
      <c r="W250" s="85"/>
      <c r="X250" s="85"/>
      <c r="Y250" s="85"/>
      <c r="Z250" s="85"/>
    </row>
    <row r="251" ht="12.0" customHeight="1">
      <c r="A251" s="85"/>
      <c r="B251" s="85"/>
      <c r="C251" s="85"/>
      <c r="D251" s="85"/>
      <c r="E251" s="85"/>
      <c r="F251" s="85"/>
      <c r="G251" s="85"/>
      <c r="H251" s="85"/>
      <c r="I251" s="85"/>
      <c r="J251" s="85"/>
      <c r="K251" s="85"/>
      <c r="L251" s="85"/>
      <c r="M251" s="85"/>
      <c r="N251" s="85"/>
      <c r="O251" s="85"/>
      <c r="P251" s="85"/>
      <c r="Q251" s="85"/>
      <c r="R251" s="85"/>
      <c r="S251" s="85"/>
      <c r="T251" s="85"/>
      <c r="U251" s="85"/>
      <c r="V251" s="85"/>
      <c r="W251" s="85"/>
      <c r="X251" s="85"/>
      <c r="Y251" s="85"/>
      <c r="Z251" s="85"/>
    </row>
    <row r="252" ht="12.0" customHeight="1">
      <c r="A252" s="85"/>
      <c r="B252" s="85"/>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row>
    <row r="253" ht="12.0" customHeight="1">
      <c r="A253" s="85"/>
      <c r="B253" s="85"/>
      <c r="C253" s="85"/>
      <c r="D253" s="85"/>
      <c r="E253" s="85"/>
      <c r="F253" s="85"/>
      <c r="G253" s="85"/>
      <c r="H253" s="85"/>
      <c r="I253" s="85"/>
      <c r="J253" s="85"/>
      <c r="K253" s="85"/>
      <c r="L253" s="85"/>
      <c r="M253" s="85"/>
      <c r="N253" s="85"/>
      <c r="O253" s="85"/>
      <c r="P253" s="85"/>
      <c r="Q253" s="85"/>
      <c r="R253" s="85"/>
      <c r="S253" s="85"/>
      <c r="T253" s="85"/>
      <c r="U253" s="85"/>
      <c r="V253" s="85"/>
      <c r="W253" s="85"/>
      <c r="X253" s="85"/>
      <c r="Y253" s="85"/>
      <c r="Z253" s="85"/>
    </row>
    <row r="254" ht="12.0" customHeight="1">
      <c r="A254" s="85"/>
      <c r="B254" s="85"/>
      <c r="C254" s="85"/>
      <c r="D254" s="85"/>
      <c r="E254" s="85"/>
      <c r="F254" s="85"/>
      <c r="G254" s="85"/>
      <c r="H254" s="85"/>
      <c r="I254" s="85"/>
      <c r="J254" s="85"/>
      <c r="K254" s="85"/>
      <c r="L254" s="85"/>
      <c r="M254" s="85"/>
      <c r="N254" s="85"/>
      <c r="O254" s="85"/>
      <c r="P254" s="85"/>
      <c r="Q254" s="85"/>
      <c r="R254" s="85"/>
      <c r="S254" s="85"/>
      <c r="T254" s="85"/>
      <c r="U254" s="85"/>
      <c r="V254" s="85"/>
      <c r="W254" s="85"/>
      <c r="X254" s="85"/>
      <c r="Y254" s="85"/>
      <c r="Z254" s="85"/>
    </row>
    <row r="255" ht="12.0" customHeight="1">
      <c r="A255" s="85"/>
      <c r="B255" s="85"/>
      <c r="C255" s="85"/>
      <c r="D255" s="85"/>
      <c r="E255" s="85"/>
      <c r="F255" s="85"/>
      <c r="G255" s="85"/>
      <c r="H255" s="85"/>
      <c r="I255" s="85"/>
      <c r="J255" s="85"/>
      <c r="K255" s="85"/>
      <c r="L255" s="85"/>
      <c r="M255" s="85"/>
      <c r="N255" s="85"/>
      <c r="O255" s="85"/>
      <c r="P255" s="85"/>
      <c r="Q255" s="85"/>
      <c r="R255" s="85"/>
      <c r="S255" s="85"/>
      <c r="T255" s="85"/>
      <c r="U255" s="85"/>
      <c r="V255" s="85"/>
      <c r="W255" s="85"/>
      <c r="X255" s="85"/>
      <c r="Y255" s="85"/>
      <c r="Z255" s="85"/>
    </row>
    <row r="256" ht="12.0" customHeight="1">
      <c r="A256" s="85"/>
      <c r="B256" s="85"/>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row>
    <row r="257" ht="12.0" customHeight="1">
      <c r="A257" s="85"/>
      <c r="B257" s="85"/>
      <c r="C257" s="85"/>
      <c r="D257" s="85"/>
      <c r="E257" s="85"/>
      <c r="F257" s="85"/>
      <c r="G257" s="85"/>
      <c r="H257" s="85"/>
      <c r="I257" s="85"/>
      <c r="J257" s="85"/>
      <c r="K257" s="85"/>
      <c r="L257" s="85"/>
      <c r="M257" s="85"/>
      <c r="N257" s="85"/>
      <c r="O257" s="85"/>
      <c r="P257" s="85"/>
      <c r="Q257" s="85"/>
      <c r="R257" s="85"/>
      <c r="S257" s="85"/>
      <c r="T257" s="85"/>
      <c r="U257" s="85"/>
      <c r="V257" s="85"/>
      <c r="W257" s="85"/>
      <c r="X257" s="85"/>
      <c r="Y257" s="85"/>
      <c r="Z257" s="85"/>
    </row>
    <row r="258" ht="12.0" customHeight="1">
      <c r="A258" s="85"/>
      <c r="B258" s="85"/>
      <c r="C258" s="85"/>
      <c r="D258" s="85"/>
      <c r="E258" s="85"/>
      <c r="F258" s="85"/>
      <c r="G258" s="85"/>
      <c r="H258" s="85"/>
      <c r="I258" s="85"/>
      <c r="J258" s="85"/>
      <c r="K258" s="85"/>
      <c r="L258" s="85"/>
      <c r="M258" s="85"/>
      <c r="N258" s="85"/>
      <c r="O258" s="85"/>
      <c r="P258" s="85"/>
      <c r="Q258" s="85"/>
      <c r="R258" s="85"/>
      <c r="S258" s="85"/>
      <c r="T258" s="85"/>
      <c r="U258" s="85"/>
      <c r="V258" s="85"/>
      <c r="W258" s="85"/>
      <c r="X258" s="85"/>
      <c r="Y258" s="85"/>
      <c r="Z258" s="85"/>
    </row>
    <row r="259" ht="12.0" customHeight="1">
      <c r="A259" s="85"/>
      <c r="B259" s="85"/>
      <c r="C259" s="85"/>
      <c r="D259" s="85"/>
      <c r="E259" s="85"/>
      <c r="F259" s="85"/>
      <c r="G259" s="85"/>
      <c r="H259" s="85"/>
      <c r="I259" s="85"/>
      <c r="J259" s="85"/>
      <c r="K259" s="85"/>
      <c r="L259" s="85"/>
      <c r="M259" s="85"/>
      <c r="N259" s="85"/>
      <c r="O259" s="85"/>
      <c r="P259" s="85"/>
      <c r="Q259" s="85"/>
      <c r="R259" s="85"/>
      <c r="S259" s="85"/>
      <c r="T259" s="85"/>
      <c r="U259" s="85"/>
      <c r="V259" s="85"/>
      <c r="W259" s="85"/>
      <c r="X259" s="85"/>
      <c r="Y259" s="85"/>
      <c r="Z259" s="85"/>
    </row>
    <row r="260" ht="12.0" customHeight="1">
      <c r="A260" s="85"/>
      <c r="B260" s="85"/>
      <c r="C260" s="85"/>
      <c r="D260" s="85"/>
      <c r="E260" s="85"/>
      <c r="F260" s="85"/>
      <c r="G260" s="85"/>
      <c r="H260" s="85"/>
      <c r="I260" s="85"/>
      <c r="J260" s="85"/>
      <c r="K260" s="85"/>
      <c r="L260" s="85"/>
      <c r="M260" s="85"/>
      <c r="N260" s="85"/>
      <c r="O260" s="85"/>
      <c r="P260" s="85"/>
      <c r="Q260" s="85"/>
      <c r="R260" s="85"/>
      <c r="S260" s="85"/>
      <c r="T260" s="85"/>
      <c r="U260" s="85"/>
      <c r="V260" s="85"/>
      <c r="W260" s="85"/>
      <c r="X260" s="85"/>
      <c r="Y260" s="85"/>
      <c r="Z260" s="85"/>
    </row>
    <row r="261" ht="12.0" customHeight="1">
      <c r="A261" s="85"/>
      <c r="B261" s="85"/>
      <c r="C261" s="85"/>
      <c r="D261" s="85"/>
      <c r="E261" s="85"/>
      <c r="F261" s="85"/>
      <c r="G261" s="85"/>
      <c r="H261" s="85"/>
      <c r="I261" s="85"/>
      <c r="J261" s="85"/>
      <c r="K261" s="85"/>
      <c r="L261" s="85"/>
      <c r="M261" s="85"/>
      <c r="N261" s="85"/>
      <c r="O261" s="85"/>
      <c r="P261" s="85"/>
      <c r="Q261" s="85"/>
      <c r="R261" s="85"/>
      <c r="S261" s="85"/>
      <c r="T261" s="85"/>
      <c r="U261" s="85"/>
      <c r="V261" s="85"/>
      <c r="W261" s="85"/>
      <c r="X261" s="85"/>
      <c r="Y261" s="85"/>
      <c r="Z261" s="85"/>
    </row>
    <row r="262" ht="12.0" customHeight="1">
      <c r="A262" s="85"/>
      <c r="B262" s="85"/>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row>
    <row r="263" ht="12.0" customHeight="1">
      <c r="A263" s="85"/>
      <c r="B263" s="85"/>
      <c r="C263" s="85"/>
      <c r="D263" s="85"/>
      <c r="E263" s="85"/>
      <c r="F263" s="85"/>
      <c r="G263" s="85"/>
      <c r="H263" s="85"/>
      <c r="I263" s="85"/>
      <c r="J263" s="85"/>
      <c r="K263" s="85"/>
      <c r="L263" s="85"/>
      <c r="M263" s="85"/>
      <c r="N263" s="85"/>
      <c r="O263" s="85"/>
      <c r="P263" s="85"/>
      <c r="Q263" s="85"/>
      <c r="R263" s="85"/>
      <c r="S263" s="85"/>
      <c r="T263" s="85"/>
      <c r="U263" s="85"/>
      <c r="V263" s="85"/>
      <c r="W263" s="85"/>
      <c r="X263" s="85"/>
      <c r="Y263" s="85"/>
      <c r="Z263" s="85"/>
    </row>
    <row r="264" ht="12.0" customHeight="1">
      <c r="A264" s="85"/>
      <c r="B264" s="85"/>
      <c r="C264" s="85"/>
      <c r="D264" s="85"/>
      <c r="E264" s="85"/>
      <c r="F264" s="85"/>
      <c r="G264" s="85"/>
      <c r="H264" s="85"/>
      <c r="I264" s="85"/>
      <c r="J264" s="85"/>
      <c r="K264" s="85"/>
      <c r="L264" s="85"/>
      <c r="M264" s="85"/>
      <c r="N264" s="85"/>
      <c r="O264" s="85"/>
      <c r="P264" s="85"/>
      <c r="Q264" s="85"/>
      <c r="R264" s="85"/>
      <c r="S264" s="85"/>
      <c r="T264" s="85"/>
      <c r="U264" s="85"/>
      <c r="V264" s="85"/>
      <c r="W264" s="85"/>
      <c r="X264" s="85"/>
      <c r="Y264" s="85"/>
      <c r="Z264" s="85"/>
    </row>
    <row r="265" ht="12.0" customHeight="1">
      <c r="A265" s="85"/>
      <c r="B265" s="85"/>
      <c r="C265" s="85"/>
      <c r="D265" s="85"/>
      <c r="E265" s="85"/>
      <c r="F265" s="85"/>
      <c r="G265" s="85"/>
      <c r="H265" s="85"/>
      <c r="I265" s="85"/>
      <c r="J265" s="85"/>
      <c r="K265" s="85"/>
      <c r="L265" s="85"/>
      <c r="M265" s="85"/>
      <c r="N265" s="85"/>
      <c r="O265" s="85"/>
      <c r="P265" s="85"/>
      <c r="Q265" s="85"/>
      <c r="R265" s="85"/>
      <c r="S265" s="85"/>
      <c r="T265" s="85"/>
      <c r="U265" s="85"/>
      <c r="V265" s="85"/>
      <c r="W265" s="85"/>
      <c r="X265" s="85"/>
      <c r="Y265" s="85"/>
      <c r="Z265" s="85"/>
    </row>
    <row r="266" ht="12.0" customHeight="1">
      <c r="A266" s="85"/>
      <c r="B266" s="85"/>
      <c r="C266" s="85"/>
      <c r="D266" s="85"/>
      <c r="E266" s="85"/>
      <c r="F266" s="85"/>
      <c r="G266" s="85"/>
      <c r="H266" s="85"/>
      <c r="I266" s="85"/>
      <c r="J266" s="85"/>
      <c r="K266" s="85"/>
      <c r="L266" s="85"/>
      <c r="M266" s="85"/>
      <c r="N266" s="85"/>
      <c r="O266" s="85"/>
      <c r="P266" s="85"/>
      <c r="Q266" s="85"/>
      <c r="R266" s="85"/>
      <c r="S266" s="85"/>
      <c r="T266" s="85"/>
      <c r="U266" s="85"/>
      <c r="V266" s="85"/>
      <c r="W266" s="85"/>
      <c r="X266" s="85"/>
      <c r="Y266" s="85"/>
      <c r="Z266" s="85"/>
    </row>
    <row r="267" ht="12.0" customHeight="1">
      <c r="A267" s="85"/>
      <c r="B267" s="85"/>
      <c r="C267" s="85"/>
      <c r="D267" s="85"/>
      <c r="E267" s="85"/>
      <c r="F267" s="85"/>
      <c r="G267" s="85"/>
      <c r="H267" s="85"/>
      <c r="I267" s="85"/>
      <c r="J267" s="85"/>
      <c r="K267" s="85"/>
      <c r="L267" s="85"/>
      <c r="M267" s="85"/>
      <c r="N267" s="85"/>
      <c r="O267" s="85"/>
      <c r="P267" s="85"/>
      <c r="Q267" s="85"/>
      <c r="R267" s="85"/>
      <c r="S267" s="85"/>
      <c r="T267" s="85"/>
      <c r="U267" s="85"/>
      <c r="V267" s="85"/>
      <c r="W267" s="85"/>
      <c r="X267" s="85"/>
      <c r="Y267" s="85"/>
      <c r="Z267" s="85"/>
    </row>
    <row r="268" ht="12.0" customHeight="1">
      <c r="A268" s="85"/>
      <c r="B268" s="85"/>
      <c r="C268" s="85"/>
      <c r="D268" s="85"/>
      <c r="E268" s="85"/>
      <c r="F268" s="85"/>
      <c r="G268" s="85"/>
      <c r="H268" s="85"/>
      <c r="I268" s="85"/>
      <c r="J268" s="85"/>
      <c r="K268" s="85"/>
      <c r="L268" s="85"/>
      <c r="M268" s="85"/>
      <c r="N268" s="85"/>
      <c r="O268" s="85"/>
      <c r="P268" s="85"/>
      <c r="Q268" s="85"/>
      <c r="R268" s="85"/>
      <c r="S268" s="85"/>
      <c r="T268" s="85"/>
      <c r="U268" s="85"/>
      <c r="V268" s="85"/>
      <c r="W268" s="85"/>
      <c r="X268" s="85"/>
      <c r="Y268" s="85"/>
      <c r="Z268" s="85"/>
    </row>
    <row r="269" ht="12.0" customHeight="1">
      <c r="A269" s="85"/>
      <c r="B269" s="85"/>
      <c r="C269" s="85"/>
      <c r="D269" s="85"/>
      <c r="E269" s="85"/>
      <c r="F269" s="85"/>
      <c r="G269" s="85"/>
      <c r="H269" s="85"/>
      <c r="I269" s="85"/>
      <c r="J269" s="85"/>
      <c r="K269" s="85"/>
      <c r="L269" s="85"/>
      <c r="M269" s="85"/>
      <c r="N269" s="85"/>
      <c r="O269" s="85"/>
      <c r="P269" s="85"/>
      <c r="Q269" s="85"/>
      <c r="R269" s="85"/>
      <c r="S269" s="85"/>
      <c r="T269" s="85"/>
      <c r="U269" s="85"/>
      <c r="V269" s="85"/>
      <c r="W269" s="85"/>
      <c r="X269" s="85"/>
      <c r="Y269" s="85"/>
      <c r="Z269" s="85"/>
    </row>
    <row r="270" ht="12.0" customHeight="1">
      <c r="A270" s="85"/>
      <c r="B270" s="85"/>
      <c r="C270" s="85"/>
      <c r="D270" s="85"/>
      <c r="E270" s="85"/>
      <c r="F270" s="85"/>
      <c r="G270" s="85"/>
      <c r="H270" s="85"/>
      <c r="I270" s="85"/>
      <c r="J270" s="85"/>
      <c r="K270" s="85"/>
      <c r="L270" s="85"/>
      <c r="M270" s="85"/>
      <c r="N270" s="85"/>
      <c r="O270" s="85"/>
      <c r="P270" s="85"/>
      <c r="Q270" s="85"/>
      <c r="R270" s="85"/>
      <c r="S270" s="85"/>
      <c r="T270" s="85"/>
      <c r="U270" s="85"/>
      <c r="V270" s="85"/>
      <c r="W270" s="85"/>
      <c r="X270" s="85"/>
      <c r="Y270" s="85"/>
      <c r="Z270" s="85"/>
    </row>
    <row r="271" ht="12.0" customHeight="1">
      <c r="A271" s="85"/>
      <c r="B271" s="85"/>
      <c r="C271" s="85"/>
      <c r="D271" s="85"/>
      <c r="E271" s="85"/>
      <c r="F271" s="85"/>
      <c r="G271" s="85"/>
      <c r="H271" s="85"/>
      <c r="I271" s="85"/>
      <c r="J271" s="85"/>
      <c r="K271" s="85"/>
      <c r="L271" s="85"/>
      <c r="M271" s="85"/>
      <c r="N271" s="85"/>
      <c r="O271" s="85"/>
      <c r="P271" s="85"/>
      <c r="Q271" s="85"/>
      <c r="R271" s="85"/>
      <c r="S271" s="85"/>
      <c r="T271" s="85"/>
      <c r="U271" s="85"/>
      <c r="V271" s="85"/>
      <c r="W271" s="85"/>
      <c r="X271" s="85"/>
      <c r="Y271" s="85"/>
      <c r="Z271" s="85"/>
    </row>
    <row r="272" ht="12.0" customHeight="1">
      <c r="A272" s="85"/>
      <c r="B272" s="85"/>
      <c r="C272" s="85"/>
      <c r="D272" s="85"/>
      <c r="E272" s="85"/>
      <c r="F272" s="85"/>
      <c r="G272" s="85"/>
      <c r="H272" s="85"/>
      <c r="I272" s="85"/>
      <c r="J272" s="85"/>
      <c r="K272" s="85"/>
      <c r="L272" s="85"/>
      <c r="M272" s="85"/>
      <c r="N272" s="85"/>
      <c r="O272" s="85"/>
      <c r="P272" s="85"/>
      <c r="Q272" s="85"/>
      <c r="R272" s="85"/>
      <c r="S272" s="85"/>
      <c r="T272" s="85"/>
      <c r="U272" s="85"/>
      <c r="V272" s="85"/>
      <c r="W272" s="85"/>
      <c r="X272" s="85"/>
      <c r="Y272" s="85"/>
      <c r="Z272" s="85"/>
    </row>
    <row r="273" ht="12.0" customHeight="1">
      <c r="A273" s="85"/>
      <c r="B273" s="85"/>
      <c r="C273" s="85"/>
      <c r="D273" s="85"/>
      <c r="E273" s="85"/>
      <c r="F273" s="85"/>
      <c r="G273" s="85"/>
      <c r="H273" s="85"/>
      <c r="I273" s="85"/>
      <c r="J273" s="85"/>
      <c r="K273" s="85"/>
      <c r="L273" s="85"/>
      <c r="M273" s="85"/>
      <c r="N273" s="85"/>
      <c r="O273" s="85"/>
      <c r="P273" s="85"/>
      <c r="Q273" s="85"/>
      <c r="R273" s="85"/>
      <c r="S273" s="85"/>
      <c r="T273" s="85"/>
      <c r="U273" s="85"/>
      <c r="V273" s="85"/>
      <c r="W273" s="85"/>
      <c r="X273" s="85"/>
      <c r="Y273" s="85"/>
      <c r="Z273" s="85"/>
    </row>
    <row r="274" ht="12.0" customHeight="1">
      <c r="A274" s="85"/>
      <c r="B274" s="85"/>
      <c r="C274" s="85"/>
      <c r="D274" s="85"/>
      <c r="E274" s="85"/>
      <c r="F274" s="85"/>
      <c r="G274" s="85"/>
      <c r="H274" s="85"/>
      <c r="I274" s="85"/>
      <c r="J274" s="85"/>
      <c r="K274" s="85"/>
      <c r="L274" s="85"/>
      <c r="M274" s="85"/>
      <c r="N274" s="85"/>
      <c r="O274" s="85"/>
      <c r="P274" s="85"/>
      <c r="Q274" s="85"/>
      <c r="R274" s="85"/>
      <c r="S274" s="85"/>
      <c r="T274" s="85"/>
      <c r="U274" s="85"/>
      <c r="V274" s="85"/>
      <c r="W274" s="85"/>
      <c r="X274" s="85"/>
      <c r="Y274" s="85"/>
      <c r="Z274" s="85"/>
    </row>
    <row r="275" ht="12.0" customHeight="1">
      <c r="A275" s="85"/>
      <c r="B275" s="85"/>
      <c r="C275" s="85"/>
      <c r="D275" s="85"/>
      <c r="E275" s="85"/>
      <c r="F275" s="85"/>
      <c r="G275" s="85"/>
      <c r="H275" s="85"/>
      <c r="I275" s="85"/>
      <c r="J275" s="85"/>
      <c r="K275" s="85"/>
      <c r="L275" s="85"/>
      <c r="M275" s="85"/>
      <c r="N275" s="85"/>
      <c r="O275" s="85"/>
      <c r="P275" s="85"/>
      <c r="Q275" s="85"/>
      <c r="R275" s="85"/>
      <c r="S275" s="85"/>
      <c r="T275" s="85"/>
      <c r="U275" s="85"/>
      <c r="V275" s="85"/>
      <c r="W275" s="85"/>
      <c r="X275" s="85"/>
      <c r="Y275" s="85"/>
      <c r="Z275" s="85"/>
    </row>
    <row r="276" ht="12.0" customHeight="1">
      <c r="A276" s="85"/>
      <c r="B276" s="85"/>
      <c r="C276" s="85"/>
      <c r="D276" s="85"/>
      <c r="E276" s="85"/>
      <c r="F276" s="85"/>
      <c r="G276" s="85"/>
      <c r="H276" s="85"/>
      <c r="I276" s="85"/>
      <c r="J276" s="85"/>
      <c r="K276" s="85"/>
      <c r="L276" s="85"/>
      <c r="M276" s="85"/>
      <c r="N276" s="85"/>
      <c r="O276" s="85"/>
      <c r="P276" s="85"/>
      <c r="Q276" s="85"/>
      <c r="R276" s="85"/>
      <c r="S276" s="85"/>
      <c r="T276" s="85"/>
      <c r="U276" s="85"/>
      <c r="V276" s="85"/>
      <c r="W276" s="85"/>
      <c r="X276" s="85"/>
      <c r="Y276" s="85"/>
      <c r="Z276" s="85"/>
    </row>
    <row r="277" ht="12.0" customHeight="1">
      <c r="A277" s="85"/>
      <c r="B277" s="85"/>
      <c r="C277" s="85"/>
      <c r="D277" s="85"/>
      <c r="E277" s="85"/>
      <c r="F277" s="85"/>
      <c r="G277" s="85"/>
      <c r="H277" s="85"/>
      <c r="I277" s="85"/>
      <c r="J277" s="85"/>
      <c r="K277" s="85"/>
      <c r="L277" s="85"/>
      <c r="M277" s="85"/>
      <c r="N277" s="85"/>
      <c r="O277" s="85"/>
      <c r="P277" s="85"/>
      <c r="Q277" s="85"/>
      <c r="R277" s="85"/>
      <c r="S277" s="85"/>
      <c r="T277" s="85"/>
      <c r="U277" s="85"/>
      <c r="V277" s="85"/>
      <c r="W277" s="85"/>
      <c r="X277" s="85"/>
      <c r="Y277" s="85"/>
      <c r="Z277" s="85"/>
    </row>
    <row r="278" ht="12.0" customHeight="1">
      <c r="A278" s="85"/>
      <c r="B278" s="85"/>
      <c r="C278" s="85"/>
      <c r="D278" s="85"/>
      <c r="E278" s="85"/>
      <c r="F278" s="85"/>
      <c r="G278" s="85"/>
      <c r="H278" s="85"/>
      <c r="I278" s="85"/>
      <c r="J278" s="85"/>
      <c r="K278" s="85"/>
      <c r="L278" s="85"/>
      <c r="M278" s="85"/>
      <c r="N278" s="85"/>
      <c r="O278" s="85"/>
      <c r="P278" s="85"/>
      <c r="Q278" s="85"/>
      <c r="R278" s="85"/>
      <c r="S278" s="85"/>
      <c r="T278" s="85"/>
      <c r="U278" s="85"/>
      <c r="V278" s="85"/>
      <c r="W278" s="85"/>
      <c r="X278" s="85"/>
      <c r="Y278" s="85"/>
      <c r="Z278" s="85"/>
    </row>
    <row r="279" ht="12.0" customHeight="1">
      <c r="A279" s="85"/>
      <c r="B279" s="85"/>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row>
    <row r="280" ht="12.0" customHeight="1">
      <c r="A280" s="85"/>
      <c r="B280" s="85"/>
      <c r="C280" s="85"/>
      <c r="D280" s="85"/>
      <c r="E280" s="85"/>
      <c r="F280" s="85"/>
      <c r="G280" s="85"/>
      <c r="H280" s="85"/>
      <c r="I280" s="85"/>
      <c r="J280" s="85"/>
      <c r="K280" s="85"/>
      <c r="L280" s="85"/>
      <c r="M280" s="85"/>
      <c r="N280" s="85"/>
      <c r="O280" s="85"/>
      <c r="P280" s="85"/>
      <c r="Q280" s="85"/>
      <c r="R280" s="85"/>
      <c r="S280" s="85"/>
      <c r="T280" s="85"/>
      <c r="U280" s="85"/>
      <c r="V280" s="85"/>
      <c r="W280" s="85"/>
      <c r="X280" s="85"/>
      <c r="Y280" s="85"/>
      <c r="Z280" s="85"/>
    </row>
    <row r="281" ht="12.0" customHeight="1">
      <c r="A281" s="85"/>
      <c r="B281" s="85"/>
      <c r="C281" s="85"/>
      <c r="D281" s="85"/>
      <c r="E281" s="85"/>
      <c r="F281" s="85"/>
      <c r="G281" s="85"/>
      <c r="H281" s="85"/>
      <c r="I281" s="85"/>
      <c r="J281" s="85"/>
      <c r="K281" s="85"/>
      <c r="L281" s="85"/>
      <c r="M281" s="85"/>
      <c r="N281" s="85"/>
      <c r="O281" s="85"/>
      <c r="P281" s="85"/>
      <c r="Q281" s="85"/>
      <c r="R281" s="85"/>
      <c r="S281" s="85"/>
      <c r="T281" s="85"/>
      <c r="U281" s="85"/>
      <c r="V281" s="85"/>
      <c r="W281" s="85"/>
      <c r="X281" s="85"/>
      <c r="Y281" s="85"/>
      <c r="Z281" s="85"/>
    </row>
    <row r="282" ht="12.0" customHeight="1">
      <c r="A282" s="85"/>
      <c r="B282" s="85"/>
      <c r="C282" s="85"/>
      <c r="D282" s="85"/>
      <c r="E282" s="85"/>
      <c r="F282" s="85"/>
      <c r="G282" s="85"/>
      <c r="H282" s="85"/>
      <c r="I282" s="85"/>
      <c r="J282" s="85"/>
      <c r="K282" s="85"/>
      <c r="L282" s="85"/>
      <c r="M282" s="85"/>
      <c r="N282" s="85"/>
      <c r="O282" s="85"/>
      <c r="P282" s="85"/>
      <c r="Q282" s="85"/>
      <c r="R282" s="85"/>
      <c r="S282" s="85"/>
      <c r="T282" s="85"/>
      <c r="U282" s="85"/>
      <c r="V282" s="85"/>
      <c r="W282" s="85"/>
      <c r="X282" s="85"/>
      <c r="Y282" s="85"/>
      <c r="Z282" s="85"/>
    </row>
    <row r="283" ht="12.0" customHeight="1">
      <c r="A283" s="85"/>
      <c r="B283" s="85"/>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row>
    <row r="284" ht="12.0" customHeight="1">
      <c r="A284" s="85"/>
      <c r="B284" s="85"/>
      <c r="C284" s="85"/>
      <c r="D284" s="85"/>
      <c r="E284" s="85"/>
      <c r="F284" s="85"/>
      <c r="G284" s="85"/>
      <c r="H284" s="85"/>
      <c r="I284" s="85"/>
      <c r="J284" s="85"/>
      <c r="K284" s="85"/>
      <c r="L284" s="85"/>
      <c r="M284" s="85"/>
      <c r="N284" s="85"/>
      <c r="O284" s="85"/>
      <c r="P284" s="85"/>
      <c r="Q284" s="85"/>
      <c r="R284" s="85"/>
      <c r="S284" s="85"/>
      <c r="T284" s="85"/>
      <c r="U284" s="85"/>
      <c r="V284" s="85"/>
      <c r="W284" s="85"/>
      <c r="X284" s="85"/>
      <c r="Y284" s="85"/>
      <c r="Z284" s="85"/>
    </row>
    <row r="285" ht="12.0" customHeight="1">
      <c r="A285" s="85"/>
      <c r="B285" s="85"/>
      <c r="C285" s="85"/>
      <c r="D285" s="85"/>
      <c r="E285" s="85"/>
      <c r="F285" s="85"/>
      <c r="G285" s="85"/>
      <c r="H285" s="85"/>
      <c r="I285" s="85"/>
      <c r="J285" s="85"/>
      <c r="K285" s="85"/>
      <c r="L285" s="85"/>
      <c r="M285" s="85"/>
      <c r="N285" s="85"/>
      <c r="O285" s="85"/>
      <c r="P285" s="85"/>
      <c r="Q285" s="85"/>
      <c r="R285" s="85"/>
      <c r="S285" s="85"/>
      <c r="T285" s="85"/>
      <c r="U285" s="85"/>
      <c r="V285" s="85"/>
      <c r="W285" s="85"/>
      <c r="X285" s="85"/>
      <c r="Y285" s="85"/>
      <c r="Z285" s="85"/>
    </row>
    <row r="286" ht="12.0" customHeight="1">
      <c r="A286" s="85"/>
      <c r="B286" s="85"/>
      <c r="C286" s="85"/>
      <c r="D286" s="85"/>
      <c r="E286" s="85"/>
      <c r="F286" s="85"/>
      <c r="G286" s="85"/>
      <c r="H286" s="85"/>
      <c r="I286" s="85"/>
      <c r="J286" s="85"/>
      <c r="K286" s="85"/>
      <c r="L286" s="85"/>
      <c r="M286" s="85"/>
      <c r="N286" s="85"/>
      <c r="O286" s="85"/>
      <c r="P286" s="85"/>
      <c r="Q286" s="85"/>
      <c r="R286" s="85"/>
      <c r="S286" s="85"/>
      <c r="T286" s="85"/>
      <c r="U286" s="85"/>
      <c r="V286" s="85"/>
      <c r="W286" s="85"/>
      <c r="X286" s="85"/>
      <c r="Y286" s="85"/>
      <c r="Z286" s="85"/>
    </row>
    <row r="287" ht="12.0" customHeight="1">
      <c r="A287" s="85"/>
      <c r="B287" s="85"/>
      <c r="C287" s="85"/>
      <c r="D287" s="85"/>
      <c r="E287" s="85"/>
      <c r="F287" s="85"/>
      <c r="G287" s="85"/>
      <c r="H287" s="85"/>
      <c r="I287" s="85"/>
      <c r="J287" s="85"/>
      <c r="K287" s="85"/>
      <c r="L287" s="85"/>
      <c r="M287" s="85"/>
      <c r="N287" s="85"/>
      <c r="O287" s="85"/>
      <c r="P287" s="85"/>
      <c r="Q287" s="85"/>
      <c r="R287" s="85"/>
      <c r="S287" s="85"/>
      <c r="T287" s="85"/>
      <c r="U287" s="85"/>
      <c r="V287" s="85"/>
      <c r="W287" s="85"/>
      <c r="X287" s="85"/>
      <c r="Y287" s="85"/>
      <c r="Z287" s="85"/>
    </row>
    <row r="288" ht="12.0" customHeight="1">
      <c r="A288" s="85"/>
      <c r="B288" s="85"/>
      <c r="C288" s="85"/>
      <c r="D288" s="85"/>
      <c r="E288" s="85"/>
      <c r="F288" s="85"/>
      <c r="G288" s="85"/>
      <c r="H288" s="85"/>
      <c r="I288" s="85"/>
      <c r="J288" s="85"/>
      <c r="K288" s="85"/>
      <c r="L288" s="85"/>
      <c r="M288" s="85"/>
      <c r="N288" s="85"/>
      <c r="O288" s="85"/>
      <c r="P288" s="85"/>
      <c r="Q288" s="85"/>
      <c r="R288" s="85"/>
      <c r="S288" s="85"/>
      <c r="T288" s="85"/>
      <c r="U288" s="85"/>
      <c r="V288" s="85"/>
      <c r="W288" s="85"/>
      <c r="X288" s="85"/>
      <c r="Y288" s="85"/>
      <c r="Z288" s="85"/>
    </row>
    <row r="289" ht="12.0" customHeight="1">
      <c r="A289" s="85"/>
      <c r="B289" s="85"/>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row>
    <row r="290" ht="12.0" customHeight="1">
      <c r="A290" s="85"/>
      <c r="B290" s="85"/>
      <c r="C290" s="85"/>
      <c r="D290" s="85"/>
      <c r="E290" s="85"/>
      <c r="F290" s="85"/>
      <c r="G290" s="85"/>
      <c r="H290" s="85"/>
      <c r="I290" s="85"/>
      <c r="J290" s="85"/>
      <c r="K290" s="85"/>
      <c r="L290" s="85"/>
      <c r="M290" s="85"/>
      <c r="N290" s="85"/>
      <c r="O290" s="85"/>
      <c r="P290" s="85"/>
      <c r="Q290" s="85"/>
      <c r="R290" s="85"/>
      <c r="S290" s="85"/>
      <c r="T290" s="85"/>
      <c r="U290" s="85"/>
      <c r="V290" s="85"/>
      <c r="W290" s="85"/>
      <c r="X290" s="85"/>
      <c r="Y290" s="85"/>
      <c r="Z290" s="85"/>
    </row>
    <row r="291" ht="12.0" customHeight="1">
      <c r="A291" s="85"/>
      <c r="B291" s="85"/>
      <c r="C291" s="85"/>
      <c r="D291" s="85"/>
      <c r="E291" s="85"/>
      <c r="F291" s="85"/>
      <c r="G291" s="85"/>
      <c r="H291" s="85"/>
      <c r="I291" s="85"/>
      <c r="J291" s="85"/>
      <c r="K291" s="85"/>
      <c r="L291" s="85"/>
      <c r="M291" s="85"/>
      <c r="N291" s="85"/>
      <c r="O291" s="85"/>
      <c r="P291" s="85"/>
      <c r="Q291" s="85"/>
      <c r="R291" s="85"/>
      <c r="S291" s="85"/>
      <c r="T291" s="85"/>
      <c r="U291" s="85"/>
      <c r="V291" s="85"/>
      <c r="W291" s="85"/>
      <c r="X291" s="85"/>
      <c r="Y291" s="85"/>
      <c r="Z291" s="85"/>
    </row>
    <row r="292" ht="12.0" customHeight="1">
      <c r="A292" s="85"/>
      <c r="B292" s="85"/>
      <c r="C292" s="85"/>
      <c r="D292" s="85"/>
      <c r="E292" s="85"/>
      <c r="F292" s="85"/>
      <c r="G292" s="85"/>
      <c r="H292" s="85"/>
      <c r="I292" s="85"/>
      <c r="J292" s="85"/>
      <c r="K292" s="85"/>
      <c r="L292" s="85"/>
      <c r="M292" s="85"/>
      <c r="N292" s="85"/>
      <c r="O292" s="85"/>
      <c r="P292" s="85"/>
      <c r="Q292" s="85"/>
      <c r="R292" s="85"/>
      <c r="S292" s="85"/>
      <c r="T292" s="85"/>
      <c r="U292" s="85"/>
      <c r="V292" s="85"/>
      <c r="W292" s="85"/>
      <c r="X292" s="85"/>
      <c r="Y292" s="85"/>
      <c r="Z292" s="85"/>
    </row>
    <row r="293" ht="12.0" customHeight="1">
      <c r="A293" s="85"/>
      <c r="B293" s="85"/>
      <c r="C293" s="85"/>
      <c r="D293" s="85"/>
      <c r="E293" s="85"/>
      <c r="F293" s="85"/>
      <c r="G293" s="85"/>
      <c r="H293" s="85"/>
      <c r="I293" s="85"/>
      <c r="J293" s="85"/>
      <c r="K293" s="85"/>
      <c r="L293" s="85"/>
      <c r="M293" s="85"/>
      <c r="N293" s="85"/>
      <c r="O293" s="85"/>
      <c r="P293" s="85"/>
      <c r="Q293" s="85"/>
      <c r="R293" s="85"/>
      <c r="S293" s="85"/>
      <c r="T293" s="85"/>
      <c r="U293" s="85"/>
      <c r="V293" s="85"/>
      <c r="W293" s="85"/>
      <c r="X293" s="85"/>
      <c r="Y293" s="85"/>
      <c r="Z293" s="85"/>
    </row>
    <row r="294" ht="12.0" customHeight="1">
      <c r="A294" s="85"/>
      <c r="B294" s="85"/>
      <c r="C294" s="85"/>
      <c r="D294" s="85"/>
      <c r="E294" s="85"/>
      <c r="F294" s="85"/>
      <c r="G294" s="85"/>
      <c r="H294" s="85"/>
      <c r="I294" s="85"/>
      <c r="J294" s="85"/>
      <c r="K294" s="85"/>
      <c r="L294" s="85"/>
      <c r="M294" s="85"/>
      <c r="N294" s="85"/>
      <c r="O294" s="85"/>
      <c r="P294" s="85"/>
      <c r="Q294" s="85"/>
      <c r="R294" s="85"/>
      <c r="S294" s="85"/>
      <c r="T294" s="85"/>
      <c r="U294" s="85"/>
      <c r="V294" s="85"/>
      <c r="W294" s="85"/>
      <c r="X294" s="85"/>
      <c r="Y294" s="85"/>
      <c r="Z294" s="85"/>
    </row>
    <row r="295" ht="12.0" customHeight="1">
      <c r="A295" s="85"/>
      <c r="B295" s="85"/>
      <c r="C295" s="85"/>
      <c r="D295" s="85"/>
      <c r="E295" s="85"/>
      <c r="F295" s="85"/>
      <c r="G295" s="85"/>
      <c r="H295" s="85"/>
      <c r="I295" s="85"/>
      <c r="J295" s="85"/>
      <c r="K295" s="85"/>
      <c r="L295" s="85"/>
      <c r="M295" s="85"/>
      <c r="N295" s="85"/>
      <c r="O295" s="85"/>
      <c r="P295" s="85"/>
      <c r="Q295" s="85"/>
      <c r="R295" s="85"/>
      <c r="S295" s="85"/>
      <c r="T295" s="85"/>
      <c r="U295" s="85"/>
      <c r="V295" s="85"/>
      <c r="W295" s="85"/>
      <c r="X295" s="85"/>
      <c r="Y295" s="85"/>
      <c r="Z295" s="85"/>
    </row>
    <row r="296" ht="12.0" customHeight="1">
      <c r="A296" s="85"/>
      <c r="B296" s="85"/>
      <c r="C296" s="85"/>
      <c r="D296" s="85"/>
      <c r="E296" s="85"/>
      <c r="F296" s="85"/>
      <c r="G296" s="85"/>
      <c r="H296" s="85"/>
      <c r="I296" s="85"/>
      <c r="J296" s="85"/>
      <c r="K296" s="85"/>
      <c r="L296" s="85"/>
      <c r="M296" s="85"/>
      <c r="N296" s="85"/>
      <c r="O296" s="85"/>
      <c r="P296" s="85"/>
      <c r="Q296" s="85"/>
      <c r="R296" s="85"/>
      <c r="S296" s="85"/>
      <c r="T296" s="85"/>
      <c r="U296" s="85"/>
      <c r="V296" s="85"/>
      <c r="W296" s="85"/>
      <c r="X296" s="85"/>
      <c r="Y296" s="85"/>
      <c r="Z296" s="85"/>
    </row>
    <row r="297" ht="12.0" customHeight="1">
      <c r="A297" s="85"/>
      <c r="B297" s="85"/>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row>
    <row r="298" ht="12.0" customHeight="1">
      <c r="A298" s="85"/>
      <c r="B298" s="85"/>
      <c r="C298" s="85"/>
      <c r="D298" s="85"/>
      <c r="E298" s="85"/>
      <c r="F298" s="85"/>
      <c r="G298" s="85"/>
      <c r="H298" s="85"/>
      <c r="I298" s="85"/>
      <c r="J298" s="85"/>
      <c r="K298" s="85"/>
      <c r="L298" s="85"/>
      <c r="M298" s="85"/>
      <c r="N298" s="85"/>
      <c r="O298" s="85"/>
      <c r="P298" s="85"/>
      <c r="Q298" s="85"/>
      <c r="R298" s="85"/>
      <c r="S298" s="85"/>
      <c r="T298" s="85"/>
      <c r="U298" s="85"/>
      <c r="V298" s="85"/>
      <c r="W298" s="85"/>
      <c r="X298" s="85"/>
      <c r="Y298" s="85"/>
      <c r="Z298" s="85"/>
    </row>
    <row r="299" ht="12.0" customHeight="1">
      <c r="A299" s="85"/>
      <c r="B299" s="85"/>
      <c r="C299" s="85"/>
      <c r="D299" s="85"/>
      <c r="E299" s="85"/>
      <c r="F299" s="85"/>
      <c r="G299" s="85"/>
      <c r="H299" s="85"/>
      <c r="I299" s="85"/>
      <c r="J299" s="85"/>
      <c r="K299" s="85"/>
      <c r="L299" s="85"/>
      <c r="M299" s="85"/>
      <c r="N299" s="85"/>
      <c r="O299" s="85"/>
      <c r="P299" s="85"/>
      <c r="Q299" s="85"/>
      <c r="R299" s="85"/>
      <c r="S299" s="85"/>
      <c r="T299" s="85"/>
      <c r="U299" s="85"/>
      <c r="V299" s="85"/>
      <c r="W299" s="85"/>
      <c r="X299" s="85"/>
      <c r="Y299" s="85"/>
      <c r="Z299" s="85"/>
    </row>
    <row r="300" ht="12.0" customHeight="1">
      <c r="A300" s="85"/>
      <c r="B300" s="85"/>
      <c r="C300" s="85"/>
      <c r="D300" s="85"/>
      <c r="E300" s="85"/>
      <c r="F300" s="85"/>
      <c r="G300" s="85"/>
      <c r="H300" s="85"/>
      <c r="I300" s="85"/>
      <c r="J300" s="85"/>
      <c r="K300" s="85"/>
      <c r="L300" s="85"/>
      <c r="M300" s="85"/>
      <c r="N300" s="85"/>
      <c r="O300" s="85"/>
      <c r="P300" s="85"/>
      <c r="Q300" s="85"/>
      <c r="R300" s="85"/>
      <c r="S300" s="85"/>
      <c r="T300" s="85"/>
      <c r="U300" s="85"/>
      <c r="V300" s="85"/>
      <c r="W300" s="85"/>
      <c r="X300" s="85"/>
      <c r="Y300" s="85"/>
      <c r="Z300" s="85"/>
    </row>
    <row r="301" ht="12.0" customHeight="1">
      <c r="A301" s="85"/>
      <c r="B301" s="85"/>
      <c r="C301" s="85"/>
      <c r="D301" s="85"/>
      <c r="E301" s="85"/>
      <c r="F301" s="85"/>
      <c r="G301" s="85"/>
      <c r="H301" s="85"/>
      <c r="I301" s="85"/>
      <c r="J301" s="85"/>
      <c r="K301" s="85"/>
      <c r="L301" s="85"/>
      <c r="M301" s="85"/>
      <c r="N301" s="85"/>
      <c r="O301" s="85"/>
      <c r="P301" s="85"/>
      <c r="Q301" s="85"/>
      <c r="R301" s="85"/>
      <c r="S301" s="85"/>
      <c r="T301" s="85"/>
      <c r="U301" s="85"/>
      <c r="V301" s="85"/>
      <c r="W301" s="85"/>
      <c r="X301" s="85"/>
      <c r="Y301" s="85"/>
      <c r="Z301" s="85"/>
    </row>
    <row r="302" ht="12.0" customHeight="1">
      <c r="A302" s="85"/>
      <c r="B302" s="85"/>
      <c r="C302" s="85"/>
      <c r="D302" s="85"/>
      <c r="E302" s="85"/>
      <c r="F302" s="85"/>
      <c r="G302" s="85"/>
      <c r="H302" s="85"/>
      <c r="I302" s="85"/>
      <c r="J302" s="85"/>
      <c r="K302" s="85"/>
      <c r="L302" s="85"/>
      <c r="M302" s="85"/>
      <c r="N302" s="85"/>
      <c r="O302" s="85"/>
      <c r="P302" s="85"/>
      <c r="Q302" s="85"/>
      <c r="R302" s="85"/>
      <c r="S302" s="85"/>
      <c r="T302" s="85"/>
      <c r="U302" s="85"/>
      <c r="V302" s="85"/>
      <c r="W302" s="85"/>
      <c r="X302" s="85"/>
      <c r="Y302" s="85"/>
      <c r="Z302" s="85"/>
    </row>
    <row r="303" ht="12.0" customHeight="1">
      <c r="A303" s="85"/>
      <c r="B303" s="85"/>
      <c r="C303" s="85"/>
      <c r="D303" s="85"/>
      <c r="E303" s="85"/>
      <c r="F303" s="85"/>
      <c r="G303" s="85"/>
      <c r="H303" s="85"/>
      <c r="I303" s="85"/>
      <c r="J303" s="85"/>
      <c r="K303" s="85"/>
      <c r="L303" s="85"/>
      <c r="M303" s="85"/>
      <c r="N303" s="85"/>
      <c r="O303" s="85"/>
      <c r="P303" s="85"/>
      <c r="Q303" s="85"/>
      <c r="R303" s="85"/>
      <c r="S303" s="85"/>
      <c r="T303" s="85"/>
      <c r="U303" s="85"/>
      <c r="V303" s="85"/>
      <c r="W303" s="85"/>
      <c r="X303" s="85"/>
      <c r="Y303" s="85"/>
      <c r="Z303" s="85"/>
    </row>
    <row r="304" ht="12.0" customHeight="1">
      <c r="A304" s="85"/>
      <c r="B304" s="85"/>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row>
    <row r="305" ht="12.0" customHeight="1">
      <c r="A305" s="85"/>
      <c r="B305" s="85"/>
      <c r="C305" s="85"/>
      <c r="D305" s="85"/>
      <c r="E305" s="85"/>
      <c r="F305" s="85"/>
      <c r="G305" s="85"/>
      <c r="H305" s="85"/>
      <c r="I305" s="85"/>
      <c r="J305" s="85"/>
      <c r="K305" s="85"/>
      <c r="L305" s="85"/>
      <c r="M305" s="85"/>
      <c r="N305" s="85"/>
      <c r="O305" s="85"/>
      <c r="P305" s="85"/>
      <c r="Q305" s="85"/>
      <c r="R305" s="85"/>
      <c r="S305" s="85"/>
      <c r="T305" s="85"/>
      <c r="U305" s="85"/>
      <c r="V305" s="85"/>
      <c r="W305" s="85"/>
      <c r="X305" s="85"/>
      <c r="Y305" s="85"/>
      <c r="Z305" s="85"/>
    </row>
    <row r="306" ht="12.0" customHeight="1">
      <c r="A306" s="85"/>
      <c r="B306" s="85"/>
      <c r="C306" s="85"/>
      <c r="D306" s="85"/>
      <c r="E306" s="85"/>
      <c r="F306" s="85"/>
      <c r="G306" s="85"/>
      <c r="H306" s="85"/>
      <c r="I306" s="85"/>
      <c r="J306" s="85"/>
      <c r="K306" s="85"/>
      <c r="L306" s="85"/>
      <c r="M306" s="85"/>
      <c r="N306" s="85"/>
      <c r="O306" s="85"/>
      <c r="P306" s="85"/>
      <c r="Q306" s="85"/>
      <c r="R306" s="85"/>
      <c r="S306" s="85"/>
      <c r="T306" s="85"/>
      <c r="U306" s="85"/>
      <c r="V306" s="85"/>
      <c r="W306" s="85"/>
      <c r="X306" s="85"/>
      <c r="Y306" s="85"/>
      <c r="Z306" s="85"/>
    </row>
    <row r="307" ht="12.0" customHeight="1">
      <c r="A307" s="85"/>
      <c r="B307" s="85"/>
      <c r="C307" s="85"/>
      <c r="D307" s="85"/>
      <c r="E307" s="85"/>
      <c r="F307" s="85"/>
      <c r="G307" s="85"/>
      <c r="H307" s="85"/>
      <c r="I307" s="85"/>
      <c r="J307" s="85"/>
      <c r="K307" s="85"/>
      <c r="L307" s="85"/>
      <c r="M307" s="85"/>
      <c r="N307" s="85"/>
      <c r="O307" s="85"/>
      <c r="P307" s="85"/>
      <c r="Q307" s="85"/>
      <c r="R307" s="85"/>
      <c r="S307" s="85"/>
      <c r="T307" s="85"/>
      <c r="U307" s="85"/>
      <c r="V307" s="85"/>
      <c r="W307" s="85"/>
      <c r="X307" s="85"/>
      <c r="Y307" s="85"/>
      <c r="Z307" s="85"/>
    </row>
    <row r="308" ht="12.0" customHeight="1">
      <c r="A308" s="85"/>
      <c r="B308" s="85"/>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row>
    <row r="309" ht="12.0" customHeight="1">
      <c r="A309" s="85"/>
      <c r="B309" s="85"/>
      <c r="C309" s="85"/>
      <c r="D309" s="85"/>
      <c r="E309" s="85"/>
      <c r="F309" s="85"/>
      <c r="G309" s="85"/>
      <c r="H309" s="85"/>
      <c r="I309" s="85"/>
      <c r="J309" s="85"/>
      <c r="K309" s="85"/>
      <c r="L309" s="85"/>
      <c r="M309" s="85"/>
      <c r="N309" s="85"/>
      <c r="O309" s="85"/>
      <c r="P309" s="85"/>
      <c r="Q309" s="85"/>
      <c r="R309" s="85"/>
      <c r="S309" s="85"/>
      <c r="T309" s="85"/>
      <c r="U309" s="85"/>
      <c r="V309" s="85"/>
      <c r="W309" s="85"/>
      <c r="X309" s="85"/>
      <c r="Y309" s="85"/>
      <c r="Z309" s="85"/>
    </row>
    <row r="310" ht="12.0" customHeight="1">
      <c r="A310" s="85"/>
      <c r="B310" s="85"/>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row>
    <row r="311" ht="12.0" customHeight="1">
      <c r="A311" s="85"/>
      <c r="B311" s="85"/>
      <c r="C311" s="85"/>
      <c r="D311" s="85"/>
      <c r="E311" s="85"/>
      <c r="F311" s="85"/>
      <c r="G311" s="85"/>
      <c r="H311" s="85"/>
      <c r="I311" s="85"/>
      <c r="J311" s="85"/>
      <c r="K311" s="85"/>
      <c r="L311" s="85"/>
      <c r="M311" s="85"/>
      <c r="N311" s="85"/>
      <c r="O311" s="85"/>
      <c r="P311" s="85"/>
      <c r="Q311" s="85"/>
      <c r="R311" s="85"/>
      <c r="S311" s="85"/>
      <c r="T311" s="85"/>
      <c r="U311" s="85"/>
      <c r="V311" s="85"/>
      <c r="W311" s="85"/>
      <c r="X311" s="85"/>
      <c r="Y311" s="85"/>
      <c r="Z311" s="85"/>
    </row>
    <row r="312" ht="12.0" customHeight="1">
      <c r="A312" s="85"/>
      <c r="B312" s="85"/>
      <c r="C312" s="85"/>
      <c r="D312" s="85"/>
      <c r="E312" s="85"/>
      <c r="F312" s="85"/>
      <c r="G312" s="85"/>
      <c r="H312" s="85"/>
      <c r="I312" s="85"/>
      <c r="J312" s="85"/>
      <c r="K312" s="85"/>
      <c r="L312" s="85"/>
      <c r="M312" s="85"/>
      <c r="N312" s="85"/>
      <c r="O312" s="85"/>
      <c r="P312" s="85"/>
      <c r="Q312" s="85"/>
      <c r="R312" s="85"/>
      <c r="S312" s="85"/>
      <c r="T312" s="85"/>
      <c r="U312" s="85"/>
      <c r="V312" s="85"/>
      <c r="W312" s="85"/>
      <c r="X312" s="85"/>
      <c r="Y312" s="85"/>
      <c r="Z312" s="85"/>
    </row>
    <row r="313" ht="12.0" customHeight="1">
      <c r="A313" s="85"/>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row>
    <row r="314" ht="12.0" customHeight="1">
      <c r="A314" s="85"/>
      <c r="B314" s="85"/>
      <c r="C314" s="85"/>
      <c r="D314" s="85"/>
      <c r="E314" s="85"/>
      <c r="F314" s="85"/>
      <c r="G314" s="85"/>
      <c r="H314" s="85"/>
      <c r="I314" s="85"/>
      <c r="J314" s="85"/>
      <c r="K314" s="85"/>
      <c r="L314" s="85"/>
      <c r="M314" s="85"/>
      <c r="N314" s="85"/>
      <c r="O314" s="85"/>
      <c r="P314" s="85"/>
      <c r="Q314" s="85"/>
      <c r="R314" s="85"/>
      <c r="S314" s="85"/>
      <c r="T314" s="85"/>
      <c r="U314" s="85"/>
      <c r="V314" s="85"/>
      <c r="W314" s="85"/>
      <c r="X314" s="85"/>
      <c r="Y314" s="85"/>
      <c r="Z314" s="85"/>
    </row>
    <row r="315" ht="12.0" customHeight="1">
      <c r="A315" s="85"/>
      <c r="B315" s="85"/>
      <c r="C315" s="85"/>
      <c r="D315" s="85"/>
      <c r="E315" s="85"/>
      <c r="F315" s="85"/>
      <c r="G315" s="85"/>
      <c r="H315" s="85"/>
      <c r="I315" s="85"/>
      <c r="J315" s="85"/>
      <c r="K315" s="85"/>
      <c r="L315" s="85"/>
      <c r="M315" s="85"/>
      <c r="N315" s="85"/>
      <c r="O315" s="85"/>
      <c r="P315" s="85"/>
      <c r="Q315" s="85"/>
      <c r="R315" s="85"/>
      <c r="S315" s="85"/>
      <c r="T315" s="85"/>
      <c r="U315" s="85"/>
      <c r="V315" s="85"/>
      <c r="W315" s="85"/>
      <c r="X315" s="85"/>
      <c r="Y315" s="85"/>
      <c r="Z315" s="85"/>
    </row>
    <row r="316" ht="12.0" customHeight="1">
      <c r="A316" s="85"/>
      <c r="B316" s="85"/>
      <c r="C316" s="85"/>
      <c r="D316" s="85"/>
      <c r="E316" s="85"/>
      <c r="F316" s="85"/>
      <c r="G316" s="85"/>
      <c r="H316" s="85"/>
      <c r="I316" s="85"/>
      <c r="J316" s="85"/>
      <c r="K316" s="85"/>
      <c r="L316" s="85"/>
      <c r="M316" s="85"/>
      <c r="N316" s="85"/>
      <c r="O316" s="85"/>
      <c r="P316" s="85"/>
      <c r="Q316" s="85"/>
      <c r="R316" s="85"/>
      <c r="S316" s="85"/>
      <c r="T316" s="85"/>
      <c r="U316" s="85"/>
      <c r="V316" s="85"/>
      <c r="W316" s="85"/>
      <c r="X316" s="85"/>
      <c r="Y316" s="85"/>
      <c r="Z316" s="85"/>
    </row>
    <row r="317" ht="12.0" customHeight="1">
      <c r="A317" s="85"/>
      <c r="B317" s="85"/>
      <c r="C317" s="85"/>
      <c r="D317" s="85"/>
      <c r="E317" s="85"/>
      <c r="F317" s="85"/>
      <c r="G317" s="85"/>
      <c r="H317" s="85"/>
      <c r="I317" s="85"/>
      <c r="J317" s="85"/>
      <c r="K317" s="85"/>
      <c r="L317" s="85"/>
      <c r="M317" s="85"/>
      <c r="N317" s="85"/>
      <c r="O317" s="85"/>
      <c r="P317" s="85"/>
      <c r="Q317" s="85"/>
      <c r="R317" s="85"/>
      <c r="S317" s="85"/>
      <c r="T317" s="85"/>
      <c r="U317" s="85"/>
      <c r="V317" s="85"/>
      <c r="W317" s="85"/>
      <c r="X317" s="85"/>
      <c r="Y317" s="85"/>
      <c r="Z317" s="85"/>
    </row>
    <row r="318" ht="12.0" customHeight="1">
      <c r="A318" s="85"/>
      <c r="B318" s="85"/>
      <c r="C318" s="85"/>
      <c r="D318" s="85"/>
      <c r="E318" s="85"/>
      <c r="F318" s="85"/>
      <c r="G318" s="85"/>
      <c r="H318" s="85"/>
      <c r="I318" s="85"/>
      <c r="J318" s="85"/>
      <c r="K318" s="85"/>
      <c r="L318" s="85"/>
      <c r="M318" s="85"/>
      <c r="N318" s="85"/>
      <c r="O318" s="85"/>
      <c r="P318" s="85"/>
      <c r="Q318" s="85"/>
      <c r="R318" s="85"/>
      <c r="S318" s="85"/>
      <c r="T318" s="85"/>
      <c r="U318" s="85"/>
      <c r="V318" s="85"/>
      <c r="W318" s="85"/>
      <c r="X318" s="85"/>
      <c r="Y318" s="85"/>
      <c r="Z318" s="85"/>
    </row>
    <row r="319" ht="12.0" customHeight="1">
      <c r="A319" s="85"/>
      <c r="B319" s="85"/>
      <c r="C319" s="85"/>
      <c r="D319" s="85"/>
      <c r="E319" s="85"/>
      <c r="F319" s="85"/>
      <c r="G319" s="85"/>
      <c r="H319" s="85"/>
      <c r="I319" s="85"/>
      <c r="J319" s="85"/>
      <c r="K319" s="85"/>
      <c r="L319" s="85"/>
      <c r="M319" s="85"/>
      <c r="N319" s="85"/>
      <c r="O319" s="85"/>
      <c r="P319" s="85"/>
      <c r="Q319" s="85"/>
      <c r="R319" s="85"/>
      <c r="S319" s="85"/>
      <c r="T319" s="85"/>
      <c r="U319" s="85"/>
      <c r="V319" s="85"/>
      <c r="W319" s="85"/>
      <c r="X319" s="85"/>
      <c r="Y319" s="85"/>
      <c r="Z319" s="85"/>
    </row>
    <row r="320" ht="12.0" customHeight="1">
      <c r="A320" s="85"/>
      <c r="B320" s="85"/>
      <c r="C320" s="85"/>
      <c r="D320" s="85"/>
      <c r="E320" s="85"/>
      <c r="F320" s="85"/>
      <c r="G320" s="85"/>
      <c r="H320" s="85"/>
      <c r="I320" s="85"/>
      <c r="J320" s="85"/>
      <c r="K320" s="85"/>
      <c r="L320" s="85"/>
      <c r="M320" s="85"/>
      <c r="N320" s="85"/>
      <c r="O320" s="85"/>
      <c r="P320" s="85"/>
      <c r="Q320" s="85"/>
      <c r="R320" s="85"/>
      <c r="S320" s="85"/>
      <c r="T320" s="85"/>
      <c r="U320" s="85"/>
      <c r="V320" s="85"/>
      <c r="W320" s="85"/>
      <c r="X320" s="85"/>
      <c r="Y320" s="85"/>
      <c r="Z320" s="85"/>
    </row>
    <row r="321" ht="12.0" customHeight="1">
      <c r="A321" s="85"/>
      <c r="B321" s="85"/>
      <c r="C321" s="85"/>
      <c r="D321" s="85"/>
      <c r="E321" s="85"/>
      <c r="F321" s="85"/>
      <c r="G321" s="85"/>
      <c r="H321" s="85"/>
      <c r="I321" s="85"/>
      <c r="J321" s="85"/>
      <c r="K321" s="85"/>
      <c r="L321" s="85"/>
      <c r="M321" s="85"/>
      <c r="N321" s="85"/>
      <c r="O321" s="85"/>
      <c r="P321" s="85"/>
      <c r="Q321" s="85"/>
      <c r="R321" s="85"/>
      <c r="S321" s="85"/>
      <c r="T321" s="85"/>
      <c r="U321" s="85"/>
      <c r="V321" s="85"/>
      <c r="W321" s="85"/>
      <c r="X321" s="85"/>
      <c r="Y321" s="85"/>
      <c r="Z321" s="85"/>
    </row>
    <row r="322" ht="12.0" customHeight="1">
      <c r="A322" s="85"/>
      <c r="B322" s="85"/>
      <c r="C322" s="85"/>
      <c r="D322" s="85"/>
      <c r="E322" s="85"/>
      <c r="F322" s="85"/>
      <c r="G322" s="85"/>
      <c r="H322" s="85"/>
      <c r="I322" s="85"/>
      <c r="J322" s="85"/>
      <c r="K322" s="85"/>
      <c r="L322" s="85"/>
      <c r="M322" s="85"/>
      <c r="N322" s="85"/>
      <c r="O322" s="85"/>
      <c r="P322" s="85"/>
      <c r="Q322" s="85"/>
      <c r="R322" s="85"/>
      <c r="S322" s="85"/>
      <c r="T322" s="85"/>
      <c r="U322" s="85"/>
      <c r="V322" s="85"/>
      <c r="W322" s="85"/>
      <c r="X322" s="85"/>
      <c r="Y322" s="85"/>
      <c r="Z322" s="85"/>
    </row>
    <row r="323" ht="12.0" customHeight="1">
      <c r="A323" s="85"/>
      <c r="B323" s="85"/>
      <c r="C323" s="85"/>
      <c r="D323" s="85"/>
      <c r="E323" s="85"/>
      <c r="F323" s="85"/>
      <c r="G323" s="85"/>
      <c r="H323" s="85"/>
      <c r="I323" s="85"/>
      <c r="J323" s="85"/>
      <c r="K323" s="85"/>
      <c r="L323" s="85"/>
      <c r="M323" s="85"/>
      <c r="N323" s="85"/>
      <c r="O323" s="85"/>
      <c r="P323" s="85"/>
      <c r="Q323" s="85"/>
      <c r="R323" s="85"/>
      <c r="S323" s="85"/>
      <c r="T323" s="85"/>
      <c r="U323" s="85"/>
      <c r="V323" s="85"/>
      <c r="W323" s="85"/>
      <c r="X323" s="85"/>
      <c r="Y323" s="85"/>
      <c r="Z323" s="85"/>
    </row>
    <row r="324" ht="12.0" customHeight="1">
      <c r="A324" s="85"/>
      <c r="B324" s="85"/>
      <c r="C324" s="85"/>
      <c r="D324" s="85"/>
      <c r="E324" s="85"/>
      <c r="F324" s="85"/>
      <c r="G324" s="85"/>
      <c r="H324" s="85"/>
      <c r="I324" s="85"/>
      <c r="J324" s="85"/>
      <c r="K324" s="85"/>
      <c r="L324" s="85"/>
      <c r="M324" s="85"/>
      <c r="N324" s="85"/>
      <c r="O324" s="85"/>
      <c r="P324" s="85"/>
      <c r="Q324" s="85"/>
      <c r="R324" s="85"/>
      <c r="S324" s="85"/>
      <c r="T324" s="85"/>
      <c r="U324" s="85"/>
      <c r="V324" s="85"/>
      <c r="W324" s="85"/>
      <c r="X324" s="85"/>
      <c r="Y324" s="85"/>
      <c r="Z324" s="85"/>
    </row>
    <row r="325" ht="12.0" customHeight="1">
      <c r="A325" s="85"/>
      <c r="B325" s="85"/>
      <c r="C325" s="85"/>
      <c r="D325" s="85"/>
      <c r="E325" s="85"/>
      <c r="F325" s="85"/>
      <c r="G325" s="85"/>
      <c r="H325" s="85"/>
      <c r="I325" s="85"/>
      <c r="J325" s="85"/>
      <c r="K325" s="85"/>
      <c r="L325" s="85"/>
      <c r="M325" s="85"/>
      <c r="N325" s="85"/>
      <c r="O325" s="85"/>
      <c r="P325" s="85"/>
      <c r="Q325" s="85"/>
      <c r="R325" s="85"/>
      <c r="S325" s="85"/>
      <c r="T325" s="85"/>
      <c r="U325" s="85"/>
      <c r="V325" s="85"/>
      <c r="W325" s="85"/>
      <c r="X325" s="85"/>
      <c r="Y325" s="85"/>
      <c r="Z325" s="85"/>
    </row>
    <row r="326" ht="12.0" customHeight="1">
      <c r="A326" s="85"/>
      <c r="B326" s="85"/>
      <c r="C326" s="85"/>
      <c r="D326" s="85"/>
      <c r="E326" s="85"/>
      <c r="F326" s="85"/>
      <c r="G326" s="85"/>
      <c r="H326" s="85"/>
      <c r="I326" s="85"/>
      <c r="J326" s="85"/>
      <c r="K326" s="85"/>
      <c r="L326" s="85"/>
      <c r="M326" s="85"/>
      <c r="N326" s="85"/>
      <c r="O326" s="85"/>
      <c r="P326" s="85"/>
      <c r="Q326" s="85"/>
      <c r="R326" s="85"/>
      <c r="S326" s="85"/>
      <c r="T326" s="85"/>
      <c r="U326" s="85"/>
      <c r="V326" s="85"/>
      <c r="W326" s="85"/>
      <c r="X326" s="85"/>
      <c r="Y326" s="85"/>
      <c r="Z326" s="85"/>
    </row>
    <row r="327" ht="12.0" customHeight="1">
      <c r="A327" s="85"/>
      <c r="B327" s="85"/>
      <c r="C327" s="85"/>
      <c r="D327" s="85"/>
      <c r="E327" s="85"/>
      <c r="F327" s="85"/>
      <c r="G327" s="85"/>
      <c r="H327" s="85"/>
      <c r="I327" s="85"/>
      <c r="J327" s="85"/>
      <c r="K327" s="85"/>
      <c r="L327" s="85"/>
      <c r="M327" s="85"/>
      <c r="N327" s="85"/>
      <c r="O327" s="85"/>
      <c r="P327" s="85"/>
      <c r="Q327" s="85"/>
      <c r="R327" s="85"/>
      <c r="S327" s="85"/>
      <c r="T327" s="85"/>
      <c r="U327" s="85"/>
      <c r="V327" s="85"/>
      <c r="W327" s="85"/>
      <c r="X327" s="85"/>
      <c r="Y327" s="85"/>
      <c r="Z327" s="85"/>
    </row>
    <row r="328" ht="12.0" customHeight="1">
      <c r="A328" s="85"/>
      <c r="B328" s="85"/>
      <c r="C328" s="85"/>
      <c r="D328" s="85"/>
      <c r="E328" s="85"/>
      <c r="F328" s="85"/>
      <c r="G328" s="85"/>
      <c r="H328" s="85"/>
      <c r="I328" s="85"/>
      <c r="J328" s="85"/>
      <c r="K328" s="85"/>
      <c r="L328" s="85"/>
      <c r="M328" s="85"/>
      <c r="N328" s="85"/>
      <c r="O328" s="85"/>
      <c r="P328" s="85"/>
      <c r="Q328" s="85"/>
      <c r="R328" s="85"/>
      <c r="S328" s="85"/>
      <c r="T328" s="85"/>
      <c r="U328" s="85"/>
      <c r="V328" s="85"/>
      <c r="W328" s="85"/>
      <c r="X328" s="85"/>
      <c r="Y328" s="85"/>
      <c r="Z328" s="85"/>
    </row>
    <row r="329" ht="12.0" customHeight="1">
      <c r="A329" s="85"/>
      <c r="B329" s="85"/>
      <c r="C329" s="85"/>
      <c r="D329" s="85"/>
      <c r="E329" s="85"/>
      <c r="F329" s="85"/>
      <c r="G329" s="85"/>
      <c r="H329" s="85"/>
      <c r="I329" s="85"/>
      <c r="J329" s="85"/>
      <c r="K329" s="85"/>
      <c r="L329" s="85"/>
      <c r="M329" s="85"/>
      <c r="N329" s="85"/>
      <c r="O329" s="85"/>
      <c r="P329" s="85"/>
      <c r="Q329" s="85"/>
      <c r="R329" s="85"/>
      <c r="S329" s="85"/>
      <c r="T329" s="85"/>
      <c r="U329" s="85"/>
      <c r="V329" s="85"/>
      <c r="W329" s="85"/>
      <c r="X329" s="85"/>
      <c r="Y329" s="85"/>
      <c r="Z329" s="85"/>
    </row>
    <row r="330" ht="12.0" customHeight="1">
      <c r="A330" s="85"/>
      <c r="B330" s="85"/>
      <c r="C330" s="85"/>
      <c r="D330" s="85"/>
      <c r="E330" s="85"/>
      <c r="F330" s="85"/>
      <c r="G330" s="85"/>
      <c r="H330" s="85"/>
      <c r="I330" s="85"/>
      <c r="J330" s="85"/>
      <c r="K330" s="85"/>
      <c r="L330" s="85"/>
      <c r="M330" s="85"/>
      <c r="N330" s="85"/>
      <c r="O330" s="85"/>
      <c r="P330" s="85"/>
      <c r="Q330" s="85"/>
      <c r="R330" s="85"/>
      <c r="S330" s="85"/>
      <c r="T330" s="85"/>
      <c r="U330" s="85"/>
      <c r="V330" s="85"/>
      <c r="W330" s="85"/>
      <c r="X330" s="85"/>
      <c r="Y330" s="85"/>
      <c r="Z330" s="85"/>
    </row>
    <row r="331" ht="12.0" customHeight="1">
      <c r="A331" s="85"/>
      <c r="B331" s="85"/>
      <c r="C331" s="85"/>
      <c r="D331" s="85"/>
      <c r="E331" s="85"/>
      <c r="F331" s="85"/>
      <c r="G331" s="85"/>
      <c r="H331" s="85"/>
      <c r="I331" s="85"/>
      <c r="J331" s="85"/>
      <c r="K331" s="85"/>
      <c r="L331" s="85"/>
      <c r="M331" s="85"/>
      <c r="N331" s="85"/>
      <c r="O331" s="85"/>
      <c r="P331" s="85"/>
      <c r="Q331" s="85"/>
      <c r="R331" s="85"/>
      <c r="S331" s="85"/>
      <c r="T331" s="85"/>
      <c r="U331" s="85"/>
      <c r="V331" s="85"/>
      <c r="W331" s="85"/>
      <c r="X331" s="85"/>
      <c r="Y331" s="85"/>
      <c r="Z331" s="85"/>
    </row>
    <row r="332" ht="12.0" customHeight="1">
      <c r="A332" s="85"/>
      <c r="B332" s="85"/>
      <c r="C332" s="85"/>
      <c r="D332" s="85"/>
      <c r="E332" s="85"/>
      <c r="F332" s="85"/>
      <c r="G332" s="85"/>
      <c r="H332" s="85"/>
      <c r="I332" s="85"/>
      <c r="J332" s="85"/>
      <c r="K332" s="85"/>
      <c r="L332" s="85"/>
      <c r="M332" s="85"/>
      <c r="N332" s="85"/>
      <c r="O332" s="85"/>
      <c r="P332" s="85"/>
      <c r="Q332" s="85"/>
      <c r="R332" s="85"/>
      <c r="S332" s="85"/>
      <c r="T332" s="85"/>
      <c r="U332" s="85"/>
      <c r="V332" s="85"/>
      <c r="W332" s="85"/>
      <c r="X332" s="85"/>
      <c r="Y332" s="85"/>
      <c r="Z332" s="85"/>
    </row>
    <row r="333" ht="12.0" customHeight="1">
      <c r="A333" s="85"/>
      <c r="B333" s="85"/>
      <c r="C333" s="85"/>
      <c r="D333" s="85"/>
      <c r="E333" s="85"/>
      <c r="F333" s="85"/>
      <c r="G333" s="85"/>
      <c r="H333" s="85"/>
      <c r="I333" s="85"/>
      <c r="J333" s="85"/>
      <c r="K333" s="85"/>
      <c r="L333" s="85"/>
      <c r="M333" s="85"/>
      <c r="N333" s="85"/>
      <c r="O333" s="85"/>
      <c r="P333" s="85"/>
      <c r="Q333" s="85"/>
      <c r="R333" s="85"/>
      <c r="S333" s="85"/>
      <c r="T333" s="85"/>
      <c r="U333" s="85"/>
      <c r="V333" s="85"/>
      <c r="W333" s="85"/>
      <c r="X333" s="85"/>
      <c r="Y333" s="85"/>
      <c r="Z333" s="85"/>
    </row>
    <row r="334" ht="12.0" customHeight="1">
      <c r="A334" s="85"/>
      <c r="B334" s="85"/>
      <c r="C334" s="85"/>
      <c r="D334" s="85"/>
      <c r="E334" s="85"/>
      <c r="F334" s="85"/>
      <c r="G334" s="85"/>
      <c r="H334" s="85"/>
      <c r="I334" s="85"/>
      <c r="J334" s="85"/>
      <c r="K334" s="85"/>
      <c r="L334" s="85"/>
      <c r="M334" s="85"/>
      <c r="N334" s="85"/>
      <c r="O334" s="85"/>
      <c r="P334" s="85"/>
      <c r="Q334" s="85"/>
      <c r="R334" s="85"/>
      <c r="S334" s="85"/>
      <c r="T334" s="85"/>
      <c r="U334" s="85"/>
      <c r="V334" s="85"/>
      <c r="W334" s="85"/>
      <c r="X334" s="85"/>
      <c r="Y334" s="85"/>
      <c r="Z334" s="85"/>
    </row>
    <row r="335" ht="12.0" customHeight="1">
      <c r="A335" s="85"/>
      <c r="B335" s="85"/>
      <c r="C335" s="85"/>
      <c r="D335" s="85"/>
      <c r="E335" s="85"/>
      <c r="F335" s="85"/>
      <c r="G335" s="85"/>
      <c r="H335" s="85"/>
      <c r="I335" s="85"/>
      <c r="J335" s="85"/>
      <c r="K335" s="85"/>
      <c r="L335" s="85"/>
      <c r="M335" s="85"/>
      <c r="N335" s="85"/>
      <c r="O335" s="85"/>
      <c r="P335" s="85"/>
      <c r="Q335" s="85"/>
      <c r="R335" s="85"/>
      <c r="S335" s="85"/>
      <c r="T335" s="85"/>
      <c r="U335" s="85"/>
      <c r="V335" s="85"/>
      <c r="W335" s="85"/>
      <c r="X335" s="85"/>
      <c r="Y335" s="85"/>
      <c r="Z335" s="85"/>
    </row>
    <row r="336" ht="12.0" customHeight="1">
      <c r="A336" s="85"/>
      <c r="B336" s="85"/>
      <c r="C336" s="85"/>
      <c r="D336" s="85"/>
      <c r="E336" s="85"/>
      <c r="F336" s="85"/>
      <c r="G336" s="85"/>
      <c r="H336" s="85"/>
      <c r="I336" s="85"/>
      <c r="J336" s="85"/>
      <c r="K336" s="85"/>
      <c r="L336" s="85"/>
      <c r="M336" s="85"/>
      <c r="N336" s="85"/>
      <c r="O336" s="85"/>
      <c r="P336" s="85"/>
      <c r="Q336" s="85"/>
      <c r="R336" s="85"/>
      <c r="S336" s="85"/>
      <c r="T336" s="85"/>
      <c r="U336" s="85"/>
      <c r="V336" s="85"/>
      <c r="W336" s="85"/>
      <c r="X336" s="85"/>
      <c r="Y336" s="85"/>
      <c r="Z336" s="85"/>
    </row>
    <row r="337" ht="12.0" customHeight="1">
      <c r="A337" s="85"/>
      <c r="B337" s="85"/>
      <c r="C337" s="85"/>
      <c r="D337" s="85"/>
      <c r="E337" s="85"/>
      <c r="F337" s="85"/>
      <c r="G337" s="85"/>
      <c r="H337" s="85"/>
      <c r="I337" s="85"/>
      <c r="J337" s="85"/>
      <c r="K337" s="85"/>
      <c r="L337" s="85"/>
      <c r="M337" s="85"/>
      <c r="N337" s="85"/>
      <c r="O337" s="85"/>
      <c r="P337" s="85"/>
      <c r="Q337" s="85"/>
      <c r="R337" s="85"/>
      <c r="S337" s="85"/>
      <c r="T337" s="85"/>
      <c r="U337" s="85"/>
      <c r="V337" s="85"/>
      <c r="W337" s="85"/>
      <c r="X337" s="85"/>
      <c r="Y337" s="85"/>
      <c r="Z337" s="85"/>
    </row>
    <row r="338" ht="12.0" customHeight="1">
      <c r="A338" s="85"/>
      <c r="B338" s="85"/>
      <c r="C338" s="85"/>
      <c r="D338" s="85"/>
      <c r="E338" s="85"/>
      <c r="F338" s="85"/>
      <c r="G338" s="85"/>
      <c r="H338" s="85"/>
      <c r="I338" s="85"/>
      <c r="J338" s="85"/>
      <c r="K338" s="85"/>
      <c r="L338" s="85"/>
      <c r="M338" s="85"/>
      <c r="N338" s="85"/>
      <c r="O338" s="85"/>
      <c r="P338" s="85"/>
      <c r="Q338" s="85"/>
      <c r="R338" s="85"/>
      <c r="S338" s="85"/>
      <c r="T338" s="85"/>
      <c r="U338" s="85"/>
      <c r="V338" s="85"/>
      <c r="W338" s="85"/>
      <c r="X338" s="85"/>
      <c r="Y338" s="85"/>
      <c r="Z338" s="85"/>
    </row>
    <row r="339" ht="12.0" customHeight="1">
      <c r="A339" s="85"/>
      <c r="B339" s="85"/>
      <c r="C339" s="85"/>
      <c r="D339" s="85"/>
      <c r="E339" s="85"/>
      <c r="F339" s="85"/>
      <c r="G339" s="85"/>
      <c r="H339" s="85"/>
      <c r="I339" s="85"/>
      <c r="J339" s="85"/>
      <c r="K339" s="85"/>
      <c r="L339" s="85"/>
      <c r="M339" s="85"/>
      <c r="N339" s="85"/>
      <c r="O339" s="85"/>
      <c r="P339" s="85"/>
      <c r="Q339" s="85"/>
      <c r="R339" s="85"/>
      <c r="S339" s="85"/>
      <c r="T339" s="85"/>
      <c r="U339" s="85"/>
      <c r="V339" s="85"/>
      <c r="W339" s="85"/>
      <c r="X339" s="85"/>
      <c r="Y339" s="85"/>
      <c r="Z339" s="85"/>
    </row>
    <row r="340" ht="12.0" customHeight="1">
      <c r="A340" s="85"/>
      <c r="B340" s="85"/>
      <c r="C340" s="85"/>
      <c r="D340" s="85"/>
      <c r="E340" s="85"/>
      <c r="F340" s="85"/>
      <c r="G340" s="85"/>
      <c r="H340" s="85"/>
      <c r="I340" s="85"/>
      <c r="J340" s="85"/>
      <c r="K340" s="85"/>
      <c r="L340" s="85"/>
      <c r="M340" s="85"/>
      <c r="N340" s="85"/>
      <c r="O340" s="85"/>
      <c r="P340" s="85"/>
      <c r="Q340" s="85"/>
      <c r="R340" s="85"/>
      <c r="S340" s="85"/>
      <c r="T340" s="85"/>
      <c r="U340" s="85"/>
      <c r="V340" s="85"/>
      <c r="W340" s="85"/>
      <c r="X340" s="85"/>
      <c r="Y340" s="85"/>
      <c r="Z340" s="85"/>
    </row>
    <row r="341" ht="12.0" customHeight="1">
      <c r="A341" s="85"/>
      <c r="B341" s="85"/>
      <c r="C341" s="85"/>
      <c r="D341" s="85"/>
      <c r="E341" s="85"/>
      <c r="F341" s="85"/>
      <c r="G341" s="85"/>
      <c r="H341" s="85"/>
      <c r="I341" s="85"/>
      <c r="J341" s="85"/>
      <c r="K341" s="85"/>
      <c r="L341" s="85"/>
      <c r="M341" s="85"/>
      <c r="N341" s="85"/>
      <c r="O341" s="85"/>
      <c r="P341" s="85"/>
      <c r="Q341" s="85"/>
      <c r="R341" s="85"/>
      <c r="S341" s="85"/>
      <c r="T341" s="85"/>
      <c r="U341" s="85"/>
      <c r="V341" s="85"/>
      <c r="W341" s="85"/>
      <c r="X341" s="85"/>
      <c r="Y341" s="85"/>
      <c r="Z341" s="85"/>
    </row>
    <row r="342" ht="12.0" customHeight="1">
      <c r="A342" s="85"/>
      <c r="B342" s="85"/>
      <c r="C342" s="85"/>
      <c r="D342" s="85"/>
      <c r="E342" s="85"/>
      <c r="F342" s="85"/>
      <c r="G342" s="85"/>
      <c r="H342" s="85"/>
      <c r="I342" s="85"/>
      <c r="J342" s="85"/>
      <c r="K342" s="85"/>
      <c r="L342" s="85"/>
      <c r="M342" s="85"/>
      <c r="N342" s="85"/>
      <c r="O342" s="85"/>
      <c r="P342" s="85"/>
      <c r="Q342" s="85"/>
      <c r="R342" s="85"/>
      <c r="S342" s="85"/>
      <c r="T342" s="85"/>
      <c r="U342" s="85"/>
      <c r="V342" s="85"/>
      <c r="W342" s="85"/>
      <c r="X342" s="85"/>
      <c r="Y342" s="85"/>
      <c r="Z342" s="85"/>
    </row>
    <row r="343" ht="12.0" customHeight="1">
      <c r="A343" s="85"/>
      <c r="B343" s="85"/>
      <c r="C343" s="85"/>
      <c r="D343" s="85"/>
      <c r="E343" s="85"/>
      <c r="F343" s="85"/>
      <c r="G343" s="85"/>
      <c r="H343" s="85"/>
      <c r="I343" s="85"/>
      <c r="J343" s="85"/>
      <c r="K343" s="85"/>
      <c r="L343" s="85"/>
      <c r="M343" s="85"/>
      <c r="N343" s="85"/>
      <c r="O343" s="85"/>
      <c r="P343" s="85"/>
      <c r="Q343" s="85"/>
      <c r="R343" s="85"/>
      <c r="S343" s="85"/>
      <c r="T343" s="85"/>
      <c r="U343" s="85"/>
      <c r="V343" s="85"/>
      <c r="W343" s="85"/>
      <c r="X343" s="85"/>
      <c r="Y343" s="85"/>
      <c r="Z343" s="85"/>
    </row>
    <row r="344" ht="12.0" customHeight="1">
      <c r="A344" s="85"/>
      <c r="B344" s="85"/>
      <c r="C344" s="85"/>
      <c r="D344" s="85"/>
      <c r="E344" s="85"/>
      <c r="F344" s="85"/>
      <c r="G344" s="85"/>
      <c r="H344" s="85"/>
      <c r="I344" s="85"/>
      <c r="J344" s="85"/>
      <c r="K344" s="85"/>
      <c r="L344" s="85"/>
      <c r="M344" s="85"/>
      <c r="N344" s="85"/>
      <c r="O344" s="85"/>
      <c r="P344" s="85"/>
      <c r="Q344" s="85"/>
      <c r="R344" s="85"/>
      <c r="S344" s="85"/>
      <c r="T344" s="85"/>
      <c r="U344" s="85"/>
      <c r="V344" s="85"/>
      <c r="W344" s="85"/>
      <c r="X344" s="85"/>
      <c r="Y344" s="85"/>
      <c r="Z344" s="85"/>
    </row>
    <row r="345" ht="12.0" customHeight="1">
      <c r="A345" s="85"/>
      <c r="B345" s="85"/>
      <c r="C345" s="85"/>
      <c r="D345" s="85"/>
      <c r="E345" s="85"/>
      <c r="F345" s="85"/>
      <c r="G345" s="85"/>
      <c r="H345" s="85"/>
      <c r="I345" s="85"/>
      <c r="J345" s="85"/>
      <c r="K345" s="85"/>
      <c r="L345" s="85"/>
      <c r="M345" s="85"/>
      <c r="N345" s="85"/>
      <c r="O345" s="85"/>
      <c r="P345" s="85"/>
      <c r="Q345" s="85"/>
      <c r="R345" s="85"/>
      <c r="S345" s="85"/>
      <c r="T345" s="85"/>
      <c r="U345" s="85"/>
      <c r="V345" s="85"/>
      <c r="W345" s="85"/>
      <c r="X345" s="85"/>
      <c r="Y345" s="85"/>
      <c r="Z345" s="85"/>
    </row>
    <row r="346" ht="12.0" customHeight="1">
      <c r="A346" s="85"/>
      <c r="B346" s="85"/>
      <c r="C346" s="85"/>
      <c r="D346" s="85"/>
      <c r="E346" s="85"/>
      <c r="F346" s="85"/>
      <c r="G346" s="85"/>
      <c r="H346" s="85"/>
      <c r="I346" s="85"/>
      <c r="J346" s="85"/>
      <c r="K346" s="85"/>
      <c r="L346" s="85"/>
      <c r="M346" s="85"/>
      <c r="N346" s="85"/>
      <c r="O346" s="85"/>
      <c r="P346" s="85"/>
      <c r="Q346" s="85"/>
      <c r="R346" s="85"/>
      <c r="S346" s="85"/>
      <c r="T346" s="85"/>
      <c r="U346" s="85"/>
      <c r="V346" s="85"/>
      <c r="W346" s="85"/>
      <c r="X346" s="85"/>
      <c r="Y346" s="85"/>
      <c r="Z346" s="85"/>
    </row>
    <row r="347" ht="12.0" customHeight="1">
      <c r="A347" s="85"/>
      <c r="B347" s="85"/>
      <c r="C347" s="85"/>
      <c r="D347" s="85"/>
      <c r="E347" s="85"/>
      <c r="F347" s="85"/>
      <c r="G347" s="85"/>
      <c r="H347" s="85"/>
      <c r="I347" s="85"/>
      <c r="J347" s="85"/>
      <c r="K347" s="85"/>
      <c r="L347" s="85"/>
      <c r="M347" s="85"/>
      <c r="N347" s="85"/>
      <c r="O347" s="85"/>
      <c r="P347" s="85"/>
      <c r="Q347" s="85"/>
      <c r="R347" s="85"/>
      <c r="S347" s="85"/>
      <c r="T347" s="85"/>
      <c r="U347" s="85"/>
      <c r="V347" s="85"/>
      <c r="W347" s="85"/>
      <c r="X347" s="85"/>
      <c r="Y347" s="85"/>
      <c r="Z347" s="85"/>
    </row>
    <row r="348" ht="12.0" customHeight="1">
      <c r="A348" s="85"/>
      <c r="B348" s="85"/>
      <c r="C348" s="85"/>
      <c r="D348" s="85"/>
      <c r="E348" s="85"/>
      <c r="F348" s="85"/>
      <c r="G348" s="85"/>
      <c r="H348" s="85"/>
      <c r="I348" s="85"/>
      <c r="J348" s="85"/>
      <c r="K348" s="85"/>
      <c r="L348" s="85"/>
      <c r="M348" s="85"/>
      <c r="N348" s="85"/>
      <c r="O348" s="85"/>
      <c r="P348" s="85"/>
      <c r="Q348" s="85"/>
      <c r="R348" s="85"/>
      <c r="S348" s="85"/>
      <c r="T348" s="85"/>
      <c r="U348" s="85"/>
      <c r="V348" s="85"/>
      <c r="W348" s="85"/>
      <c r="X348" s="85"/>
      <c r="Y348" s="85"/>
      <c r="Z348" s="85"/>
    </row>
    <row r="349" ht="12.0" customHeight="1">
      <c r="A349" s="85"/>
      <c r="B349" s="85"/>
      <c r="C349" s="85"/>
      <c r="D349" s="85"/>
      <c r="E349" s="85"/>
      <c r="F349" s="85"/>
      <c r="G349" s="85"/>
      <c r="H349" s="85"/>
      <c r="I349" s="85"/>
      <c r="J349" s="85"/>
      <c r="K349" s="85"/>
      <c r="L349" s="85"/>
      <c r="M349" s="85"/>
      <c r="N349" s="85"/>
      <c r="O349" s="85"/>
      <c r="P349" s="85"/>
      <c r="Q349" s="85"/>
      <c r="R349" s="85"/>
      <c r="S349" s="85"/>
      <c r="T349" s="85"/>
      <c r="U349" s="85"/>
      <c r="V349" s="85"/>
      <c r="W349" s="85"/>
      <c r="X349" s="85"/>
      <c r="Y349" s="85"/>
      <c r="Z349" s="85"/>
    </row>
    <row r="350" ht="12.0" customHeight="1">
      <c r="A350" s="85"/>
      <c r="B350" s="85"/>
      <c r="C350" s="85"/>
      <c r="D350" s="85"/>
      <c r="E350" s="85"/>
      <c r="F350" s="85"/>
      <c r="G350" s="85"/>
      <c r="H350" s="85"/>
      <c r="I350" s="85"/>
      <c r="J350" s="85"/>
      <c r="K350" s="85"/>
      <c r="L350" s="85"/>
      <c r="M350" s="85"/>
      <c r="N350" s="85"/>
      <c r="O350" s="85"/>
      <c r="P350" s="85"/>
      <c r="Q350" s="85"/>
      <c r="R350" s="85"/>
      <c r="S350" s="85"/>
      <c r="T350" s="85"/>
      <c r="U350" s="85"/>
      <c r="V350" s="85"/>
      <c r="W350" s="85"/>
      <c r="X350" s="85"/>
      <c r="Y350" s="85"/>
      <c r="Z350" s="85"/>
    </row>
    <row r="351" ht="12.0" customHeight="1">
      <c r="A351" s="85"/>
      <c r="B351" s="85"/>
      <c r="C351" s="85"/>
      <c r="D351" s="85"/>
      <c r="E351" s="85"/>
      <c r="F351" s="85"/>
      <c r="G351" s="85"/>
      <c r="H351" s="85"/>
      <c r="I351" s="85"/>
      <c r="J351" s="85"/>
      <c r="K351" s="85"/>
      <c r="L351" s="85"/>
      <c r="M351" s="85"/>
      <c r="N351" s="85"/>
      <c r="O351" s="85"/>
      <c r="P351" s="85"/>
      <c r="Q351" s="85"/>
      <c r="R351" s="85"/>
      <c r="S351" s="85"/>
      <c r="T351" s="85"/>
      <c r="U351" s="85"/>
      <c r="V351" s="85"/>
      <c r="W351" s="85"/>
      <c r="X351" s="85"/>
      <c r="Y351" s="85"/>
      <c r="Z351" s="85"/>
    </row>
    <row r="352" ht="12.0" customHeight="1">
      <c r="A352" s="85"/>
      <c r="B352" s="85"/>
      <c r="C352" s="85"/>
      <c r="D352" s="85"/>
      <c r="E352" s="85"/>
      <c r="F352" s="85"/>
      <c r="G352" s="85"/>
      <c r="H352" s="85"/>
      <c r="I352" s="85"/>
      <c r="J352" s="85"/>
      <c r="K352" s="85"/>
      <c r="L352" s="85"/>
      <c r="M352" s="85"/>
      <c r="N352" s="85"/>
      <c r="O352" s="85"/>
      <c r="P352" s="85"/>
      <c r="Q352" s="85"/>
      <c r="R352" s="85"/>
      <c r="S352" s="85"/>
      <c r="T352" s="85"/>
      <c r="U352" s="85"/>
      <c r="V352" s="85"/>
      <c r="W352" s="85"/>
      <c r="X352" s="85"/>
      <c r="Y352" s="85"/>
      <c r="Z352" s="85"/>
    </row>
    <row r="353" ht="12.0" customHeight="1">
      <c r="A353" s="85"/>
      <c r="B353" s="85"/>
      <c r="C353" s="85"/>
      <c r="D353" s="85"/>
      <c r="E353" s="85"/>
      <c r="F353" s="85"/>
      <c r="G353" s="85"/>
      <c r="H353" s="85"/>
      <c r="I353" s="85"/>
      <c r="J353" s="85"/>
      <c r="K353" s="85"/>
      <c r="L353" s="85"/>
      <c r="M353" s="85"/>
      <c r="N353" s="85"/>
      <c r="O353" s="85"/>
      <c r="P353" s="85"/>
      <c r="Q353" s="85"/>
      <c r="R353" s="85"/>
      <c r="S353" s="85"/>
      <c r="T353" s="85"/>
      <c r="U353" s="85"/>
      <c r="V353" s="85"/>
      <c r="W353" s="85"/>
      <c r="X353" s="85"/>
      <c r="Y353" s="85"/>
      <c r="Z353" s="85"/>
    </row>
    <row r="354" ht="12.0" customHeight="1">
      <c r="A354" s="85"/>
      <c r="B354" s="85"/>
      <c r="C354" s="85"/>
      <c r="D354" s="85"/>
      <c r="E354" s="85"/>
      <c r="F354" s="85"/>
      <c r="G354" s="85"/>
      <c r="H354" s="85"/>
      <c r="I354" s="85"/>
      <c r="J354" s="85"/>
      <c r="K354" s="85"/>
      <c r="L354" s="85"/>
      <c r="M354" s="85"/>
      <c r="N354" s="85"/>
      <c r="O354" s="85"/>
      <c r="P354" s="85"/>
      <c r="Q354" s="85"/>
      <c r="R354" s="85"/>
      <c r="S354" s="85"/>
      <c r="T354" s="85"/>
      <c r="U354" s="85"/>
      <c r="V354" s="85"/>
      <c r="W354" s="85"/>
      <c r="X354" s="85"/>
      <c r="Y354" s="85"/>
      <c r="Z354" s="85"/>
    </row>
    <row r="355" ht="12.0" customHeight="1">
      <c r="A355" s="85"/>
      <c r="B355" s="85"/>
      <c r="C355" s="85"/>
      <c r="D355" s="85"/>
      <c r="E355" s="85"/>
      <c r="F355" s="85"/>
      <c r="G355" s="85"/>
      <c r="H355" s="85"/>
      <c r="I355" s="85"/>
      <c r="J355" s="85"/>
      <c r="K355" s="85"/>
      <c r="L355" s="85"/>
      <c r="M355" s="85"/>
      <c r="N355" s="85"/>
      <c r="O355" s="85"/>
      <c r="P355" s="85"/>
      <c r="Q355" s="85"/>
      <c r="R355" s="85"/>
      <c r="S355" s="85"/>
      <c r="T355" s="85"/>
      <c r="U355" s="85"/>
      <c r="V355" s="85"/>
      <c r="W355" s="85"/>
      <c r="X355" s="85"/>
      <c r="Y355" s="85"/>
      <c r="Z355" s="85"/>
    </row>
    <row r="356" ht="12.0" customHeight="1">
      <c r="A356" s="85"/>
      <c r="B356" s="85"/>
      <c r="C356" s="85"/>
      <c r="D356" s="85"/>
      <c r="E356" s="85"/>
      <c r="F356" s="85"/>
      <c r="G356" s="85"/>
      <c r="H356" s="85"/>
      <c r="I356" s="85"/>
      <c r="J356" s="85"/>
      <c r="K356" s="85"/>
      <c r="L356" s="85"/>
      <c r="M356" s="85"/>
      <c r="N356" s="85"/>
      <c r="O356" s="85"/>
      <c r="P356" s="85"/>
      <c r="Q356" s="85"/>
      <c r="R356" s="85"/>
      <c r="S356" s="85"/>
      <c r="T356" s="85"/>
      <c r="U356" s="85"/>
      <c r="V356" s="85"/>
      <c r="W356" s="85"/>
      <c r="X356" s="85"/>
      <c r="Y356" s="85"/>
      <c r="Z356" s="85"/>
    </row>
    <row r="357" ht="12.0" customHeight="1">
      <c r="A357" s="85"/>
      <c r="B357" s="85"/>
      <c r="C357" s="85"/>
      <c r="D357" s="85"/>
      <c r="E357" s="85"/>
      <c r="F357" s="85"/>
      <c r="G357" s="85"/>
      <c r="H357" s="85"/>
      <c r="I357" s="85"/>
      <c r="J357" s="85"/>
      <c r="K357" s="85"/>
      <c r="L357" s="85"/>
      <c r="M357" s="85"/>
      <c r="N357" s="85"/>
      <c r="O357" s="85"/>
      <c r="P357" s="85"/>
      <c r="Q357" s="85"/>
      <c r="R357" s="85"/>
      <c r="S357" s="85"/>
      <c r="T357" s="85"/>
      <c r="U357" s="85"/>
      <c r="V357" s="85"/>
      <c r="W357" s="85"/>
      <c r="X357" s="85"/>
      <c r="Y357" s="85"/>
      <c r="Z357" s="85"/>
    </row>
    <row r="358" ht="12.0" customHeight="1">
      <c r="A358" s="85"/>
      <c r="B358" s="85"/>
      <c r="C358" s="85"/>
      <c r="D358" s="85"/>
      <c r="E358" s="85"/>
      <c r="F358" s="85"/>
      <c r="G358" s="85"/>
      <c r="H358" s="85"/>
      <c r="I358" s="85"/>
      <c r="J358" s="85"/>
      <c r="K358" s="85"/>
      <c r="L358" s="85"/>
      <c r="M358" s="85"/>
      <c r="N358" s="85"/>
      <c r="O358" s="85"/>
      <c r="P358" s="85"/>
      <c r="Q358" s="85"/>
      <c r="R358" s="85"/>
      <c r="S358" s="85"/>
      <c r="T358" s="85"/>
      <c r="U358" s="85"/>
      <c r="V358" s="85"/>
      <c r="W358" s="85"/>
      <c r="X358" s="85"/>
      <c r="Y358" s="85"/>
      <c r="Z358" s="85"/>
    </row>
    <row r="359" ht="12.0" customHeight="1">
      <c r="A359" s="85"/>
      <c r="B359" s="85"/>
      <c r="C359" s="85"/>
      <c r="D359" s="85"/>
      <c r="E359" s="85"/>
      <c r="F359" s="85"/>
      <c r="G359" s="85"/>
      <c r="H359" s="85"/>
      <c r="I359" s="85"/>
      <c r="J359" s="85"/>
      <c r="K359" s="85"/>
      <c r="L359" s="85"/>
      <c r="M359" s="85"/>
      <c r="N359" s="85"/>
      <c r="O359" s="85"/>
      <c r="P359" s="85"/>
      <c r="Q359" s="85"/>
      <c r="R359" s="85"/>
      <c r="S359" s="85"/>
      <c r="T359" s="85"/>
      <c r="U359" s="85"/>
      <c r="V359" s="85"/>
      <c r="W359" s="85"/>
      <c r="X359" s="85"/>
      <c r="Y359" s="85"/>
      <c r="Z359" s="85"/>
    </row>
    <row r="360" ht="12.0" customHeight="1">
      <c r="A360" s="85"/>
      <c r="B360" s="85"/>
      <c r="C360" s="85"/>
      <c r="D360" s="85"/>
      <c r="E360" s="85"/>
      <c r="F360" s="85"/>
      <c r="G360" s="85"/>
      <c r="H360" s="85"/>
      <c r="I360" s="85"/>
      <c r="J360" s="85"/>
      <c r="K360" s="85"/>
      <c r="L360" s="85"/>
      <c r="M360" s="85"/>
      <c r="N360" s="85"/>
      <c r="O360" s="85"/>
      <c r="P360" s="85"/>
      <c r="Q360" s="85"/>
      <c r="R360" s="85"/>
      <c r="S360" s="85"/>
      <c r="T360" s="85"/>
      <c r="U360" s="85"/>
      <c r="V360" s="85"/>
      <c r="W360" s="85"/>
      <c r="X360" s="85"/>
      <c r="Y360" s="85"/>
      <c r="Z360" s="85"/>
    </row>
    <row r="361" ht="12.0" customHeight="1">
      <c r="A361" s="85"/>
      <c r="B361" s="85"/>
      <c r="C361" s="85"/>
      <c r="D361" s="85"/>
      <c r="E361" s="85"/>
      <c r="F361" s="85"/>
      <c r="G361" s="85"/>
      <c r="H361" s="85"/>
      <c r="I361" s="85"/>
      <c r="J361" s="85"/>
      <c r="K361" s="85"/>
      <c r="L361" s="85"/>
      <c r="M361" s="85"/>
      <c r="N361" s="85"/>
      <c r="O361" s="85"/>
      <c r="P361" s="85"/>
      <c r="Q361" s="85"/>
      <c r="R361" s="85"/>
      <c r="S361" s="85"/>
      <c r="T361" s="85"/>
      <c r="U361" s="85"/>
      <c r="V361" s="85"/>
      <c r="W361" s="85"/>
      <c r="X361" s="85"/>
      <c r="Y361" s="85"/>
      <c r="Z361" s="85"/>
    </row>
    <row r="362" ht="12.0" customHeight="1">
      <c r="A362" s="85"/>
      <c r="B362" s="85"/>
      <c r="C362" s="85"/>
      <c r="D362" s="85"/>
      <c r="E362" s="85"/>
      <c r="F362" s="85"/>
      <c r="G362" s="85"/>
      <c r="H362" s="85"/>
      <c r="I362" s="85"/>
      <c r="J362" s="85"/>
      <c r="K362" s="85"/>
      <c r="L362" s="85"/>
      <c r="M362" s="85"/>
      <c r="N362" s="85"/>
      <c r="O362" s="85"/>
      <c r="P362" s="85"/>
      <c r="Q362" s="85"/>
      <c r="R362" s="85"/>
      <c r="S362" s="85"/>
      <c r="T362" s="85"/>
      <c r="U362" s="85"/>
      <c r="V362" s="85"/>
      <c r="W362" s="85"/>
      <c r="X362" s="85"/>
      <c r="Y362" s="85"/>
      <c r="Z362" s="85"/>
    </row>
    <row r="363" ht="12.0" customHeight="1">
      <c r="A363" s="85"/>
      <c r="B363" s="85"/>
      <c r="C363" s="85"/>
      <c r="D363" s="85"/>
      <c r="E363" s="85"/>
      <c r="F363" s="85"/>
      <c r="G363" s="85"/>
      <c r="H363" s="85"/>
      <c r="I363" s="85"/>
      <c r="J363" s="85"/>
      <c r="K363" s="85"/>
      <c r="L363" s="85"/>
      <c r="M363" s="85"/>
      <c r="N363" s="85"/>
      <c r="O363" s="85"/>
      <c r="P363" s="85"/>
      <c r="Q363" s="85"/>
      <c r="R363" s="85"/>
      <c r="S363" s="85"/>
      <c r="T363" s="85"/>
      <c r="U363" s="85"/>
      <c r="V363" s="85"/>
      <c r="W363" s="85"/>
      <c r="X363" s="85"/>
      <c r="Y363" s="85"/>
      <c r="Z363" s="85"/>
    </row>
    <row r="364" ht="12.0" customHeight="1">
      <c r="A364" s="85"/>
      <c r="B364" s="85"/>
      <c r="C364" s="85"/>
      <c r="D364" s="85"/>
      <c r="E364" s="85"/>
      <c r="F364" s="85"/>
      <c r="G364" s="85"/>
      <c r="H364" s="85"/>
      <c r="I364" s="85"/>
      <c r="J364" s="85"/>
      <c r="K364" s="85"/>
      <c r="L364" s="85"/>
      <c r="M364" s="85"/>
      <c r="N364" s="85"/>
      <c r="O364" s="85"/>
      <c r="P364" s="85"/>
      <c r="Q364" s="85"/>
      <c r="R364" s="85"/>
      <c r="S364" s="85"/>
      <c r="T364" s="85"/>
      <c r="U364" s="85"/>
      <c r="V364" s="85"/>
      <c r="W364" s="85"/>
      <c r="X364" s="85"/>
      <c r="Y364" s="85"/>
      <c r="Z364" s="85"/>
    </row>
    <row r="365" ht="12.0" customHeight="1">
      <c r="A365" s="85"/>
      <c r="B365" s="85"/>
      <c r="C365" s="85"/>
      <c r="D365" s="85"/>
      <c r="E365" s="85"/>
      <c r="F365" s="85"/>
      <c r="G365" s="85"/>
      <c r="H365" s="85"/>
      <c r="I365" s="85"/>
      <c r="J365" s="85"/>
      <c r="K365" s="85"/>
      <c r="L365" s="85"/>
      <c r="M365" s="85"/>
      <c r="N365" s="85"/>
      <c r="O365" s="85"/>
      <c r="P365" s="85"/>
      <c r="Q365" s="85"/>
      <c r="R365" s="85"/>
      <c r="S365" s="85"/>
      <c r="T365" s="85"/>
      <c r="U365" s="85"/>
      <c r="V365" s="85"/>
      <c r="W365" s="85"/>
      <c r="X365" s="85"/>
      <c r="Y365" s="85"/>
      <c r="Z365" s="85"/>
    </row>
    <row r="366" ht="12.0" customHeight="1">
      <c r="A366" s="85"/>
      <c r="B366" s="85"/>
      <c r="C366" s="85"/>
      <c r="D366" s="85"/>
      <c r="E366" s="85"/>
      <c r="F366" s="85"/>
      <c r="G366" s="85"/>
      <c r="H366" s="85"/>
      <c r="I366" s="85"/>
      <c r="J366" s="85"/>
      <c r="K366" s="85"/>
      <c r="L366" s="85"/>
      <c r="M366" s="85"/>
      <c r="N366" s="85"/>
      <c r="O366" s="85"/>
      <c r="P366" s="85"/>
      <c r="Q366" s="85"/>
      <c r="R366" s="85"/>
      <c r="S366" s="85"/>
      <c r="T366" s="85"/>
      <c r="U366" s="85"/>
      <c r="V366" s="85"/>
      <c r="W366" s="85"/>
      <c r="X366" s="85"/>
      <c r="Y366" s="85"/>
      <c r="Z366" s="85"/>
    </row>
    <row r="367" ht="12.0" customHeight="1">
      <c r="A367" s="85"/>
      <c r="B367" s="85"/>
      <c r="C367" s="85"/>
      <c r="D367" s="85"/>
      <c r="E367" s="85"/>
      <c r="F367" s="85"/>
      <c r="G367" s="85"/>
      <c r="H367" s="85"/>
      <c r="I367" s="85"/>
      <c r="J367" s="85"/>
      <c r="K367" s="85"/>
      <c r="L367" s="85"/>
      <c r="M367" s="85"/>
      <c r="N367" s="85"/>
      <c r="O367" s="85"/>
      <c r="P367" s="85"/>
      <c r="Q367" s="85"/>
      <c r="R367" s="85"/>
      <c r="S367" s="85"/>
      <c r="T367" s="85"/>
      <c r="U367" s="85"/>
      <c r="V367" s="85"/>
      <c r="W367" s="85"/>
      <c r="X367" s="85"/>
      <c r="Y367" s="85"/>
      <c r="Z367" s="85"/>
    </row>
    <row r="368" ht="12.0" customHeight="1">
      <c r="A368" s="85"/>
      <c r="B368" s="85"/>
      <c r="C368" s="85"/>
      <c r="D368" s="85"/>
      <c r="E368" s="85"/>
      <c r="F368" s="85"/>
      <c r="G368" s="85"/>
      <c r="H368" s="85"/>
      <c r="I368" s="85"/>
      <c r="J368" s="85"/>
      <c r="K368" s="85"/>
      <c r="L368" s="85"/>
      <c r="M368" s="85"/>
      <c r="N368" s="85"/>
      <c r="O368" s="85"/>
      <c r="P368" s="85"/>
      <c r="Q368" s="85"/>
      <c r="R368" s="85"/>
      <c r="S368" s="85"/>
      <c r="T368" s="85"/>
      <c r="U368" s="85"/>
      <c r="V368" s="85"/>
      <c r="W368" s="85"/>
      <c r="X368" s="85"/>
      <c r="Y368" s="85"/>
      <c r="Z368" s="85"/>
    </row>
    <row r="369" ht="12.0" customHeight="1">
      <c r="A369" s="85"/>
      <c r="B369" s="85"/>
      <c r="C369" s="85"/>
      <c r="D369" s="85"/>
      <c r="E369" s="85"/>
      <c r="F369" s="85"/>
      <c r="G369" s="85"/>
      <c r="H369" s="85"/>
      <c r="I369" s="85"/>
      <c r="J369" s="85"/>
      <c r="K369" s="85"/>
      <c r="L369" s="85"/>
      <c r="M369" s="85"/>
      <c r="N369" s="85"/>
      <c r="O369" s="85"/>
      <c r="P369" s="85"/>
      <c r="Q369" s="85"/>
      <c r="R369" s="85"/>
      <c r="S369" s="85"/>
      <c r="T369" s="85"/>
      <c r="U369" s="85"/>
      <c r="V369" s="85"/>
      <c r="W369" s="85"/>
      <c r="X369" s="85"/>
      <c r="Y369" s="85"/>
      <c r="Z369" s="85"/>
    </row>
    <row r="370" ht="12.0" customHeight="1">
      <c r="A370" s="85"/>
      <c r="B370" s="85"/>
      <c r="C370" s="85"/>
      <c r="D370" s="85"/>
      <c r="E370" s="85"/>
      <c r="F370" s="85"/>
      <c r="G370" s="85"/>
      <c r="H370" s="85"/>
      <c r="I370" s="85"/>
      <c r="J370" s="85"/>
      <c r="K370" s="85"/>
      <c r="L370" s="85"/>
      <c r="M370" s="85"/>
      <c r="N370" s="85"/>
      <c r="O370" s="85"/>
      <c r="P370" s="85"/>
      <c r="Q370" s="85"/>
      <c r="R370" s="85"/>
      <c r="S370" s="85"/>
      <c r="T370" s="85"/>
      <c r="U370" s="85"/>
      <c r="V370" s="85"/>
      <c r="W370" s="85"/>
      <c r="X370" s="85"/>
      <c r="Y370" s="85"/>
      <c r="Z370" s="85"/>
    </row>
    <row r="371" ht="12.0" customHeight="1">
      <c r="A371" s="85"/>
      <c r="B371" s="85"/>
      <c r="C371" s="85"/>
      <c r="D371" s="85"/>
      <c r="E371" s="85"/>
      <c r="F371" s="85"/>
      <c r="G371" s="85"/>
      <c r="H371" s="85"/>
      <c r="I371" s="85"/>
      <c r="J371" s="85"/>
      <c r="K371" s="85"/>
      <c r="L371" s="85"/>
      <c r="M371" s="85"/>
      <c r="N371" s="85"/>
      <c r="O371" s="85"/>
      <c r="P371" s="85"/>
      <c r="Q371" s="85"/>
      <c r="R371" s="85"/>
      <c r="S371" s="85"/>
      <c r="T371" s="85"/>
      <c r="U371" s="85"/>
      <c r="V371" s="85"/>
      <c r="W371" s="85"/>
      <c r="X371" s="85"/>
      <c r="Y371" s="85"/>
      <c r="Z371" s="85"/>
    </row>
    <row r="372" ht="12.0" customHeight="1">
      <c r="A372" s="85"/>
      <c r="B372" s="85"/>
      <c r="C372" s="85"/>
      <c r="D372" s="85"/>
      <c r="E372" s="85"/>
      <c r="F372" s="85"/>
      <c r="G372" s="85"/>
      <c r="H372" s="85"/>
      <c r="I372" s="85"/>
      <c r="J372" s="85"/>
      <c r="K372" s="85"/>
      <c r="L372" s="85"/>
      <c r="M372" s="85"/>
      <c r="N372" s="85"/>
      <c r="O372" s="85"/>
      <c r="P372" s="85"/>
      <c r="Q372" s="85"/>
      <c r="R372" s="85"/>
      <c r="S372" s="85"/>
      <c r="T372" s="85"/>
      <c r="U372" s="85"/>
      <c r="V372" s="85"/>
      <c r="W372" s="85"/>
      <c r="X372" s="85"/>
      <c r="Y372" s="85"/>
      <c r="Z372" s="85"/>
    </row>
    <row r="373" ht="12.0" customHeight="1">
      <c r="A373" s="85"/>
      <c r="B373" s="85"/>
      <c r="C373" s="85"/>
      <c r="D373" s="85"/>
      <c r="E373" s="85"/>
      <c r="F373" s="85"/>
      <c r="G373" s="85"/>
      <c r="H373" s="85"/>
      <c r="I373" s="85"/>
      <c r="J373" s="85"/>
      <c r="K373" s="85"/>
      <c r="L373" s="85"/>
      <c r="M373" s="85"/>
      <c r="N373" s="85"/>
      <c r="O373" s="85"/>
      <c r="P373" s="85"/>
      <c r="Q373" s="85"/>
      <c r="R373" s="85"/>
      <c r="S373" s="85"/>
      <c r="T373" s="85"/>
      <c r="U373" s="85"/>
      <c r="V373" s="85"/>
      <c r="W373" s="85"/>
      <c r="X373" s="85"/>
      <c r="Y373" s="85"/>
      <c r="Z373" s="85"/>
    </row>
    <row r="374" ht="12.0" customHeight="1">
      <c r="A374" s="85"/>
      <c r="B374" s="85"/>
      <c r="C374" s="85"/>
      <c r="D374" s="85"/>
      <c r="E374" s="85"/>
      <c r="F374" s="85"/>
      <c r="G374" s="85"/>
      <c r="H374" s="85"/>
      <c r="I374" s="85"/>
      <c r="J374" s="85"/>
      <c r="K374" s="85"/>
      <c r="L374" s="85"/>
      <c r="M374" s="85"/>
      <c r="N374" s="85"/>
      <c r="O374" s="85"/>
      <c r="P374" s="85"/>
      <c r="Q374" s="85"/>
      <c r="R374" s="85"/>
      <c r="S374" s="85"/>
      <c r="T374" s="85"/>
      <c r="U374" s="85"/>
      <c r="V374" s="85"/>
      <c r="W374" s="85"/>
      <c r="X374" s="85"/>
      <c r="Y374" s="85"/>
      <c r="Z374" s="85"/>
    </row>
    <row r="375" ht="12.0" customHeight="1">
      <c r="A375" s="85"/>
      <c r="B375" s="85"/>
      <c r="C375" s="85"/>
      <c r="D375" s="85"/>
      <c r="E375" s="85"/>
      <c r="F375" s="85"/>
      <c r="G375" s="85"/>
      <c r="H375" s="85"/>
      <c r="I375" s="85"/>
      <c r="J375" s="85"/>
      <c r="K375" s="85"/>
      <c r="L375" s="85"/>
      <c r="M375" s="85"/>
      <c r="N375" s="85"/>
      <c r="O375" s="85"/>
      <c r="P375" s="85"/>
      <c r="Q375" s="85"/>
      <c r="R375" s="85"/>
      <c r="S375" s="85"/>
      <c r="T375" s="85"/>
      <c r="U375" s="85"/>
      <c r="V375" s="85"/>
      <c r="W375" s="85"/>
      <c r="X375" s="85"/>
      <c r="Y375" s="85"/>
      <c r="Z375" s="85"/>
    </row>
    <row r="376" ht="12.0" customHeight="1">
      <c r="A376" s="85"/>
      <c r="B376" s="85"/>
      <c r="C376" s="85"/>
      <c r="D376" s="85"/>
      <c r="E376" s="85"/>
      <c r="F376" s="85"/>
      <c r="G376" s="85"/>
      <c r="H376" s="85"/>
      <c r="I376" s="85"/>
      <c r="J376" s="85"/>
      <c r="K376" s="85"/>
      <c r="L376" s="85"/>
      <c r="M376" s="85"/>
      <c r="N376" s="85"/>
      <c r="O376" s="85"/>
      <c r="P376" s="85"/>
      <c r="Q376" s="85"/>
      <c r="R376" s="85"/>
      <c r="S376" s="85"/>
      <c r="T376" s="85"/>
      <c r="U376" s="85"/>
      <c r="V376" s="85"/>
      <c r="W376" s="85"/>
      <c r="X376" s="85"/>
      <c r="Y376" s="85"/>
      <c r="Z376" s="85"/>
    </row>
    <row r="377" ht="12.0" customHeight="1">
      <c r="A377" s="85"/>
      <c r="B377" s="85"/>
      <c r="C377" s="85"/>
      <c r="D377" s="85"/>
      <c r="E377" s="85"/>
      <c r="F377" s="85"/>
      <c r="G377" s="85"/>
      <c r="H377" s="85"/>
      <c r="I377" s="85"/>
      <c r="J377" s="85"/>
      <c r="K377" s="85"/>
      <c r="L377" s="85"/>
      <c r="M377" s="85"/>
      <c r="N377" s="85"/>
      <c r="O377" s="85"/>
      <c r="P377" s="85"/>
      <c r="Q377" s="85"/>
      <c r="R377" s="85"/>
      <c r="S377" s="85"/>
      <c r="T377" s="85"/>
      <c r="U377" s="85"/>
      <c r="V377" s="85"/>
      <c r="W377" s="85"/>
      <c r="X377" s="85"/>
      <c r="Y377" s="85"/>
      <c r="Z377" s="85"/>
    </row>
    <row r="378" ht="12.0" customHeight="1">
      <c r="A378" s="85"/>
      <c r="B378" s="85"/>
      <c r="C378" s="85"/>
      <c r="D378" s="85"/>
      <c r="E378" s="85"/>
      <c r="F378" s="85"/>
      <c r="G378" s="85"/>
      <c r="H378" s="85"/>
      <c r="I378" s="85"/>
      <c r="J378" s="85"/>
      <c r="K378" s="85"/>
      <c r="L378" s="85"/>
      <c r="M378" s="85"/>
      <c r="N378" s="85"/>
      <c r="O378" s="85"/>
      <c r="P378" s="85"/>
      <c r="Q378" s="85"/>
      <c r="R378" s="85"/>
      <c r="S378" s="85"/>
      <c r="T378" s="85"/>
      <c r="U378" s="85"/>
      <c r="V378" s="85"/>
      <c r="W378" s="85"/>
      <c r="X378" s="85"/>
      <c r="Y378" s="85"/>
      <c r="Z378" s="85"/>
    </row>
    <row r="379" ht="12.0" customHeight="1">
      <c r="A379" s="85"/>
      <c r="B379" s="85"/>
      <c r="C379" s="85"/>
      <c r="D379" s="85"/>
      <c r="E379" s="85"/>
      <c r="F379" s="85"/>
      <c r="G379" s="85"/>
      <c r="H379" s="85"/>
      <c r="I379" s="85"/>
      <c r="J379" s="85"/>
      <c r="K379" s="85"/>
      <c r="L379" s="85"/>
      <c r="M379" s="85"/>
      <c r="N379" s="85"/>
      <c r="O379" s="85"/>
      <c r="P379" s="85"/>
      <c r="Q379" s="85"/>
      <c r="R379" s="85"/>
      <c r="S379" s="85"/>
      <c r="T379" s="85"/>
      <c r="U379" s="85"/>
      <c r="V379" s="85"/>
      <c r="W379" s="85"/>
      <c r="X379" s="85"/>
      <c r="Y379" s="85"/>
      <c r="Z379" s="85"/>
    </row>
    <row r="380" ht="12.0" customHeight="1">
      <c r="A380" s="85"/>
      <c r="B380" s="85"/>
      <c r="C380" s="85"/>
      <c r="D380" s="85"/>
      <c r="E380" s="85"/>
      <c r="F380" s="85"/>
      <c r="G380" s="85"/>
      <c r="H380" s="85"/>
      <c r="I380" s="85"/>
      <c r="J380" s="85"/>
      <c r="K380" s="85"/>
      <c r="L380" s="85"/>
      <c r="M380" s="85"/>
      <c r="N380" s="85"/>
      <c r="O380" s="85"/>
      <c r="P380" s="85"/>
      <c r="Q380" s="85"/>
      <c r="R380" s="85"/>
      <c r="S380" s="85"/>
      <c r="T380" s="85"/>
      <c r="U380" s="85"/>
      <c r="V380" s="85"/>
      <c r="W380" s="85"/>
      <c r="X380" s="85"/>
      <c r="Y380" s="85"/>
      <c r="Z380" s="85"/>
    </row>
    <row r="381" ht="12.0" customHeight="1">
      <c r="A381" s="85"/>
      <c r="B381" s="85"/>
      <c r="C381" s="85"/>
      <c r="D381" s="85"/>
      <c r="E381" s="85"/>
      <c r="F381" s="85"/>
      <c r="G381" s="85"/>
      <c r="H381" s="85"/>
      <c r="I381" s="85"/>
      <c r="J381" s="85"/>
      <c r="K381" s="85"/>
      <c r="L381" s="85"/>
      <c r="M381" s="85"/>
      <c r="N381" s="85"/>
      <c r="O381" s="85"/>
      <c r="P381" s="85"/>
      <c r="Q381" s="85"/>
      <c r="R381" s="85"/>
      <c r="S381" s="85"/>
      <c r="T381" s="85"/>
      <c r="U381" s="85"/>
      <c r="V381" s="85"/>
      <c r="W381" s="85"/>
      <c r="X381" s="85"/>
      <c r="Y381" s="85"/>
      <c r="Z381" s="85"/>
    </row>
    <row r="382" ht="12.0" customHeight="1">
      <c r="A382" s="85"/>
      <c r="B382" s="85"/>
      <c r="C382" s="85"/>
      <c r="D382" s="85"/>
      <c r="E382" s="85"/>
      <c r="F382" s="85"/>
      <c r="G382" s="85"/>
      <c r="H382" s="85"/>
      <c r="I382" s="85"/>
      <c r="J382" s="85"/>
      <c r="K382" s="85"/>
      <c r="L382" s="85"/>
      <c r="M382" s="85"/>
      <c r="N382" s="85"/>
      <c r="O382" s="85"/>
      <c r="P382" s="85"/>
      <c r="Q382" s="85"/>
      <c r="R382" s="85"/>
      <c r="S382" s="85"/>
      <c r="T382" s="85"/>
      <c r="U382" s="85"/>
      <c r="V382" s="85"/>
      <c r="W382" s="85"/>
      <c r="X382" s="85"/>
      <c r="Y382" s="85"/>
      <c r="Z382" s="85"/>
    </row>
    <row r="383" ht="12.0" customHeight="1">
      <c r="A383" s="85"/>
      <c r="B383" s="85"/>
      <c r="C383" s="85"/>
      <c r="D383" s="85"/>
      <c r="E383" s="85"/>
      <c r="F383" s="85"/>
      <c r="G383" s="85"/>
      <c r="H383" s="85"/>
      <c r="I383" s="85"/>
      <c r="J383" s="85"/>
      <c r="K383" s="85"/>
      <c r="L383" s="85"/>
      <c r="M383" s="85"/>
      <c r="N383" s="85"/>
      <c r="O383" s="85"/>
      <c r="P383" s="85"/>
      <c r="Q383" s="85"/>
      <c r="R383" s="85"/>
      <c r="S383" s="85"/>
      <c r="T383" s="85"/>
      <c r="U383" s="85"/>
      <c r="V383" s="85"/>
      <c r="W383" s="85"/>
      <c r="X383" s="85"/>
      <c r="Y383" s="85"/>
      <c r="Z383" s="85"/>
    </row>
    <row r="384" ht="12.0" customHeight="1">
      <c r="A384" s="85"/>
      <c r="B384" s="85"/>
      <c r="C384" s="85"/>
      <c r="D384" s="85"/>
      <c r="E384" s="85"/>
      <c r="F384" s="85"/>
      <c r="G384" s="85"/>
      <c r="H384" s="85"/>
      <c r="I384" s="85"/>
      <c r="J384" s="85"/>
      <c r="K384" s="85"/>
      <c r="L384" s="85"/>
      <c r="M384" s="85"/>
      <c r="N384" s="85"/>
      <c r="O384" s="85"/>
      <c r="P384" s="85"/>
      <c r="Q384" s="85"/>
      <c r="R384" s="85"/>
      <c r="S384" s="85"/>
      <c r="T384" s="85"/>
      <c r="U384" s="85"/>
      <c r="V384" s="85"/>
      <c r="W384" s="85"/>
      <c r="X384" s="85"/>
      <c r="Y384" s="85"/>
      <c r="Z384" s="85"/>
    </row>
    <row r="385" ht="12.0" customHeight="1">
      <c r="A385" s="85"/>
      <c r="B385" s="85"/>
      <c r="C385" s="85"/>
      <c r="D385" s="85"/>
      <c r="E385" s="85"/>
      <c r="F385" s="85"/>
      <c r="G385" s="85"/>
      <c r="H385" s="85"/>
      <c r="I385" s="85"/>
      <c r="J385" s="85"/>
      <c r="K385" s="85"/>
      <c r="L385" s="85"/>
      <c r="M385" s="85"/>
      <c r="N385" s="85"/>
      <c r="O385" s="85"/>
      <c r="P385" s="85"/>
      <c r="Q385" s="85"/>
      <c r="R385" s="85"/>
      <c r="S385" s="85"/>
      <c r="T385" s="85"/>
      <c r="U385" s="85"/>
      <c r="V385" s="85"/>
      <c r="W385" s="85"/>
      <c r="X385" s="85"/>
      <c r="Y385" s="85"/>
      <c r="Z385" s="85"/>
    </row>
    <row r="386" ht="12.0" customHeight="1">
      <c r="A386" s="85"/>
      <c r="B386" s="85"/>
      <c r="C386" s="85"/>
      <c r="D386" s="85"/>
      <c r="E386" s="85"/>
      <c r="F386" s="85"/>
      <c r="G386" s="85"/>
      <c r="H386" s="85"/>
      <c r="I386" s="85"/>
      <c r="J386" s="85"/>
      <c r="K386" s="85"/>
      <c r="L386" s="85"/>
      <c r="M386" s="85"/>
      <c r="N386" s="85"/>
      <c r="O386" s="85"/>
      <c r="P386" s="85"/>
      <c r="Q386" s="85"/>
      <c r="R386" s="85"/>
      <c r="S386" s="85"/>
      <c r="T386" s="85"/>
      <c r="U386" s="85"/>
      <c r="V386" s="85"/>
      <c r="W386" s="85"/>
      <c r="X386" s="85"/>
      <c r="Y386" s="85"/>
      <c r="Z386" s="85"/>
    </row>
    <row r="387" ht="12.0" customHeight="1">
      <c r="A387" s="85"/>
      <c r="B387" s="85"/>
      <c r="C387" s="85"/>
      <c r="D387" s="85"/>
      <c r="E387" s="85"/>
      <c r="F387" s="85"/>
      <c r="G387" s="85"/>
      <c r="H387" s="85"/>
      <c r="I387" s="85"/>
      <c r="J387" s="85"/>
      <c r="K387" s="85"/>
      <c r="L387" s="85"/>
      <c r="M387" s="85"/>
      <c r="N387" s="85"/>
      <c r="O387" s="85"/>
      <c r="P387" s="85"/>
      <c r="Q387" s="85"/>
      <c r="R387" s="85"/>
      <c r="S387" s="85"/>
      <c r="T387" s="85"/>
      <c r="U387" s="85"/>
      <c r="V387" s="85"/>
      <c r="W387" s="85"/>
      <c r="X387" s="85"/>
      <c r="Y387" s="85"/>
      <c r="Z387" s="85"/>
    </row>
    <row r="388" ht="12.0" customHeight="1">
      <c r="A388" s="85"/>
      <c r="B388" s="85"/>
      <c r="C388" s="85"/>
      <c r="D388" s="85"/>
      <c r="E388" s="85"/>
      <c r="F388" s="85"/>
      <c r="G388" s="85"/>
      <c r="H388" s="85"/>
      <c r="I388" s="85"/>
      <c r="J388" s="85"/>
      <c r="K388" s="85"/>
      <c r="L388" s="85"/>
      <c r="M388" s="85"/>
      <c r="N388" s="85"/>
      <c r="O388" s="85"/>
      <c r="P388" s="85"/>
      <c r="Q388" s="85"/>
      <c r="R388" s="85"/>
      <c r="S388" s="85"/>
      <c r="T388" s="85"/>
      <c r="U388" s="85"/>
      <c r="V388" s="85"/>
      <c r="W388" s="85"/>
      <c r="X388" s="85"/>
      <c r="Y388" s="85"/>
      <c r="Z388" s="85"/>
    </row>
    <row r="389" ht="12.0" customHeight="1">
      <c r="A389" s="85"/>
      <c r="B389" s="85"/>
      <c r="C389" s="85"/>
      <c r="D389" s="85"/>
      <c r="E389" s="85"/>
      <c r="F389" s="85"/>
      <c r="G389" s="85"/>
      <c r="H389" s="85"/>
      <c r="I389" s="85"/>
      <c r="J389" s="85"/>
      <c r="K389" s="85"/>
      <c r="L389" s="85"/>
      <c r="M389" s="85"/>
      <c r="N389" s="85"/>
      <c r="O389" s="85"/>
      <c r="P389" s="85"/>
      <c r="Q389" s="85"/>
      <c r="R389" s="85"/>
      <c r="S389" s="85"/>
      <c r="T389" s="85"/>
      <c r="U389" s="85"/>
      <c r="V389" s="85"/>
      <c r="W389" s="85"/>
      <c r="X389" s="85"/>
      <c r="Y389" s="85"/>
      <c r="Z389" s="85"/>
    </row>
    <row r="390" ht="12.0" customHeight="1">
      <c r="A390" s="85"/>
      <c r="B390" s="85"/>
      <c r="C390" s="85"/>
      <c r="D390" s="85"/>
      <c r="E390" s="85"/>
      <c r="F390" s="85"/>
      <c r="G390" s="85"/>
      <c r="H390" s="85"/>
      <c r="I390" s="85"/>
      <c r="J390" s="85"/>
      <c r="K390" s="85"/>
      <c r="L390" s="85"/>
      <c r="M390" s="85"/>
      <c r="N390" s="85"/>
      <c r="O390" s="85"/>
      <c r="P390" s="85"/>
      <c r="Q390" s="85"/>
      <c r="R390" s="85"/>
      <c r="S390" s="85"/>
      <c r="T390" s="85"/>
      <c r="U390" s="85"/>
      <c r="V390" s="85"/>
      <c r="W390" s="85"/>
      <c r="X390" s="85"/>
      <c r="Y390" s="85"/>
      <c r="Z390" s="85"/>
    </row>
    <row r="391" ht="12.0" customHeight="1">
      <c r="A391" s="85"/>
      <c r="B391" s="85"/>
      <c r="C391" s="85"/>
      <c r="D391" s="85"/>
      <c r="E391" s="85"/>
      <c r="F391" s="85"/>
      <c r="G391" s="85"/>
      <c r="H391" s="85"/>
      <c r="I391" s="85"/>
      <c r="J391" s="85"/>
      <c r="K391" s="85"/>
      <c r="L391" s="85"/>
      <c r="M391" s="85"/>
      <c r="N391" s="85"/>
      <c r="O391" s="85"/>
      <c r="P391" s="85"/>
      <c r="Q391" s="85"/>
      <c r="R391" s="85"/>
      <c r="S391" s="85"/>
      <c r="T391" s="85"/>
      <c r="U391" s="85"/>
      <c r="V391" s="85"/>
      <c r="W391" s="85"/>
      <c r="X391" s="85"/>
      <c r="Y391" s="85"/>
      <c r="Z391" s="85"/>
    </row>
    <row r="392" ht="12.0" customHeight="1">
      <c r="A392" s="85"/>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row>
    <row r="393" ht="12.0" customHeight="1">
      <c r="A393" s="85"/>
      <c r="B393" s="85"/>
      <c r="C393" s="85"/>
      <c r="D393" s="85"/>
      <c r="E393" s="85"/>
      <c r="F393" s="85"/>
      <c r="G393" s="85"/>
      <c r="H393" s="85"/>
      <c r="I393" s="85"/>
      <c r="J393" s="85"/>
      <c r="K393" s="85"/>
      <c r="L393" s="85"/>
      <c r="M393" s="85"/>
      <c r="N393" s="85"/>
      <c r="O393" s="85"/>
      <c r="P393" s="85"/>
      <c r="Q393" s="85"/>
      <c r="R393" s="85"/>
      <c r="S393" s="85"/>
      <c r="T393" s="85"/>
      <c r="U393" s="85"/>
      <c r="V393" s="85"/>
      <c r="W393" s="85"/>
      <c r="X393" s="85"/>
      <c r="Y393" s="85"/>
      <c r="Z393" s="85"/>
    </row>
    <row r="394" ht="12.0" customHeight="1">
      <c r="A394" s="85"/>
      <c r="B394" s="85"/>
      <c r="C394" s="85"/>
      <c r="D394" s="85"/>
      <c r="E394" s="85"/>
      <c r="F394" s="85"/>
      <c r="G394" s="85"/>
      <c r="H394" s="85"/>
      <c r="I394" s="85"/>
      <c r="J394" s="85"/>
      <c r="K394" s="85"/>
      <c r="L394" s="85"/>
      <c r="M394" s="85"/>
      <c r="N394" s="85"/>
      <c r="O394" s="85"/>
      <c r="P394" s="85"/>
      <c r="Q394" s="85"/>
      <c r="R394" s="85"/>
      <c r="S394" s="85"/>
      <c r="T394" s="85"/>
      <c r="U394" s="85"/>
      <c r="V394" s="85"/>
      <c r="W394" s="85"/>
      <c r="X394" s="85"/>
      <c r="Y394" s="85"/>
      <c r="Z394" s="85"/>
    </row>
    <row r="395" ht="12.0" customHeight="1">
      <c r="A395" s="85"/>
      <c r="B395" s="85"/>
      <c r="C395" s="85"/>
      <c r="D395" s="85"/>
      <c r="E395" s="85"/>
      <c r="F395" s="85"/>
      <c r="G395" s="85"/>
      <c r="H395" s="85"/>
      <c r="I395" s="85"/>
      <c r="J395" s="85"/>
      <c r="K395" s="85"/>
      <c r="L395" s="85"/>
      <c r="M395" s="85"/>
      <c r="N395" s="85"/>
      <c r="O395" s="85"/>
      <c r="P395" s="85"/>
      <c r="Q395" s="85"/>
      <c r="R395" s="85"/>
      <c r="S395" s="85"/>
      <c r="T395" s="85"/>
      <c r="U395" s="85"/>
      <c r="V395" s="85"/>
      <c r="W395" s="85"/>
      <c r="X395" s="85"/>
      <c r="Y395" s="85"/>
      <c r="Z395" s="85"/>
    </row>
    <row r="396" ht="12.0" customHeight="1">
      <c r="A396" s="85"/>
      <c r="B396" s="85"/>
      <c r="C396" s="85"/>
      <c r="D396" s="85"/>
      <c r="E396" s="85"/>
      <c r="F396" s="85"/>
      <c r="G396" s="85"/>
      <c r="H396" s="85"/>
      <c r="I396" s="85"/>
      <c r="J396" s="85"/>
      <c r="K396" s="85"/>
      <c r="L396" s="85"/>
      <c r="M396" s="85"/>
      <c r="N396" s="85"/>
      <c r="O396" s="85"/>
      <c r="P396" s="85"/>
      <c r="Q396" s="85"/>
      <c r="R396" s="85"/>
      <c r="S396" s="85"/>
      <c r="T396" s="85"/>
      <c r="U396" s="85"/>
      <c r="V396" s="85"/>
      <c r="W396" s="85"/>
      <c r="X396" s="85"/>
      <c r="Y396" s="85"/>
      <c r="Z396" s="85"/>
    </row>
    <row r="397" ht="12.0" customHeight="1">
      <c r="A397" s="85"/>
      <c r="B397" s="85"/>
      <c r="C397" s="85"/>
      <c r="D397" s="85"/>
      <c r="E397" s="85"/>
      <c r="F397" s="85"/>
      <c r="G397" s="85"/>
      <c r="H397" s="85"/>
      <c r="I397" s="85"/>
      <c r="J397" s="85"/>
      <c r="K397" s="85"/>
      <c r="L397" s="85"/>
      <c r="M397" s="85"/>
      <c r="N397" s="85"/>
      <c r="O397" s="85"/>
      <c r="P397" s="85"/>
      <c r="Q397" s="85"/>
      <c r="R397" s="85"/>
      <c r="S397" s="85"/>
      <c r="T397" s="85"/>
      <c r="U397" s="85"/>
      <c r="V397" s="85"/>
      <c r="W397" s="85"/>
      <c r="X397" s="85"/>
      <c r="Y397" s="85"/>
      <c r="Z397" s="85"/>
    </row>
    <row r="398" ht="12.0" customHeight="1">
      <c r="A398" s="85"/>
      <c r="B398" s="85"/>
      <c r="C398" s="85"/>
      <c r="D398" s="85"/>
      <c r="E398" s="85"/>
      <c r="F398" s="85"/>
      <c r="G398" s="85"/>
      <c r="H398" s="85"/>
      <c r="I398" s="85"/>
      <c r="J398" s="85"/>
      <c r="K398" s="85"/>
      <c r="L398" s="85"/>
      <c r="M398" s="85"/>
      <c r="N398" s="85"/>
      <c r="O398" s="85"/>
      <c r="P398" s="85"/>
      <c r="Q398" s="85"/>
      <c r="R398" s="85"/>
      <c r="S398" s="85"/>
      <c r="T398" s="85"/>
      <c r="U398" s="85"/>
      <c r="V398" s="85"/>
      <c r="W398" s="85"/>
      <c r="X398" s="85"/>
      <c r="Y398" s="85"/>
      <c r="Z398" s="85"/>
    </row>
    <row r="399" ht="12.0" customHeight="1">
      <c r="A399" s="85"/>
      <c r="B399" s="85"/>
      <c r="C399" s="85"/>
      <c r="D399" s="85"/>
      <c r="E399" s="85"/>
      <c r="F399" s="85"/>
      <c r="G399" s="85"/>
      <c r="H399" s="85"/>
      <c r="I399" s="85"/>
      <c r="J399" s="85"/>
      <c r="K399" s="85"/>
      <c r="L399" s="85"/>
      <c r="M399" s="85"/>
      <c r="N399" s="85"/>
      <c r="O399" s="85"/>
      <c r="P399" s="85"/>
      <c r="Q399" s="85"/>
      <c r="R399" s="85"/>
      <c r="S399" s="85"/>
      <c r="T399" s="85"/>
      <c r="U399" s="85"/>
      <c r="V399" s="85"/>
      <c r="W399" s="85"/>
      <c r="X399" s="85"/>
      <c r="Y399" s="85"/>
      <c r="Z399" s="85"/>
    </row>
    <row r="400" ht="12.0" customHeight="1">
      <c r="A400" s="85"/>
      <c r="B400" s="85"/>
      <c r="C400" s="85"/>
      <c r="D400" s="85"/>
      <c r="E400" s="85"/>
      <c r="F400" s="85"/>
      <c r="G400" s="85"/>
      <c r="H400" s="85"/>
      <c r="I400" s="85"/>
      <c r="J400" s="85"/>
      <c r="K400" s="85"/>
      <c r="L400" s="85"/>
      <c r="M400" s="85"/>
      <c r="N400" s="85"/>
      <c r="O400" s="85"/>
      <c r="P400" s="85"/>
      <c r="Q400" s="85"/>
      <c r="R400" s="85"/>
      <c r="S400" s="85"/>
      <c r="T400" s="85"/>
      <c r="U400" s="85"/>
      <c r="V400" s="85"/>
      <c r="W400" s="85"/>
      <c r="X400" s="85"/>
      <c r="Y400" s="85"/>
      <c r="Z400" s="85"/>
    </row>
    <row r="401" ht="12.0" customHeight="1">
      <c r="A401" s="85"/>
      <c r="B401" s="85"/>
      <c r="C401" s="85"/>
      <c r="D401" s="85"/>
      <c r="E401" s="85"/>
      <c r="F401" s="85"/>
      <c r="G401" s="85"/>
      <c r="H401" s="85"/>
      <c r="I401" s="85"/>
      <c r="J401" s="85"/>
      <c r="K401" s="85"/>
      <c r="L401" s="85"/>
      <c r="M401" s="85"/>
      <c r="N401" s="85"/>
      <c r="O401" s="85"/>
      <c r="P401" s="85"/>
      <c r="Q401" s="85"/>
      <c r="R401" s="85"/>
      <c r="S401" s="85"/>
      <c r="T401" s="85"/>
      <c r="U401" s="85"/>
      <c r="V401" s="85"/>
      <c r="W401" s="85"/>
      <c r="X401" s="85"/>
      <c r="Y401" s="85"/>
      <c r="Z401" s="85"/>
    </row>
    <row r="402" ht="12.0" customHeight="1">
      <c r="A402" s="85"/>
      <c r="B402" s="85"/>
      <c r="C402" s="85"/>
      <c r="D402" s="85"/>
      <c r="E402" s="85"/>
      <c r="F402" s="85"/>
      <c r="G402" s="85"/>
      <c r="H402" s="85"/>
      <c r="I402" s="85"/>
      <c r="J402" s="85"/>
      <c r="K402" s="85"/>
      <c r="L402" s="85"/>
      <c r="M402" s="85"/>
      <c r="N402" s="85"/>
      <c r="O402" s="85"/>
      <c r="P402" s="85"/>
      <c r="Q402" s="85"/>
      <c r="R402" s="85"/>
      <c r="S402" s="85"/>
      <c r="T402" s="85"/>
      <c r="U402" s="85"/>
      <c r="V402" s="85"/>
      <c r="W402" s="85"/>
      <c r="X402" s="85"/>
      <c r="Y402" s="85"/>
      <c r="Z402" s="85"/>
    </row>
    <row r="403" ht="12.0" customHeight="1">
      <c r="A403" s="85"/>
      <c r="B403" s="85"/>
      <c r="C403" s="85"/>
      <c r="D403" s="85"/>
      <c r="E403" s="85"/>
      <c r="F403" s="85"/>
      <c r="G403" s="85"/>
      <c r="H403" s="85"/>
      <c r="I403" s="85"/>
      <c r="J403" s="85"/>
      <c r="K403" s="85"/>
      <c r="L403" s="85"/>
      <c r="M403" s="85"/>
      <c r="N403" s="85"/>
      <c r="O403" s="85"/>
      <c r="P403" s="85"/>
      <c r="Q403" s="85"/>
      <c r="R403" s="85"/>
      <c r="S403" s="85"/>
      <c r="T403" s="85"/>
      <c r="U403" s="85"/>
      <c r="V403" s="85"/>
      <c r="W403" s="85"/>
      <c r="X403" s="85"/>
      <c r="Y403" s="85"/>
      <c r="Z403" s="85"/>
    </row>
    <row r="404" ht="12.0" customHeight="1">
      <c r="A404" s="85"/>
      <c r="B404" s="85"/>
      <c r="C404" s="85"/>
      <c r="D404" s="85"/>
      <c r="E404" s="85"/>
      <c r="F404" s="85"/>
      <c r="G404" s="85"/>
      <c r="H404" s="85"/>
      <c r="I404" s="85"/>
      <c r="J404" s="85"/>
      <c r="K404" s="85"/>
      <c r="L404" s="85"/>
      <c r="M404" s="85"/>
      <c r="N404" s="85"/>
      <c r="O404" s="85"/>
      <c r="P404" s="85"/>
      <c r="Q404" s="85"/>
      <c r="R404" s="85"/>
      <c r="S404" s="85"/>
      <c r="T404" s="85"/>
      <c r="U404" s="85"/>
      <c r="V404" s="85"/>
      <c r="W404" s="85"/>
      <c r="X404" s="85"/>
      <c r="Y404" s="85"/>
      <c r="Z404" s="85"/>
    </row>
    <row r="405" ht="12.0" customHeight="1">
      <c r="A405" s="85"/>
      <c r="B405" s="85"/>
      <c r="C405" s="85"/>
      <c r="D405" s="85"/>
      <c r="E405" s="85"/>
      <c r="F405" s="85"/>
      <c r="G405" s="85"/>
      <c r="H405" s="85"/>
      <c r="I405" s="85"/>
      <c r="J405" s="85"/>
      <c r="K405" s="85"/>
      <c r="L405" s="85"/>
      <c r="M405" s="85"/>
      <c r="N405" s="85"/>
      <c r="O405" s="85"/>
      <c r="P405" s="85"/>
      <c r="Q405" s="85"/>
      <c r="R405" s="85"/>
      <c r="S405" s="85"/>
      <c r="T405" s="85"/>
      <c r="U405" s="85"/>
      <c r="V405" s="85"/>
      <c r="W405" s="85"/>
      <c r="X405" s="85"/>
      <c r="Y405" s="85"/>
      <c r="Z405" s="85"/>
    </row>
    <row r="406" ht="12.0" customHeight="1">
      <c r="A406" s="85"/>
      <c r="B406" s="85"/>
      <c r="C406" s="85"/>
      <c r="D406" s="85"/>
      <c r="E406" s="85"/>
      <c r="F406" s="85"/>
      <c r="G406" s="85"/>
      <c r="H406" s="85"/>
      <c r="I406" s="85"/>
      <c r="J406" s="85"/>
      <c r="K406" s="85"/>
      <c r="L406" s="85"/>
      <c r="M406" s="85"/>
      <c r="N406" s="85"/>
      <c r="O406" s="85"/>
      <c r="P406" s="85"/>
      <c r="Q406" s="85"/>
      <c r="R406" s="85"/>
      <c r="S406" s="85"/>
      <c r="T406" s="85"/>
      <c r="U406" s="85"/>
      <c r="V406" s="85"/>
      <c r="W406" s="85"/>
      <c r="X406" s="85"/>
      <c r="Y406" s="85"/>
      <c r="Z406" s="85"/>
    </row>
    <row r="407" ht="12.0" customHeight="1">
      <c r="A407" s="85"/>
      <c r="B407" s="85"/>
      <c r="C407" s="85"/>
      <c r="D407" s="85"/>
      <c r="E407" s="85"/>
      <c r="F407" s="85"/>
      <c r="G407" s="85"/>
      <c r="H407" s="85"/>
      <c r="I407" s="85"/>
      <c r="J407" s="85"/>
      <c r="K407" s="85"/>
      <c r="L407" s="85"/>
      <c r="M407" s="85"/>
      <c r="N407" s="85"/>
      <c r="O407" s="85"/>
      <c r="P407" s="85"/>
      <c r="Q407" s="85"/>
      <c r="R407" s="85"/>
      <c r="S407" s="85"/>
      <c r="T407" s="85"/>
      <c r="U407" s="85"/>
      <c r="V407" s="85"/>
      <c r="W407" s="85"/>
      <c r="X407" s="85"/>
      <c r="Y407" s="85"/>
      <c r="Z407" s="85"/>
    </row>
    <row r="408" ht="12.0" customHeight="1">
      <c r="A408" s="85"/>
      <c r="B408" s="85"/>
      <c r="C408" s="85"/>
      <c r="D408" s="85"/>
      <c r="E408" s="85"/>
      <c r="F408" s="85"/>
      <c r="G408" s="85"/>
      <c r="H408" s="85"/>
      <c r="I408" s="85"/>
      <c r="J408" s="85"/>
      <c r="K408" s="85"/>
      <c r="L408" s="85"/>
      <c r="M408" s="85"/>
      <c r="N408" s="85"/>
      <c r="O408" s="85"/>
      <c r="P408" s="85"/>
      <c r="Q408" s="85"/>
      <c r="R408" s="85"/>
      <c r="S408" s="85"/>
      <c r="T408" s="85"/>
      <c r="U408" s="85"/>
      <c r="V408" s="85"/>
      <c r="W408" s="85"/>
      <c r="X408" s="85"/>
      <c r="Y408" s="85"/>
      <c r="Z408" s="85"/>
    </row>
    <row r="409" ht="12.0" customHeight="1">
      <c r="A409" s="85"/>
      <c r="B409" s="85"/>
      <c r="C409" s="85"/>
      <c r="D409" s="85"/>
      <c r="E409" s="85"/>
      <c r="F409" s="85"/>
      <c r="G409" s="85"/>
      <c r="H409" s="85"/>
      <c r="I409" s="85"/>
      <c r="J409" s="85"/>
      <c r="K409" s="85"/>
      <c r="L409" s="85"/>
      <c r="M409" s="85"/>
      <c r="N409" s="85"/>
      <c r="O409" s="85"/>
      <c r="P409" s="85"/>
      <c r="Q409" s="85"/>
      <c r="R409" s="85"/>
      <c r="S409" s="85"/>
      <c r="T409" s="85"/>
      <c r="U409" s="85"/>
      <c r="V409" s="85"/>
      <c r="W409" s="85"/>
      <c r="X409" s="85"/>
      <c r="Y409" s="85"/>
      <c r="Z409" s="85"/>
    </row>
    <row r="410" ht="12.0" customHeight="1">
      <c r="A410" s="85"/>
      <c r="B410" s="85"/>
      <c r="C410" s="85"/>
      <c r="D410" s="85"/>
      <c r="E410" s="85"/>
      <c r="F410" s="85"/>
      <c r="G410" s="85"/>
      <c r="H410" s="85"/>
      <c r="I410" s="85"/>
      <c r="J410" s="85"/>
      <c r="K410" s="85"/>
      <c r="L410" s="85"/>
      <c r="M410" s="85"/>
      <c r="N410" s="85"/>
      <c r="O410" s="85"/>
      <c r="P410" s="85"/>
      <c r="Q410" s="85"/>
      <c r="R410" s="85"/>
      <c r="S410" s="85"/>
      <c r="T410" s="85"/>
      <c r="U410" s="85"/>
      <c r="V410" s="85"/>
      <c r="W410" s="85"/>
      <c r="X410" s="85"/>
      <c r="Y410" s="85"/>
      <c r="Z410" s="85"/>
    </row>
    <row r="411" ht="12.0" customHeight="1">
      <c r="A411" s="85"/>
      <c r="B411" s="85"/>
      <c r="C411" s="85"/>
      <c r="D411" s="85"/>
      <c r="E411" s="85"/>
      <c r="F411" s="85"/>
      <c r="G411" s="85"/>
      <c r="H411" s="85"/>
      <c r="I411" s="85"/>
      <c r="J411" s="85"/>
      <c r="K411" s="85"/>
      <c r="L411" s="85"/>
      <c r="M411" s="85"/>
      <c r="N411" s="85"/>
      <c r="O411" s="85"/>
      <c r="P411" s="85"/>
      <c r="Q411" s="85"/>
      <c r="R411" s="85"/>
      <c r="S411" s="85"/>
      <c r="T411" s="85"/>
      <c r="U411" s="85"/>
      <c r="V411" s="85"/>
      <c r="W411" s="85"/>
      <c r="X411" s="85"/>
      <c r="Y411" s="85"/>
      <c r="Z411" s="85"/>
    </row>
    <row r="412" ht="12.0" customHeight="1">
      <c r="A412" s="85"/>
      <c r="B412" s="85"/>
      <c r="C412" s="85"/>
      <c r="D412" s="85"/>
      <c r="E412" s="85"/>
      <c r="F412" s="85"/>
      <c r="G412" s="85"/>
      <c r="H412" s="85"/>
      <c r="I412" s="85"/>
      <c r="J412" s="85"/>
      <c r="K412" s="85"/>
      <c r="L412" s="85"/>
      <c r="M412" s="85"/>
      <c r="N412" s="85"/>
      <c r="O412" s="85"/>
      <c r="P412" s="85"/>
      <c r="Q412" s="85"/>
      <c r="R412" s="85"/>
      <c r="S412" s="85"/>
      <c r="T412" s="85"/>
      <c r="U412" s="85"/>
      <c r="V412" s="85"/>
      <c r="W412" s="85"/>
      <c r="X412" s="85"/>
      <c r="Y412" s="85"/>
      <c r="Z412" s="85"/>
    </row>
    <row r="413" ht="12.0" customHeight="1">
      <c r="A413" s="85"/>
      <c r="B413" s="85"/>
      <c r="C413" s="85"/>
      <c r="D413" s="85"/>
      <c r="E413" s="85"/>
      <c r="F413" s="85"/>
      <c r="G413" s="85"/>
      <c r="H413" s="85"/>
      <c r="I413" s="85"/>
      <c r="J413" s="85"/>
      <c r="K413" s="85"/>
      <c r="L413" s="85"/>
      <c r="M413" s="85"/>
      <c r="N413" s="85"/>
      <c r="O413" s="85"/>
      <c r="P413" s="85"/>
      <c r="Q413" s="85"/>
      <c r="R413" s="85"/>
      <c r="S413" s="85"/>
      <c r="T413" s="85"/>
      <c r="U413" s="85"/>
      <c r="V413" s="85"/>
      <c r="W413" s="85"/>
      <c r="X413" s="85"/>
      <c r="Y413" s="85"/>
      <c r="Z413" s="85"/>
    </row>
    <row r="414" ht="12.0" customHeight="1">
      <c r="A414" s="85"/>
      <c r="B414" s="85"/>
      <c r="C414" s="85"/>
      <c r="D414" s="85"/>
      <c r="E414" s="85"/>
      <c r="F414" s="85"/>
      <c r="G414" s="85"/>
      <c r="H414" s="85"/>
      <c r="I414" s="85"/>
      <c r="J414" s="85"/>
      <c r="K414" s="85"/>
      <c r="L414" s="85"/>
      <c r="M414" s="85"/>
      <c r="N414" s="85"/>
      <c r="O414" s="85"/>
      <c r="P414" s="85"/>
      <c r="Q414" s="85"/>
      <c r="R414" s="85"/>
      <c r="S414" s="85"/>
      <c r="T414" s="85"/>
      <c r="U414" s="85"/>
      <c r="V414" s="85"/>
      <c r="W414" s="85"/>
      <c r="X414" s="85"/>
      <c r="Y414" s="85"/>
      <c r="Z414" s="85"/>
    </row>
    <row r="415" ht="12.0" customHeight="1">
      <c r="A415" s="85"/>
      <c r="B415" s="85"/>
      <c r="C415" s="85"/>
      <c r="D415" s="85"/>
      <c r="E415" s="85"/>
      <c r="F415" s="85"/>
      <c r="G415" s="85"/>
      <c r="H415" s="85"/>
      <c r="I415" s="85"/>
      <c r="J415" s="85"/>
      <c r="K415" s="85"/>
      <c r="L415" s="85"/>
      <c r="M415" s="85"/>
      <c r="N415" s="85"/>
      <c r="O415" s="85"/>
      <c r="P415" s="85"/>
      <c r="Q415" s="85"/>
      <c r="R415" s="85"/>
      <c r="S415" s="85"/>
      <c r="T415" s="85"/>
      <c r="U415" s="85"/>
      <c r="V415" s="85"/>
      <c r="W415" s="85"/>
      <c r="X415" s="85"/>
      <c r="Y415" s="85"/>
      <c r="Z415" s="85"/>
    </row>
    <row r="416" ht="12.0" customHeight="1">
      <c r="A416" s="85"/>
      <c r="B416" s="85"/>
      <c r="C416" s="85"/>
      <c r="D416" s="85"/>
      <c r="E416" s="85"/>
      <c r="F416" s="85"/>
      <c r="G416" s="85"/>
      <c r="H416" s="85"/>
      <c r="I416" s="85"/>
      <c r="J416" s="85"/>
      <c r="K416" s="85"/>
      <c r="L416" s="85"/>
      <c r="M416" s="85"/>
      <c r="N416" s="85"/>
      <c r="O416" s="85"/>
      <c r="P416" s="85"/>
      <c r="Q416" s="85"/>
      <c r="R416" s="85"/>
      <c r="S416" s="85"/>
      <c r="T416" s="85"/>
      <c r="U416" s="85"/>
      <c r="V416" s="85"/>
      <c r="W416" s="85"/>
      <c r="X416" s="85"/>
      <c r="Y416" s="85"/>
      <c r="Z416" s="85"/>
    </row>
    <row r="417" ht="12.0" customHeight="1">
      <c r="A417" s="85"/>
      <c r="B417" s="85"/>
      <c r="C417" s="85"/>
      <c r="D417" s="85"/>
      <c r="E417" s="85"/>
      <c r="F417" s="85"/>
      <c r="G417" s="85"/>
      <c r="H417" s="85"/>
      <c r="I417" s="85"/>
      <c r="J417" s="85"/>
      <c r="K417" s="85"/>
      <c r="L417" s="85"/>
      <c r="M417" s="85"/>
      <c r="N417" s="85"/>
      <c r="O417" s="85"/>
      <c r="P417" s="85"/>
      <c r="Q417" s="85"/>
      <c r="R417" s="85"/>
      <c r="S417" s="85"/>
      <c r="T417" s="85"/>
      <c r="U417" s="85"/>
      <c r="V417" s="85"/>
      <c r="W417" s="85"/>
      <c r="X417" s="85"/>
      <c r="Y417" s="85"/>
      <c r="Z417" s="85"/>
    </row>
    <row r="418" ht="12.0" customHeight="1">
      <c r="A418" s="85"/>
      <c r="B418" s="85"/>
      <c r="C418" s="85"/>
      <c r="D418" s="85"/>
      <c r="E418" s="85"/>
      <c r="F418" s="85"/>
      <c r="G418" s="85"/>
      <c r="H418" s="85"/>
      <c r="I418" s="85"/>
      <c r="J418" s="85"/>
      <c r="K418" s="85"/>
      <c r="L418" s="85"/>
      <c r="M418" s="85"/>
      <c r="N418" s="85"/>
      <c r="O418" s="85"/>
      <c r="P418" s="85"/>
      <c r="Q418" s="85"/>
      <c r="R418" s="85"/>
      <c r="S418" s="85"/>
      <c r="T418" s="85"/>
      <c r="U418" s="85"/>
      <c r="V418" s="85"/>
      <c r="W418" s="85"/>
      <c r="X418" s="85"/>
      <c r="Y418" s="85"/>
      <c r="Z418" s="85"/>
    </row>
    <row r="419" ht="12.0" customHeight="1">
      <c r="A419" s="85"/>
      <c r="B419" s="85"/>
      <c r="C419" s="85"/>
      <c r="D419" s="85"/>
      <c r="E419" s="85"/>
      <c r="F419" s="85"/>
      <c r="G419" s="85"/>
      <c r="H419" s="85"/>
      <c r="I419" s="85"/>
      <c r="J419" s="85"/>
      <c r="K419" s="85"/>
      <c r="L419" s="85"/>
      <c r="M419" s="85"/>
      <c r="N419" s="85"/>
      <c r="O419" s="85"/>
      <c r="P419" s="85"/>
      <c r="Q419" s="85"/>
      <c r="R419" s="85"/>
      <c r="S419" s="85"/>
      <c r="T419" s="85"/>
      <c r="U419" s="85"/>
      <c r="V419" s="85"/>
      <c r="W419" s="85"/>
      <c r="X419" s="85"/>
      <c r="Y419" s="85"/>
      <c r="Z419" s="85"/>
    </row>
    <row r="420" ht="12.0" customHeight="1">
      <c r="A420" s="85"/>
      <c r="B420" s="85"/>
      <c r="C420" s="85"/>
      <c r="D420" s="85"/>
      <c r="E420" s="85"/>
      <c r="F420" s="85"/>
      <c r="G420" s="85"/>
      <c r="H420" s="85"/>
      <c r="I420" s="85"/>
      <c r="J420" s="85"/>
      <c r="K420" s="85"/>
      <c r="L420" s="85"/>
      <c r="M420" s="85"/>
      <c r="N420" s="85"/>
      <c r="O420" s="85"/>
      <c r="P420" s="85"/>
      <c r="Q420" s="85"/>
      <c r="R420" s="85"/>
      <c r="S420" s="85"/>
      <c r="T420" s="85"/>
      <c r="U420" s="85"/>
      <c r="V420" s="85"/>
      <c r="W420" s="85"/>
      <c r="X420" s="85"/>
      <c r="Y420" s="85"/>
      <c r="Z420" s="85"/>
    </row>
    <row r="421" ht="12.0" customHeight="1">
      <c r="A421" s="85"/>
      <c r="B421" s="85"/>
      <c r="C421" s="85"/>
      <c r="D421" s="85"/>
      <c r="E421" s="85"/>
      <c r="F421" s="85"/>
      <c r="G421" s="85"/>
      <c r="H421" s="85"/>
      <c r="I421" s="85"/>
      <c r="J421" s="85"/>
      <c r="K421" s="85"/>
      <c r="L421" s="85"/>
      <c r="M421" s="85"/>
      <c r="N421" s="85"/>
      <c r="O421" s="85"/>
      <c r="P421" s="85"/>
      <c r="Q421" s="85"/>
      <c r="R421" s="85"/>
      <c r="S421" s="85"/>
      <c r="T421" s="85"/>
      <c r="U421" s="85"/>
      <c r="V421" s="85"/>
      <c r="W421" s="85"/>
      <c r="X421" s="85"/>
      <c r="Y421" s="85"/>
      <c r="Z421" s="85"/>
    </row>
    <row r="422" ht="12.0" customHeight="1">
      <c r="A422" s="85"/>
      <c r="B422" s="85"/>
      <c r="C422" s="85"/>
      <c r="D422" s="85"/>
      <c r="E422" s="85"/>
      <c r="F422" s="85"/>
      <c r="G422" s="85"/>
      <c r="H422" s="85"/>
      <c r="I422" s="85"/>
      <c r="J422" s="85"/>
      <c r="K422" s="85"/>
      <c r="L422" s="85"/>
      <c r="M422" s="85"/>
      <c r="N422" s="85"/>
      <c r="O422" s="85"/>
      <c r="P422" s="85"/>
      <c r="Q422" s="85"/>
      <c r="R422" s="85"/>
      <c r="S422" s="85"/>
      <c r="T422" s="85"/>
      <c r="U422" s="85"/>
      <c r="V422" s="85"/>
      <c r="W422" s="85"/>
      <c r="X422" s="85"/>
      <c r="Y422" s="85"/>
      <c r="Z422" s="85"/>
    </row>
    <row r="423" ht="12.0" customHeight="1">
      <c r="A423" s="85"/>
      <c r="B423" s="85"/>
      <c r="C423" s="85"/>
      <c r="D423" s="85"/>
      <c r="E423" s="85"/>
      <c r="F423" s="85"/>
      <c r="G423" s="85"/>
      <c r="H423" s="85"/>
      <c r="I423" s="85"/>
      <c r="J423" s="85"/>
      <c r="K423" s="85"/>
      <c r="L423" s="85"/>
      <c r="M423" s="85"/>
      <c r="N423" s="85"/>
      <c r="O423" s="85"/>
      <c r="P423" s="85"/>
      <c r="Q423" s="85"/>
      <c r="R423" s="85"/>
      <c r="S423" s="85"/>
      <c r="T423" s="85"/>
      <c r="U423" s="85"/>
      <c r="V423" s="85"/>
      <c r="W423" s="85"/>
      <c r="X423" s="85"/>
      <c r="Y423" s="85"/>
      <c r="Z423" s="85"/>
    </row>
    <row r="424" ht="12.0" customHeight="1">
      <c r="A424" s="85"/>
      <c r="B424" s="85"/>
      <c r="C424" s="85"/>
      <c r="D424" s="85"/>
      <c r="E424" s="85"/>
      <c r="F424" s="85"/>
      <c r="G424" s="85"/>
      <c r="H424" s="85"/>
      <c r="I424" s="85"/>
      <c r="J424" s="85"/>
      <c r="K424" s="85"/>
      <c r="L424" s="85"/>
      <c r="M424" s="85"/>
      <c r="N424" s="85"/>
      <c r="O424" s="85"/>
      <c r="P424" s="85"/>
      <c r="Q424" s="85"/>
      <c r="R424" s="85"/>
      <c r="S424" s="85"/>
      <c r="T424" s="85"/>
      <c r="U424" s="85"/>
      <c r="V424" s="85"/>
      <c r="W424" s="85"/>
      <c r="X424" s="85"/>
      <c r="Y424" s="85"/>
      <c r="Z424" s="85"/>
    </row>
    <row r="425" ht="12.0" customHeight="1">
      <c r="A425" s="85"/>
      <c r="B425" s="85"/>
      <c r="C425" s="85"/>
      <c r="D425" s="85"/>
      <c r="E425" s="85"/>
      <c r="F425" s="85"/>
      <c r="G425" s="85"/>
      <c r="H425" s="85"/>
      <c r="I425" s="85"/>
      <c r="J425" s="85"/>
      <c r="K425" s="85"/>
      <c r="L425" s="85"/>
      <c r="M425" s="85"/>
      <c r="N425" s="85"/>
      <c r="O425" s="85"/>
      <c r="P425" s="85"/>
      <c r="Q425" s="85"/>
      <c r="R425" s="85"/>
      <c r="S425" s="85"/>
      <c r="T425" s="85"/>
      <c r="U425" s="85"/>
      <c r="V425" s="85"/>
      <c r="W425" s="85"/>
      <c r="X425" s="85"/>
      <c r="Y425" s="85"/>
      <c r="Z425" s="85"/>
    </row>
    <row r="426" ht="12.0" customHeight="1">
      <c r="A426" s="85"/>
      <c r="B426" s="85"/>
      <c r="C426" s="85"/>
      <c r="D426" s="85"/>
      <c r="E426" s="85"/>
      <c r="F426" s="85"/>
      <c r="G426" s="85"/>
      <c r="H426" s="85"/>
      <c r="I426" s="85"/>
      <c r="J426" s="85"/>
      <c r="K426" s="85"/>
      <c r="L426" s="85"/>
      <c r="M426" s="85"/>
      <c r="N426" s="85"/>
      <c r="O426" s="85"/>
      <c r="P426" s="85"/>
      <c r="Q426" s="85"/>
      <c r="R426" s="85"/>
      <c r="S426" s="85"/>
      <c r="T426" s="85"/>
      <c r="U426" s="85"/>
      <c r="V426" s="85"/>
      <c r="W426" s="85"/>
      <c r="X426" s="85"/>
      <c r="Y426" s="85"/>
      <c r="Z426" s="85"/>
    </row>
    <row r="427" ht="12.0" customHeight="1">
      <c r="A427" s="85"/>
      <c r="B427" s="85"/>
      <c r="C427" s="85"/>
      <c r="D427" s="85"/>
      <c r="E427" s="85"/>
      <c r="F427" s="85"/>
      <c r="G427" s="85"/>
      <c r="H427" s="85"/>
      <c r="I427" s="85"/>
      <c r="J427" s="85"/>
      <c r="K427" s="85"/>
      <c r="L427" s="85"/>
      <c r="M427" s="85"/>
      <c r="N427" s="85"/>
      <c r="O427" s="85"/>
      <c r="P427" s="85"/>
      <c r="Q427" s="85"/>
      <c r="R427" s="85"/>
      <c r="S427" s="85"/>
      <c r="T427" s="85"/>
      <c r="U427" s="85"/>
      <c r="V427" s="85"/>
      <c r="W427" s="85"/>
      <c r="X427" s="85"/>
      <c r="Y427" s="85"/>
      <c r="Z427" s="85"/>
    </row>
    <row r="428" ht="12.0" customHeight="1">
      <c r="A428" s="85"/>
      <c r="B428" s="85"/>
      <c r="C428" s="85"/>
      <c r="D428" s="85"/>
      <c r="E428" s="85"/>
      <c r="F428" s="85"/>
      <c r="G428" s="85"/>
      <c r="H428" s="85"/>
      <c r="I428" s="85"/>
      <c r="J428" s="85"/>
      <c r="K428" s="85"/>
      <c r="L428" s="85"/>
      <c r="M428" s="85"/>
      <c r="N428" s="85"/>
      <c r="O428" s="85"/>
      <c r="P428" s="85"/>
      <c r="Q428" s="85"/>
      <c r="R428" s="85"/>
      <c r="S428" s="85"/>
      <c r="T428" s="85"/>
      <c r="U428" s="85"/>
      <c r="V428" s="85"/>
      <c r="W428" s="85"/>
      <c r="X428" s="85"/>
      <c r="Y428" s="85"/>
      <c r="Z428" s="85"/>
    </row>
    <row r="429" ht="12.0" customHeight="1">
      <c r="A429" s="85"/>
      <c r="B429" s="85"/>
      <c r="C429" s="85"/>
      <c r="D429" s="85"/>
      <c r="E429" s="85"/>
      <c r="F429" s="85"/>
      <c r="G429" s="85"/>
      <c r="H429" s="85"/>
      <c r="I429" s="85"/>
      <c r="J429" s="85"/>
      <c r="K429" s="85"/>
      <c r="L429" s="85"/>
      <c r="M429" s="85"/>
      <c r="N429" s="85"/>
      <c r="O429" s="85"/>
      <c r="P429" s="85"/>
      <c r="Q429" s="85"/>
      <c r="R429" s="85"/>
      <c r="S429" s="85"/>
      <c r="T429" s="85"/>
      <c r="U429" s="85"/>
      <c r="V429" s="85"/>
      <c r="W429" s="85"/>
      <c r="X429" s="85"/>
      <c r="Y429" s="85"/>
      <c r="Z429" s="85"/>
    </row>
    <row r="430" ht="12.0" customHeight="1">
      <c r="A430" s="85"/>
      <c r="B430" s="85"/>
      <c r="C430" s="85"/>
      <c r="D430" s="85"/>
      <c r="E430" s="85"/>
      <c r="F430" s="85"/>
      <c r="G430" s="85"/>
      <c r="H430" s="85"/>
      <c r="I430" s="85"/>
      <c r="J430" s="85"/>
      <c r="K430" s="85"/>
      <c r="L430" s="85"/>
      <c r="M430" s="85"/>
      <c r="N430" s="85"/>
      <c r="O430" s="85"/>
      <c r="P430" s="85"/>
      <c r="Q430" s="85"/>
      <c r="R430" s="85"/>
      <c r="S430" s="85"/>
      <c r="T430" s="85"/>
      <c r="U430" s="85"/>
      <c r="V430" s="85"/>
      <c r="W430" s="85"/>
      <c r="X430" s="85"/>
      <c r="Y430" s="85"/>
      <c r="Z430" s="85"/>
    </row>
    <row r="431" ht="12.0" customHeight="1">
      <c r="A431" s="85"/>
      <c r="B431" s="85"/>
      <c r="C431" s="85"/>
      <c r="D431" s="85"/>
      <c r="E431" s="85"/>
      <c r="F431" s="85"/>
      <c r="G431" s="85"/>
      <c r="H431" s="85"/>
      <c r="I431" s="85"/>
      <c r="J431" s="85"/>
      <c r="K431" s="85"/>
      <c r="L431" s="85"/>
      <c r="M431" s="85"/>
      <c r="N431" s="85"/>
      <c r="O431" s="85"/>
      <c r="P431" s="85"/>
      <c r="Q431" s="85"/>
      <c r="R431" s="85"/>
      <c r="S431" s="85"/>
      <c r="T431" s="85"/>
      <c r="U431" s="85"/>
      <c r="V431" s="85"/>
      <c r="W431" s="85"/>
      <c r="X431" s="85"/>
      <c r="Y431" s="85"/>
      <c r="Z431" s="85"/>
    </row>
    <row r="432" ht="12.0" customHeight="1">
      <c r="A432" s="85"/>
      <c r="B432" s="85"/>
      <c r="C432" s="85"/>
      <c r="D432" s="85"/>
      <c r="E432" s="85"/>
      <c r="F432" s="85"/>
      <c r="G432" s="85"/>
      <c r="H432" s="85"/>
      <c r="I432" s="85"/>
      <c r="J432" s="85"/>
      <c r="K432" s="85"/>
      <c r="L432" s="85"/>
      <c r="M432" s="85"/>
      <c r="N432" s="85"/>
      <c r="O432" s="85"/>
      <c r="P432" s="85"/>
      <c r="Q432" s="85"/>
      <c r="R432" s="85"/>
      <c r="S432" s="85"/>
      <c r="T432" s="85"/>
      <c r="U432" s="85"/>
      <c r="V432" s="85"/>
      <c r="W432" s="85"/>
      <c r="X432" s="85"/>
      <c r="Y432" s="85"/>
      <c r="Z432" s="85"/>
    </row>
    <row r="433" ht="12.0" customHeight="1">
      <c r="A433" s="85"/>
      <c r="B433" s="85"/>
      <c r="C433" s="85"/>
      <c r="D433" s="85"/>
      <c r="E433" s="85"/>
      <c r="F433" s="85"/>
      <c r="G433" s="85"/>
      <c r="H433" s="85"/>
      <c r="I433" s="85"/>
      <c r="J433" s="85"/>
      <c r="K433" s="85"/>
      <c r="L433" s="85"/>
      <c r="M433" s="85"/>
      <c r="N433" s="85"/>
      <c r="O433" s="85"/>
      <c r="P433" s="85"/>
      <c r="Q433" s="85"/>
      <c r="R433" s="85"/>
      <c r="S433" s="85"/>
      <c r="T433" s="85"/>
      <c r="U433" s="85"/>
      <c r="V433" s="85"/>
      <c r="W433" s="85"/>
      <c r="X433" s="85"/>
      <c r="Y433" s="85"/>
      <c r="Z433" s="85"/>
    </row>
    <row r="434" ht="12.0" customHeight="1">
      <c r="A434" s="85"/>
      <c r="B434" s="85"/>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row>
    <row r="435" ht="12.0" customHeight="1">
      <c r="A435" s="85"/>
      <c r="B435" s="85"/>
      <c r="C435" s="85"/>
      <c r="D435" s="85"/>
      <c r="E435" s="85"/>
      <c r="F435" s="85"/>
      <c r="G435" s="85"/>
      <c r="H435" s="85"/>
      <c r="I435" s="85"/>
      <c r="J435" s="85"/>
      <c r="K435" s="85"/>
      <c r="L435" s="85"/>
      <c r="M435" s="85"/>
      <c r="N435" s="85"/>
      <c r="O435" s="85"/>
      <c r="P435" s="85"/>
      <c r="Q435" s="85"/>
      <c r="R435" s="85"/>
      <c r="S435" s="85"/>
      <c r="T435" s="85"/>
      <c r="U435" s="85"/>
      <c r="V435" s="85"/>
      <c r="W435" s="85"/>
      <c r="X435" s="85"/>
      <c r="Y435" s="85"/>
      <c r="Z435" s="85"/>
    </row>
    <row r="436" ht="12.0" customHeight="1">
      <c r="A436" s="85"/>
      <c r="B436" s="85"/>
      <c r="C436" s="85"/>
      <c r="D436" s="85"/>
      <c r="E436" s="85"/>
      <c r="F436" s="85"/>
      <c r="G436" s="85"/>
      <c r="H436" s="85"/>
      <c r="I436" s="85"/>
      <c r="J436" s="85"/>
      <c r="K436" s="85"/>
      <c r="L436" s="85"/>
      <c r="M436" s="85"/>
      <c r="N436" s="85"/>
      <c r="O436" s="85"/>
      <c r="P436" s="85"/>
      <c r="Q436" s="85"/>
      <c r="R436" s="85"/>
      <c r="S436" s="85"/>
      <c r="T436" s="85"/>
      <c r="U436" s="85"/>
      <c r="V436" s="85"/>
      <c r="W436" s="85"/>
      <c r="X436" s="85"/>
      <c r="Y436" s="85"/>
      <c r="Z436" s="85"/>
    </row>
    <row r="437" ht="12.0" customHeight="1">
      <c r="A437" s="85"/>
      <c r="B437" s="85"/>
      <c r="C437" s="85"/>
      <c r="D437" s="85"/>
      <c r="E437" s="85"/>
      <c r="F437" s="85"/>
      <c r="G437" s="85"/>
      <c r="H437" s="85"/>
      <c r="I437" s="85"/>
      <c r="J437" s="85"/>
      <c r="K437" s="85"/>
      <c r="L437" s="85"/>
      <c r="M437" s="85"/>
      <c r="N437" s="85"/>
      <c r="O437" s="85"/>
      <c r="P437" s="85"/>
      <c r="Q437" s="85"/>
      <c r="R437" s="85"/>
      <c r="S437" s="85"/>
      <c r="T437" s="85"/>
      <c r="U437" s="85"/>
      <c r="V437" s="85"/>
      <c r="W437" s="85"/>
      <c r="X437" s="85"/>
      <c r="Y437" s="85"/>
      <c r="Z437" s="85"/>
    </row>
    <row r="438" ht="12.0" customHeight="1">
      <c r="A438" s="85"/>
      <c r="B438" s="85"/>
      <c r="C438" s="85"/>
      <c r="D438" s="85"/>
      <c r="E438" s="85"/>
      <c r="F438" s="85"/>
      <c r="G438" s="85"/>
      <c r="H438" s="85"/>
      <c r="I438" s="85"/>
      <c r="J438" s="85"/>
      <c r="K438" s="85"/>
      <c r="L438" s="85"/>
      <c r="M438" s="85"/>
      <c r="N438" s="85"/>
      <c r="O438" s="85"/>
      <c r="P438" s="85"/>
      <c r="Q438" s="85"/>
      <c r="R438" s="85"/>
      <c r="S438" s="85"/>
      <c r="T438" s="85"/>
      <c r="U438" s="85"/>
      <c r="V438" s="85"/>
      <c r="W438" s="85"/>
      <c r="X438" s="85"/>
      <c r="Y438" s="85"/>
      <c r="Z438" s="85"/>
    </row>
    <row r="439" ht="12.0" customHeight="1">
      <c r="A439" s="85"/>
      <c r="B439" s="85"/>
      <c r="C439" s="85"/>
      <c r="D439" s="85"/>
      <c r="E439" s="85"/>
      <c r="F439" s="85"/>
      <c r="G439" s="85"/>
      <c r="H439" s="85"/>
      <c r="I439" s="85"/>
      <c r="J439" s="85"/>
      <c r="K439" s="85"/>
      <c r="L439" s="85"/>
      <c r="M439" s="85"/>
      <c r="N439" s="85"/>
      <c r="O439" s="85"/>
      <c r="P439" s="85"/>
      <c r="Q439" s="85"/>
      <c r="R439" s="85"/>
      <c r="S439" s="85"/>
      <c r="T439" s="85"/>
      <c r="U439" s="85"/>
      <c r="V439" s="85"/>
      <c r="W439" s="85"/>
      <c r="X439" s="85"/>
      <c r="Y439" s="85"/>
      <c r="Z439" s="85"/>
    </row>
    <row r="440" ht="12.0" customHeight="1">
      <c r="A440" s="85"/>
      <c r="B440" s="85"/>
      <c r="C440" s="85"/>
      <c r="D440" s="85"/>
      <c r="E440" s="85"/>
      <c r="F440" s="85"/>
      <c r="G440" s="85"/>
      <c r="H440" s="85"/>
      <c r="I440" s="85"/>
      <c r="J440" s="85"/>
      <c r="K440" s="85"/>
      <c r="L440" s="85"/>
      <c r="M440" s="85"/>
      <c r="N440" s="85"/>
      <c r="O440" s="85"/>
      <c r="P440" s="85"/>
      <c r="Q440" s="85"/>
      <c r="R440" s="85"/>
      <c r="S440" s="85"/>
      <c r="T440" s="85"/>
      <c r="U440" s="85"/>
      <c r="V440" s="85"/>
      <c r="W440" s="85"/>
      <c r="X440" s="85"/>
      <c r="Y440" s="85"/>
      <c r="Z440" s="85"/>
    </row>
    <row r="441" ht="12.0" customHeight="1">
      <c r="A441" s="85"/>
      <c r="B441" s="85"/>
      <c r="C441" s="85"/>
      <c r="D441" s="85"/>
      <c r="E441" s="85"/>
      <c r="F441" s="85"/>
      <c r="G441" s="85"/>
      <c r="H441" s="85"/>
      <c r="I441" s="85"/>
      <c r="J441" s="85"/>
      <c r="K441" s="85"/>
      <c r="L441" s="85"/>
      <c r="M441" s="85"/>
      <c r="N441" s="85"/>
      <c r="O441" s="85"/>
      <c r="P441" s="85"/>
      <c r="Q441" s="85"/>
      <c r="R441" s="85"/>
      <c r="S441" s="85"/>
      <c r="T441" s="85"/>
      <c r="U441" s="85"/>
      <c r="V441" s="85"/>
      <c r="W441" s="85"/>
      <c r="X441" s="85"/>
      <c r="Y441" s="85"/>
      <c r="Z441" s="85"/>
    </row>
    <row r="442" ht="12.0" customHeight="1">
      <c r="A442" s="85"/>
      <c r="B442" s="85"/>
      <c r="C442" s="85"/>
      <c r="D442" s="85"/>
      <c r="E442" s="85"/>
      <c r="F442" s="85"/>
      <c r="G442" s="85"/>
      <c r="H442" s="85"/>
      <c r="I442" s="85"/>
      <c r="J442" s="85"/>
      <c r="K442" s="85"/>
      <c r="L442" s="85"/>
      <c r="M442" s="85"/>
      <c r="N442" s="85"/>
      <c r="O442" s="85"/>
      <c r="P442" s="85"/>
      <c r="Q442" s="85"/>
      <c r="R442" s="85"/>
      <c r="S442" s="85"/>
      <c r="T442" s="85"/>
      <c r="U442" s="85"/>
      <c r="V442" s="85"/>
      <c r="W442" s="85"/>
      <c r="X442" s="85"/>
      <c r="Y442" s="85"/>
      <c r="Z442" s="85"/>
    </row>
    <row r="443" ht="12.0" customHeight="1">
      <c r="A443" s="85"/>
      <c r="B443" s="85"/>
      <c r="C443" s="85"/>
      <c r="D443" s="85"/>
      <c r="E443" s="85"/>
      <c r="F443" s="85"/>
      <c r="G443" s="85"/>
      <c r="H443" s="85"/>
      <c r="I443" s="85"/>
      <c r="J443" s="85"/>
      <c r="K443" s="85"/>
      <c r="L443" s="85"/>
      <c r="M443" s="85"/>
      <c r="N443" s="85"/>
      <c r="O443" s="85"/>
      <c r="P443" s="85"/>
      <c r="Q443" s="85"/>
      <c r="R443" s="85"/>
      <c r="S443" s="85"/>
      <c r="T443" s="85"/>
      <c r="U443" s="85"/>
      <c r="V443" s="85"/>
      <c r="W443" s="85"/>
      <c r="X443" s="85"/>
      <c r="Y443" s="85"/>
      <c r="Z443" s="85"/>
    </row>
    <row r="444" ht="12.0" customHeight="1">
      <c r="A444" s="85"/>
      <c r="B444" s="85"/>
      <c r="C444" s="85"/>
      <c r="D444" s="85"/>
      <c r="E444" s="85"/>
      <c r="F444" s="85"/>
      <c r="G444" s="85"/>
      <c r="H444" s="85"/>
      <c r="I444" s="85"/>
      <c r="J444" s="85"/>
      <c r="K444" s="85"/>
      <c r="L444" s="85"/>
      <c r="M444" s="85"/>
      <c r="N444" s="85"/>
      <c r="O444" s="85"/>
      <c r="P444" s="85"/>
      <c r="Q444" s="85"/>
      <c r="R444" s="85"/>
      <c r="S444" s="85"/>
      <c r="T444" s="85"/>
      <c r="U444" s="85"/>
      <c r="V444" s="85"/>
      <c r="W444" s="85"/>
      <c r="X444" s="85"/>
      <c r="Y444" s="85"/>
      <c r="Z444" s="85"/>
    </row>
    <row r="445" ht="12.0" customHeight="1">
      <c r="A445" s="85"/>
      <c r="B445" s="85"/>
      <c r="C445" s="85"/>
      <c r="D445" s="85"/>
      <c r="E445" s="85"/>
      <c r="F445" s="85"/>
      <c r="G445" s="85"/>
      <c r="H445" s="85"/>
      <c r="I445" s="85"/>
      <c r="J445" s="85"/>
      <c r="K445" s="85"/>
      <c r="L445" s="85"/>
      <c r="M445" s="85"/>
      <c r="N445" s="85"/>
      <c r="O445" s="85"/>
      <c r="P445" s="85"/>
      <c r="Q445" s="85"/>
      <c r="R445" s="85"/>
      <c r="S445" s="85"/>
      <c r="T445" s="85"/>
      <c r="U445" s="85"/>
      <c r="V445" s="85"/>
      <c r="W445" s="85"/>
      <c r="X445" s="85"/>
      <c r="Y445" s="85"/>
      <c r="Z445" s="85"/>
    </row>
    <row r="446" ht="12.0" customHeight="1">
      <c r="A446" s="85"/>
      <c r="B446" s="85"/>
      <c r="C446" s="85"/>
      <c r="D446" s="85"/>
      <c r="E446" s="85"/>
      <c r="F446" s="85"/>
      <c r="G446" s="85"/>
      <c r="H446" s="85"/>
      <c r="I446" s="85"/>
      <c r="J446" s="85"/>
      <c r="K446" s="85"/>
      <c r="L446" s="85"/>
      <c r="M446" s="85"/>
      <c r="N446" s="85"/>
      <c r="O446" s="85"/>
      <c r="P446" s="85"/>
      <c r="Q446" s="85"/>
      <c r="R446" s="85"/>
      <c r="S446" s="85"/>
      <c r="T446" s="85"/>
      <c r="U446" s="85"/>
      <c r="V446" s="85"/>
      <c r="W446" s="85"/>
      <c r="X446" s="85"/>
      <c r="Y446" s="85"/>
      <c r="Z446" s="85"/>
    </row>
    <row r="447" ht="12.0" customHeight="1">
      <c r="A447" s="85"/>
      <c r="B447" s="85"/>
      <c r="C447" s="85"/>
      <c r="D447" s="85"/>
      <c r="E447" s="85"/>
      <c r="F447" s="85"/>
      <c r="G447" s="85"/>
      <c r="H447" s="85"/>
      <c r="I447" s="85"/>
      <c r="J447" s="85"/>
      <c r="K447" s="85"/>
      <c r="L447" s="85"/>
      <c r="M447" s="85"/>
      <c r="N447" s="85"/>
      <c r="O447" s="85"/>
      <c r="P447" s="85"/>
      <c r="Q447" s="85"/>
      <c r="R447" s="85"/>
      <c r="S447" s="85"/>
      <c r="T447" s="85"/>
      <c r="U447" s="85"/>
      <c r="V447" s="85"/>
      <c r="W447" s="85"/>
      <c r="X447" s="85"/>
      <c r="Y447" s="85"/>
      <c r="Z447" s="85"/>
    </row>
    <row r="448" ht="12.0" customHeight="1">
      <c r="A448" s="85"/>
      <c r="B448" s="85"/>
      <c r="C448" s="85"/>
      <c r="D448" s="85"/>
      <c r="E448" s="85"/>
      <c r="F448" s="85"/>
      <c r="G448" s="85"/>
      <c r="H448" s="85"/>
      <c r="I448" s="85"/>
      <c r="J448" s="85"/>
      <c r="K448" s="85"/>
      <c r="L448" s="85"/>
      <c r="M448" s="85"/>
      <c r="N448" s="85"/>
      <c r="O448" s="85"/>
      <c r="P448" s="85"/>
      <c r="Q448" s="85"/>
      <c r="R448" s="85"/>
      <c r="S448" s="85"/>
      <c r="T448" s="85"/>
      <c r="U448" s="85"/>
      <c r="V448" s="85"/>
      <c r="W448" s="85"/>
      <c r="X448" s="85"/>
      <c r="Y448" s="85"/>
      <c r="Z448" s="85"/>
    </row>
    <row r="449" ht="12.0" customHeight="1">
      <c r="A449" s="85"/>
      <c r="B449" s="85"/>
      <c r="C449" s="85"/>
      <c r="D449" s="85"/>
      <c r="E449" s="85"/>
      <c r="F449" s="85"/>
      <c r="G449" s="85"/>
      <c r="H449" s="85"/>
      <c r="I449" s="85"/>
      <c r="J449" s="85"/>
      <c r="K449" s="85"/>
      <c r="L449" s="85"/>
      <c r="M449" s="85"/>
      <c r="N449" s="85"/>
      <c r="O449" s="85"/>
      <c r="P449" s="85"/>
      <c r="Q449" s="85"/>
      <c r="R449" s="85"/>
      <c r="S449" s="85"/>
      <c r="T449" s="85"/>
      <c r="U449" s="85"/>
      <c r="V449" s="85"/>
      <c r="W449" s="85"/>
      <c r="X449" s="85"/>
      <c r="Y449" s="85"/>
      <c r="Z449" s="85"/>
    </row>
    <row r="450" ht="12.0" customHeight="1">
      <c r="A450" s="85"/>
      <c r="B450" s="85"/>
      <c r="C450" s="85"/>
      <c r="D450" s="85"/>
      <c r="E450" s="85"/>
      <c r="F450" s="85"/>
      <c r="G450" s="85"/>
      <c r="H450" s="85"/>
      <c r="I450" s="85"/>
      <c r="J450" s="85"/>
      <c r="K450" s="85"/>
      <c r="L450" s="85"/>
      <c r="M450" s="85"/>
      <c r="N450" s="85"/>
      <c r="O450" s="85"/>
      <c r="P450" s="85"/>
      <c r="Q450" s="85"/>
      <c r="R450" s="85"/>
      <c r="S450" s="85"/>
      <c r="T450" s="85"/>
      <c r="U450" s="85"/>
      <c r="V450" s="85"/>
      <c r="W450" s="85"/>
      <c r="X450" s="85"/>
      <c r="Y450" s="85"/>
      <c r="Z450" s="85"/>
    </row>
    <row r="451" ht="12.0" customHeight="1">
      <c r="A451" s="85"/>
      <c r="B451" s="85"/>
      <c r="C451" s="85"/>
      <c r="D451" s="85"/>
      <c r="E451" s="85"/>
      <c r="F451" s="85"/>
      <c r="G451" s="85"/>
      <c r="H451" s="85"/>
      <c r="I451" s="85"/>
      <c r="J451" s="85"/>
      <c r="K451" s="85"/>
      <c r="L451" s="85"/>
      <c r="M451" s="85"/>
      <c r="N451" s="85"/>
      <c r="O451" s="85"/>
      <c r="P451" s="85"/>
      <c r="Q451" s="85"/>
      <c r="R451" s="85"/>
      <c r="S451" s="85"/>
      <c r="T451" s="85"/>
      <c r="U451" s="85"/>
      <c r="V451" s="85"/>
      <c r="W451" s="85"/>
      <c r="X451" s="85"/>
      <c r="Y451" s="85"/>
      <c r="Z451" s="85"/>
    </row>
    <row r="452" ht="12.0" customHeight="1">
      <c r="A452" s="85"/>
      <c r="B452" s="85"/>
      <c r="C452" s="85"/>
      <c r="D452" s="85"/>
      <c r="E452" s="85"/>
      <c r="F452" s="85"/>
      <c r="G452" s="85"/>
      <c r="H452" s="85"/>
      <c r="I452" s="85"/>
      <c r="J452" s="85"/>
      <c r="K452" s="85"/>
      <c r="L452" s="85"/>
      <c r="M452" s="85"/>
      <c r="N452" s="85"/>
      <c r="O452" s="85"/>
      <c r="P452" s="85"/>
      <c r="Q452" s="85"/>
      <c r="R452" s="85"/>
      <c r="S452" s="85"/>
      <c r="T452" s="85"/>
      <c r="U452" s="85"/>
      <c r="V452" s="85"/>
      <c r="W452" s="85"/>
      <c r="X452" s="85"/>
      <c r="Y452" s="85"/>
      <c r="Z452" s="85"/>
    </row>
    <row r="453" ht="12.0" customHeight="1">
      <c r="A453" s="85"/>
      <c r="B453" s="85"/>
      <c r="C453" s="85"/>
      <c r="D453" s="85"/>
      <c r="E453" s="85"/>
      <c r="F453" s="85"/>
      <c r="G453" s="85"/>
      <c r="H453" s="85"/>
      <c r="I453" s="85"/>
      <c r="J453" s="85"/>
      <c r="K453" s="85"/>
      <c r="L453" s="85"/>
      <c r="M453" s="85"/>
      <c r="N453" s="85"/>
      <c r="O453" s="85"/>
      <c r="P453" s="85"/>
      <c r="Q453" s="85"/>
      <c r="R453" s="85"/>
      <c r="S453" s="85"/>
      <c r="T453" s="85"/>
      <c r="U453" s="85"/>
      <c r="V453" s="85"/>
      <c r="W453" s="85"/>
      <c r="X453" s="85"/>
      <c r="Y453" s="85"/>
      <c r="Z453" s="85"/>
    </row>
    <row r="454" ht="12.0" customHeight="1">
      <c r="A454" s="85"/>
      <c r="B454" s="85"/>
      <c r="C454" s="85"/>
      <c r="D454" s="85"/>
      <c r="E454" s="85"/>
      <c r="F454" s="85"/>
      <c r="G454" s="85"/>
      <c r="H454" s="85"/>
      <c r="I454" s="85"/>
      <c r="J454" s="85"/>
      <c r="K454" s="85"/>
      <c r="L454" s="85"/>
      <c r="M454" s="85"/>
      <c r="N454" s="85"/>
      <c r="O454" s="85"/>
      <c r="P454" s="85"/>
      <c r="Q454" s="85"/>
      <c r="R454" s="85"/>
      <c r="S454" s="85"/>
      <c r="T454" s="85"/>
      <c r="U454" s="85"/>
      <c r="V454" s="85"/>
      <c r="W454" s="85"/>
      <c r="X454" s="85"/>
      <c r="Y454" s="85"/>
      <c r="Z454" s="85"/>
    </row>
    <row r="455" ht="12.0" customHeight="1">
      <c r="A455" s="85"/>
      <c r="B455" s="85"/>
      <c r="C455" s="85"/>
      <c r="D455" s="85"/>
      <c r="E455" s="85"/>
      <c r="F455" s="85"/>
      <c r="G455" s="85"/>
      <c r="H455" s="85"/>
      <c r="I455" s="85"/>
      <c r="J455" s="85"/>
      <c r="K455" s="85"/>
      <c r="L455" s="85"/>
      <c r="M455" s="85"/>
      <c r="N455" s="85"/>
      <c r="O455" s="85"/>
      <c r="P455" s="85"/>
      <c r="Q455" s="85"/>
      <c r="R455" s="85"/>
      <c r="S455" s="85"/>
      <c r="T455" s="85"/>
      <c r="U455" s="85"/>
      <c r="V455" s="85"/>
      <c r="W455" s="85"/>
      <c r="X455" s="85"/>
      <c r="Y455" s="85"/>
      <c r="Z455" s="85"/>
    </row>
    <row r="456" ht="12.0" customHeight="1">
      <c r="A456" s="85"/>
      <c r="B456" s="85"/>
      <c r="C456" s="85"/>
      <c r="D456" s="85"/>
      <c r="E456" s="85"/>
      <c r="F456" s="85"/>
      <c r="G456" s="85"/>
      <c r="H456" s="85"/>
      <c r="I456" s="85"/>
      <c r="J456" s="85"/>
      <c r="K456" s="85"/>
      <c r="L456" s="85"/>
      <c r="M456" s="85"/>
      <c r="N456" s="85"/>
      <c r="O456" s="85"/>
      <c r="P456" s="85"/>
      <c r="Q456" s="85"/>
      <c r="R456" s="85"/>
      <c r="S456" s="85"/>
      <c r="T456" s="85"/>
      <c r="U456" s="85"/>
      <c r="V456" s="85"/>
      <c r="W456" s="85"/>
      <c r="X456" s="85"/>
      <c r="Y456" s="85"/>
      <c r="Z456" s="85"/>
    </row>
    <row r="457" ht="12.0" customHeight="1">
      <c r="A457" s="85"/>
      <c r="B457" s="85"/>
      <c r="C457" s="85"/>
      <c r="D457" s="85"/>
      <c r="E457" s="85"/>
      <c r="F457" s="85"/>
      <c r="G457" s="85"/>
      <c r="H457" s="85"/>
      <c r="I457" s="85"/>
      <c r="J457" s="85"/>
      <c r="K457" s="85"/>
      <c r="L457" s="85"/>
      <c r="M457" s="85"/>
      <c r="N457" s="85"/>
      <c r="O457" s="85"/>
      <c r="P457" s="85"/>
      <c r="Q457" s="85"/>
      <c r="R457" s="85"/>
      <c r="S457" s="85"/>
      <c r="T457" s="85"/>
      <c r="U457" s="85"/>
      <c r="V457" s="85"/>
      <c r="W457" s="85"/>
      <c r="X457" s="85"/>
      <c r="Y457" s="85"/>
      <c r="Z457" s="85"/>
    </row>
    <row r="458" ht="12.0" customHeight="1">
      <c r="A458" s="85"/>
      <c r="B458" s="85"/>
      <c r="C458" s="85"/>
      <c r="D458" s="85"/>
      <c r="E458" s="85"/>
      <c r="F458" s="85"/>
      <c r="G458" s="85"/>
      <c r="H458" s="85"/>
      <c r="I458" s="85"/>
      <c r="J458" s="85"/>
      <c r="K458" s="85"/>
      <c r="L458" s="85"/>
      <c r="M458" s="85"/>
      <c r="N458" s="85"/>
      <c r="O458" s="85"/>
      <c r="P458" s="85"/>
      <c r="Q458" s="85"/>
      <c r="R458" s="85"/>
      <c r="S458" s="85"/>
      <c r="T458" s="85"/>
      <c r="U458" s="85"/>
      <c r="V458" s="85"/>
      <c r="W458" s="85"/>
      <c r="X458" s="85"/>
      <c r="Y458" s="85"/>
      <c r="Z458" s="85"/>
    </row>
    <row r="459" ht="12.0" customHeight="1">
      <c r="A459" s="85"/>
      <c r="B459" s="85"/>
      <c r="C459" s="85"/>
      <c r="D459" s="85"/>
      <c r="E459" s="85"/>
      <c r="F459" s="85"/>
      <c r="G459" s="85"/>
      <c r="H459" s="85"/>
      <c r="I459" s="85"/>
      <c r="J459" s="85"/>
      <c r="K459" s="85"/>
      <c r="L459" s="85"/>
      <c r="M459" s="85"/>
      <c r="N459" s="85"/>
      <c r="O459" s="85"/>
      <c r="P459" s="85"/>
      <c r="Q459" s="85"/>
      <c r="R459" s="85"/>
      <c r="S459" s="85"/>
      <c r="T459" s="85"/>
      <c r="U459" s="85"/>
      <c r="V459" s="85"/>
      <c r="W459" s="85"/>
      <c r="X459" s="85"/>
      <c r="Y459" s="85"/>
      <c r="Z459" s="85"/>
    </row>
    <row r="460" ht="12.0" customHeight="1">
      <c r="A460" s="85"/>
      <c r="B460" s="85"/>
      <c r="C460" s="85"/>
      <c r="D460" s="85"/>
      <c r="E460" s="85"/>
      <c r="F460" s="85"/>
      <c r="G460" s="85"/>
      <c r="H460" s="85"/>
      <c r="I460" s="85"/>
      <c r="J460" s="85"/>
      <c r="K460" s="85"/>
      <c r="L460" s="85"/>
      <c r="M460" s="85"/>
      <c r="N460" s="85"/>
      <c r="O460" s="85"/>
      <c r="P460" s="85"/>
      <c r="Q460" s="85"/>
      <c r="R460" s="85"/>
      <c r="S460" s="85"/>
      <c r="T460" s="85"/>
      <c r="U460" s="85"/>
      <c r="V460" s="85"/>
      <c r="W460" s="85"/>
      <c r="X460" s="85"/>
      <c r="Y460" s="85"/>
      <c r="Z460" s="85"/>
    </row>
    <row r="461" ht="12.0" customHeight="1">
      <c r="A461" s="85"/>
      <c r="B461" s="85"/>
      <c r="C461" s="85"/>
      <c r="D461" s="85"/>
      <c r="E461" s="85"/>
      <c r="F461" s="85"/>
      <c r="G461" s="85"/>
      <c r="H461" s="85"/>
      <c r="I461" s="85"/>
      <c r="J461" s="85"/>
      <c r="K461" s="85"/>
      <c r="L461" s="85"/>
      <c r="M461" s="85"/>
      <c r="N461" s="85"/>
      <c r="O461" s="85"/>
      <c r="P461" s="85"/>
      <c r="Q461" s="85"/>
      <c r="R461" s="85"/>
      <c r="S461" s="85"/>
      <c r="T461" s="85"/>
      <c r="U461" s="85"/>
      <c r="V461" s="85"/>
      <c r="W461" s="85"/>
      <c r="X461" s="85"/>
      <c r="Y461" s="85"/>
      <c r="Z461" s="85"/>
    </row>
    <row r="462" ht="12.0" customHeight="1">
      <c r="A462" s="85"/>
      <c r="B462" s="85"/>
      <c r="C462" s="85"/>
      <c r="D462" s="85"/>
      <c r="E462" s="85"/>
      <c r="F462" s="85"/>
      <c r="G462" s="85"/>
      <c r="H462" s="85"/>
      <c r="I462" s="85"/>
      <c r="J462" s="85"/>
      <c r="K462" s="85"/>
      <c r="L462" s="85"/>
      <c r="M462" s="85"/>
      <c r="N462" s="85"/>
      <c r="O462" s="85"/>
      <c r="P462" s="85"/>
      <c r="Q462" s="85"/>
      <c r="R462" s="85"/>
      <c r="S462" s="85"/>
      <c r="T462" s="85"/>
      <c r="U462" s="85"/>
      <c r="V462" s="85"/>
      <c r="W462" s="85"/>
      <c r="X462" s="85"/>
      <c r="Y462" s="85"/>
      <c r="Z462" s="85"/>
    </row>
    <row r="463" ht="12.0" customHeight="1">
      <c r="A463" s="85"/>
      <c r="B463" s="85"/>
      <c r="C463" s="85"/>
      <c r="D463" s="85"/>
      <c r="E463" s="85"/>
      <c r="F463" s="85"/>
      <c r="G463" s="85"/>
      <c r="H463" s="85"/>
      <c r="I463" s="85"/>
      <c r="J463" s="85"/>
      <c r="K463" s="85"/>
      <c r="L463" s="85"/>
      <c r="M463" s="85"/>
      <c r="N463" s="85"/>
      <c r="O463" s="85"/>
      <c r="P463" s="85"/>
      <c r="Q463" s="85"/>
      <c r="R463" s="85"/>
      <c r="S463" s="85"/>
      <c r="T463" s="85"/>
      <c r="U463" s="85"/>
      <c r="V463" s="85"/>
      <c r="W463" s="85"/>
      <c r="X463" s="85"/>
      <c r="Y463" s="85"/>
      <c r="Z463" s="85"/>
    </row>
    <row r="464" ht="12.0" customHeight="1">
      <c r="A464" s="85"/>
      <c r="B464" s="85"/>
      <c r="C464" s="85"/>
      <c r="D464" s="85"/>
      <c r="E464" s="85"/>
      <c r="F464" s="85"/>
      <c r="G464" s="85"/>
      <c r="H464" s="85"/>
      <c r="I464" s="85"/>
      <c r="J464" s="85"/>
      <c r="K464" s="85"/>
      <c r="L464" s="85"/>
      <c r="M464" s="85"/>
      <c r="N464" s="85"/>
      <c r="O464" s="85"/>
      <c r="P464" s="85"/>
      <c r="Q464" s="85"/>
      <c r="R464" s="85"/>
      <c r="S464" s="85"/>
      <c r="T464" s="85"/>
      <c r="U464" s="85"/>
      <c r="V464" s="85"/>
      <c r="W464" s="85"/>
      <c r="X464" s="85"/>
      <c r="Y464" s="85"/>
      <c r="Z464" s="85"/>
    </row>
    <row r="465" ht="12.0" customHeight="1">
      <c r="A465" s="85"/>
      <c r="B465" s="85"/>
      <c r="C465" s="85"/>
      <c r="D465" s="85"/>
      <c r="E465" s="85"/>
      <c r="F465" s="85"/>
      <c r="G465" s="85"/>
      <c r="H465" s="85"/>
      <c r="I465" s="85"/>
      <c r="J465" s="85"/>
      <c r="K465" s="85"/>
      <c r="L465" s="85"/>
      <c r="M465" s="85"/>
      <c r="N465" s="85"/>
      <c r="O465" s="85"/>
      <c r="P465" s="85"/>
      <c r="Q465" s="85"/>
      <c r="R465" s="85"/>
      <c r="S465" s="85"/>
      <c r="T465" s="85"/>
      <c r="U465" s="85"/>
      <c r="V465" s="85"/>
      <c r="W465" s="85"/>
      <c r="X465" s="85"/>
      <c r="Y465" s="85"/>
      <c r="Z465" s="85"/>
    </row>
    <row r="466" ht="12.0" customHeight="1">
      <c r="A466" s="85"/>
      <c r="B466" s="85"/>
      <c r="C466" s="85"/>
      <c r="D466" s="85"/>
      <c r="E466" s="85"/>
      <c r="F466" s="85"/>
      <c r="G466" s="85"/>
      <c r="H466" s="85"/>
      <c r="I466" s="85"/>
      <c r="J466" s="85"/>
      <c r="K466" s="85"/>
      <c r="L466" s="85"/>
      <c r="M466" s="85"/>
      <c r="N466" s="85"/>
      <c r="O466" s="85"/>
      <c r="P466" s="85"/>
      <c r="Q466" s="85"/>
      <c r="R466" s="85"/>
      <c r="S466" s="85"/>
      <c r="T466" s="85"/>
      <c r="U466" s="85"/>
      <c r="V466" s="85"/>
      <c r="W466" s="85"/>
      <c r="X466" s="85"/>
      <c r="Y466" s="85"/>
      <c r="Z466" s="85"/>
    </row>
    <row r="467" ht="12.0" customHeight="1">
      <c r="A467" s="85"/>
      <c r="B467" s="85"/>
      <c r="C467" s="85"/>
      <c r="D467" s="85"/>
      <c r="E467" s="85"/>
      <c r="F467" s="85"/>
      <c r="G467" s="85"/>
      <c r="H467" s="85"/>
      <c r="I467" s="85"/>
      <c r="J467" s="85"/>
      <c r="K467" s="85"/>
      <c r="L467" s="85"/>
      <c r="M467" s="85"/>
      <c r="N467" s="85"/>
      <c r="O467" s="85"/>
      <c r="P467" s="85"/>
      <c r="Q467" s="85"/>
      <c r="R467" s="85"/>
      <c r="S467" s="85"/>
      <c r="T467" s="85"/>
      <c r="U467" s="85"/>
      <c r="V467" s="85"/>
      <c r="W467" s="85"/>
      <c r="X467" s="85"/>
      <c r="Y467" s="85"/>
      <c r="Z467" s="85"/>
    </row>
    <row r="468" ht="12.0" customHeight="1">
      <c r="A468" s="85"/>
      <c r="B468" s="85"/>
      <c r="C468" s="85"/>
      <c r="D468" s="85"/>
      <c r="E468" s="85"/>
      <c r="F468" s="85"/>
      <c r="G468" s="85"/>
      <c r="H468" s="85"/>
      <c r="I468" s="85"/>
      <c r="J468" s="85"/>
      <c r="K468" s="85"/>
      <c r="L468" s="85"/>
      <c r="M468" s="85"/>
      <c r="N468" s="85"/>
      <c r="O468" s="85"/>
      <c r="P468" s="85"/>
      <c r="Q468" s="85"/>
      <c r="R468" s="85"/>
      <c r="S468" s="85"/>
      <c r="T468" s="85"/>
      <c r="U468" s="85"/>
      <c r="V468" s="85"/>
      <c r="W468" s="85"/>
      <c r="X468" s="85"/>
      <c r="Y468" s="85"/>
      <c r="Z468" s="85"/>
    </row>
    <row r="469" ht="12.0" customHeight="1">
      <c r="A469" s="85"/>
      <c r="B469" s="85"/>
      <c r="C469" s="85"/>
      <c r="D469" s="85"/>
      <c r="E469" s="85"/>
      <c r="F469" s="85"/>
      <c r="G469" s="85"/>
      <c r="H469" s="85"/>
      <c r="I469" s="85"/>
      <c r="J469" s="85"/>
      <c r="K469" s="85"/>
      <c r="L469" s="85"/>
      <c r="M469" s="85"/>
      <c r="N469" s="85"/>
      <c r="O469" s="85"/>
      <c r="P469" s="85"/>
      <c r="Q469" s="85"/>
      <c r="R469" s="85"/>
      <c r="S469" s="85"/>
      <c r="T469" s="85"/>
      <c r="U469" s="85"/>
      <c r="V469" s="85"/>
      <c r="W469" s="85"/>
      <c r="X469" s="85"/>
      <c r="Y469" s="85"/>
      <c r="Z469" s="85"/>
    </row>
    <row r="470" ht="12.0" customHeight="1">
      <c r="A470" s="85"/>
      <c r="B470" s="85"/>
      <c r="C470" s="85"/>
      <c r="D470" s="85"/>
      <c r="E470" s="85"/>
      <c r="F470" s="85"/>
      <c r="G470" s="85"/>
      <c r="H470" s="85"/>
      <c r="I470" s="85"/>
      <c r="J470" s="85"/>
      <c r="K470" s="85"/>
      <c r="L470" s="85"/>
      <c r="M470" s="85"/>
      <c r="N470" s="85"/>
      <c r="O470" s="85"/>
      <c r="P470" s="85"/>
      <c r="Q470" s="85"/>
      <c r="R470" s="85"/>
      <c r="S470" s="85"/>
      <c r="T470" s="85"/>
      <c r="U470" s="85"/>
      <c r="V470" s="85"/>
      <c r="W470" s="85"/>
      <c r="X470" s="85"/>
      <c r="Y470" s="85"/>
      <c r="Z470" s="85"/>
    </row>
    <row r="471" ht="12.0" customHeight="1">
      <c r="A471" s="85"/>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row>
    <row r="472" ht="12.0" customHeight="1">
      <c r="A472" s="85"/>
      <c r="B472" s="85"/>
      <c r="C472" s="85"/>
      <c r="D472" s="85"/>
      <c r="E472" s="85"/>
      <c r="F472" s="85"/>
      <c r="G472" s="85"/>
      <c r="H472" s="85"/>
      <c r="I472" s="85"/>
      <c r="J472" s="85"/>
      <c r="K472" s="85"/>
      <c r="L472" s="85"/>
      <c r="M472" s="85"/>
      <c r="N472" s="85"/>
      <c r="O472" s="85"/>
      <c r="P472" s="85"/>
      <c r="Q472" s="85"/>
      <c r="R472" s="85"/>
      <c r="S472" s="85"/>
      <c r="T472" s="85"/>
      <c r="U472" s="85"/>
      <c r="V472" s="85"/>
      <c r="W472" s="85"/>
      <c r="X472" s="85"/>
      <c r="Y472" s="85"/>
      <c r="Z472" s="85"/>
    </row>
    <row r="473" ht="12.0" customHeight="1">
      <c r="A473" s="85"/>
      <c r="B473" s="85"/>
      <c r="C473" s="85"/>
      <c r="D473" s="85"/>
      <c r="E473" s="85"/>
      <c r="F473" s="85"/>
      <c r="G473" s="85"/>
      <c r="H473" s="85"/>
      <c r="I473" s="85"/>
      <c r="J473" s="85"/>
      <c r="K473" s="85"/>
      <c r="L473" s="85"/>
      <c r="M473" s="85"/>
      <c r="N473" s="85"/>
      <c r="O473" s="85"/>
      <c r="P473" s="85"/>
      <c r="Q473" s="85"/>
      <c r="R473" s="85"/>
      <c r="S473" s="85"/>
      <c r="T473" s="85"/>
      <c r="U473" s="85"/>
      <c r="V473" s="85"/>
      <c r="W473" s="85"/>
      <c r="X473" s="85"/>
      <c r="Y473" s="85"/>
      <c r="Z473" s="85"/>
    </row>
    <row r="474" ht="12.0" customHeight="1">
      <c r="A474" s="85"/>
      <c r="B474" s="85"/>
      <c r="C474" s="85"/>
      <c r="D474" s="85"/>
      <c r="E474" s="85"/>
      <c r="F474" s="85"/>
      <c r="G474" s="85"/>
      <c r="H474" s="85"/>
      <c r="I474" s="85"/>
      <c r="J474" s="85"/>
      <c r="K474" s="85"/>
      <c r="L474" s="85"/>
      <c r="M474" s="85"/>
      <c r="N474" s="85"/>
      <c r="O474" s="85"/>
      <c r="P474" s="85"/>
      <c r="Q474" s="85"/>
      <c r="R474" s="85"/>
      <c r="S474" s="85"/>
      <c r="T474" s="85"/>
      <c r="U474" s="85"/>
      <c r="V474" s="85"/>
      <c r="W474" s="85"/>
      <c r="X474" s="85"/>
      <c r="Y474" s="85"/>
      <c r="Z474" s="85"/>
    </row>
    <row r="475" ht="12.0" customHeight="1">
      <c r="A475" s="85"/>
      <c r="B475" s="85"/>
      <c r="C475" s="85"/>
      <c r="D475" s="85"/>
      <c r="E475" s="85"/>
      <c r="F475" s="85"/>
      <c r="G475" s="85"/>
      <c r="H475" s="85"/>
      <c r="I475" s="85"/>
      <c r="J475" s="85"/>
      <c r="K475" s="85"/>
      <c r="L475" s="85"/>
      <c r="M475" s="85"/>
      <c r="N475" s="85"/>
      <c r="O475" s="85"/>
      <c r="P475" s="85"/>
      <c r="Q475" s="85"/>
      <c r="R475" s="85"/>
      <c r="S475" s="85"/>
      <c r="T475" s="85"/>
      <c r="U475" s="85"/>
      <c r="V475" s="85"/>
      <c r="W475" s="85"/>
      <c r="X475" s="85"/>
      <c r="Y475" s="85"/>
      <c r="Z475" s="85"/>
    </row>
    <row r="476" ht="12.0" customHeight="1">
      <c r="A476" s="85"/>
      <c r="B476" s="85"/>
      <c r="C476" s="85"/>
      <c r="D476" s="85"/>
      <c r="E476" s="85"/>
      <c r="F476" s="85"/>
      <c r="G476" s="85"/>
      <c r="H476" s="85"/>
      <c r="I476" s="85"/>
      <c r="J476" s="85"/>
      <c r="K476" s="85"/>
      <c r="L476" s="85"/>
      <c r="M476" s="85"/>
      <c r="N476" s="85"/>
      <c r="O476" s="85"/>
      <c r="P476" s="85"/>
      <c r="Q476" s="85"/>
      <c r="R476" s="85"/>
      <c r="S476" s="85"/>
      <c r="T476" s="85"/>
      <c r="U476" s="85"/>
      <c r="V476" s="85"/>
      <c r="W476" s="85"/>
      <c r="X476" s="85"/>
      <c r="Y476" s="85"/>
      <c r="Z476" s="85"/>
    </row>
    <row r="477" ht="12.0" customHeight="1">
      <c r="A477" s="85"/>
      <c r="B477" s="85"/>
      <c r="C477" s="85"/>
      <c r="D477" s="85"/>
      <c r="E477" s="85"/>
      <c r="F477" s="85"/>
      <c r="G477" s="85"/>
      <c r="H477" s="85"/>
      <c r="I477" s="85"/>
      <c r="J477" s="85"/>
      <c r="K477" s="85"/>
      <c r="L477" s="85"/>
      <c r="M477" s="85"/>
      <c r="N477" s="85"/>
      <c r="O477" s="85"/>
      <c r="P477" s="85"/>
      <c r="Q477" s="85"/>
      <c r="R477" s="85"/>
      <c r="S477" s="85"/>
      <c r="T477" s="85"/>
      <c r="U477" s="85"/>
      <c r="V477" s="85"/>
      <c r="W477" s="85"/>
      <c r="X477" s="85"/>
      <c r="Y477" s="85"/>
      <c r="Z477" s="85"/>
    </row>
    <row r="478" ht="12.0" customHeight="1">
      <c r="A478" s="85"/>
      <c r="B478" s="85"/>
      <c r="C478" s="85"/>
      <c r="D478" s="85"/>
      <c r="E478" s="85"/>
      <c r="F478" s="85"/>
      <c r="G478" s="85"/>
      <c r="H478" s="85"/>
      <c r="I478" s="85"/>
      <c r="J478" s="85"/>
      <c r="K478" s="85"/>
      <c r="L478" s="85"/>
      <c r="M478" s="85"/>
      <c r="N478" s="85"/>
      <c r="O478" s="85"/>
      <c r="P478" s="85"/>
      <c r="Q478" s="85"/>
      <c r="R478" s="85"/>
      <c r="S478" s="85"/>
      <c r="T478" s="85"/>
      <c r="U478" s="85"/>
      <c r="V478" s="85"/>
      <c r="W478" s="85"/>
      <c r="X478" s="85"/>
      <c r="Y478" s="85"/>
      <c r="Z478" s="85"/>
    </row>
    <row r="479" ht="12.0" customHeight="1">
      <c r="A479" s="85"/>
      <c r="B479" s="85"/>
      <c r="C479" s="85"/>
      <c r="D479" s="85"/>
      <c r="E479" s="85"/>
      <c r="F479" s="85"/>
      <c r="G479" s="85"/>
      <c r="H479" s="85"/>
      <c r="I479" s="85"/>
      <c r="J479" s="85"/>
      <c r="K479" s="85"/>
      <c r="L479" s="85"/>
      <c r="M479" s="85"/>
      <c r="N479" s="85"/>
      <c r="O479" s="85"/>
      <c r="P479" s="85"/>
      <c r="Q479" s="85"/>
      <c r="R479" s="85"/>
      <c r="S479" s="85"/>
      <c r="T479" s="85"/>
      <c r="U479" s="85"/>
      <c r="V479" s="85"/>
      <c r="W479" s="85"/>
      <c r="X479" s="85"/>
      <c r="Y479" s="85"/>
      <c r="Z479" s="85"/>
    </row>
    <row r="480" ht="12.0" customHeight="1">
      <c r="A480" s="85"/>
      <c r="B480" s="85"/>
      <c r="C480" s="85"/>
      <c r="D480" s="85"/>
      <c r="E480" s="85"/>
      <c r="F480" s="85"/>
      <c r="G480" s="85"/>
      <c r="H480" s="85"/>
      <c r="I480" s="85"/>
      <c r="J480" s="85"/>
      <c r="K480" s="85"/>
      <c r="L480" s="85"/>
      <c r="M480" s="85"/>
      <c r="N480" s="85"/>
      <c r="O480" s="85"/>
      <c r="P480" s="85"/>
      <c r="Q480" s="85"/>
      <c r="R480" s="85"/>
      <c r="S480" s="85"/>
      <c r="T480" s="85"/>
      <c r="U480" s="85"/>
      <c r="V480" s="85"/>
      <c r="W480" s="85"/>
      <c r="X480" s="85"/>
      <c r="Y480" s="85"/>
      <c r="Z480" s="85"/>
    </row>
    <row r="481" ht="12.0" customHeight="1">
      <c r="A481" s="85"/>
      <c r="B481" s="85"/>
      <c r="C481" s="85"/>
      <c r="D481" s="85"/>
      <c r="E481" s="85"/>
      <c r="F481" s="85"/>
      <c r="G481" s="85"/>
      <c r="H481" s="85"/>
      <c r="I481" s="85"/>
      <c r="J481" s="85"/>
      <c r="K481" s="85"/>
      <c r="L481" s="85"/>
      <c r="M481" s="85"/>
      <c r="N481" s="85"/>
      <c r="O481" s="85"/>
      <c r="P481" s="85"/>
      <c r="Q481" s="85"/>
      <c r="R481" s="85"/>
      <c r="S481" s="85"/>
      <c r="T481" s="85"/>
      <c r="U481" s="85"/>
      <c r="V481" s="85"/>
      <c r="W481" s="85"/>
      <c r="X481" s="85"/>
      <c r="Y481" s="85"/>
      <c r="Z481" s="85"/>
    </row>
    <row r="482" ht="12.0" customHeight="1">
      <c r="A482" s="85"/>
      <c r="B482" s="85"/>
      <c r="C482" s="85"/>
      <c r="D482" s="85"/>
      <c r="E482" s="85"/>
      <c r="F482" s="85"/>
      <c r="G482" s="85"/>
      <c r="H482" s="85"/>
      <c r="I482" s="85"/>
      <c r="J482" s="85"/>
      <c r="K482" s="85"/>
      <c r="L482" s="85"/>
      <c r="M482" s="85"/>
      <c r="N482" s="85"/>
      <c r="O482" s="85"/>
      <c r="P482" s="85"/>
      <c r="Q482" s="85"/>
      <c r="R482" s="85"/>
      <c r="S482" s="85"/>
      <c r="T482" s="85"/>
      <c r="U482" s="85"/>
      <c r="V482" s="85"/>
      <c r="W482" s="85"/>
      <c r="X482" s="85"/>
      <c r="Y482" s="85"/>
      <c r="Z482" s="85"/>
    </row>
    <row r="483" ht="12.0" customHeight="1">
      <c r="A483" s="85"/>
      <c r="B483" s="85"/>
      <c r="C483" s="85"/>
      <c r="D483" s="85"/>
      <c r="E483" s="85"/>
      <c r="F483" s="85"/>
      <c r="G483" s="85"/>
      <c r="H483" s="85"/>
      <c r="I483" s="85"/>
      <c r="J483" s="85"/>
      <c r="K483" s="85"/>
      <c r="L483" s="85"/>
      <c r="M483" s="85"/>
      <c r="N483" s="85"/>
      <c r="O483" s="85"/>
      <c r="P483" s="85"/>
      <c r="Q483" s="85"/>
      <c r="R483" s="85"/>
      <c r="S483" s="85"/>
      <c r="T483" s="85"/>
      <c r="U483" s="85"/>
      <c r="V483" s="85"/>
      <c r="W483" s="85"/>
      <c r="X483" s="85"/>
      <c r="Y483" s="85"/>
      <c r="Z483" s="85"/>
    </row>
    <row r="484" ht="12.0" customHeight="1">
      <c r="A484" s="85"/>
      <c r="B484" s="85"/>
      <c r="C484" s="85"/>
      <c r="D484" s="85"/>
      <c r="E484" s="85"/>
      <c r="F484" s="85"/>
      <c r="G484" s="85"/>
      <c r="H484" s="85"/>
      <c r="I484" s="85"/>
      <c r="J484" s="85"/>
      <c r="K484" s="85"/>
      <c r="L484" s="85"/>
      <c r="M484" s="85"/>
      <c r="N484" s="85"/>
      <c r="O484" s="85"/>
      <c r="P484" s="85"/>
      <c r="Q484" s="85"/>
      <c r="R484" s="85"/>
      <c r="S484" s="85"/>
      <c r="T484" s="85"/>
      <c r="U484" s="85"/>
      <c r="V484" s="85"/>
      <c r="W484" s="85"/>
      <c r="X484" s="85"/>
      <c r="Y484" s="85"/>
      <c r="Z484" s="85"/>
    </row>
    <row r="485" ht="12.0" customHeight="1">
      <c r="A485" s="85"/>
      <c r="B485" s="85"/>
      <c r="C485" s="85"/>
      <c r="D485" s="85"/>
      <c r="E485" s="85"/>
      <c r="F485" s="85"/>
      <c r="G485" s="85"/>
      <c r="H485" s="85"/>
      <c r="I485" s="85"/>
      <c r="J485" s="85"/>
      <c r="K485" s="85"/>
      <c r="L485" s="85"/>
      <c r="M485" s="85"/>
      <c r="N485" s="85"/>
      <c r="O485" s="85"/>
      <c r="P485" s="85"/>
      <c r="Q485" s="85"/>
      <c r="R485" s="85"/>
      <c r="S485" s="85"/>
      <c r="T485" s="85"/>
      <c r="U485" s="85"/>
      <c r="V485" s="85"/>
      <c r="W485" s="85"/>
      <c r="X485" s="85"/>
      <c r="Y485" s="85"/>
      <c r="Z485" s="85"/>
    </row>
    <row r="486" ht="12.0" customHeight="1">
      <c r="A486" s="85"/>
      <c r="B486" s="85"/>
      <c r="C486" s="85"/>
      <c r="D486" s="85"/>
      <c r="E486" s="85"/>
      <c r="F486" s="85"/>
      <c r="G486" s="85"/>
      <c r="H486" s="85"/>
      <c r="I486" s="85"/>
      <c r="J486" s="85"/>
      <c r="K486" s="85"/>
      <c r="L486" s="85"/>
      <c r="M486" s="85"/>
      <c r="N486" s="85"/>
      <c r="O486" s="85"/>
      <c r="P486" s="85"/>
      <c r="Q486" s="85"/>
      <c r="R486" s="85"/>
      <c r="S486" s="85"/>
      <c r="T486" s="85"/>
      <c r="U486" s="85"/>
      <c r="V486" s="85"/>
      <c r="W486" s="85"/>
      <c r="X486" s="85"/>
      <c r="Y486" s="85"/>
      <c r="Z486" s="85"/>
    </row>
    <row r="487" ht="12.0" customHeight="1">
      <c r="A487" s="85"/>
      <c r="B487" s="85"/>
      <c r="C487" s="85"/>
      <c r="D487" s="85"/>
      <c r="E487" s="85"/>
      <c r="F487" s="85"/>
      <c r="G487" s="85"/>
      <c r="H487" s="85"/>
      <c r="I487" s="85"/>
      <c r="J487" s="85"/>
      <c r="K487" s="85"/>
      <c r="L487" s="85"/>
      <c r="M487" s="85"/>
      <c r="N487" s="85"/>
      <c r="O487" s="85"/>
      <c r="P487" s="85"/>
      <c r="Q487" s="85"/>
      <c r="R487" s="85"/>
      <c r="S487" s="85"/>
      <c r="T487" s="85"/>
      <c r="U487" s="85"/>
      <c r="V487" s="85"/>
      <c r="W487" s="85"/>
      <c r="X487" s="85"/>
      <c r="Y487" s="85"/>
      <c r="Z487" s="85"/>
    </row>
    <row r="488" ht="12.0" customHeight="1">
      <c r="A488" s="85"/>
      <c r="B488" s="85"/>
      <c r="C488" s="85"/>
      <c r="D488" s="85"/>
      <c r="E488" s="85"/>
      <c r="F488" s="85"/>
      <c r="G488" s="85"/>
      <c r="H488" s="85"/>
      <c r="I488" s="85"/>
      <c r="J488" s="85"/>
      <c r="K488" s="85"/>
      <c r="L488" s="85"/>
      <c r="M488" s="85"/>
      <c r="N488" s="85"/>
      <c r="O488" s="85"/>
      <c r="P488" s="85"/>
      <c r="Q488" s="85"/>
      <c r="R488" s="85"/>
      <c r="S488" s="85"/>
      <c r="T488" s="85"/>
      <c r="U488" s="85"/>
      <c r="V488" s="85"/>
      <c r="W488" s="85"/>
      <c r="X488" s="85"/>
      <c r="Y488" s="85"/>
      <c r="Z488" s="85"/>
    </row>
    <row r="489" ht="12.0" customHeight="1">
      <c r="A489" s="85"/>
      <c r="B489" s="85"/>
      <c r="C489" s="85"/>
      <c r="D489" s="85"/>
      <c r="E489" s="85"/>
      <c r="F489" s="85"/>
      <c r="G489" s="85"/>
      <c r="H489" s="85"/>
      <c r="I489" s="85"/>
      <c r="J489" s="85"/>
      <c r="K489" s="85"/>
      <c r="L489" s="85"/>
      <c r="M489" s="85"/>
      <c r="N489" s="85"/>
      <c r="O489" s="85"/>
      <c r="P489" s="85"/>
      <c r="Q489" s="85"/>
      <c r="R489" s="85"/>
      <c r="S489" s="85"/>
      <c r="T489" s="85"/>
      <c r="U489" s="85"/>
      <c r="V489" s="85"/>
      <c r="W489" s="85"/>
      <c r="X489" s="85"/>
      <c r="Y489" s="85"/>
      <c r="Z489" s="85"/>
    </row>
    <row r="490" ht="12.0" customHeight="1">
      <c r="A490" s="85"/>
      <c r="B490" s="85"/>
      <c r="C490" s="85"/>
      <c r="D490" s="85"/>
      <c r="E490" s="85"/>
      <c r="F490" s="85"/>
      <c r="G490" s="85"/>
      <c r="H490" s="85"/>
      <c r="I490" s="85"/>
      <c r="J490" s="85"/>
      <c r="K490" s="85"/>
      <c r="L490" s="85"/>
      <c r="M490" s="85"/>
      <c r="N490" s="85"/>
      <c r="O490" s="85"/>
      <c r="P490" s="85"/>
      <c r="Q490" s="85"/>
      <c r="R490" s="85"/>
      <c r="S490" s="85"/>
      <c r="T490" s="85"/>
      <c r="U490" s="85"/>
      <c r="V490" s="85"/>
      <c r="W490" s="85"/>
      <c r="X490" s="85"/>
      <c r="Y490" s="85"/>
      <c r="Z490" s="85"/>
    </row>
    <row r="491" ht="12.0" customHeight="1">
      <c r="A491" s="85"/>
      <c r="B491" s="85"/>
      <c r="C491" s="85"/>
      <c r="D491" s="85"/>
      <c r="E491" s="85"/>
      <c r="F491" s="85"/>
      <c r="G491" s="85"/>
      <c r="H491" s="85"/>
      <c r="I491" s="85"/>
      <c r="J491" s="85"/>
      <c r="K491" s="85"/>
      <c r="L491" s="85"/>
      <c r="M491" s="85"/>
      <c r="N491" s="85"/>
      <c r="O491" s="85"/>
      <c r="P491" s="85"/>
      <c r="Q491" s="85"/>
      <c r="R491" s="85"/>
      <c r="S491" s="85"/>
      <c r="T491" s="85"/>
      <c r="U491" s="85"/>
      <c r="V491" s="85"/>
      <c r="W491" s="85"/>
      <c r="X491" s="85"/>
      <c r="Y491" s="85"/>
      <c r="Z491" s="85"/>
    </row>
    <row r="492" ht="12.0" customHeight="1">
      <c r="A492" s="85"/>
      <c r="B492" s="85"/>
      <c r="C492" s="85"/>
      <c r="D492" s="85"/>
      <c r="E492" s="85"/>
      <c r="F492" s="85"/>
      <c r="G492" s="85"/>
      <c r="H492" s="85"/>
      <c r="I492" s="85"/>
      <c r="J492" s="85"/>
      <c r="K492" s="85"/>
      <c r="L492" s="85"/>
      <c r="M492" s="85"/>
      <c r="N492" s="85"/>
      <c r="O492" s="85"/>
      <c r="P492" s="85"/>
      <c r="Q492" s="85"/>
      <c r="R492" s="85"/>
      <c r="S492" s="85"/>
      <c r="T492" s="85"/>
      <c r="U492" s="85"/>
      <c r="V492" s="85"/>
      <c r="W492" s="85"/>
      <c r="X492" s="85"/>
      <c r="Y492" s="85"/>
      <c r="Z492" s="85"/>
    </row>
    <row r="493" ht="12.0" customHeight="1">
      <c r="A493" s="85"/>
      <c r="B493" s="85"/>
      <c r="C493" s="85"/>
      <c r="D493" s="85"/>
      <c r="E493" s="85"/>
      <c r="F493" s="85"/>
      <c r="G493" s="85"/>
      <c r="H493" s="85"/>
      <c r="I493" s="85"/>
      <c r="J493" s="85"/>
      <c r="K493" s="85"/>
      <c r="L493" s="85"/>
      <c r="M493" s="85"/>
      <c r="N493" s="85"/>
      <c r="O493" s="85"/>
      <c r="P493" s="85"/>
      <c r="Q493" s="85"/>
      <c r="R493" s="85"/>
      <c r="S493" s="85"/>
      <c r="T493" s="85"/>
      <c r="U493" s="85"/>
      <c r="V493" s="85"/>
      <c r="W493" s="85"/>
      <c r="X493" s="85"/>
      <c r="Y493" s="85"/>
      <c r="Z493" s="85"/>
    </row>
    <row r="494" ht="12.0" customHeight="1">
      <c r="A494" s="85"/>
      <c r="B494" s="85"/>
      <c r="C494" s="85"/>
      <c r="D494" s="85"/>
      <c r="E494" s="85"/>
      <c r="F494" s="85"/>
      <c r="G494" s="85"/>
      <c r="H494" s="85"/>
      <c r="I494" s="85"/>
      <c r="J494" s="85"/>
      <c r="K494" s="85"/>
      <c r="L494" s="85"/>
      <c r="M494" s="85"/>
      <c r="N494" s="85"/>
      <c r="O494" s="85"/>
      <c r="P494" s="85"/>
      <c r="Q494" s="85"/>
      <c r="R494" s="85"/>
      <c r="S494" s="85"/>
      <c r="T494" s="85"/>
      <c r="U494" s="85"/>
      <c r="V494" s="85"/>
      <c r="W494" s="85"/>
      <c r="X494" s="85"/>
      <c r="Y494" s="85"/>
      <c r="Z494" s="85"/>
    </row>
    <row r="495" ht="12.0" customHeight="1">
      <c r="A495" s="85"/>
      <c r="B495" s="85"/>
      <c r="C495" s="85"/>
      <c r="D495" s="85"/>
      <c r="E495" s="85"/>
      <c r="F495" s="85"/>
      <c r="G495" s="85"/>
      <c r="H495" s="85"/>
      <c r="I495" s="85"/>
      <c r="J495" s="85"/>
      <c r="K495" s="85"/>
      <c r="L495" s="85"/>
      <c r="M495" s="85"/>
      <c r="N495" s="85"/>
      <c r="O495" s="85"/>
      <c r="P495" s="85"/>
      <c r="Q495" s="85"/>
      <c r="R495" s="85"/>
      <c r="S495" s="85"/>
      <c r="T495" s="85"/>
      <c r="U495" s="85"/>
      <c r="V495" s="85"/>
      <c r="W495" s="85"/>
      <c r="X495" s="85"/>
      <c r="Y495" s="85"/>
      <c r="Z495" s="85"/>
    </row>
    <row r="496" ht="12.0" customHeight="1">
      <c r="A496" s="85"/>
      <c r="B496" s="85"/>
      <c r="C496" s="85"/>
      <c r="D496" s="85"/>
      <c r="E496" s="85"/>
      <c r="F496" s="85"/>
      <c r="G496" s="85"/>
      <c r="H496" s="85"/>
      <c r="I496" s="85"/>
      <c r="J496" s="85"/>
      <c r="K496" s="85"/>
      <c r="L496" s="85"/>
      <c r="M496" s="85"/>
      <c r="N496" s="85"/>
      <c r="O496" s="85"/>
      <c r="P496" s="85"/>
      <c r="Q496" s="85"/>
      <c r="R496" s="85"/>
      <c r="S496" s="85"/>
      <c r="T496" s="85"/>
      <c r="U496" s="85"/>
      <c r="V496" s="85"/>
      <c r="W496" s="85"/>
      <c r="X496" s="85"/>
      <c r="Y496" s="85"/>
      <c r="Z496" s="85"/>
    </row>
    <row r="497" ht="12.0" customHeight="1">
      <c r="A497" s="85"/>
      <c r="B497" s="85"/>
      <c r="C497" s="85"/>
      <c r="D497" s="85"/>
      <c r="E497" s="85"/>
      <c r="F497" s="85"/>
      <c r="G497" s="85"/>
      <c r="H497" s="85"/>
      <c r="I497" s="85"/>
      <c r="J497" s="85"/>
      <c r="K497" s="85"/>
      <c r="L497" s="85"/>
      <c r="M497" s="85"/>
      <c r="N497" s="85"/>
      <c r="O497" s="85"/>
      <c r="P497" s="85"/>
      <c r="Q497" s="85"/>
      <c r="R497" s="85"/>
      <c r="S497" s="85"/>
      <c r="T497" s="85"/>
      <c r="U497" s="85"/>
      <c r="V497" s="85"/>
      <c r="W497" s="85"/>
      <c r="X497" s="85"/>
      <c r="Y497" s="85"/>
      <c r="Z497" s="85"/>
    </row>
    <row r="498" ht="12.0" customHeight="1">
      <c r="A498" s="85"/>
      <c r="B498" s="85"/>
      <c r="C498" s="85"/>
      <c r="D498" s="85"/>
      <c r="E498" s="85"/>
      <c r="F498" s="85"/>
      <c r="G498" s="85"/>
      <c r="H498" s="85"/>
      <c r="I498" s="85"/>
      <c r="J498" s="85"/>
      <c r="K498" s="85"/>
      <c r="L498" s="85"/>
      <c r="M498" s="85"/>
      <c r="N498" s="85"/>
      <c r="O498" s="85"/>
      <c r="P498" s="85"/>
      <c r="Q498" s="85"/>
      <c r="R498" s="85"/>
      <c r="S498" s="85"/>
      <c r="T498" s="85"/>
      <c r="U498" s="85"/>
      <c r="V498" s="85"/>
      <c r="W498" s="85"/>
      <c r="X498" s="85"/>
      <c r="Y498" s="85"/>
      <c r="Z498" s="85"/>
    </row>
    <row r="499" ht="12.0" customHeight="1">
      <c r="A499" s="85"/>
      <c r="B499" s="85"/>
      <c r="C499" s="85"/>
      <c r="D499" s="85"/>
      <c r="E499" s="85"/>
      <c r="F499" s="85"/>
      <c r="G499" s="85"/>
      <c r="H499" s="85"/>
      <c r="I499" s="85"/>
      <c r="J499" s="85"/>
      <c r="K499" s="85"/>
      <c r="L499" s="85"/>
      <c r="M499" s="85"/>
      <c r="N499" s="85"/>
      <c r="O499" s="85"/>
      <c r="P499" s="85"/>
      <c r="Q499" s="85"/>
      <c r="R499" s="85"/>
      <c r="S499" s="85"/>
      <c r="T499" s="85"/>
      <c r="U499" s="85"/>
      <c r="V499" s="85"/>
      <c r="W499" s="85"/>
      <c r="X499" s="85"/>
      <c r="Y499" s="85"/>
      <c r="Z499" s="85"/>
    </row>
    <row r="500" ht="12.0" customHeight="1">
      <c r="A500" s="85"/>
      <c r="B500" s="85"/>
      <c r="C500" s="85"/>
      <c r="D500" s="85"/>
      <c r="E500" s="85"/>
      <c r="F500" s="85"/>
      <c r="G500" s="85"/>
      <c r="H500" s="85"/>
      <c r="I500" s="85"/>
      <c r="J500" s="85"/>
      <c r="K500" s="85"/>
      <c r="L500" s="85"/>
      <c r="M500" s="85"/>
      <c r="N500" s="85"/>
      <c r="O500" s="85"/>
      <c r="P500" s="85"/>
      <c r="Q500" s="85"/>
      <c r="R500" s="85"/>
      <c r="S500" s="85"/>
      <c r="T500" s="85"/>
      <c r="U500" s="85"/>
      <c r="V500" s="85"/>
      <c r="W500" s="85"/>
      <c r="X500" s="85"/>
      <c r="Y500" s="85"/>
      <c r="Z500" s="85"/>
    </row>
    <row r="501" ht="12.0" customHeight="1">
      <c r="A501" s="85"/>
      <c r="B501" s="85"/>
      <c r="C501" s="85"/>
      <c r="D501" s="85"/>
      <c r="E501" s="85"/>
      <c r="F501" s="85"/>
      <c r="G501" s="85"/>
      <c r="H501" s="85"/>
      <c r="I501" s="85"/>
      <c r="J501" s="85"/>
      <c r="K501" s="85"/>
      <c r="L501" s="85"/>
      <c r="M501" s="85"/>
      <c r="N501" s="85"/>
      <c r="O501" s="85"/>
      <c r="P501" s="85"/>
      <c r="Q501" s="85"/>
      <c r="R501" s="85"/>
      <c r="S501" s="85"/>
      <c r="T501" s="85"/>
      <c r="U501" s="85"/>
      <c r="V501" s="85"/>
      <c r="W501" s="85"/>
      <c r="X501" s="85"/>
      <c r="Y501" s="85"/>
      <c r="Z501" s="85"/>
    </row>
    <row r="502" ht="12.0" customHeight="1">
      <c r="A502" s="85"/>
      <c r="B502" s="85"/>
      <c r="C502" s="85"/>
      <c r="D502" s="85"/>
      <c r="E502" s="85"/>
      <c r="F502" s="85"/>
      <c r="G502" s="85"/>
      <c r="H502" s="85"/>
      <c r="I502" s="85"/>
      <c r="J502" s="85"/>
      <c r="K502" s="85"/>
      <c r="L502" s="85"/>
      <c r="M502" s="85"/>
      <c r="N502" s="85"/>
      <c r="O502" s="85"/>
      <c r="P502" s="85"/>
      <c r="Q502" s="85"/>
      <c r="R502" s="85"/>
      <c r="S502" s="85"/>
      <c r="T502" s="85"/>
      <c r="U502" s="85"/>
      <c r="V502" s="85"/>
      <c r="W502" s="85"/>
      <c r="X502" s="85"/>
      <c r="Y502" s="85"/>
      <c r="Z502" s="85"/>
    </row>
    <row r="503" ht="12.0" customHeight="1">
      <c r="A503" s="85"/>
      <c r="B503" s="85"/>
      <c r="C503" s="85"/>
      <c r="D503" s="85"/>
      <c r="E503" s="85"/>
      <c r="F503" s="85"/>
      <c r="G503" s="85"/>
      <c r="H503" s="85"/>
      <c r="I503" s="85"/>
      <c r="J503" s="85"/>
      <c r="K503" s="85"/>
      <c r="L503" s="85"/>
      <c r="M503" s="85"/>
      <c r="N503" s="85"/>
      <c r="O503" s="85"/>
      <c r="P503" s="85"/>
      <c r="Q503" s="85"/>
      <c r="R503" s="85"/>
      <c r="S503" s="85"/>
      <c r="T503" s="85"/>
      <c r="U503" s="85"/>
      <c r="V503" s="85"/>
      <c r="W503" s="85"/>
      <c r="X503" s="85"/>
      <c r="Y503" s="85"/>
      <c r="Z503" s="85"/>
    </row>
    <row r="504" ht="12.0" customHeight="1">
      <c r="A504" s="85"/>
      <c r="B504" s="85"/>
      <c r="C504" s="85"/>
      <c r="D504" s="85"/>
      <c r="E504" s="85"/>
      <c r="F504" s="85"/>
      <c r="G504" s="85"/>
      <c r="H504" s="85"/>
      <c r="I504" s="85"/>
      <c r="J504" s="85"/>
      <c r="K504" s="85"/>
      <c r="L504" s="85"/>
      <c r="M504" s="85"/>
      <c r="N504" s="85"/>
      <c r="O504" s="85"/>
      <c r="P504" s="85"/>
      <c r="Q504" s="85"/>
      <c r="R504" s="85"/>
      <c r="S504" s="85"/>
      <c r="T504" s="85"/>
      <c r="U504" s="85"/>
      <c r="V504" s="85"/>
      <c r="W504" s="85"/>
      <c r="X504" s="85"/>
      <c r="Y504" s="85"/>
      <c r="Z504" s="85"/>
    </row>
    <row r="505" ht="12.0" customHeight="1">
      <c r="A505" s="85"/>
      <c r="B505" s="85"/>
      <c r="C505" s="85"/>
      <c r="D505" s="85"/>
      <c r="E505" s="85"/>
      <c r="F505" s="85"/>
      <c r="G505" s="85"/>
      <c r="H505" s="85"/>
      <c r="I505" s="85"/>
      <c r="J505" s="85"/>
      <c r="K505" s="85"/>
      <c r="L505" s="85"/>
      <c r="M505" s="85"/>
      <c r="N505" s="85"/>
      <c r="O505" s="85"/>
      <c r="P505" s="85"/>
      <c r="Q505" s="85"/>
      <c r="R505" s="85"/>
      <c r="S505" s="85"/>
      <c r="T505" s="85"/>
      <c r="U505" s="85"/>
      <c r="V505" s="85"/>
      <c r="W505" s="85"/>
      <c r="X505" s="85"/>
      <c r="Y505" s="85"/>
      <c r="Z505" s="85"/>
    </row>
    <row r="506" ht="12.0" customHeight="1">
      <c r="A506" s="85"/>
      <c r="B506" s="85"/>
      <c r="C506" s="85"/>
      <c r="D506" s="85"/>
      <c r="E506" s="85"/>
      <c r="F506" s="85"/>
      <c r="G506" s="85"/>
      <c r="H506" s="85"/>
      <c r="I506" s="85"/>
      <c r="J506" s="85"/>
      <c r="K506" s="85"/>
      <c r="L506" s="85"/>
      <c r="M506" s="85"/>
      <c r="N506" s="85"/>
      <c r="O506" s="85"/>
      <c r="P506" s="85"/>
      <c r="Q506" s="85"/>
      <c r="R506" s="85"/>
      <c r="S506" s="85"/>
      <c r="T506" s="85"/>
      <c r="U506" s="85"/>
      <c r="V506" s="85"/>
      <c r="W506" s="85"/>
      <c r="X506" s="85"/>
      <c r="Y506" s="85"/>
      <c r="Z506" s="85"/>
    </row>
    <row r="507" ht="12.0" customHeight="1">
      <c r="A507" s="85"/>
      <c r="B507" s="85"/>
      <c r="C507" s="85"/>
      <c r="D507" s="85"/>
      <c r="E507" s="85"/>
      <c r="F507" s="85"/>
      <c r="G507" s="85"/>
      <c r="H507" s="85"/>
      <c r="I507" s="85"/>
      <c r="J507" s="85"/>
      <c r="K507" s="85"/>
      <c r="L507" s="85"/>
      <c r="M507" s="85"/>
      <c r="N507" s="85"/>
      <c r="O507" s="85"/>
      <c r="P507" s="85"/>
      <c r="Q507" s="85"/>
      <c r="R507" s="85"/>
      <c r="S507" s="85"/>
      <c r="T507" s="85"/>
      <c r="U507" s="85"/>
      <c r="V507" s="85"/>
      <c r="W507" s="85"/>
      <c r="X507" s="85"/>
      <c r="Y507" s="85"/>
      <c r="Z507" s="85"/>
    </row>
    <row r="508" ht="12.0" customHeight="1">
      <c r="A508" s="85"/>
      <c r="B508" s="85"/>
      <c r="C508" s="85"/>
      <c r="D508" s="85"/>
      <c r="E508" s="85"/>
      <c r="F508" s="85"/>
      <c r="G508" s="85"/>
      <c r="H508" s="85"/>
      <c r="I508" s="85"/>
      <c r="J508" s="85"/>
      <c r="K508" s="85"/>
      <c r="L508" s="85"/>
      <c r="M508" s="85"/>
      <c r="N508" s="85"/>
      <c r="O508" s="85"/>
      <c r="P508" s="85"/>
      <c r="Q508" s="85"/>
      <c r="R508" s="85"/>
      <c r="S508" s="85"/>
      <c r="T508" s="85"/>
      <c r="U508" s="85"/>
      <c r="V508" s="85"/>
      <c r="W508" s="85"/>
      <c r="X508" s="85"/>
      <c r="Y508" s="85"/>
      <c r="Z508" s="85"/>
    </row>
    <row r="509" ht="12.0" customHeight="1">
      <c r="A509" s="85"/>
      <c r="B509" s="85"/>
      <c r="C509" s="85"/>
      <c r="D509" s="85"/>
      <c r="E509" s="85"/>
      <c r="F509" s="85"/>
      <c r="G509" s="85"/>
      <c r="H509" s="85"/>
      <c r="I509" s="85"/>
      <c r="J509" s="85"/>
      <c r="K509" s="85"/>
      <c r="L509" s="85"/>
      <c r="M509" s="85"/>
      <c r="N509" s="85"/>
      <c r="O509" s="85"/>
      <c r="P509" s="85"/>
      <c r="Q509" s="85"/>
      <c r="R509" s="85"/>
      <c r="S509" s="85"/>
      <c r="T509" s="85"/>
      <c r="U509" s="85"/>
      <c r="V509" s="85"/>
      <c r="W509" s="85"/>
      <c r="X509" s="85"/>
      <c r="Y509" s="85"/>
      <c r="Z509" s="85"/>
    </row>
    <row r="510" ht="12.0" customHeight="1">
      <c r="A510" s="85"/>
      <c r="B510" s="85"/>
      <c r="C510" s="85"/>
      <c r="D510" s="85"/>
      <c r="E510" s="85"/>
      <c r="F510" s="85"/>
      <c r="G510" s="85"/>
      <c r="H510" s="85"/>
      <c r="I510" s="85"/>
      <c r="J510" s="85"/>
      <c r="K510" s="85"/>
      <c r="L510" s="85"/>
      <c r="M510" s="85"/>
      <c r="N510" s="85"/>
      <c r="O510" s="85"/>
      <c r="P510" s="85"/>
      <c r="Q510" s="85"/>
      <c r="R510" s="85"/>
      <c r="S510" s="85"/>
      <c r="T510" s="85"/>
      <c r="U510" s="85"/>
      <c r="V510" s="85"/>
      <c r="W510" s="85"/>
      <c r="X510" s="85"/>
      <c r="Y510" s="85"/>
      <c r="Z510" s="85"/>
    </row>
    <row r="511" ht="12.0" customHeight="1">
      <c r="A511" s="85"/>
      <c r="B511" s="85"/>
      <c r="C511" s="85"/>
      <c r="D511" s="85"/>
      <c r="E511" s="85"/>
      <c r="F511" s="85"/>
      <c r="G511" s="85"/>
      <c r="H511" s="85"/>
      <c r="I511" s="85"/>
      <c r="J511" s="85"/>
      <c r="K511" s="85"/>
      <c r="L511" s="85"/>
      <c r="M511" s="85"/>
      <c r="N511" s="85"/>
      <c r="O511" s="85"/>
      <c r="P511" s="85"/>
      <c r="Q511" s="85"/>
      <c r="R511" s="85"/>
      <c r="S511" s="85"/>
      <c r="T511" s="85"/>
      <c r="U511" s="85"/>
      <c r="V511" s="85"/>
      <c r="W511" s="85"/>
      <c r="X511" s="85"/>
      <c r="Y511" s="85"/>
      <c r="Z511" s="85"/>
    </row>
    <row r="512" ht="12.0" customHeight="1">
      <c r="A512" s="85"/>
      <c r="B512" s="85"/>
      <c r="C512" s="85"/>
      <c r="D512" s="85"/>
      <c r="E512" s="85"/>
      <c r="F512" s="85"/>
      <c r="G512" s="85"/>
      <c r="H512" s="85"/>
      <c r="I512" s="85"/>
      <c r="J512" s="85"/>
      <c r="K512" s="85"/>
      <c r="L512" s="85"/>
      <c r="M512" s="85"/>
      <c r="N512" s="85"/>
      <c r="O512" s="85"/>
      <c r="P512" s="85"/>
      <c r="Q512" s="85"/>
      <c r="R512" s="85"/>
      <c r="S512" s="85"/>
      <c r="T512" s="85"/>
      <c r="U512" s="85"/>
      <c r="V512" s="85"/>
      <c r="W512" s="85"/>
      <c r="X512" s="85"/>
      <c r="Y512" s="85"/>
      <c r="Z512" s="85"/>
    </row>
    <row r="513" ht="12.0" customHeight="1">
      <c r="A513" s="85"/>
      <c r="B513" s="85"/>
      <c r="C513" s="85"/>
      <c r="D513" s="85"/>
      <c r="E513" s="85"/>
      <c r="F513" s="85"/>
      <c r="G513" s="85"/>
      <c r="H513" s="85"/>
      <c r="I513" s="85"/>
      <c r="J513" s="85"/>
      <c r="K513" s="85"/>
      <c r="L513" s="85"/>
      <c r="M513" s="85"/>
      <c r="N513" s="85"/>
      <c r="O513" s="85"/>
      <c r="P513" s="85"/>
      <c r="Q513" s="85"/>
      <c r="R513" s="85"/>
      <c r="S513" s="85"/>
      <c r="T513" s="85"/>
      <c r="U513" s="85"/>
      <c r="V513" s="85"/>
      <c r="W513" s="85"/>
      <c r="X513" s="85"/>
      <c r="Y513" s="85"/>
      <c r="Z513" s="85"/>
    </row>
    <row r="514" ht="12.0" customHeight="1">
      <c r="A514" s="85"/>
      <c r="B514" s="85"/>
      <c r="C514" s="85"/>
      <c r="D514" s="85"/>
      <c r="E514" s="85"/>
      <c r="F514" s="85"/>
      <c r="G514" s="85"/>
      <c r="H514" s="85"/>
      <c r="I514" s="85"/>
      <c r="J514" s="85"/>
      <c r="K514" s="85"/>
      <c r="L514" s="85"/>
      <c r="M514" s="85"/>
      <c r="N514" s="85"/>
      <c r="O514" s="85"/>
      <c r="P514" s="85"/>
      <c r="Q514" s="85"/>
      <c r="R514" s="85"/>
      <c r="S514" s="85"/>
      <c r="T514" s="85"/>
      <c r="U514" s="85"/>
      <c r="V514" s="85"/>
      <c r="W514" s="85"/>
      <c r="X514" s="85"/>
      <c r="Y514" s="85"/>
      <c r="Z514" s="85"/>
    </row>
    <row r="515" ht="12.0" customHeight="1">
      <c r="A515" s="85"/>
      <c r="B515" s="85"/>
      <c r="C515" s="85"/>
      <c r="D515" s="85"/>
      <c r="E515" s="85"/>
      <c r="F515" s="85"/>
      <c r="G515" s="85"/>
      <c r="H515" s="85"/>
      <c r="I515" s="85"/>
      <c r="J515" s="85"/>
      <c r="K515" s="85"/>
      <c r="L515" s="85"/>
      <c r="M515" s="85"/>
      <c r="N515" s="85"/>
      <c r="O515" s="85"/>
      <c r="P515" s="85"/>
      <c r="Q515" s="85"/>
      <c r="R515" s="85"/>
      <c r="S515" s="85"/>
      <c r="T515" s="85"/>
      <c r="U515" s="85"/>
      <c r="V515" s="85"/>
      <c r="W515" s="85"/>
      <c r="X515" s="85"/>
      <c r="Y515" s="85"/>
      <c r="Z515" s="85"/>
    </row>
    <row r="516" ht="12.0" customHeight="1">
      <c r="A516" s="85"/>
      <c r="B516" s="85"/>
      <c r="C516" s="85"/>
      <c r="D516" s="85"/>
      <c r="E516" s="85"/>
      <c r="F516" s="85"/>
      <c r="G516" s="85"/>
      <c r="H516" s="85"/>
      <c r="I516" s="85"/>
      <c r="J516" s="85"/>
      <c r="K516" s="85"/>
      <c r="L516" s="85"/>
      <c r="M516" s="85"/>
      <c r="N516" s="85"/>
      <c r="O516" s="85"/>
      <c r="P516" s="85"/>
      <c r="Q516" s="85"/>
      <c r="R516" s="85"/>
      <c r="S516" s="85"/>
      <c r="T516" s="85"/>
      <c r="U516" s="85"/>
      <c r="V516" s="85"/>
      <c r="W516" s="85"/>
      <c r="X516" s="85"/>
      <c r="Y516" s="85"/>
      <c r="Z516" s="85"/>
    </row>
    <row r="517" ht="12.0" customHeight="1">
      <c r="A517" s="85"/>
      <c r="B517" s="85"/>
      <c r="C517" s="85"/>
      <c r="D517" s="85"/>
      <c r="E517" s="85"/>
      <c r="F517" s="85"/>
      <c r="G517" s="85"/>
      <c r="H517" s="85"/>
      <c r="I517" s="85"/>
      <c r="J517" s="85"/>
      <c r="K517" s="85"/>
      <c r="L517" s="85"/>
      <c r="M517" s="85"/>
      <c r="N517" s="85"/>
      <c r="O517" s="85"/>
      <c r="P517" s="85"/>
      <c r="Q517" s="85"/>
      <c r="R517" s="85"/>
      <c r="S517" s="85"/>
      <c r="T517" s="85"/>
      <c r="U517" s="85"/>
      <c r="V517" s="85"/>
      <c r="W517" s="85"/>
      <c r="X517" s="85"/>
      <c r="Y517" s="85"/>
      <c r="Z517" s="85"/>
    </row>
    <row r="518" ht="12.0" customHeight="1">
      <c r="A518" s="85"/>
      <c r="B518" s="85"/>
      <c r="C518" s="85"/>
      <c r="D518" s="85"/>
      <c r="E518" s="85"/>
      <c r="F518" s="85"/>
      <c r="G518" s="85"/>
      <c r="H518" s="85"/>
      <c r="I518" s="85"/>
      <c r="J518" s="85"/>
      <c r="K518" s="85"/>
      <c r="L518" s="85"/>
      <c r="M518" s="85"/>
      <c r="N518" s="85"/>
      <c r="O518" s="85"/>
      <c r="P518" s="85"/>
      <c r="Q518" s="85"/>
      <c r="R518" s="85"/>
      <c r="S518" s="85"/>
      <c r="T518" s="85"/>
      <c r="U518" s="85"/>
      <c r="V518" s="85"/>
      <c r="W518" s="85"/>
      <c r="X518" s="85"/>
      <c r="Y518" s="85"/>
      <c r="Z518" s="85"/>
    </row>
    <row r="519" ht="12.0" customHeight="1">
      <c r="A519" s="85"/>
      <c r="B519" s="85"/>
      <c r="C519" s="85"/>
      <c r="D519" s="85"/>
      <c r="E519" s="85"/>
      <c r="F519" s="85"/>
      <c r="G519" s="85"/>
      <c r="H519" s="85"/>
      <c r="I519" s="85"/>
      <c r="J519" s="85"/>
      <c r="K519" s="85"/>
      <c r="L519" s="85"/>
      <c r="M519" s="85"/>
      <c r="N519" s="85"/>
      <c r="O519" s="85"/>
      <c r="P519" s="85"/>
      <c r="Q519" s="85"/>
      <c r="R519" s="85"/>
      <c r="S519" s="85"/>
      <c r="T519" s="85"/>
      <c r="U519" s="85"/>
      <c r="V519" s="85"/>
      <c r="W519" s="85"/>
      <c r="X519" s="85"/>
      <c r="Y519" s="85"/>
      <c r="Z519" s="85"/>
    </row>
    <row r="520" ht="12.0" customHeight="1">
      <c r="A520" s="85"/>
      <c r="B520" s="85"/>
      <c r="C520" s="85"/>
      <c r="D520" s="85"/>
      <c r="E520" s="85"/>
      <c r="F520" s="85"/>
      <c r="G520" s="85"/>
      <c r="H520" s="85"/>
      <c r="I520" s="85"/>
      <c r="J520" s="85"/>
      <c r="K520" s="85"/>
      <c r="L520" s="85"/>
      <c r="M520" s="85"/>
      <c r="N520" s="85"/>
      <c r="O520" s="85"/>
      <c r="P520" s="85"/>
      <c r="Q520" s="85"/>
      <c r="R520" s="85"/>
      <c r="S520" s="85"/>
      <c r="T520" s="85"/>
      <c r="U520" s="85"/>
      <c r="V520" s="85"/>
      <c r="W520" s="85"/>
      <c r="X520" s="85"/>
      <c r="Y520" s="85"/>
      <c r="Z520" s="85"/>
    </row>
    <row r="521" ht="12.0" customHeight="1">
      <c r="A521" s="85"/>
      <c r="B521" s="85"/>
      <c r="C521" s="85"/>
      <c r="D521" s="85"/>
      <c r="E521" s="85"/>
      <c r="F521" s="85"/>
      <c r="G521" s="85"/>
      <c r="H521" s="85"/>
      <c r="I521" s="85"/>
      <c r="J521" s="85"/>
      <c r="K521" s="85"/>
      <c r="L521" s="85"/>
      <c r="M521" s="85"/>
      <c r="N521" s="85"/>
      <c r="O521" s="85"/>
      <c r="P521" s="85"/>
      <c r="Q521" s="85"/>
      <c r="R521" s="85"/>
      <c r="S521" s="85"/>
      <c r="T521" s="85"/>
      <c r="U521" s="85"/>
      <c r="V521" s="85"/>
      <c r="W521" s="85"/>
      <c r="X521" s="85"/>
      <c r="Y521" s="85"/>
      <c r="Z521" s="85"/>
    </row>
    <row r="522" ht="12.0" customHeight="1">
      <c r="A522" s="85"/>
      <c r="B522" s="85"/>
      <c r="C522" s="85"/>
      <c r="D522" s="85"/>
      <c r="E522" s="85"/>
      <c r="F522" s="85"/>
      <c r="G522" s="85"/>
      <c r="H522" s="85"/>
      <c r="I522" s="85"/>
      <c r="J522" s="85"/>
      <c r="K522" s="85"/>
      <c r="L522" s="85"/>
      <c r="M522" s="85"/>
      <c r="N522" s="85"/>
      <c r="O522" s="85"/>
      <c r="P522" s="85"/>
      <c r="Q522" s="85"/>
      <c r="R522" s="85"/>
      <c r="S522" s="85"/>
      <c r="T522" s="85"/>
      <c r="U522" s="85"/>
      <c r="V522" s="85"/>
      <c r="W522" s="85"/>
      <c r="X522" s="85"/>
      <c r="Y522" s="85"/>
      <c r="Z522" s="85"/>
    </row>
    <row r="523" ht="12.0" customHeight="1">
      <c r="A523" s="85"/>
      <c r="B523" s="85"/>
      <c r="C523" s="85"/>
      <c r="D523" s="85"/>
      <c r="E523" s="85"/>
      <c r="F523" s="85"/>
      <c r="G523" s="85"/>
      <c r="H523" s="85"/>
      <c r="I523" s="85"/>
      <c r="J523" s="85"/>
      <c r="K523" s="85"/>
      <c r="L523" s="85"/>
      <c r="M523" s="85"/>
      <c r="N523" s="85"/>
      <c r="O523" s="85"/>
      <c r="P523" s="85"/>
      <c r="Q523" s="85"/>
      <c r="R523" s="85"/>
      <c r="S523" s="85"/>
      <c r="T523" s="85"/>
      <c r="U523" s="85"/>
      <c r="V523" s="85"/>
      <c r="W523" s="85"/>
      <c r="X523" s="85"/>
      <c r="Y523" s="85"/>
      <c r="Z523" s="85"/>
    </row>
    <row r="524" ht="12.0" customHeight="1">
      <c r="A524" s="85"/>
      <c r="B524" s="85"/>
      <c r="C524" s="85"/>
      <c r="D524" s="85"/>
      <c r="E524" s="85"/>
      <c r="F524" s="85"/>
      <c r="G524" s="85"/>
      <c r="H524" s="85"/>
      <c r="I524" s="85"/>
      <c r="J524" s="85"/>
      <c r="K524" s="85"/>
      <c r="L524" s="85"/>
      <c r="M524" s="85"/>
      <c r="N524" s="85"/>
      <c r="O524" s="85"/>
      <c r="P524" s="85"/>
      <c r="Q524" s="85"/>
      <c r="R524" s="85"/>
      <c r="S524" s="85"/>
      <c r="T524" s="85"/>
      <c r="U524" s="85"/>
      <c r="V524" s="85"/>
      <c r="W524" s="85"/>
      <c r="X524" s="85"/>
      <c r="Y524" s="85"/>
      <c r="Z524" s="85"/>
    </row>
    <row r="525" ht="12.0" customHeight="1">
      <c r="A525" s="85"/>
      <c r="B525" s="85"/>
      <c r="C525" s="85"/>
      <c r="D525" s="85"/>
      <c r="E525" s="85"/>
      <c r="F525" s="85"/>
      <c r="G525" s="85"/>
      <c r="H525" s="85"/>
      <c r="I525" s="85"/>
      <c r="J525" s="85"/>
      <c r="K525" s="85"/>
      <c r="L525" s="85"/>
      <c r="M525" s="85"/>
      <c r="N525" s="85"/>
      <c r="O525" s="85"/>
      <c r="P525" s="85"/>
      <c r="Q525" s="85"/>
      <c r="R525" s="85"/>
      <c r="S525" s="85"/>
      <c r="T525" s="85"/>
      <c r="U525" s="85"/>
      <c r="V525" s="85"/>
      <c r="W525" s="85"/>
      <c r="X525" s="85"/>
      <c r="Y525" s="85"/>
      <c r="Z525" s="85"/>
    </row>
    <row r="526" ht="12.0" customHeight="1">
      <c r="A526" s="85"/>
      <c r="B526" s="85"/>
      <c r="C526" s="85"/>
      <c r="D526" s="85"/>
      <c r="E526" s="85"/>
      <c r="F526" s="85"/>
      <c r="G526" s="85"/>
      <c r="H526" s="85"/>
      <c r="I526" s="85"/>
      <c r="J526" s="85"/>
      <c r="K526" s="85"/>
      <c r="L526" s="85"/>
      <c r="M526" s="85"/>
      <c r="N526" s="85"/>
      <c r="O526" s="85"/>
      <c r="P526" s="85"/>
      <c r="Q526" s="85"/>
      <c r="R526" s="85"/>
      <c r="S526" s="85"/>
      <c r="T526" s="85"/>
      <c r="U526" s="85"/>
      <c r="V526" s="85"/>
      <c r="W526" s="85"/>
      <c r="X526" s="85"/>
      <c r="Y526" s="85"/>
      <c r="Z526" s="85"/>
    </row>
    <row r="527" ht="12.0" customHeight="1">
      <c r="A527" s="85"/>
      <c r="B527" s="85"/>
      <c r="C527" s="85"/>
      <c r="D527" s="85"/>
      <c r="E527" s="85"/>
      <c r="F527" s="85"/>
      <c r="G527" s="85"/>
      <c r="H527" s="85"/>
      <c r="I527" s="85"/>
      <c r="J527" s="85"/>
      <c r="K527" s="85"/>
      <c r="L527" s="85"/>
      <c r="M527" s="85"/>
      <c r="N527" s="85"/>
      <c r="O527" s="85"/>
      <c r="P527" s="85"/>
      <c r="Q527" s="85"/>
      <c r="R527" s="85"/>
      <c r="S527" s="85"/>
      <c r="T527" s="85"/>
      <c r="U527" s="85"/>
      <c r="V527" s="85"/>
      <c r="W527" s="85"/>
      <c r="X527" s="85"/>
      <c r="Y527" s="85"/>
      <c r="Z527" s="85"/>
    </row>
    <row r="528" ht="12.0" customHeight="1">
      <c r="A528" s="85"/>
      <c r="B528" s="85"/>
      <c r="C528" s="85"/>
      <c r="D528" s="85"/>
      <c r="E528" s="85"/>
      <c r="F528" s="85"/>
      <c r="G528" s="85"/>
      <c r="H528" s="85"/>
      <c r="I528" s="85"/>
      <c r="J528" s="85"/>
      <c r="K528" s="85"/>
      <c r="L528" s="85"/>
      <c r="M528" s="85"/>
      <c r="N528" s="85"/>
      <c r="O528" s="85"/>
      <c r="P528" s="85"/>
      <c r="Q528" s="85"/>
      <c r="R528" s="85"/>
      <c r="S528" s="85"/>
      <c r="T528" s="85"/>
      <c r="U528" s="85"/>
      <c r="V528" s="85"/>
      <c r="W528" s="85"/>
      <c r="X528" s="85"/>
      <c r="Y528" s="85"/>
      <c r="Z528" s="85"/>
    </row>
    <row r="529" ht="12.0" customHeight="1">
      <c r="A529" s="85"/>
      <c r="B529" s="85"/>
      <c r="C529" s="85"/>
      <c r="D529" s="85"/>
      <c r="E529" s="85"/>
      <c r="F529" s="85"/>
      <c r="G529" s="85"/>
      <c r="H529" s="85"/>
      <c r="I529" s="85"/>
      <c r="J529" s="85"/>
      <c r="K529" s="85"/>
      <c r="L529" s="85"/>
      <c r="M529" s="85"/>
      <c r="N529" s="85"/>
      <c r="O529" s="85"/>
      <c r="P529" s="85"/>
      <c r="Q529" s="85"/>
      <c r="R529" s="85"/>
      <c r="S529" s="85"/>
      <c r="T529" s="85"/>
      <c r="U529" s="85"/>
      <c r="V529" s="85"/>
      <c r="W529" s="85"/>
      <c r="X529" s="85"/>
      <c r="Y529" s="85"/>
      <c r="Z529" s="85"/>
    </row>
    <row r="530" ht="12.0" customHeight="1">
      <c r="A530" s="85"/>
      <c r="B530" s="85"/>
      <c r="C530" s="85"/>
      <c r="D530" s="85"/>
      <c r="E530" s="85"/>
      <c r="F530" s="85"/>
      <c r="G530" s="85"/>
      <c r="H530" s="85"/>
      <c r="I530" s="85"/>
      <c r="J530" s="85"/>
      <c r="K530" s="85"/>
      <c r="L530" s="85"/>
      <c r="M530" s="85"/>
      <c r="N530" s="85"/>
      <c r="O530" s="85"/>
      <c r="P530" s="85"/>
      <c r="Q530" s="85"/>
      <c r="R530" s="85"/>
      <c r="S530" s="85"/>
      <c r="T530" s="85"/>
      <c r="U530" s="85"/>
      <c r="V530" s="85"/>
      <c r="W530" s="85"/>
      <c r="X530" s="85"/>
      <c r="Y530" s="85"/>
      <c r="Z530" s="85"/>
    </row>
    <row r="531" ht="12.0" customHeight="1">
      <c r="A531" s="85"/>
      <c r="B531" s="85"/>
      <c r="C531" s="85"/>
      <c r="D531" s="85"/>
      <c r="E531" s="85"/>
      <c r="F531" s="85"/>
      <c r="G531" s="85"/>
      <c r="H531" s="85"/>
      <c r="I531" s="85"/>
      <c r="J531" s="85"/>
      <c r="K531" s="85"/>
      <c r="L531" s="85"/>
      <c r="M531" s="85"/>
      <c r="N531" s="85"/>
      <c r="O531" s="85"/>
      <c r="P531" s="85"/>
      <c r="Q531" s="85"/>
      <c r="R531" s="85"/>
      <c r="S531" s="85"/>
      <c r="T531" s="85"/>
      <c r="U531" s="85"/>
      <c r="V531" s="85"/>
      <c r="W531" s="85"/>
      <c r="X531" s="85"/>
      <c r="Y531" s="85"/>
      <c r="Z531" s="85"/>
    </row>
    <row r="532" ht="12.0" customHeight="1">
      <c r="A532" s="85"/>
      <c r="B532" s="85"/>
      <c r="C532" s="85"/>
      <c r="D532" s="85"/>
      <c r="E532" s="85"/>
      <c r="F532" s="85"/>
      <c r="G532" s="85"/>
      <c r="H532" s="85"/>
      <c r="I532" s="85"/>
      <c r="J532" s="85"/>
      <c r="K532" s="85"/>
      <c r="L532" s="85"/>
      <c r="M532" s="85"/>
      <c r="N532" s="85"/>
      <c r="O532" s="85"/>
      <c r="P532" s="85"/>
      <c r="Q532" s="85"/>
      <c r="R532" s="85"/>
      <c r="S532" s="85"/>
      <c r="T532" s="85"/>
      <c r="U532" s="85"/>
      <c r="V532" s="85"/>
      <c r="W532" s="85"/>
      <c r="X532" s="85"/>
      <c r="Y532" s="85"/>
      <c r="Z532" s="85"/>
    </row>
    <row r="533" ht="12.0" customHeight="1">
      <c r="A533" s="85"/>
      <c r="B533" s="85"/>
      <c r="C533" s="85"/>
      <c r="D533" s="85"/>
      <c r="E533" s="85"/>
      <c r="F533" s="85"/>
      <c r="G533" s="85"/>
      <c r="H533" s="85"/>
      <c r="I533" s="85"/>
      <c r="J533" s="85"/>
      <c r="K533" s="85"/>
      <c r="L533" s="85"/>
      <c r="M533" s="85"/>
      <c r="N533" s="85"/>
      <c r="O533" s="85"/>
      <c r="P533" s="85"/>
      <c r="Q533" s="85"/>
      <c r="R533" s="85"/>
      <c r="S533" s="85"/>
      <c r="T533" s="85"/>
      <c r="U533" s="85"/>
      <c r="V533" s="85"/>
      <c r="W533" s="85"/>
      <c r="X533" s="85"/>
      <c r="Y533" s="85"/>
      <c r="Z533" s="85"/>
    </row>
    <row r="534" ht="12.0" customHeight="1">
      <c r="A534" s="85"/>
      <c r="B534" s="85"/>
      <c r="C534" s="85"/>
      <c r="D534" s="85"/>
      <c r="E534" s="85"/>
      <c r="F534" s="85"/>
      <c r="G534" s="85"/>
      <c r="H534" s="85"/>
      <c r="I534" s="85"/>
      <c r="J534" s="85"/>
      <c r="K534" s="85"/>
      <c r="L534" s="85"/>
      <c r="M534" s="85"/>
      <c r="N534" s="85"/>
      <c r="O534" s="85"/>
      <c r="P534" s="85"/>
      <c r="Q534" s="85"/>
      <c r="R534" s="85"/>
      <c r="S534" s="85"/>
      <c r="T534" s="85"/>
      <c r="U534" s="85"/>
      <c r="V534" s="85"/>
      <c r="W534" s="85"/>
      <c r="X534" s="85"/>
      <c r="Y534" s="85"/>
      <c r="Z534" s="85"/>
    </row>
    <row r="535" ht="12.0" customHeight="1">
      <c r="A535" s="85"/>
      <c r="B535" s="85"/>
      <c r="C535" s="85"/>
      <c r="D535" s="85"/>
      <c r="E535" s="85"/>
      <c r="F535" s="85"/>
      <c r="G535" s="85"/>
      <c r="H535" s="85"/>
      <c r="I535" s="85"/>
      <c r="J535" s="85"/>
      <c r="K535" s="85"/>
      <c r="L535" s="85"/>
      <c r="M535" s="85"/>
      <c r="N535" s="85"/>
      <c r="O535" s="85"/>
      <c r="P535" s="85"/>
      <c r="Q535" s="85"/>
      <c r="R535" s="85"/>
      <c r="S535" s="85"/>
      <c r="T535" s="85"/>
      <c r="U535" s="85"/>
      <c r="V535" s="85"/>
      <c r="W535" s="85"/>
      <c r="X535" s="85"/>
      <c r="Y535" s="85"/>
      <c r="Z535" s="85"/>
    </row>
    <row r="536" ht="12.0" customHeight="1">
      <c r="A536" s="85"/>
      <c r="B536" s="85"/>
      <c r="C536" s="85"/>
      <c r="D536" s="85"/>
      <c r="E536" s="85"/>
      <c r="F536" s="85"/>
      <c r="G536" s="85"/>
      <c r="H536" s="85"/>
      <c r="I536" s="85"/>
      <c r="J536" s="85"/>
      <c r="K536" s="85"/>
      <c r="L536" s="85"/>
      <c r="M536" s="85"/>
      <c r="N536" s="85"/>
      <c r="O536" s="85"/>
      <c r="P536" s="85"/>
      <c r="Q536" s="85"/>
      <c r="R536" s="85"/>
      <c r="S536" s="85"/>
      <c r="T536" s="85"/>
      <c r="U536" s="85"/>
      <c r="V536" s="85"/>
      <c r="W536" s="85"/>
      <c r="X536" s="85"/>
      <c r="Y536" s="85"/>
      <c r="Z536" s="85"/>
    </row>
    <row r="537" ht="12.0" customHeight="1">
      <c r="A537" s="85"/>
      <c r="B537" s="85"/>
      <c r="C537" s="85"/>
      <c r="D537" s="85"/>
      <c r="E537" s="85"/>
      <c r="F537" s="85"/>
      <c r="G537" s="85"/>
      <c r="H537" s="85"/>
      <c r="I537" s="85"/>
      <c r="J537" s="85"/>
      <c r="K537" s="85"/>
      <c r="L537" s="85"/>
      <c r="M537" s="85"/>
      <c r="N537" s="85"/>
      <c r="O537" s="85"/>
      <c r="P537" s="85"/>
      <c r="Q537" s="85"/>
      <c r="R537" s="85"/>
      <c r="S537" s="85"/>
      <c r="T537" s="85"/>
      <c r="U537" s="85"/>
      <c r="V537" s="85"/>
      <c r="W537" s="85"/>
      <c r="X537" s="85"/>
      <c r="Y537" s="85"/>
      <c r="Z537" s="85"/>
    </row>
    <row r="538" ht="12.0" customHeight="1">
      <c r="A538" s="85"/>
      <c r="B538" s="85"/>
      <c r="C538" s="85"/>
      <c r="D538" s="85"/>
      <c r="E538" s="85"/>
      <c r="F538" s="85"/>
      <c r="G538" s="85"/>
      <c r="H538" s="85"/>
      <c r="I538" s="85"/>
      <c r="J538" s="85"/>
      <c r="K538" s="85"/>
      <c r="L538" s="85"/>
      <c r="M538" s="85"/>
      <c r="N538" s="85"/>
      <c r="O538" s="85"/>
      <c r="P538" s="85"/>
      <c r="Q538" s="85"/>
      <c r="R538" s="85"/>
      <c r="S538" s="85"/>
      <c r="T538" s="85"/>
      <c r="U538" s="85"/>
      <c r="V538" s="85"/>
      <c r="W538" s="85"/>
      <c r="X538" s="85"/>
      <c r="Y538" s="85"/>
      <c r="Z538" s="85"/>
    </row>
    <row r="539" ht="12.0" customHeight="1">
      <c r="A539" s="85"/>
      <c r="B539" s="85"/>
      <c r="C539" s="85"/>
      <c r="D539" s="85"/>
      <c r="E539" s="85"/>
      <c r="F539" s="85"/>
      <c r="G539" s="85"/>
      <c r="H539" s="85"/>
      <c r="I539" s="85"/>
      <c r="J539" s="85"/>
      <c r="K539" s="85"/>
      <c r="L539" s="85"/>
      <c r="M539" s="85"/>
      <c r="N539" s="85"/>
      <c r="O539" s="85"/>
      <c r="P539" s="85"/>
      <c r="Q539" s="85"/>
      <c r="R539" s="85"/>
      <c r="S539" s="85"/>
      <c r="T539" s="85"/>
      <c r="U539" s="85"/>
      <c r="V539" s="85"/>
      <c r="W539" s="85"/>
      <c r="X539" s="85"/>
      <c r="Y539" s="85"/>
      <c r="Z539" s="85"/>
    </row>
    <row r="540" ht="12.0" customHeight="1">
      <c r="A540" s="85"/>
      <c r="B540" s="85"/>
      <c r="C540" s="85"/>
      <c r="D540" s="85"/>
      <c r="E540" s="85"/>
      <c r="F540" s="85"/>
      <c r="G540" s="85"/>
      <c r="H540" s="85"/>
      <c r="I540" s="85"/>
      <c r="J540" s="85"/>
      <c r="K540" s="85"/>
      <c r="L540" s="85"/>
      <c r="M540" s="85"/>
      <c r="N540" s="85"/>
      <c r="O540" s="85"/>
      <c r="P540" s="85"/>
      <c r="Q540" s="85"/>
      <c r="R540" s="85"/>
      <c r="S540" s="85"/>
      <c r="T540" s="85"/>
      <c r="U540" s="85"/>
      <c r="V540" s="85"/>
      <c r="W540" s="85"/>
      <c r="X540" s="85"/>
      <c r="Y540" s="85"/>
      <c r="Z540" s="85"/>
    </row>
    <row r="541" ht="12.0" customHeight="1">
      <c r="A541" s="85"/>
      <c r="B541" s="85"/>
      <c r="C541" s="85"/>
      <c r="D541" s="85"/>
      <c r="E541" s="85"/>
      <c r="F541" s="85"/>
      <c r="G541" s="85"/>
      <c r="H541" s="85"/>
      <c r="I541" s="85"/>
      <c r="J541" s="85"/>
      <c r="K541" s="85"/>
      <c r="L541" s="85"/>
      <c r="M541" s="85"/>
      <c r="N541" s="85"/>
      <c r="O541" s="85"/>
      <c r="P541" s="85"/>
      <c r="Q541" s="85"/>
      <c r="R541" s="85"/>
      <c r="S541" s="85"/>
      <c r="T541" s="85"/>
      <c r="U541" s="85"/>
      <c r="V541" s="85"/>
      <c r="W541" s="85"/>
      <c r="X541" s="85"/>
      <c r="Y541" s="85"/>
      <c r="Z541" s="85"/>
    </row>
    <row r="542" ht="12.0" customHeight="1">
      <c r="A542" s="85"/>
      <c r="B542" s="85"/>
      <c r="C542" s="85"/>
      <c r="D542" s="85"/>
      <c r="E542" s="85"/>
      <c r="F542" s="85"/>
      <c r="G542" s="85"/>
      <c r="H542" s="85"/>
      <c r="I542" s="85"/>
      <c r="J542" s="85"/>
      <c r="K542" s="85"/>
      <c r="L542" s="85"/>
      <c r="M542" s="85"/>
      <c r="N542" s="85"/>
      <c r="O542" s="85"/>
      <c r="P542" s="85"/>
      <c r="Q542" s="85"/>
      <c r="R542" s="85"/>
      <c r="S542" s="85"/>
      <c r="T542" s="85"/>
      <c r="U542" s="85"/>
      <c r="V542" s="85"/>
      <c r="W542" s="85"/>
      <c r="X542" s="85"/>
      <c r="Y542" s="85"/>
      <c r="Z542" s="85"/>
    </row>
    <row r="543" ht="12.0" customHeight="1">
      <c r="A543" s="85"/>
      <c r="B543" s="85"/>
      <c r="C543" s="85"/>
      <c r="D543" s="85"/>
      <c r="E543" s="85"/>
      <c r="F543" s="85"/>
      <c r="G543" s="85"/>
      <c r="H543" s="85"/>
      <c r="I543" s="85"/>
      <c r="J543" s="85"/>
      <c r="K543" s="85"/>
      <c r="L543" s="85"/>
      <c r="M543" s="85"/>
      <c r="N543" s="85"/>
      <c r="O543" s="85"/>
      <c r="P543" s="85"/>
      <c r="Q543" s="85"/>
      <c r="R543" s="85"/>
      <c r="S543" s="85"/>
      <c r="T543" s="85"/>
      <c r="U543" s="85"/>
      <c r="V543" s="85"/>
      <c r="W543" s="85"/>
      <c r="X543" s="85"/>
      <c r="Y543" s="85"/>
      <c r="Z543" s="85"/>
    </row>
    <row r="544" ht="12.0" customHeight="1">
      <c r="A544" s="85"/>
      <c r="B544" s="85"/>
      <c r="C544" s="85"/>
      <c r="D544" s="85"/>
      <c r="E544" s="85"/>
      <c r="F544" s="85"/>
      <c r="G544" s="85"/>
      <c r="H544" s="85"/>
      <c r="I544" s="85"/>
      <c r="J544" s="85"/>
      <c r="K544" s="85"/>
      <c r="L544" s="85"/>
      <c r="M544" s="85"/>
      <c r="N544" s="85"/>
      <c r="O544" s="85"/>
      <c r="P544" s="85"/>
      <c r="Q544" s="85"/>
      <c r="R544" s="85"/>
      <c r="S544" s="85"/>
      <c r="T544" s="85"/>
      <c r="U544" s="85"/>
      <c r="V544" s="85"/>
      <c r="W544" s="85"/>
      <c r="X544" s="85"/>
      <c r="Y544" s="85"/>
      <c r="Z544" s="85"/>
    </row>
    <row r="545" ht="12.0" customHeight="1">
      <c r="A545" s="85"/>
      <c r="B545" s="85"/>
      <c r="C545" s="85"/>
      <c r="D545" s="85"/>
      <c r="E545" s="85"/>
      <c r="F545" s="85"/>
      <c r="G545" s="85"/>
      <c r="H545" s="85"/>
      <c r="I545" s="85"/>
      <c r="J545" s="85"/>
      <c r="K545" s="85"/>
      <c r="L545" s="85"/>
      <c r="M545" s="85"/>
      <c r="N545" s="85"/>
      <c r="O545" s="85"/>
      <c r="P545" s="85"/>
      <c r="Q545" s="85"/>
      <c r="R545" s="85"/>
      <c r="S545" s="85"/>
      <c r="T545" s="85"/>
      <c r="U545" s="85"/>
      <c r="V545" s="85"/>
      <c r="W545" s="85"/>
      <c r="X545" s="85"/>
      <c r="Y545" s="85"/>
      <c r="Z545" s="85"/>
    </row>
    <row r="546" ht="12.0" customHeight="1">
      <c r="A546" s="85"/>
      <c r="B546" s="85"/>
      <c r="C546" s="85"/>
      <c r="D546" s="85"/>
      <c r="E546" s="85"/>
      <c r="F546" s="85"/>
      <c r="G546" s="85"/>
      <c r="H546" s="85"/>
      <c r="I546" s="85"/>
      <c r="J546" s="85"/>
      <c r="K546" s="85"/>
      <c r="L546" s="85"/>
      <c r="M546" s="85"/>
      <c r="N546" s="85"/>
      <c r="O546" s="85"/>
      <c r="P546" s="85"/>
      <c r="Q546" s="85"/>
      <c r="R546" s="85"/>
      <c r="S546" s="85"/>
      <c r="T546" s="85"/>
      <c r="U546" s="85"/>
      <c r="V546" s="85"/>
      <c r="W546" s="85"/>
      <c r="X546" s="85"/>
      <c r="Y546" s="85"/>
      <c r="Z546" s="85"/>
    </row>
    <row r="547" ht="12.0" customHeight="1">
      <c r="A547" s="85"/>
      <c r="B547" s="85"/>
      <c r="C547" s="85"/>
      <c r="D547" s="85"/>
      <c r="E547" s="85"/>
      <c r="F547" s="85"/>
      <c r="G547" s="85"/>
      <c r="H547" s="85"/>
      <c r="I547" s="85"/>
      <c r="J547" s="85"/>
      <c r="K547" s="85"/>
      <c r="L547" s="85"/>
      <c r="M547" s="85"/>
      <c r="N547" s="85"/>
      <c r="O547" s="85"/>
      <c r="P547" s="85"/>
      <c r="Q547" s="85"/>
      <c r="R547" s="85"/>
      <c r="S547" s="85"/>
      <c r="T547" s="85"/>
      <c r="U547" s="85"/>
      <c r="V547" s="85"/>
      <c r="W547" s="85"/>
      <c r="X547" s="85"/>
      <c r="Y547" s="85"/>
      <c r="Z547" s="85"/>
    </row>
    <row r="548" ht="12.0" customHeight="1">
      <c r="A548" s="85"/>
      <c r="B548" s="85"/>
      <c r="C548" s="85"/>
      <c r="D548" s="85"/>
      <c r="E548" s="85"/>
      <c r="F548" s="85"/>
      <c r="G548" s="85"/>
      <c r="H548" s="85"/>
      <c r="I548" s="85"/>
      <c r="J548" s="85"/>
      <c r="K548" s="85"/>
      <c r="L548" s="85"/>
      <c r="M548" s="85"/>
      <c r="N548" s="85"/>
      <c r="O548" s="85"/>
      <c r="P548" s="85"/>
      <c r="Q548" s="85"/>
      <c r="R548" s="85"/>
      <c r="S548" s="85"/>
      <c r="T548" s="85"/>
      <c r="U548" s="85"/>
      <c r="V548" s="85"/>
      <c r="W548" s="85"/>
      <c r="X548" s="85"/>
      <c r="Y548" s="85"/>
      <c r="Z548" s="85"/>
    </row>
    <row r="549" ht="12.0" customHeight="1">
      <c r="A549" s="85"/>
      <c r="B549" s="85"/>
      <c r="C549" s="85"/>
      <c r="D549" s="85"/>
      <c r="E549" s="85"/>
      <c r="F549" s="85"/>
      <c r="G549" s="85"/>
      <c r="H549" s="85"/>
      <c r="I549" s="85"/>
      <c r="J549" s="85"/>
      <c r="K549" s="85"/>
      <c r="L549" s="85"/>
      <c r="M549" s="85"/>
      <c r="N549" s="85"/>
      <c r="O549" s="85"/>
      <c r="P549" s="85"/>
      <c r="Q549" s="85"/>
      <c r="R549" s="85"/>
      <c r="S549" s="85"/>
      <c r="T549" s="85"/>
      <c r="U549" s="85"/>
      <c r="V549" s="85"/>
      <c r="W549" s="85"/>
      <c r="X549" s="85"/>
      <c r="Y549" s="85"/>
      <c r="Z549" s="85"/>
    </row>
    <row r="550" ht="12.0" customHeight="1">
      <c r="A550" s="85"/>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row>
    <row r="551" ht="12.0" customHeight="1">
      <c r="A551" s="85"/>
      <c r="B551" s="85"/>
      <c r="C551" s="85"/>
      <c r="D551" s="85"/>
      <c r="E551" s="85"/>
      <c r="F551" s="85"/>
      <c r="G551" s="85"/>
      <c r="H551" s="85"/>
      <c r="I551" s="85"/>
      <c r="J551" s="85"/>
      <c r="K551" s="85"/>
      <c r="L551" s="85"/>
      <c r="M551" s="85"/>
      <c r="N551" s="85"/>
      <c r="O551" s="85"/>
      <c r="P551" s="85"/>
      <c r="Q551" s="85"/>
      <c r="R551" s="85"/>
      <c r="S551" s="85"/>
      <c r="T551" s="85"/>
      <c r="U551" s="85"/>
      <c r="V551" s="85"/>
      <c r="W551" s="85"/>
      <c r="X551" s="85"/>
      <c r="Y551" s="85"/>
      <c r="Z551" s="85"/>
    </row>
    <row r="552" ht="12.0" customHeight="1">
      <c r="A552" s="85"/>
      <c r="B552" s="85"/>
      <c r="C552" s="85"/>
      <c r="D552" s="85"/>
      <c r="E552" s="85"/>
      <c r="F552" s="85"/>
      <c r="G552" s="85"/>
      <c r="H552" s="85"/>
      <c r="I552" s="85"/>
      <c r="J552" s="85"/>
      <c r="K552" s="85"/>
      <c r="L552" s="85"/>
      <c r="M552" s="85"/>
      <c r="N552" s="85"/>
      <c r="O552" s="85"/>
      <c r="P552" s="85"/>
      <c r="Q552" s="85"/>
      <c r="R552" s="85"/>
      <c r="S552" s="85"/>
      <c r="T552" s="85"/>
      <c r="U552" s="85"/>
      <c r="V552" s="85"/>
      <c r="W552" s="85"/>
      <c r="X552" s="85"/>
      <c r="Y552" s="85"/>
      <c r="Z552" s="85"/>
    </row>
    <row r="553" ht="12.0" customHeight="1">
      <c r="A553" s="85"/>
      <c r="B553" s="85"/>
      <c r="C553" s="85"/>
      <c r="D553" s="85"/>
      <c r="E553" s="85"/>
      <c r="F553" s="85"/>
      <c r="G553" s="85"/>
      <c r="H553" s="85"/>
      <c r="I553" s="85"/>
      <c r="J553" s="85"/>
      <c r="K553" s="85"/>
      <c r="L553" s="85"/>
      <c r="M553" s="85"/>
      <c r="N553" s="85"/>
      <c r="O553" s="85"/>
      <c r="P553" s="85"/>
      <c r="Q553" s="85"/>
      <c r="R553" s="85"/>
      <c r="S553" s="85"/>
      <c r="T553" s="85"/>
      <c r="U553" s="85"/>
      <c r="V553" s="85"/>
      <c r="W553" s="85"/>
      <c r="X553" s="85"/>
      <c r="Y553" s="85"/>
      <c r="Z553" s="85"/>
    </row>
    <row r="554" ht="12.0" customHeight="1">
      <c r="A554" s="85"/>
      <c r="B554" s="85"/>
      <c r="C554" s="85"/>
      <c r="D554" s="85"/>
      <c r="E554" s="85"/>
      <c r="F554" s="85"/>
      <c r="G554" s="85"/>
      <c r="H554" s="85"/>
      <c r="I554" s="85"/>
      <c r="J554" s="85"/>
      <c r="K554" s="85"/>
      <c r="L554" s="85"/>
      <c r="M554" s="85"/>
      <c r="N554" s="85"/>
      <c r="O554" s="85"/>
      <c r="P554" s="85"/>
      <c r="Q554" s="85"/>
      <c r="R554" s="85"/>
      <c r="S554" s="85"/>
      <c r="T554" s="85"/>
      <c r="U554" s="85"/>
      <c r="V554" s="85"/>
      <c r="W554" s="85"/>
      <c r="X554" s="85"/>
      <c r="Y554" s="85"/>
      <c r="Z554" s="85"/>
    </row>
    <row r="555" ht="12.0" customHeight="1">
      <c r="A555" s="85"/>
      <c r="B555" s="85"/>
      <c r="C555" s="85"/>
      <c r="D555" s="85"/>
      <c r="E555" s="85"/>
      <c r="F555" s="85"/>
      <c r="G555" s="85"/>
      <c r="H555" s="85"/>
      <c r="I555" s="85"/>
      <c r="J555" s="85"/>
      <c r="K555" s="85"/>
      <c r="L555" s="85"/>
      <c r="M555" s="85"/>
      <c r="N555" s="85"/>
      <c r="O555" s="85"/>
      <c r="P555" s="85"/>
      <c r="Q555" s="85"/>
      <c r="R555" s="85"/>
      <c r="S555" s="85"/>
      <c r="T555" s="85"/>
      <c r="U555" s="85"/>
      <c r="V555" s="85"/>
      <c r="W555" s="85"/>
      <c r="X555" s="85"/>
      <c r="Y555" s="85"/>
      <c r="Z555" s="85"/>
    </row>
    <row r="556" ht="12.0" customHeight="1">
      <c r="A556" s="85"/>
      <c r="B556" s="85"/>
      <c r="C556" s="85"/>
      <c r="D556" s="85"/>
      <c r="E556" s="85"/>
      <c r="F556" s="85"/>
      <c r="G556" s="85"/>
      <c r="H556" s="85"/>
      <c r="I556" s="85"/>
      <c r="J556" s="85"/>
      <c r="K556" s="85"/>
      <c r="L556" s="85"/>
      <c r="M556" s="85"/>
      <c r="N556" s="85"/>
      <c r="O556" s="85"/>
      <c r="P556" s="85"/>
      <c r="Q556" s="85"/>
      <c r="R556" s="85"/>
      <c r="S556" s="85"/>
      <c r="T556" s="85"/>
      <c r="U556" s="85"/>
      <c r="V556" s="85"/>
      <c r="W556" s="85"/>
      <c r="X556" s="85"/>
      <c r="Y556" s="85"/>
      <c r="Z556" s="85"/>
    </row>
    <row r="557" ht="12.0" customHeight="1">
      <c r="A557" s="85"/>
      <c r="B557" s="85"/>
      <c r="C557" s="85"/>
      <c r="D557" s="85"/>
      <c r="E557" s="85"/>
      <c r="F557" s="85"/>
      <c r="G557" s="85"/>
      <c r="H557" s="85"/>
      <c r="I557" s="85"/>
      <c r="J557" s="85"/>
      <c r="K557" s="85"/>
      <c r="L557" s="85"/>
      <c r="M557" s="85"/>
      <c r="N557" s="85"/>
      <c r="O557" s="85"/>
      <c r="P557" s="85"/>
      <c r="Q557" s="85"/>
      <c r="R557" s="85"/>
      <c r="S557" s="85"/>
      <c r="T557" s="85"/>
      <c r="U557" s="85"/>
      <c r="V557" s="85"/>
      <c r="W557" s="85"/>
      <c r="X557" s="85"/>
      <c r="Y557" s="85"/>
      <c r="Z557" s="85"/>
    </row>
    <row r="558" ht="12.0" customHeight="1">
      <c r="A558" s="85"/>
      <c r="B558" s="85"/>
      <c r="C558" s="85"/>
      <c r="D558" s="85"/>
      <c r="E558" s="85"/>
      <c r="F558" s="85"/>
      <c r="G558" s="85"/>
      <c r="H558" s="85"/>
      <c r="I558" s="85"/>
      <c r="J558" s="85"/>
      <c r="K558" s="85"/>
      <c r="L558" s="85"/>
      <c r="M558" s="85"/>
      <c r="N558" s="85"/>
      <c r="O558" s="85"/>
      <c r="P558" s="85"/>
      <c r="Q558" s="85"/>
      <c r="R558" s="85"/>
      <c r="S558" s="85"/>
      <c r="T558" s="85"/>
      <c r="U558" s="85"/>
      <c r="V558" s="85"/>
      <c r="W558" s="85"/>
      <c r="X558" s="85"/>
      <c r="Y558" s="85"/>
      <c r="Z558" s="85"/>
    </row>
    <row r="559" ht="12.0" customHeight="1">
      <c r="A559" s="85"/>
      <c r="B559" s="85"/>
      <c r="C559" s="85"/>
      <c r="D559" s="85"/>
      <c r="E559" s="85"/>
      <c r="F559" s="85"/>
      <c r="G559" s="85"/>
      <c r="H559" s="85"/>
      <c r="I559" s="85"/>
      <c r="J559" s="85"/>
      <c r="K559" s="85"/>
      <c r="L559" s="85"/>
      <c r="M559" s="85"/>
      <c r="N559" s="85"/>
      <c r="O559" s="85"/>
      <c r="P559" s="85"/>
      <c r="Q559" s="85"/>
      <c r="R559" s="85"/>
      <c r="S559" s="85"/>
      <c r="T559" s="85"/>
      <c r="U559" s="85"/>
      <c r="V559" s="85"/>
      <c r="W559" s="85"/>
      <c r="X559" s="85"/>
      <c r="Y559" s="85"/>
      <c r="Z559" s="85"/>
    </row>
    <row r="560" ht="12.0" customHeight="1">
      <c r="A560" s="85"/>
      <c r="B560" s="85"/>
      <c r="C560" s="85"/>
      <c r="D560" s="85"/>
      <c r="E560" s="85"/>
      <c r="F560" s="85"/>
      <c r="G560" s="85"/>
      <c r="H560" s="85"/>
      <c r="I560" s="85"/>
      <c r="J560" s="85"/>
      <c r="K560" s="85"/>
      <c r="L560" s="85"/>
      <c r="M560" s="85"/>
      <c r="N560" s="85"/>
      <c r="O560" s="85"/>
      <c r="P560" s="85"/>
      <c r="Q560" s="85"/>
      <c r="R560" s="85"/>
      <c r="S560" s="85"/>
      <c r="T560" s="85"/>
      <c r="U560" s="85"/>
      <c r="V560" s="85"/>
      <c r="W560" s="85"/>
      <c r="X560" s="85"/>
      <c r="Y560" s="85"/>
      <c r="Z560" s="85"/>
    </row>
    <row r="561" ht="12.0" customHeight="1">
      <c r="A561" s="85"/>
      <c r="B561" s="85"/>
      <c r="C561" s="85"/>
      <c r="D561" s="85"/>
      <c r="E561" s="85"/>
      <c r="F561" s="85"/>
      <c r="G561" s="85"/>
      <c r="H561" s="85"/>
      <c r="I561" s="85"/>
      <c r="J561" s="85"/>
      <c r="K561" s="85"/>
      <c r="L561" s="85"/>
      <c r="M561" s="85"/>
      <c r="N561" s="85"/>
      <c r="O561" s="85"/>
      <c r="P561" s="85"/>
      <c r="Q561" s="85"/>
      <c r="R561" s="85"/>
      <c r="S561" s="85"/>
      <c r="T561" s="85"/>
      <c r="U561" s="85"/>
      <c r="V561" s="85"/>
      <c r="W561" s="85"/>
      <c r="X561" s="85"/>
      <c r="Y561" s="85"/>
      <c r="Z561" s="85"/>
    </row>
    <row r="562" ht="12.0" customHeight="1">
      <c r="A562" s="85"/>
      <c r="B562" s="85"/>
      <c r="C562" s="85"/>
      <c r="D562" s="85"/>
      <c r="E562" s="85"/>
      <c r="F562" s="85"/>
      <c r="G562" s="85"/>
      <c r="H562" s="85"/>
      <c r="I562" s="85"/>
      <c r="J562" s="85"/>
      <c r="K562" s="85"/>
      <c r="L562" s="85"/>
      <c r="M562" s="85"/>
      <c r="N562" s="85"/>
      <c r="O562" s="85"/>
      <c r="P562" s="85"/>
      <c r="Q562" s="85"/>
      <c r="R562" s="85"/>
      <c r="S562" s="85"/>
      <c r="T562" s="85"/>
      <c r="U562" s="85"/>
      <c r="V562" s="85"/>
      <c r="W562" s="85"/>
      <c r="X562" s="85"/>
      <c r="Y562" s="85"/>
      <c r="Z562" s="85"/>
    </row>
    <row r="563" ht="12.0" customHeight="1">
      <c r="A563" s="85"/>
      <c r="B563" s="85"/>
      <c r="C563" s="85"/>
      <c r="D563" s="85"/>
      <c r="E563" s="85"/>
      <c r="F563" s="85"/>
      <c r="G563" s="85"/>
      <c r="H563" s="85"/>
      <c r="I563" s="85"/>
      <c r="J563" s="85"/>
      <c r="K563" s="85"/>
      <c r="L563" s="85"/>
      <c r="M563" s="85"/>
      <c r="N563" s="85"/>
      <c r="O563" s="85"/>
      <c r="P563" s="85"/>
      <c r="Q563" s="85"/>
      <c r="R563" s="85"/>
      <c r="S563" s="85"/>
      <c r="T563" s="85"/>
      <c r="U563" s="85"/>
      <c r="V563" s="85"/>
      <c r="W563" s="85"/>
      <c r="X563" s="85"/>
      <c r="Y563" s="85"/>
      <c r="Z563" s="85"/>
    </row>
    <row r="564" ht="12.0" customHeight="1">
      <c r="A564" s="85"/>
      <c r="B564" s="85"/>
      <c r="C564" s="85"/>
      <c r="D564" s="85"/>
      <c r="E564" s="85"/>
      <c r="F564" s="85"/>
      <c r="G564" s="85"/>
      <c r="H564" s="85"/>
      <c r="I564" s="85"/>
      <c r="J564" s="85"/>
      <c r="K564" s="85"/>
      <c r="L564" s="85"/>
      <c r="M564" s="85"/>
      <c r="N564" s="85"/>
      <c r="O564" s="85"/>
      <c r="P564" s="85"/>
      <c r="Q564" s="85"/>
      <c r="R564" s="85"/>
      <c r="S564" s="85"/>
      <c r="T564" s="85"/>
      <c r="U564" s="85"/>
      <c r="V564" s="85"/>
      <c r="W564" s="85"/>
      <c r="X564" s="85"/>
      <c r="Y564" s="85"/>
      <c r="Z564" s="85"/>
    </row>
    <row r="565" ht="12.0" customHeight="1">
      <c r="A565" s="85"/>
      <c r="B565" s="85"/>
      <c r="C565" s="85"/>
      <c r="D565" s="85"/>
      <c r="E565" s="85"/>
      <c r="F565" s="85"/>
      <c r="G565" s="85"/>
      <c r="H565" s="85"/>
      <c r="I565" s="85"/>
      <c r="J565" s="85"/>
      <c r="K565" s="85"/>
      <c r="L565" s="85"/>
      <c r="M565" s="85"/>
      <c r="N565" s="85"/>
      <c r="O565" s="85"/>
      <c r="P565" s="85"/>
      <c r="Q565" s="85"/>
      <c r="R565" s="85"/>
      <c r="S565" s="85"/>
      <c r="T565" s="85"/>
      <c r="U565" s="85"/>
      <c r="V565" s="85"/>
      <c r="W565" s="85"/>
      <c r="X565" s="85"/>
      <c r="Y565" s="85"/>
      <c r="Z565" s="85"/>
    </row>
    <row r="566" ht="12.0" customHeight="1">
      <c r="A566" s="85"/>
      <c r="B566" s="85"/>
      <c r="C566" s="85"/>
      <c r="D566" s="85"/>
      <c r="E566" s="85"/>
      <c r="F566" s="85"/>
      <c r="G566" s="85"/>
      <c r="H566" s="85"/>
      <c r="I566" s="85"/>
      <c r="J566" s="85"/>
      <c r="K566" s="85"/>
      <c r="L566" s="85"/>
      <c r="M566" s="85"/>
      <c r="N566" s="85"/>
      <c r="O566" s="85"/>
      <c r="P566" s="85"/>
      <c r="Q566" s="85"/>
      <c r="R566" s="85"/>
      <c r="S566" s="85"/>
      <c r="T566" s="85"/>
      <c r="U566" s="85"/>
      <c r="V566" s="85"/>
      <c r="W566" s="85"/>
      <c r="X566" s="85"/>
      <c r="Y566" s="85"/>
      <c r="Z566" s="85"/>
    </row>
    <row r="567" ht="12.0" customHeight="1">
      <c r="A567" s="85"/>
      <c r="B567" s="85"/>
      <c r="C567" s="85"/>
      <c r="D567" s="85"/>
      <c r="E567" s="85"/>
      <c r="F567" s="85"/>
      <c r="G567" s="85"/>
      <c r="H567" s="85"/>
      <c r="I567" s="85"/>
      <c r="J567" s="85"/>
      <c r="K567" s="85"/>
      <c r="L567" s="85"/>
      <c r="M567" s="85"/>
      <c r="N567" s="85"/>
      <c r="O567" s="85"/>
      <c r="P567" s="85"/>
      <c r="Q567" s="85"/>
      <c r="R567" s="85"/>
      <c r="S567" s="85"/>
      <c r="T567" s="85"/>
      <c r="U567" s="85"/>
      <c r="V567" s="85"/>
      <c r="W567" s="85"/>
      <c r="X567" s="85"/>
      <c r="Y567" s="85"/>
      <c r="Z567" s="85"/>
    </row>
    <row r="568" ht="12.0" customHeight="1">
      <c r="A568" s="85"/>
      <c r="B568" s="85"/>
      <c r="C568" s="85"/>
      <c r="D568" s="85"/>
      <c r="E568" s="85"/>
      <c r="F568" s="85"/>
      <c r="G568" s="85"/>
      <c r="H568" s="85"/>
      <c r="I568" s="85"/>
      <c r="J568" s="85"/>
      <c r="K568" s="85"/>
      <c r="L568" s="85"/>
      <c r="M568" s="85"/>
      <c r="N568" s="85"/>
      <c r="O568" s="85"/>
      <c r="P568" s="85"/>
      <c r="Q568" s="85"/>
      <c r="R568" s="85"/>
      <c r="S568" s="85"/>
      <c r="T568" s="85"/>
      <c r="U568" s="85"/>
      <c r="V568" s="85"/>
      <c r="W568" s="85"/>
      <c r="X568" s="85"/>
      <c r="Y568" s="85"/>
      <c r="Z568" s="85"/>
    </row>
    <row r="569" ht="12.0" customHeight="1">
      <c r="A569" s="85"/>
      <c r="B569" s="85"/>
      <c r="C569" s="85"/>
      <c r="D569" s="85"/>
      <c r="E569" s="85"/>
      <c r="F569" s="85"/>
      <c r="G569" s="85"/>
      <c r="H569" s="85"/>
      <c r="I569" s="85"/>
      <c r="J569" s="85"/>
      <c r="K569" s="85"/>
      <c r="L569" s="85"/>
      <c r="M569" s="85"/>
      <c r="N569" s="85"/>
      <c r="O569" s="85"/>
      <c r="P569" s="85"/>
      <c r="Q569" s="85"/>
      <c r="R569" s="85"/>
      <c r="S569" s="85"/>
      <c r="T569" s="85"/>
      <c r="U569" s="85"/>
      <c r="V569" s="85"/>
      <c r="W569" s="85"/>
      <c r="X569" s="85"/>
      <c r="Y569" s="85"/>
      <c r="Z569" s="85"/>
    </row>
    <row r="570" ht="12.0" customHeight="1">
      <c r="A570" s="85"/>
      <c r="B570" s="85"/>
      <c r="C570" s="85"/>
      <c r="D570" s="85"/>
      <c r="E570" s="85"/>
      <c r="F570" s="85"/>
      <c r="G570" s="85"/>
      <c r="H570" s="85"/>
      <c r="I570" s="85"/>
      <c r="J570" s="85"/>
      <c r="K570" s="85"/>
      <c r="L570" s="85"/>
      <c r="M570" s="85"/>
      <c r="N570" s="85"/>
      <c r="O570" s="85"/>
      <c r="P570" s="85"/>
      <c r="Q570" s="85"/>
      <c r="R570" s="85"/>
      <c r="S570" s="85"/>
      <c r="T570" s="85"/>
      <c r="U570" s="85"/>
      <c r="V570" s="85"/>
      <c r="W570" s="85"/>
      <c r="X570" s="85"/>
      <c r="Y570" s="85"/>
      <c r="Z570" s="85"/>
    </row>
    <row r="571" ht="12.0" customHeight="1">
      <c r="A571" s="85"/>
      <c r="B571" s="85"/>
      <c r="C571" s="85"/>
      <c r="D571" s="85"/>
      <c r="E571" s="85"/>
      <c r="F571" s="85"/>
      <c r="G571" s="85"/>
      <c r="H571" s="85"/>
      <c r="I571" s="85"/>
      <c r="J571" s="85"/>
      <c r="K571" s="85"/>
      <c r="L571" s="85"/>
      <c r="M571" s="85"/>
      <c r="N571" s="85"/>
      <c r="O571" s="85"/>
      <c r="P571" s="85"/>
      <c r="Q571" s="85"/>
      <c r="R571" s="85"/>
      <c r="S571" s="85"/>
      <c r="T571" s="85"/>
      <c r="U571" s="85"/>
      <c r="V571" s="85"/>
      <c r="W571" s="85"/>
      <c r="X571" s="85"/>
      <c r="Y571" s="85"/>
      <c r="Z571" s="85"/>
    </row>
    <row r="572" ht="12.0" customHeight="1">
      <c r="A572" s="85"/>
      <c r="B572" s="85"/>
      <c r="C572" s="85"/>
      <c r="D572" s="85"/>
      <c r="E572" s="85"/>
      <c r="F572" s="85"/>
      <c r="G572" s="85"/>
      <c r="H572" s="85"/>
      <c r="I572" s="85"/>
      <c r="J572" s="85"/>
      <c r="K572" s="85"/>
      <c r="L572" s="85"/>
      <c r="M572" s="85"/>
      <c r="N572" s="85"/>
      <c r="O572" s="85"/>
      <c r="P572" s="85"/>
      <c r="Q572" s="85"/>
      <c r="R572" s="85"/>
      <c r="S572" s="85"/>
      <c r="T572" s="85"/>
      <c r="U572" s="85"/>
      <c r="V572" s="85"/>
      <c r="W572" s="85"/>
      <c r="X572" s="85"/>
      <c r="Y572" s="85"/>
      <c r="Z572" s="85"/>
    </row>
    <row r="573" ht="12.0" customHeight="1">
      <c r="A573" s="85"/>
      <c r="B573" s="85"/>
      <c r="C573" s="85"/>
      <c r="D573" s="85"/>
      <c r="E573" s="85"/>
      <c r="F573" s="85"/>
      <c r="G573" s="85"/>
      <c r="H573" s="85"/>
      <c r="I573" s="85"/>
      <c r="J573" s="85"/>
      <c r="K573" s="85"/>
      <c r="L573" s="85"/>
      <c r="M573" s="85"/>
      <c r="N573" s="85"/>
      <c r="O573" s="85"/>
      <c r="P573" s="85"/>
      <c r="Q573" s="85"/>
      <c r="R573" s="85"/>
      <c r="S573" s="85"/>
      <c r="T573" s="85"/>
      <c r="U573" s="85"/>
      <c r="V573" s="85"/>
      <c r="W573" s="85"/>
      <c r="X573" s="85"/>
      <c r="Y573" s="85"/>
      <c r="Z573" s="85"/>
    </row>
    <row r="574" ht="12.0" customHeight="1">
      <c r="A574" s="85"/>
      <c r="B574" s="85"/>
      <c r="C574" s="85"/>
      <c r="D574" s="85"/>
      <c r="E574" s="85"/>
      <c r="F574" s="85"/>
      <c r="G574" s="85"/>
      <c r="H574" s="85"/>
      <c r="I574" s="85"/>
      <c r="J574" s="85"/>
      <c r="K574" s="85"/>
      <c r="L574" s="85"/>
      <c r="M574" s="85"/>
      <c r="N574" s="85"/>
      <c r="O574" s="85"/>
      <c r="P574" s="85"/>
      <c r="Q574" s="85"/>
      <c r="R574" s="85"/>
      <c r="S574" s="85"/>
      <c r="T574" s="85"/>
      <c r="U574" s="85"/>
      <c r="V574" s="85"/>
      <c r="W574" s="85"/>
      <c r="X574" s="85"/>
      <c r="Y574" s="85"/>
      <c r="Z574" s="85"/>
    </row>
    <row r="575" ht="12.0" customHeight="1">
      <c r="A575" s="85"/>
      <c r="B575" s="85"/>
      <c r="C575" s="85"/>
      <c r="D575" s="85"/>
      <c r="E575" s="85"/>
      <c r="F575" s="85"/>
      <c r="G575" s="85"/>
      <c r="H575" s="85"/>
      <c r="I575" s="85"/>
      <c r="J575" s="85"/>
      <c r="K575" s="85"/>
      <c r="L575" s="85"/>
      <c r="M575" s="85"/>
      <c r="N575" s="85"/>
      <c r="O575" s="85"/>
      <c r="P575" s="85"/>
      <c r="Q575" s="85"/>
      <c r="R575" s="85"/>
      <c r="S575" s="85"/>
      <c r="T575" s="85"/>
      <c r="U575" s="85"/>
      <c r="V575" s="85"/>
      <c r="W575" s="85"/>
      <c r="X575" s="85"/>
      <c r="Y575" s="85"/>
      <c r="Z575" s="85"/>
    </row>
    <row r="576" ht="12.0" customHeight="1">
      <c r="A576" s="85"/>
      <c r="B576" s="85"/>
      <c r="C576" s="85"/>
      <c r="D576" s="85"/>
      <c r="E576" s="85"/>
      <c r="F576" s="85"/>
      <c r="G576" s="85"/>
      <c r="H576" s="85"/>
      <c r="I576" s="85"/>
      <c r="J576" s="85"/>
      <c r="K576" s="85"/>
      <c r="L576" s="85"/>
      <c r="M576" s="85"/>
      <c r="N576" s="85"/>
      <c r="O576" s="85"/>
      <c r="P576" s="85"/>
      <c r="Q576" s="85"/>
      <c r="R576" s="85"/>
      <c r="S576" s="85"/>
      <c r="T576" s="85"/>
      <c r="U576" s="85"/>
      <c r="V576" s="85"/>
      <c r="W576" s="85"/>
      <c r="X576" s="85"/>
      <c r="Y576" s="85"/>
      <c r="Z576" s="85"/>
    </row>
    <row r="577" ht="12.0" customHeight="1">
      <c r="A577" s="85"/>
      <c r="B577" s="85"/>
      <c r="C577" s="85"/>
      <c r="D577" s="85"/>
      <c r="E577" s="85"/>
      <c r="F577" s="85"/>
      <c r="G577" s="85"/>
      <c r="H577" s="85"/>
      <c r="I577" s="85"/>
      <c r="J577" s="85"/>
      <c r="K577" s="85"/>
      <c r="L577" s="85"/>
      <c r="M577" s="85"/>
      <c r="N577" s="85"/>
      <c r="O577" s="85"/>
      <c r="P577" s="85"/>
      <c r="Q577" s="85"/>
      <c r="R577" s="85"/>
      <c r="S577" s="85"/>
      <c r="T577" s="85"/>
      <c r="U577" s="85"/>
      <c r="V577" s="85"/>
      <c r="W577" s="85"/>
      <c r="X577" s="85"/>
      <c r="Y577" s="85"/>
      <c r="Z577" s="85"/>
    </row>
    <row r="578" ht="12.0" customHeight="1">
      <c r="A578" s="85"/>
      <c r="B578" s="85"/>
      <c r="C578" s="85"/>
      <c r="D578" s="85"/>
      <c r="E578" s="85"/>
      <c r="F578" s="85"/>
      <c r="G578" s="85"/>
      <c r="H578" s="85"/>
      <c r="I578" s="85"/>
      <c r="J578" s="85"/>
      <c r="K578" s="85"/>
      <c r="L578" s="85"/>
      <c r="M578" s="85"/>
      <c r="N578" s="85"/>
      <c r="O578" s="85"/>
      <c r="P578" s="85"/>
      <c r="Q578" s="85"/>
      <c r="R578" s="85"/>
      <c r="S578" s="85"/>
      <c r="T578" s="85"/>
      <c r="U578" s="85"/>
      <c r="V578" s="85"/>
      <c r="W578" s="85"/>
      <c r="X578" s="85"/>
      <c r="Y578" s="85"/>
      <c r="Z578" s="85"/>
    </row>
    <row r="579" ht="12.0" customHeight="1">
      <c r="A579" s="85"/>
      <c r="B579" s="85"/>
      <c r="C579" s="85"/>
      <c r="D579" s="85"/>
      <c r="E579" s="85"/>
      <c r="F579" s="85"/>
      <c r="G579" s="85"/>
      <c r="H579" s="85"/>
      <c r="I579" s="85"/>
      <c r="J579" s="85"/>
      <c r="K579" s="85"/>
      <c r="L579" s="85"/>
      <c r="M579" s="85"/>
      <c r="N579" s="85"/>
      <c r="O579" s="85"/>
      <c r="P579" s="85"/>
      <c r="Q579" s="85"/>
      <c r="R579" s="85"/>
      <c r="S579" s="85"/>
      <c r="T579" s="85"/>
      <c r="U579" s="85"/>
      <c r="V579" s="85"/>
      <c r="W579" s="85"/>
      <c r="X579" s="85"/>
      <c r="Y579" s="85"/>
      <c r="Z579" s="85"/>
    </row>
    <row r="580" ht="12.0" customHeight="1">
      <c r="A580" s="85"/>
      <c r="B580" s="85"/>
      <c r="C580" s="85"/>
      <c r="D580" s="85"/>
      <c r="E580" s="85"/>
      <c r="F580" s="85"/>
      <c r="G580" s="85"/>
      <c r="H580" s="85"/>
      <c r="I580" s="85"/>
      <c r="J580" s="85"/>
      <c r="K580" s="85"/>
      <c r="L580" s="85"/>
      <c r="M580" s="85"/>
      <c r="N580" s="85"/>
      <c r="O580" s="85"/>
      <c r="P580" s="85"/>
      <c r="Q580" s="85"/>
      <c r="R580" s="85"/>
      <c r="S580" s="85"/>
      <c r="T580" s="85"/>
      <c r="U580" s="85"/>
      <c r="V580" s="85"/>
      <c r="W580" s="85"/>
      <c r="X580" s="85"/>
      <c r="Y580" s="85"/>
      <c r="Z580" s="85"/>
    </row>
    <row r="581" ht="12.0" customHeight="1">
      <c r="A581" s="85"/>
      <c r="B581" s="85"/>
      <c r="C581" s="85"/>
      <c r="D581" s="85"/>
      <c r="E581" s="85"/>
      <c r="F581" s="85"/>
      <c r="G581" s="85"/>
      <c r="H581" s="85"/>
      <c r="I581" s="85"/>
      <c r="J581" s="85"/>
      <c r="K581" s="85"/>
      <c r="L581" s="85"/>
      <c r="M581" s="85"/>
      <c r="N581" s="85"/>
      <c r="O581" s="85"/>
      <c r="P581" s="85"/>
      <c r="Q581" s="85"/>
      <c r="R581" s="85"/>
      <c r="S581" s="85"/>
      <c r="T581" s="85"/>
      <c r="U581" s="85"/>
      <c r="V581" s="85"/>
      <c r="W581" s="85"/>
      <c r="X581" s="85"/>
      <c r="Y581" s="85"/>
      <c r="Z581" s="85"/>
    </row>
    <row r="582" ht="12.0" customHeight="1">
      <c r="A582" s="85"/>
      <c r="B582" s="85"/>
      <c r="C582" s="85"/>
      <c r="D582" s="85"/>
      <c r="E582" s="85"/>
      <c r="F582" s="85"/>
      <c r="G582" s="85"/>
      <c r="H582" s="85"/>
      <c r="I582" s="85"/>
      <c r="J582" s="85"/>
      <c r="K582" s="85"/>
      <c r="L582" s="85"/>
      <c r="M582" s="85"/>
      <c r="N582" s="85"/>
      <c r="O582" s="85"/>
      <c r="P582" s="85"/>
      <c r="Q582" s="85"/>
      <c r="R582" s="85"/>
      <c r="S582" s="85"/>
      <c r="T582" s="85"/>
      <c r="U582" s="85"/>
      <c r="V582" s="85"/>
      <c r="W582" s="85"/>
      <c r="X582" s="85"/>
      <c r="Y582" s="85"/>
      <c r="Z582" s="85"/>
    </row>
    <row r="583" ht="12.0" customHeight="1">
      <c r="A583" s="85"/>
      <c r="B583" s="85"/>
      <c r="C583" s="85"/>
      <c r="D583" s="85"/>
      <c r="E583" s="85"/>
      <c r="F583" s="85"/>
      <c r="G583" s="85"/>
      <c r="H583" s="85"/>
      <c r="I583" s="85"/>
      <c r="J583" s="85"/>
      <c r="K583" s="85"/>
      <c r="L583" s="85"/>
      <c r="M583" s="85"/>
      <c r="N583" s="85"/>
      <c r="O583" s="85"/>
      <c r="P583" s="85"/>
      <c r="Q583" s="85"/>
      <c r="R583" s="85"/>
      <c r="S583" s="85"/>
      <c r="T583" s="85"/>
      <c r="U583" s="85"/>
      <c r="V583" s="85"/>
      <c r="W583" s="85"/>
      <c r="X583" s="85"/>
      <c r="Y583" s="85"/>
      <c r="Z583" s="85"/>
    </row>
    <row r="584" ht="12.0" customHeight="1">
      <c r="A584" s="85"/>
      <c r="B584" s="85"/>
      <c r="C584" s="85"/>
      <c r="D584" s="85"/>
      <c r="E584" s="85"/>
      <c r="F584" s="85"/>
      <c r="G584" s="85"/>
      <c r="H584" s="85"/>
      <c r="I584" s="85"/>
      <c r="J584" s="85"/>
      <c r="K584" s="85"/>
      <c r="L584" s="85"/>
      <c r="M584" s="85"/>
      <c r="N584" s="85"/>
      <c r="O584" s="85"/>
      <c r="P584" s="85"/>
      <c r="Q584" s="85"/>
      <c r="R584" s="85"/>
      <c r="S584" s="85"/>
      <c r="T584" s="85"/>
      <c r="U584" s="85"/>
      <c r="V584" s="85"/>
      <c r="W584" s="85"/>
      <c r="X584" s="85"/>
      <c r="Y584" s="85"/>
      <c r="Z584" s="85"/>
    </row>
    <row r="585" ht="12.0" customHeight="1">
      <c r="A585" s="85"/>
      <c r="B585" s="85"/>
      <c r="C585" s="85"/>
      <c r="D585" s="85"/>
      <c r="E585" s="85"/>
      <c r="F585" s="85"/>
      <c r="G585" s="85"/>
      <c r="H585" s="85"/>
      <c r="I585" s="85"/>
      <c r="J585" s="85"/>
      <c r="K585" s="85"/>
      <c r="L585" s="85"/>
      <c r="M585" s="85"/>
      <c r="N585" s="85"/>
      <c r="O585" s="85"/>
      <c r="P585" s="85"/>
      <c r="Q585" s="85"/>
      <c r="R585" s="85"/>
      <c r="S585" s="85"/>
      <c r="T585" s="85"/>
      <c r="U585" s="85"/>
      <c r="V585" s="85"/>
      <c r="W585" s="85"/>
      <c r="X585" s="85"/>
      <c r="Y585" s="85"/>
      <c r="Z585" s="85"/>
    </row>
    <row r="586" ht="12.0" customHeight="1">
      <c r="A586" s="85"/>
      <c r="B586" s="85"/>
      <c r="C586" s="85"/>
      <c r="D586" s="85"/>
      <c r="E586" s="85"/>
      <c r="F586" s="85"/>
      <c r="G586" s="85"/>
      <c r="H586" s="85"/>
      <c r="I586" s="85"/>
      <c r="J586" s="85"/>
      <c r="K586" s="85"/>
      <c r="L586" s="85"/>
      <c r="M586" s="85"/>
      <c r="N586" s="85"/>
      <c r="O586" s="85"/>
      <c r="P586" s="85"/>
      <c r="Q586" s="85"/>
      <c r="R586" s="85"/>
      <c r="S586" s="85"/>
      <c r="T586" s="85"/>
      <c r="U586" s="85"/>
      <c r="V586" s="85"/>
      <c r="W586" s="85"/>
      <c r="X586" s="85"/>
      <c r="Y586" s="85"/>
      <c r="Z586" s="85"/>
    </row>
    <row r="587" ht="12.0" customHeight="1">
      <c r="A587" s="85"/>
      <c r="B587" s="85"/>
      <c r="C587" s="85"/>
      <c r="D587" s="85"/>
      <c r="E587" s="85"/>
      <c r="F587" s="85"/>
      <c r="G587" s="85"/>
      <c r="H587" s="85"/>
      <c r="I587" s="85"/>
      <c r="J587" s="85"/>
      <c r="K587" s="85"/>
      <c r="L587" s="85"/>
      <c r="M587" s="85"/>
      <c r="N587" s="85"/>
      <c r="O587" s="85"/>
      <c r="P587" s="85"/>
      <c r="Q587" s="85"/>
      <c r="R587" s="85"/>
      <c r="S587" s="85"/>
      <c r="T587" s="85"/>
      <c r="U587" s="85"/>
      <c r="V587" s="85"/>
      <c r="W587" s="85"/>
      <c r="X587" s="85"/>
      <c r="Y587" s="85"/>
      <c r="Z587" s="85"/>
    </row>
    <row r="588" ht="12.0" customHeight="1">
      <c r="A588" s="85"/>
      <c r="B588" s="85"/>
      <c r="C588" s="85"/>
      <c r="D588" s="85"/>
      <c r="E588" s="85"/>
      <c r="F588" s="85"/>
      <c r="G588" s="85"/>
      <c r="H588" s="85"/>
      <c r="I588" s="85"/>
      <c r="J588" s="85"/>
      <c r="K588" s="85"/>
      <c r="L588" s="85"/>
      <c r="M588" s="85"/>
      <c r="N588" s="85"/>
      <c r="O588" s="85"/>
      <c r="P588" s="85"/>
      <c r="Q588" s="85"/>
      <c r="R588" s="85"/>
      <c r="S588" s="85"/>
      <c r="T588" s="85"/>
      <c r="U588" s="85"/>
      <c r="V588" s="85"/>
      <c r="W588" s="85"/>
      <c r="X588" s="85"/>
      <c r="Y588" s="85"/>
      <c r="Z588" s="85"/>
    </row>
    <row r="589" ht="12.0" customHeight="1">
      <c r="A589" s="85"/>
      <c r="B589" s="85"/>
      <c r="C589" s="85"/>
      <c r="D589" s="85"/>
      <c r="E589" s="85"/>
      <c r="F589" s="85"/>
      <c r="G589" s="85"/>
      <c r="H589" s="85"/>
      <c r="I589" s="85"/>
      <c r="J589" s="85"/>
      <c r="K589" s="85"/>
      <c r="L589" s="85"/>
      <c r="M589" s="85"/>
      <c r="N589" s="85"/>
      <c r="O589" s="85"/>
      <c r="P589" s="85"/>
      <c r="Q589" s="85"/>
      <c r="R589" s="85"/>
      <c r="S589" s="85"/>
      <c r="T589" s="85"/>
      <c r="U589" s="85"/>
      <c r="V589" s="85"/>
      <c r="W589" s="85"/>
      <c r="X589" s="85"/>
      <c r="Y589" s="85"/>
      <c r="Z589" s="85"/>
    </row>
    <row r="590" ht="12.0" customHeight="1">
      <c r="A590" s="85"/>
      <c r="B590" s="85"/>
      <c r="C590" s="85"/>
      <c r="D590" s="85"/>
      <c r="E590" s="85"/>
      <c r="F590" s="85"/>
      <c r="G590" s="85"/>
      <c r="H590" s="85"/>
      <c r="I590" s="85"/>
      <c r="J590" s="85"/>
      <c r="K590" s="85"/>
      <c r="L590" s="85"/>
      <c r="M590" s="85"/>
      <c r="N590" s="85"/>
      <c r="O590" s="85"/>
      <c r="P590" s="85"/>
      <c r="Q590" s="85"/>
      <c r="R590" s="85"/>
      <c r="S590" s="85"/>
      <c r="T590" s="85"/>
      <c r="U590" s="85"/>
      <c r="V590" s="85"/>
      <c r="W590" s="85"/>
      <c r="X590" s="85"/>
      <c r="Y590" s="85"/>
      <c r="Z590" s="85"/>
    </row>
    <row r="591" ht="12.0" customHeight="1">
      <c r="A591" s="85"/>
      <c r="B591" s="85"/>
      <c r="C591" s="85"/>
      <c r="D591" s="85"/>
      <c r="E591" s="85"/>
      <c r="F591" s="85"/>
      <c r="G591" s="85"/>
      <c r="H591" s="85"/>
      <c r="I591" s="85"/>
      <c r="J591" s="85"/>
      <c r="K591" s="85"/>
      <c r="L591" s="85"/>
      <c r="M591" s="85"/>
      <c r="N591" s="85"/>
      <c r="O591" s="85"/>
      <c r="P591" s="85"/>
      <c r="Q591" s="85"/>
      <c r="R591" s="85"/>
      <c r="S591" s="85"/>
      <c r="T591" s="85"/>
      <c r="U591" s="85"/>
      <c r="V591" s="85"/>
      <c r="W591" s="85"/>
      <c r="X591" s="85"/>
      <c r="Y591" s="85"/>
      <c r="Z591" s="85"/>
    </row>
    <row r="592" ht="12.0" customHeight="1">
      <c r="A592" s="85"/>
      <c r="B592" s="85"/>
      <c r="C592" s="85"/>
      <c r="D592" s="85"/>
      <c r="E592" s="85"/>
      <c r="F592" s="85"/>
      <c r="G592" s="85"/>
      <c r="H592" s="85"/>
      <c r="I592" s="85"/>
      <c r="J592" s="85"/>
      <c r="K592" s="85"/>
      <c r="L592" s="85"/>
      <c r="M592" s="85"/>
      <c r="N592" s="85"/>
      <c r="O592" s="85"/>
      <c r="P592" s="85"/>
      <c r="Q592" s="85"/>
      <c r="R592" s="85"/>
      <c r="S592" s="85"/>
      <c r="T592" s="85"/>
      <c r="U592" s="85"/>
      <c r="V592" s="85"/>
      <c r="W592" s="85"/>
      <c r="X592" s="85"/>
      <c r="Y592" s="85"/>
      <c r="Z592" s="85"/>
    </row>
    <row r="593" ht="12.0" customHeight="1">
      <c r="A593" s="85"/>
      <c r="B593" s="85"/>
      <c r="C593" s="85"/>
      <c r="D593" s="85"/>
      <c r="E593" s="85"/>
      <c r="F593" s="85"/>
      <c r="G593" s="85"/>
      <c r="H593" s="85"/>
      <c r="I593" s="85"/>
      <c r="J593" s="85"/>
      <c r="K593" s="85"/>
      <c r="L593" s="85"/>
      <c r="M593" s="85"/>
      <c r="N593" s="85"/>
      <c r="O593" s="85"/>
      <c r="P593" s="85"/>
      <c r="Q593" s="85"/>
      <c r="R593" s="85"/>
      <c r="S593" s="85"/>
      <c r="T593" s="85"/>
      <c r="U593" s="85"/>
      <c r="V593" s="85"/>
      <c r="W593" s="85"/>
      <c r="X593" s="85"/>
      <c r="Y593" s="85"/>
      <c r="Z593" s="85"/>
    </row>
    <row r="594" ht="12.0" customHeight="1">
      <c r="A594" s="85"/>
      <c r="B594" s="85"/>
      <c r="C594" s="85"/>
      <c r="D594" s="85"/>
      <c r="E594" s="85"/>
      <c r="F594" s="85"/>
      <c r="G594" s="85"/>
      <c r="H594" s="85"/>
      <c r="I594" s="85"/>
      <c r="J594" s="85"/>
      <c r="K594" s="85"/>
      <c r="L594" s="85"/>
      <c r="M594" s="85"/>
      <c r="N594" s="85"/>
      <c r="O594" s="85"/>
      <c r="P594" s="85"/>
      <c r="Q594" s="85"/>
      <c r="R594" s="85"/>
      <c r="S594" s="85"/>
      <c r="T594" s="85"/>
      <c r="U594" s="85"/>
      <c r="V594" s="85"/>
      <c r="W594" s="85"/>
      <c r="X594" s="85"/>
      <c r="Y594" s="85"/>
      <c r="Z594" s="85"/>
    </row>
    <row r="595" ht="12.0" customHeight="1">
      <c r="A595" s="85"/>
      <c r="B595" s="85"/>
      <c r="C595" s="85"/>
      <c r="D595" s="85"/>
      <c r="E595" s="85"/>
      <c r="F595" s="85"/>
      <c r="G595" s="85"/>
      <c r="H595" s="85"/>
      <c r="I595" s="85"/>
      <c r="J595" s="85"/>
      <c r="K595" s="85"/>
      <c r="L595" s="85"/>
      <c r="M595" s="85"/>
      <c r="N595" s="85"/>
      <c r="O595" s="85"/>
      <c r="P595" s="85"/>
      <c r="Q595" s="85"/>
      <c r="R595" s="85"/>
      <c r="S595" s="85"/>
      <c r="T595" s="85"/>
      <c r="U595" s="85"/>
      <c r="V595" s="85"/>
      <c r="W595" s="85"/>
      <c r="X595" s="85"/>
      <c r="Y595" s="85"/>
      <c r="Z595" s="85"/>
    </row>
    <row r="596" ht="12.0" customHeight="1">
      <c r="A596" s="85"/>
      <c r="B596" s="85"/>
      <c r="C596" s="85"/>
      <c r="D596" s="85"/>
      <c r="E596" s="85"/>
      <c r="F596" s="85"/>
      <c r="G596" s="85"/>
      <c r="H596" s="85"/>
      <c r="I596" s="85"/>
      <c r="J596" s="85"/>
      <c r="K596" s="85"/>
      <c r="L596" s="85"/>
      <c r="M596" s="85"/>
      <c r="N596" s="85"/>
      <c r="O596" s="85"/>
      <c r="P596" s="85"/>
      <c r="Q596" s="85"/>
      <c r="R596" s="85"/>
      <c r="S596" s="85"/>
      <c r="T596" s="85"/>
      <c r="U596" s="85"/>
      <c r="V596" s="85"/>
      <c r="W596" s="85"/>
      <c r="X596" s="85"/>
      <c r="Y596" s="85"/>
      <c r="Z596" s="85"/>
    </row>
    <row r="597" ht="12.0" customHeight="1">
      <c r="A597" s="85"/>
      <c r="B597" s="85"/>
      <c r="C597" s="85"/>
      <c r="D597" s="85"/>
      <c r="E597" s="85"/>
      <c r="F597" s="85"/>
      <c r="G597" s="85"/>
      <c r="H597" s="85"/>
      <c r="I597" s="85"/>
      <c r="J597" s="85"/>
      <c r="K597" s="85"/>
      <c r="L597" s="85"/>
      <c r="M597" s="85"/>
      <c r="N597" s="85"/>
      <c r="O597" s="85"/>
      <c r="P597" s="85"/>
      <c r="Q597" s="85"/>
      <c r="R597" s="85"/>
      <c r="S597" s="85"/>
      <c r="T597" s="85"/>
      <c r="U597" s="85"/>
      <c r="V597" s="85"/>
      <c r="W597" s="85"/>
      <c r="X597" s="85"/>
      <c r="Y597" s="85"/>
      <c r="Z597" s="85"/>
    </row>
    <row r="598" ht="12.0" customHeight="1">
      <c r="A598" s="85"/>
      <c r="B598" s="85"/>
      <c r="C598" s="85"/>
      <c r="D598" s="85"/>
      <c r="E598" s="85"/>
      <c r="F598" s="85"/>
      <c r="G598" s="85"/>
      <c r="H598" s="85"/>
      <c r="I598" s="85"/>
      <c r="J598" s="85"/>
      <c r="K598" s="85"/>
      <c r="L598" s="85"/>
      <c r="M598" s="85"/>
      <c r="N598" s="85"/>
      <c r="O598" s="85"/>
      <c r="P598" s="85"/>
      <c r="Q598" s="85"/>
      <c r="R598" s="85"/>
      <c r="S598" s="85"/>
      <c r="T598" s="85"/>
      <c r="U598" s="85"/>
      <c r="V598" s="85"/>
      <c r="W598" s="85"/>
      <c r="X598" s="85"/>
      <c r="Y598" s="85"/>
      <c r="Z598" s="85"/>
    </row>
    <row r="599" ht="12.0" customHeight="1">
      <c r="A599" s="85"/>
      <c r="B599" s="85"/>
      <c r="C599" s="85"/>
      <c r="D599" s="85"/>
      <c r="E599" s="85"/>
      <c r="F599" s="85"/>
      <c r="G599" s="85"/>
      <c r="H599" s="85"/>
      <c r="I599" s="85"/>
      <c r="J599" s="85"/>
      <c r="K599" s="85"/>
      <c r="L599" s="85"/>
      <c r="M599" s="85"/>
      <c r="N599" s="85"/>
      <c r="O599" s="85"/>
      <c r="P599" s="85"/>
      <c r="Q599" s="85"/>
      <c r="R599" s="85"/>
      <c r="S599" s="85"/>
      <c r="T599" s="85"/>
      <c r="U599" s="85"/>
      <c r="V599" s="85"/>
      <c r="W599" s="85"/>
      <c r="X599" s="85"/>
      <c r="Y599" s="85"/>
      <c r="Z599" s="85"/>
    </row>
    <row r="600" ht="12.0" customHeight="1">
      <c r="A600" s="85"/>
      <c r="B600" s="85"/>
      <c r="C600" s="85"/>
      <c r="D600" s="85"/>
      <c r="E600" s="85"/>
      <c r="F600" s="85"/>
      <c r="G600" s="85"/>
      <c r="H600" s="85"/>
      <c r="I600" s="85"/>
      <c r="J600" s="85"/>
      <c r="K600" s="85"/>
      <c r="L600" s="85"/>
      <c r="M600" s="85"/>
      <c r="N600" s="85"/>
      <c r="O600" s="85"/>
      <c r="P600" s="85"/>
      <c r="Q600" s="85"/>
      <c r="R600" s="85"/>
      <c r="S600" s="85"/>
      <c r="T600" s="85"/>
      <c r="U600" s="85"/>
      <c r="V600" s="85"/>
      <c r="W600" s="85"/>
      <c r="X600" s="85"/>
      <c r="Y600" s="85"/>
      <c r="Z600" s="85"/>
    </row>
    <row r="601" ht="12.0" customHeight="1">
      <c r="A601" s="85"/>
      <c r="B601" s="85"/>
      <c r="C601" s="85"/>
      <c r="D601" s="85"/>
      <c r="E601" s="85"/>
      <c r="F601" s="85"/>
      <c r="G601" s="85"/>
      <c r="H601" s="85"/>
      <c r="I601" s="85"/>
      <c r="J601" s="85"/>
      <c r="K601" s="85"/>
      <c r="L601" s="85"/>
      <c r="M601" s="85"/>
      <c r="N601" s="85"/>
      <c r="O601" s="85"/>
      <c r="P601" s="85"/>
      <c r="Q601" s="85"/>
      <c r="R601" s="85"/>
      <c r="S601" s="85"/>
      <c r="T601" s="85"/>
      <c r="U601" s="85"/>
      <c r="V601" s="85"/>
      <c r="W601" s="85"/>
      <c r="X601" s="85"/>
      <c r="Y601" s="85"/>
      <c r="Z601" s="85"/>
    </row>
    <row r="602" ht="12.0" customHeight="1">
      <c r="A602" s="85"/>
      <c r="B602" s="85"/>
      <c r="C602" s="85"/>
      <c r="D602" s="85"/>
      <c r="E602" s="85"/>
      <c r="F602" s="85"/>
      <c r="G602" s="85"/>
      <c r="H602" s="85"/>
      <c r="I602" s="85"/>
      <c r="J602" s="85"/>
      <c r="K602" s="85"/>
      <c r="L602" s="85"/>
      <c r="M602" s="85"/>
      <c r="N602" s="85"/>
      <c r="O602" s="85"/>
      <c r="P602" s="85"/>
      <c r="Q602" s="85"/>
      <c r="R602" s="85"/>
      <c r="S602" s="85"/>
      <c r="T602" s="85"/>
      <c r="U602" s="85"/>
      <c r="V602" s="85"/>
      <c r="W602" s="85"/>
      <c r="X602" s="85"/>
      <c r="Y602" s="85"/>
      <c r="Z602" s="85"/>
    </row>
    <row r="603" ht="12.0" customHeight="1">
      <c r="A603" s="85"/>
      <c r="B603" s="85"/>
      <c r="C603" s="85"/>
      <c r="D603" s="85"/>
      <c r="E603" s="85"/>
      <c r="F603" s="85"/>
      <c r="G603" s="85"/>
      <c r="H603" s="85"/>
      <c r="I603" s="85"/>
      <c r="J603" s="85"/>
      <c r="K603" s="85"/>
      <c r="L603" s="85"/>
      <c r="M603" s="85"/>
      <c r="N603" s="85"/>
      <c r="O603" s="85"/>
      <c r="P603" s="85"/>
      <c r="Q603" s="85"/>
      <c r="R603" s="85"/>
      <c r="S603" s="85"/>
      <c r="T603" s="85"/>
      <c r="U603" s="85"/>
      <c r="V603" s="85"/>
      <c r="W603" s="85"/>
      <c r="X603" s="85"/>
      <c r="Y603" s="85"/>
      <c r="Z603" s="85"/>
    </row>
    <row r="604" ht="12.0" customHeight="1">
      <c r="A604" s="85"/>
      <c r="B604" s="85"/>
      <c r="C604" s="85"/>
      <c r="D604" s="85"/>
      <c r="E604" s="85"/>
      <c r="F604" s="85"/>
      <c r="G604" s="85"/>
      <c r="H604" s="85"/>
      <c r="I604" s="85"/>
      <c r="J604" s="85"/>
      <c r="K604" s="85"/>
      <c r="L604" s="85"/>
      <c r="M604" s="85"/>
      <c r="N604" s="85"/>
      <c r="O604" s="85"/>
      <c r="P604" s="85"/>
      <c r="Q604" s="85"/>
      <c r="R604" s="85"/>
      <c r="S604" s="85"/>
      <c r="T604" s="85"/>
      <c r="U604" s="85"/>
      <c r="V604" s="85"/>
      <c r="W604" s="85"/>
      <c r="X604" s="85"/>
      <c r="Y604" s="85"/>
      <c r="Z604" s="85"/>
    </row>
    <row r="605" ht="12.0" customHeight="1">
      <c r="A605" s="85"/>
      <c r="B605" s="85"/>
      <c r="C605" s="85"/>
      <c r="D605" s="85"/>
      <c r="E605" s="85"/>
      <c r="F605" s="85"/>
      <c r="G605" s="85"/>
      <c r="H605" s="85"/>
      <c r="I605" s="85"/>
      <c r="J605" s="85"/>
      <c r="K605" s="85"/>
      <c r="L605" s="85"/>
      <c r="M605" s="85"/>
      <c r="N605" s="85"/>
      <c r="O605" s="85"/>
      <c r="P605" s="85"/>
      <c r="Q605" s="85"/>
      <c r="R605" s="85"/>
      <c r="S605" s="85"/>
      <c r="T605" s="85"/>
      <c r="U605" s="85"/>
      <c r="V605" s="85"/>
      <c r="W605" s="85"/>
      <c r="X605" s="85"/>
      <c r="Y605" s="85"/>
      <c r="Z605" s="85"/>
    </row>
    <row r="606" ht="12.0" customHeight="1">
      <c r="A606" s="85"/>
      <c r="B606" s="85"/>
      <c r="C606" s="85"/>
      <c r="D606" s="85"/>
      <c r="E606" s="85"/>
      <c r="F606" s="85"/>
      <c r="G606" s="85"/>
      <c r="H606" s="85"/>
      <c r="I606" s="85"/>
      <c r="J606" s="85"/>
      <c r="K606" s="85"/>
      <c r="L606" s="85"/>
      <c r="M606" s="85"/>
      <c r="N606" s="85"/>
      <c r="O606" s="85"/>
      <c r="P606" s="85"/>
      <c r="Q606" s="85"/>
      <c r="R606" s="85"/>
      <c r="S606" s="85"/>
      <c r="T606" s="85"/>
      <c r="U606" s="85"/>
      <c r="V606" s="85"/>
      <c r="W606" s="85"/>
      <c r="X606" s="85"/>
      <c r="Y606" s="85"/>
      <c r="Z606" s="85"/>
    </row>
    <row r="607" ht="12.0" customHeight="1">
      <c r="A607" s="85"/>
      <c r="B607" s="85"/>
      <c r="C607" s="85"/>
      <c r="D607" s="85"/>
      <c r="E607" s="85"/>
      <c r="F607" s="85"/>
      <c r="G607" s="85"/>
      <c r="H607" s="85"/>
      <c r="I607" s="85"/>
      <c r="J607" s="85"/>
      <c r="K607" s="85"/>
      <c r="L607" s="85"/>
      <c r="M607" s="85"/>
      <c r="N607" s="85"/>
      <c r="O607" s="85"/>
      <c r="P607" s="85"/>
      <c r="Q607" s="85"/>
      <c r="R607" s="85"/>
      <c r="S607" s="85"/>
      <c r="T607" s="85"/>
      <c r="U607" s="85"/>
      <c r="V607" s="85"/>
      <c r="W607" s="85"/>
      <c r="X607" s="85"/>
      <c r="Y607" s="85"/>
      <c r="Z607" s="85"/>
    </row>
    <row r="608" ht="12.0" customHeight="1">
      <c r="A608" s="85"/>
      <c r="B608" s="85"/>
      <c r="C608" s="85"/>
      <c r="D608" s="85"/>
      <c r="E608" s="85"/>
      <c r="F608" s="85"/>
      <c r="G608" s="85"/>
      <c r="H608" s="85"/>
      <c r="I608" s="85"/>
      <c r="J608" s="85"/>
      <c r="K608" s="85"/>
      <c r="L608" s="85"/>
      <c r="M608" s="85"/>
      <c r="N608" s="85"/>
      <c r="O608" s="85"/>
      <c r="P608" s="85"/>
      <c r="Q608" s="85"/>
      <c r="R608" s="85"/>
      <c r="S608" s="85"/>
      <c r="T608" s="85"/>
      <c r="U608" s="85"/>
      <c r="V608" s="85"/>
      <c r="W608" s="85"/>
      <c r="X608" s="85"/>
      <c r="Y608" s="85"/>
      <c r="Z608" s="85"/>
    </row>
    <row r="609" ht="12.0" customHeight="1">
      <c r="A609" s="85"/>
      <c r="B609" s="85"/>
      <c r="C609" s="85"/>
      <c r="D609" s="85"/>
      <c r="E609" s="85"/>
      <c r="F609" s="85"/>
      <c r="G609" s="85"/>
      <c r="H609" s="85"/>
      <c r="I609" s="85"/>
      <c r="J609" s="85"/>
      <c r="K609" s="85"/>
      <c r="L609" s="85"/>
      <c r="M609" s="85"/>
      <c r="N609" s="85"/>
      <c r="O609" s="85"/>
      <c r="P609" s="85"/>
      <c r="Q609" s="85"/>
      <c r="R609" s="85"/>
      <c r="S609" s="85"/>
      <c r="T609" s="85"/>
      <c r="U609" s="85"/>
      <c r="V609" s="85"/>
      <c r="W609" s="85"/>
      <c r="X609" s="85"/>
      <c r="Y609" s="85"/>
      <c r="Z609" s="85"/>
    </row>
    <row r="610" ht="12.0" customHeight="1">
      <c r="A610" s="85"/>
      <c r="B610" s="85"/>
      <c r="C610" s="85"/>
      <c r="D610" s="85"/>
      <c r="E610" s="85"/>
      <c r="F610" s="85"/>
      <c r="G610" s="85"/>
      <c r="H610" s="85"/>
      <c r="I610" s="85"/>
      <c r="J610" s="85"/>
      <c r="K610" s="85"/>
      <c r="L610" s="85"/>
      <c r="M610" s="85"/>
      <c r="N610" s="85"/>
      <c r="O610" s="85"/>
      <c r="P610" s="85"/>
      <c r="Q610" s="85"/>
      <c r="R610" s="85"/>
      <c r="S610" s="85"/>
      <c r="T610" s="85"/>
      <c r="U610" s="85"/>
      <c r="V610" s="85"/>
      <c r="W610" s="85"/>
      <c r="X610" s="85"/>
      <c r="Y610" s="85"/>
      <c r="Z610" s="85"/>
    </row>
    <row r="611" ht="12.0" customHeight="1">
      <c r="A611" s="85"/>
      <c r="B611" s="85"/>
      <c r="C611" s="85"/>
      <c r="D611" s="85"/>
      <c r="E611" s="85"/>
      <c r="F611" s="85"/>
      <c r="G611" s="85"/>
      <c r="H611" s="85"/>
      <c r="I611" s="85"/>
      <c r="J611" s="85"/>
      <c r="K611" s="85"/>
      <c r="L611" s="85"/>
      <c r="M611" s="85"/>
      <c r="N611" s="85"/>
      <c r="O611" s="85"/>
      <c r="P611" s="85"/>
      <c r="Q611" s="85"/>
      <c r="R611" s="85"/>
      <c r="S611" s="85"/>
      <c r="T611" s="85"/>
      <c r="U611" s="85"/>
      <c r="V611" s="85"/>
      <c r="W611" s="85"/>
      <c r="X611" s="85"/>
      <c r="Y611" s="85"/>
      <c r="Z611" s="85"/>
    </row>
    <row r="612" ht="12.0" customHeight="1">
      <c r="A612" s="85"/>
      <c r="B612" s="85"/>
      <c r="C612" s="85"/>
      <c r="D612" s="85"/>
      <c r="E612" s="85"/>
      <c r="F612" s="85"/>
      <c r="G612" s="85"/>
      <c r="H612" s="85"/>
      <c r="I612" s="85"/>
      <c r="J612" s="85"/>
      <c r="K612" s="85"/>
      <c r="L612" s="85"/>
      <c r="M612" s="85"/>
      <c r="N612" s="85"/>
      <c r="O612" s="85"/>
      <c r="P612" s="85"/>
      <c r="Q612" s="85"/>
      <c r="R612" s="85"/>
      <c r="S612" s="85"/>
      <c r="T612" s="85"/>
      <c r="U612" s="85"/>
      <c r="V612" s="85"/>
      <c r="W612" s="85"/>
      <c r="X612" s="85"/>
      <c r="Y612" s="85"/>
      <c r="Z612" s="85"/>
    </row>
    <row r="613" ht="12.0" customHeight="1">
      <c r="A613" s="85"/>
      <c r="B613" s="85"/>
      <c r="C613" s="85"/>
      <c r="D613" s="85"/>
      <c r="E613" s="85"/>
      <c r="F613" s="85"/>
      <c r="G613" s="85"/>
      <c r="H613" s="85"/>
      <c r="I613" s="85"/>
      <c r="J613" s="85"/>
      <c r="K613" s="85"/>
      <c r="L613" s="85"/>
      <c r="M613" s="85"/>
      <c r="N613" s="85"/>
      <c r="O613" s="85"/>
      <c r="P613" s="85"/>
      <c r="Q613" s="85"/>
      <c r="R613" s="85"/>
      <c r="S613" s="85"/>
      <c r="T613" s="85"/>
      <c r="U613" s="85"/>
      <c r="V613" s="85"/>
      <c r="W613" s="85"/>
      <c r="X613" s="85"/>
      <c r="Y613" s="85"/>
      <c r="Z613" s="85"/>
    </row>
    <row r="614" ht="12.0" customHeight="1">
      <c r="A614" s="85"/>
      <c r="B614" s="85"/>
      <c r="C614" s="85"/>
      <c r="D614" s="85"/>
      <c r="E614" s="85"/>
      <c r="F614" s="85"/>
      <c r="G614" s="85"/>
      <c r="H614" s="85"/>
      <c r="I614" s="85"/>
      <c r="J614" s="85"/>
      <c r="K614" s="85"/>
      <c r="L614" s="85"/>
      <c r="M614" s="85"/>
      <c r="N614" s="85"/>
      <c r="O614" s="85"/>
      <c r="P614" s="85"/>
      <c r="Q614" s="85"/>
      <c r="R614" s="85"/>
      <c r="S614" s="85"/>
      <c r="T614" s="85"/>
      <c r="U614" s="85"/>
      <c r="V614" s="85"/>
      <c r="W614" s="85"/>
      <c r="X614" s="85"/>
      <c r="Y614" s="85"/>
      <c r="Z614" s="85"/>
    </row>
    <row r="615" ht="12.0" customHeight="1">
      <c r="A615" s="85"/>
      <c r="B615" s="85"/>
      <c r="C615" s="85"/>
      <c r="D615" s="85"/>
      <c r="E615" s="85"/>
      <c r="F615" s="85"/>
      <c r="G615" s="85"/>
      <c r="H615" s="85"/>
      <c r="I615" s="85"/>
      <c r="J615" s="85"/>
      <c r="K615" s="85"/>
      <c r="L615" s="85"/>
      <c r="M615" s="85"/>
      <c r="N615" s="85"/>
      <c r="O615" s="85"/>
      <c r="P615" s="85"/>
      <c r="Q615" s="85"/>
      <c r="R615" s="85"/>
      <c r="S615" s="85"/>
      <c r="T615" s="85"/>
      <c r="U615" s="85"/>
      <c r="V615" s="85"/>
      <c r="W615" s="85"/>
      <c r="X615" s="85"/>
      <c r="Y615" s="85"/>
      <c r="Z615" s="85"/>
    </row>
    <row r="616" ht="12.0" customHeight="1">
      <c r="A616" s="85"/>
      <c r="B616" s="85"/>
      <c r="C616" s="85"/>
      <c r="D616" s="85"/>
      <c r="E616" s="85"/>
      <c r="F616" s="85"/>
      <c r="G616" s="85"/>
      <c r="H616" s="85"/>
      <c r="I616" s="85"/>
      <c r="J616" s="85"/>
      <c r="K616" s="85"/>
      <c r="L616" s="85"/>
      <c r="M616" s="85"/>
      <c r="N616" s="85"/>
      <c r="O616" s="85"/>
      <c r="P616" s="85"/>
      <c r="Q616" s="85"/>
      <c r="R616" s="85"/>
      <c r="S616" s="85"/>
      <c r="T616" s="85"/>
      <c r="U616" s="85"/>
      <c r="V616" s="85"/>
      <c r="W616" s="85"/>
      <c r="X616" s="85"/>
      <c r="Y616" s="85"/>
      <c r="Z616" s="85"/>
    </row>
    <row r="617" ht="12.0" customHeight="1">
      <c r="A617" s="85"/>
      <c r="B617" s="85"/>
      <c r="C617" s="85"/>
      <c r="D617" s="85"/>
      <c r="E617" s="85"/>
      <c r="F617" s="85"/>
      <c r="G617" s="85"/>
      <c r="H617" s="85"/>
      <c r="I617" s="85"/>
      <c r="J617" s="85"/>
      <c r="K617" s="85"/>
      <c r="L617" s="85"/>
      <c r="M617" s="85"/>
      <c r="N617" s="85"/>
      <c r="O617" s="85"/>
      <c r="P617" s="85"/>
      <c r="Q617" s="85"/>
      <c r="R617" s="85"/>
      <c r="S617" s="85"/>
      <c r="T617" s="85"/>
      <c r="U617" s="85"/>
      <c r="V617" s="85"/>
      <c r="W617" s="85"/>
      <c r="X617" s="85"/>
      <c r="Y617" s="85"/>
      <c r="Z617" s="85"/>
    </row>
    <row r="618" ht="12.0" customHeight="1">
      <c r="A618" s="85"/>
      <c r="B618" s="85"/>
      <c r="C618" s="85"/>
      <c r="D618" s="85"/>
      <c r="E618" s="85"/>
      <c r="F618" s="85"/>
      <c r="G618" s="85"/>
      <c r="H618" s="85"/>
      <c r="I618" s="85"/>
      <c r="J618" s="85"/>
      <c r="K618" s="85"/>
      <c r="L618" s="85"/>
      <c r="M618" s="85"/>
      <c r="N618" s="85"/>
      <c r="O618" s="85"/>
      <c r="P618" s="85"/>
      <c r="Q618" s="85"/>
      <c r="R618" s="85"/>
      <c r="S618" s="85"/>
      <c r="T618" s="85"/>
      <c r="U618" s="85"/>
      <c r="V618" s="85"/>
      <c r="W618" s="85"/>
      <c r="X618" s="85"/>
      <c r="Y618" s="85"/>
      <c r="Z618" s="85"/>
    </row>
    <row r="619" ht="12.0" customHeight="1">
      <c r="A619" s="85"/>
      <c r="B619" s="85"/>
      <c r="C619" s="85"/>
      <c r="D619" s="85"/>
      <c r="E619" s="85"/>
      <c r="F619" s="85"/>
      <c r="G619" s="85"/>
      <c r="H619" s="85"/>
      <c r="I619" s="85"/>
      <c r="J619" s="85"/>
      <c r="K619" s="85"/>
      <c r="L619" s="85"/>
      <c r="M619" s="85"/>
      <c r="N619" s="85"/>
      <c r="O619" s="85"/>
      <c r="P619" s="85"/>
      <c r="Q619" s="85"/>
      <c r="R619" s="85"/>
      <c r="S619" s="85"/>
      <c r="T619" s="85"/>
      <c r="U619" s="85"/>
      <c r="V619" s="85"/>
      <c r="W619" s="85"/>
      <c r="X619" s="85"/>
      <c r="Y619" s="85"/>
      <c r="Z619" s="85"/>
    </row>
    <row r="620" ht="12.0" customHeight="1">
      <c r="A620" s="85"/>
      <c r="B620" s="85"/>
      <c r="C620" s="85"/>
      <c r="D620" s="85"/>
      <c r="E620" s="85"/>
      <c r="F620" s="85"/>
      <c r="G620" s="85"/>
      <c r="H620" s="85"/>
      <c r="I620" s="85"/>
      <c r="J620" s="85"/>
      <c r="K620" s="85"/>
      <c r="L620" s="85"/>
      <c r="M620" s="85"/>
      <c r="N620" s="85"/>
      <c r="O620" s="85"/>
      <c r="P620" s="85"/>
      <c r="Q620" s="85"/>
      <c r="R620" s="85"/>
      <c r="S620" s="85"/>
      <c r="T620" s="85"/>
      <c r="U620" s="85"/>
      <c r="V620" s="85"/>
      <c r="W620" s="85"/>
      <c r="X620" s="85"/>
      <c r="Y620" s="85"/>
      <c r="Z620" s="85"/>
    </row>
    <row r="621" ht="12.0" customHeight="1">
      <c r="A621" s="85"/>
      <c r="B621" s="85"/>
      <c r="C621" s="85"/>
      <c r="D621" s="85"/>
      <c r="E621" s="85"/>
      <c r="F621" s="85"/>
      <c r="G621" s="85"/>
      <c r="H621" s="85"/>
      <c r="I621" s="85"/>
      <c r="J621" s="85"/>
      <c r="K621" s="85"/>
      <c r="L621" s="85"/>
      <c r="M621" s="85"/>
      <c r="N621" s="85"/>
      <c r="O621" s="85"/>
      <c r="P621" s="85"/>
      <c r="Q621" s="85"/>
      <c r="R621" s="85"/>
      <c r="S621" s="85"/>
      <c r="T621" s="85"/>
      <c r="U621" s="85"/>
      <c r="V621" s="85"/>
      <c r="W621" s="85"/>
      <c r="X621" s="85"/>
      <c r="Y621" s="85"/>
      <c r="Z621" s="85"/>
    </row>
    <row r="622" ht="12.0" customHeight="1">
      <c r="A622" s="85"/>
      <c r="B622" s="85"/>
      <c r="C622" s="85"/>
      <c r="D622" s="85"/>
      <c r="E622" s="85"/>
      <c r="F622" s="85"/>
      <c r="G622" s="85"/>
      <c r="H622" s="85"/>
      <c r="I622" s="85"/>
      <c r="J622" s="85"/>
      <c r="K622" s="85"/>
      <c r="L622" s="85"/>
      <c r="M622" s="85"/>
      <c r="N622" s="85"/>
      <c r="O622" s="85"/>
      <c r="P622" s="85"/>
      <c r="Q622" s="85"/>
      <c r="R622" s="85"/>
      <c r="S622" s="85"/>
      <c r="T622" s="85"/>
      <c r="U622" s="85"/>
      <c r="V622" s="85"/>
      <c r="W622" s="85"/>
      <c r="X622" s="85"/>
      <c r="Y622" s="85"/>
      <c r="Z622" s="85"/>
    </row>
    <row r="623" ht="12.0" customHeight="1">
      <c r="A623" s="85"/>
      <c r="B623" s="85"/>
      <c r="C623" s="85"/>
      <c r="D623" s="85"/>
      <c r="E623" s="85"/>
      <c r="F623" s="85"/>
      <c r="G623" s="85"/>
      <c r="H623" s="85"/>
      <c r="I623" s="85"/>
      <c r="J623" s="85"/>
      <c r="K623" s="85"/>
      <c r="L623" s="85"/>
      <c r="M623" s="85"/>
      <c r="N623" s="85"/>
      <c r="O623" s="85"/>
      <c r="P623" s="85"/>
      <c r="Q623" s="85"/>
      <c r="R623" s="85"/>
      <c r="S623" s="85"/>
      <c r="T623" s="85"/>
      <c r="U623" s="85"/>
      <c r="V623" s="85"/>
      <c r="W623" s="85"/>
      <c r="X623" s="85"/>
      <c r="Y623" s="85"/>
      <c r="Z623" s="85"/>
    </row>
    <row r="624" ht="12.0" customHeight="1">
      <c r="A624" s="85"/>
      <c r="B624" s="85"/>
      <c r="C624" s="85"/>
      <c r="D624" s="85"/>
      <c r="E624" s="85"/>
      <c r="F624" s="85"/>
      <c r="G624" s="85"/>
      <c r="H624" s="85"/>
      <c r="I624" s="85"/>
      <c r="J624" s="85"/>
      <c r="K624" s="85"/>
      <c r="L624" s="85"/>
      <c r="M624" s="85"/>
      <c r="N624" s="85"/>
      <c r="O624" s="85"/>
      <c r="P624" s="85"/>
      <c r="Q624" s="85"/>
      <c r="R624" s="85"/>
      <c r="S624" s="85"/>
      <c r="T624" s="85"/>
      <c r="U624" s="85"/>
      <c r="V624" s="85"/>
      <c r="W624" s="85"/>
      <c r="X624" s="85"/>
      <c r="Y624" s="85"/>
      <c r="Z624" s="85"/>
    </row>
    <row r="625" ht="12.0" customHeight="1">
      <c r="A625" s="85"/>
      <c r="B625" s="85"/>
      <c r="C625" s="85"/>
      <c r="D625" s="85"/>
      <c r="E625" s="85"/>
      <c r="F625" s="85"/>
      <c r="G625" s="85"/>
      <c r="H625" s="85"/>
      <c r="I625" s="85"/>
      <c r="J625" s="85"/>
      <c r="K625" s="85"/>
      <c r="L625" s="85"/>
      <c r="M625" s="85"/>
      <c r="N625" s="85"/>
      <c r="O625" s="85"/>
      <c r="P625" s="85"/>
      <c r="Q625" s="85"/>
      <c r="R625" s="85"/>
      <c r="S625" s="85"/>
      <c r="T625" s="85"/>
      <c r="U625" s="85"/>
      <c r="V625" s="85"/>
      <c r="W625" s="85"/>
      <c r="X625" s="85"/>
      <c r="Y625" s="85"/>
      <c r="Z625" s="85"/>
    </row>
    <row r="626" ht="12.0" customHeight="1">
      <c r="A626" s="85"/>
      <c r="B626" s="85"/>
      <c r="C626" s="85"/>
      <c r="D626" s="85"/>
      <c r="E626" s="85"/>
      <c r="F626" s="85"/>
      <c r="G626" s="85"/>
      <c r="H626" s="85"/>
      <c r="I626" s="85"/>
      <c r="J626" s="85"/>
      <c r="K626" s="85"/>
      <c r="L626" s="85"/>
      <c r="M626" s="85"/>
      <c r="N626" s="85"/>
      <c r="O626" s="85"/>
      <c r="P626" s="85"/>
      <c r="Q626" s="85"/>
      <c r="R626" s="85"/>
      <c r="S626" s="85"/>
      <c r="T626" s="85"/>
      <c r="U626" s="85"/>
      <c r="V626" s="85"/>
      <c r="W626" s="85"/>
      <c r="X626" s="85"/>
      <c r="Y626" s="85"/>
      <c r="Z626" s="85"/>
    </row>
    <row r="627" ht="12.0" customHeight="1">
      <c r="A627" s="85"/>
      <c r="B627" s="85"/>
      <c r="C627" s="85"/>
      <c r="D627" s="85"/>
      <c r="E627" s="85"/>
      <c r="F627" s="85"/>
      <c r="G627" s="85"/>
      <c r="H627" s="85"/>
      <c r="I627" s="85"/>
      <c r="J627" s="85"/>
      <c r="K627" s="85"/>
      <c r="L627" s="85"/>
      <c r="M627" s="85"/>
      <c r="N627" s="85"/>
      <c r="O627" s="85"/>
      <c r="P627" s="85"/>
      <c r="Q627" s="85"/>
      <c r="R627" s="85"/>
      <c r="S627" s="85"/>
      <c r="T627" s="85"/>
      <c r="U627" s="85"/>
      <c r="V627" s="85"/>
      <c r="W627" s="85"/>
      <c r="X627" s="85"/>
      <c r="Y627" s="85"/>
      <c r="Z627" s="85"/>
    </row>
    <row r="628" ht="12.0" customHeight="1">
      <c r="A628" s="85"/>
      <c r="B628" s="85"/>
      <c r="C628" s="85"/>
      <c r="D628" s="85"/>
      <c r="E628" s="85"/>
      <c r="F628" s="85"/>
      <c r="G628" s="85"/>
      <c r="H628" s="85"/>
      <c r="I628" s="85"/>
      <c r="J628" s="85"/>
      <c r="K628" s="85"/>
      <c r="L628" s="85"/>
      <c r="M628" s="85"/>
      <c r="N628" s="85"/>
      <c r="O628" s="85"/>
      <c r="P628" s="85"/>
      <c r="Q628" s="85"/>
      <c r="R628" s="85"/>
      <c r="S628" s="85"/>
      <c r="T628" s="85"/>
      <c r="U628" s="85"/>
      <c r="V628" s="85"/>
      <c r="W628" s="85"/>
      <c r="X628" s="85"/>
      <c r="Y628" s="85"/>
      <c r="Z628" s="85"/>
    </row>
    <row r="629" ht="12.0" customHeight="1">
      <c r="A629" s="85"/>
      <c r="B629" s="85"/>
      <c r="C629" s="85"/>
      <c r="D629" s="85"/>
      <c r="E629" s="85"/>
      <c r="F629" s="85"/>
      <c r="G629" s="85"/>
      <c r="H629" s="85"/>
      <c r="I629" s="85"/>
      <c r="J629" s="85"/>
      <c r="K629" s="85"/>
      <c r="L629" s="85"/>
      <c r="M629" s="85"/>
      <c r="N629" s="85"/>
      <c r="O629" s="85"/>
      <c r="P629" s="85"/>
      <c r="Q629" s="85"/>
      <c r="R629" s="85"/>
      <c r="S629" s="85"/>
      <c r="T629" s="85"/>
      <c r="U629" s="85"/>
      <c r="V629" s="85"/>
      <c r="W629" s="85"/>
      <c r="X629" s="85"/>
      <c r="Y629" s="85"/>
      <c r="Z629" s="85"/>
    </row>
    <row r="630" ht="12.0" customHeight="1">
      <c r="A630" s="85"/>
      <c r="B630" s="85"/>
      <c r="C630" s="85"/>
      <c r="D630" s="85"/>
      <c r="E630" s="85"/>
      <c r="F630" s="85"/>
      <c r="G630" s="85"/>
      <c r="H630" s="85"/>
      <c r="I630" s="85"/>
      <c r="J630" s="85"/>
      <c r="K630" s="85"/>
      <c r="L630" s="85"/>
      <c r="M630" s="85"/>
      <c r="N630" s="85"/>
      <c r="O630" s="85"/>
      <c r="P630" s="85"/>
      <c r="Q630" s="85"/>
      <c r="R630" s="85"/>
      <c r="S630" s="85"/>
      <c r="T630" s="85"/>
      <c r="U630" s="85"/>
      <c r="V630" s="85"/>
      <c r="W630" s="85"/>
      <c r="X630" s="85"/>
      <c r="Y630" s="85"/>
      <c r="Z630" s="85"/>
    </row>
    <row r="631" ht="12.0" customHeight="1">
      <c r="A631" s="85"/>
      <c r="B631" s="85"/>
      <c r="C631" s="85"/>
      <c r="D631" s="85"/>
      <c r="E631" s="85"/>
      <c r="F631" s="85"/>
      <c r="G631" s="85"/>
      <c r="H631" s="85"/>
      <c r="I631" s="85"/>
      <c r="J631" s="85"/>
      <c r="K631" s="85"/>
      <c r="L631" s="85"/>
      <c r="M631" s="85"/>
      <c r="N631" s="85"/>
      <c r="O631" s="85"/>
      <c r="P631" s="85"/>
      <c r="Q631" s="85"/>
      <c r="R631" s="85"/>
      <c r="S631" s="85"/>
      <c r="T631" s="85"/>
      <c r="U631" s="85"/>
      <c r="V631" s="85"/>
      <c r="W631" s="85"/>
      <c r="X631" s="85"/>
      <c r="Y631" s="85"/>
      <c r="Z631" s="85"/>
    </row>
    <row r="632" ht="12.0" customHeight="1">
      <c r="A632" s="85"/>
      <c r="B632" s="85"/>
      <c r="C632" s="85"/>
      <c r="D632" s="85"/>
      <c r="E632" s="85"/>
      <c r="F632" s="85"/>
      <c r="G632" s="85"/>
      <c r="H632" s="85"/>
      <c r="I632" s="85"/>
      <c r="J632" s="85"/>
      <c r="K632" s="85"/>
      <c r="L632" s="85"/>
      <c r="M632" s="85"/>
      <c r="N632" s="85"/>
      <c r="O632" s="85"/>
      <c r="P632" s="85"/>
      <c r="Q632" s="85"/>
      <c r="R632" s="85"/>
      <c r="S632" s="85"/>
      <c r="T632" s="85"/>
      <c r="U632" s="85"/>
      <c r="V632" s="85"/>
      <c r="W632" s="85"/>
      <c r="X632" s="85"/>
      <c r="Y632" s="85"/>
      <c r="Z632" s="85"/>
    </row>
    <row r="633" ht="12.0" customHeight="1">
      <c r="A633" s="85"/>
      <c r="B633" s="85"/>
      <c r="C633" s="85"/>
      <c r="D633" s="85"/>
      <c r="E633" s="85"/>
      <c r="F633" s="85"/>
      <c r="G633" s="85"/>
      <c r="H633" s="85"/>
      <c r="I633" s="85"/>
      <c r="J633" s="85"/>
      <c r="K633" s="85"/>
      <c r="L633" s="85"/>
      <c r="M633" s="85"/>
      <c r="N633" s="85"/>
      <c r="O633" s="85"/>
      <c r="P633" s="85"/>
      <c r="Q633" s="85"/>
      <c r="R633" s="85"/>
      <c r="S633" s="85"/>
      <c r="T633" s="85"/>
      <c r="U633" s="85"/>
      <c r="V633" s="85"/>
      <c r="W633" s="85"/>
      <c r="X633" s="85"/>
      <c r="Y633" s="85"/>
      <c r="Z633" s="85"/>
    </row>
    <row r="634" ht="12.0" customHeight="1">
      <c r="A634" s="85"/>
      <c r="B634" s="85"/>
      <c r="C634" s="85"/>
      <c r="D634" s="85"/>
      <c r="E634" s="85"/>
      <c r="F634" s="85"/>
      <c r="G634" s="85"/>
      <c r="H634" s="85"/>
      <c r="I634" s="85"/>
      <c r="J634" s="85"/>
      <c r="K634" s="85"/>
      <c r="L634" s="85"/>
      <c r="M634" s="85"/>
      <c r="N634" s="85"/>
      <c r="O634" s="85"/>
      <c r="P634" s="85"/>
      <c r="Q634" s="85"/>
      <c r="R634" s="85"/>
      <c r="S634" s="85"/>
      <c r="T634" s="85"/>
      <c r="U634" s="85"/>
      <c r="V634" s="85"/>
      <c r="W634" s="85"/>
      <c r="X634" s="85"/>
      <c r="Y634" s="85"/>
      <c r="Z634" s="85"/>
    </row>
    <row r="635" ht="12.0" customHeight="1">
      <c r="A635" s="85"/>
      <c r="B635" s="85"/>
      <c r="C635" s="85"/>
      <c r="D635" s="85"/>
      <c r="E635" s="85"/>
      <c r="F635" s="85"/>
      <c r="G635" s="85"/>
      <c r="H635" s="85"/>
      <c r="I635" s="85"/>
      <c r="J635" s="85"/>
      <c r="K635" s="85"/>
      <c r="L635" s="85"/>
      <c r="M635" s="85"/>
      <c r="N635" s="85"/>
      <c r="O635" s="85"/>
      <c r="P635" s="85"/>
      <c r="Q635" s="85"/>
      <c r="R635" s="85"/>
      <c r="S635" s="85"/>
      <c r="T635" s="85"/>
      <c r="U635" s="85"/>
      <c r="V635" s="85"/>
      <c r="W635" s="85"/>
      <c r="X635" s="85"/>
      <c r="Y635" s="85"/>
      <c r="Z635" s="85"/>
    </row>
    <row r="636" ht="12.0" customHeight="1">
      <c r="A636" s="85"/>
      <c r="B636" s="85"/>
      <c r="C636" s="85"/>
      <c r="D636" s="85"/>
      <c r="E636" s="85"/>
      <c r="F636" s="85"/>
      <c r="G636" s="85"/>
      <c r="H636" s="85"/>
      <c r="I636" s="85"/>
      <c r="J636" s="85"/>
      <c r="K636" s="85"/>
      <c r="L636" s="85"/>
      <c r="M636" s="85"/>
      <c r="N636" s="85"/>
      <c r="O636" s="85"/>
      <c r="P636" s="85"/>
      <c r="Q636" s="85"/>
      <c r="R636" s="85"/>
      <c r="S636" s="85"/>
      <c r="T636" s="85"/>
      <c r="U636" s="85"/>
      <c r="V636" s="85"/>
      <c r="W636" s="85"/>
      <c r="X636" s="85"/>
      <c r="Y636" s="85"/>
      <c r="Z636" s="85"/>
    </row>
    <row r="637" ht="12.0" customHeight="1">
      <c r="A637" s="85"/>
      <c r="B637" s="85"/>
      <c r="C637" s="85"/>
      <c r="D637" s="85"/>
      <c r="E637" s="85"/>
      <c r="F637" s="85"/>
      <c r="G637" s="85"/>
      <c r="H637" s="85"/>
      <c r="I637" s="85"/>
      <c r="J637" s="85"/>
      <c r="K637" s="85"/>
      <c r="L637" s="85"/>
      <c r="M637" s="85"/>
      <c r="N637" s="85"/>
      <c r="O637" s="85"/>
      <c r="P637" s="85"/>
      <c r="Q637" s="85"/>
      <c r="R637" s="85"/>
      <c r="S637" s="85"/>
      <c r="T637" s="85"/>
      <c r="U637" s="85"/>
      <c r="V637" s="85"/>
      <c r="W637" s="85"/>
      <c r="X637" s="85"/>
      <c r="Y637" s="85"/>
      <c r="Z637" s="85"/>
    </row>
    <row r="638" ht="12.0" customHeight="1">
      <c r="A638" s="85"/>
      <c r="B638" s="85"/>
      <c r="C638" s="85"/>
      <c r="D638" s="85"/>
      <c r="E638" s="85"/>
      <c r="F638" s="85"/>
      <c r="G638" s="85"/>
      <c r="H638" s="85"/>
      <c r="I638" s="85"/>
      <c r="J638" s="85"/>
      <c r="K638" s="85"/>
      <c r="L638" s="85"/>
      <c r="M638" s="85"/>
      <c r="N638" s="85"/>
      <c r="O638" s="85"/>
      <c r="P638" s="85"/>
      <c r="Q638" s="85"/>
      <c r="R638" s="85"/>
      <c r="S638" s="85"/>
      <c r="T638" s="85"/>
      <c r="U638" s="85"/>
      <c r="V638" s="85"/>
      <c r="W638" s="85"/>
      <c r="X638" s="85"/>
      <c r="Y638" s="85"/>
      <c r="Z638" s="85"/>
    </row>
    <row r="639" ht="12.0" customHeight="1">
      <c r="A639" s="85"/>
      <c r="B639" s="85"/>
      <c r="C639" s="85"/>
      <c r="D639" s="85"/>
      <c r="E639" s="85"/>
      <c r="F639" s="85"/>
      <c r="G639" s="85"/>
      <c r="H639" s="85"/>
      <c r="I639" s="85"/>
      <c r="J639" s="85"/>
      <c r="K639" s="85"/>
      <c r="L639" s="85"/>
      <c r="M639" s="85"/>
      <c r="N639" s="85"/>
      <c r="O639" s="85"/>
      <c r="P639" s="85"/>
      <c r="Q639" s="85"/>
      <c r="R639" s="85"/>
      <c r="S639" s="85"/>
      <c r="T639" s="85"/>
      <c r="U639" s="85"/>
      <c r="V639" s="85"/>
      <c r="W639" s="85"/>
      <c r="X639" s="85"/>
      <c r="Y639" s="85"/>
      <c r="Z639" s="85"/>
    </row>
    <row r="640" ht="12.0" customHeight="1">
      <c r="A640" s="85"/>
      <c r="B640" s="85"/>
      <c r="C640" s="85"/>
      <c r="D640" s="85"/>
      <c r="E640" s="85"/>
      <c r="F640" s="85"/>
      <c r="G640" s="85"/>
      <c r="H640" s="85"/>
      <c r="I640" s="85"/>
      <c r="J640" s="85"/>
      <c r="K640" s="85"/>
      <c r="L640" s="85"/>
      <c r="M640" s="85"/>
      <c r="N640" s="85"/>
      <c r="O640" s="85"/>
      <c r="P640" s="85"/>
      <c r="Q640" s="85"/>
      <c r="R640" s="85"/>
      <c r="S640" s="85"/>
      <c r="T640" s="85"/>
      <c r="U640" s="85"/>
      <c r="V640" s="85"/>
      <c r="W640" s="85"/>
      <c r="X640" s="85"/>
      <c r="Y640" s="85"/>
      <c r="Z640" s="85"/>
    </row>
    <row r="641" ht="12.0" customHeight="1">
      <c r="A641" s="85"/>
      <c r="B641" s="85"/>
      <c r="C641" s="85"/>
      <c r="D641" s="85"/>
      <c r="E641" s="85"/>
      <c r="F641" s="85"/>
      <c r="G641" s="85"/>
      <c r="H641" s="85"/>
      <c r="I641" s="85"/>
      <c r="J641" s="85"/>
      <c r="K641" s="85"/>
      <c r="L641" s="85"/>
      <c r="M641" s="85"/>
      <c r="N641" s="85"/>
      <c r="O641" s="85"/>
      <c r="P641" s="85"/>
      <c r="Q641" s="85"/>
      <c r="R641" s="85"/>
      <c r="S641" s="85"/>
      <c r="T641" s="85"/>
      <c r="U641" s="85"/>
      <c r="V641" s="85"/>
      <c r="W641" s="85"/>
      <c r="X641" s="85"/>
      <c r="Y641" s="85"/>
      <c r="Z641" s="85"/>
    </row>
    <row r="642" ht="12.0" customHeight="1">
      <c r="A642" s="85"/>
      <c r="B642" s="85"/>
      <c r="C642" s="85"/>
      <c r="D642" s="85"/>
      <c r="E642" s="85"/>
      <c r="F642" s="85"/>
      <c r="G642" s="85"/>
      <c r="H642" s="85"/>
      <c r="I642" s="85"/>
      <c r="J642" s="85"/>
      <c r="K642" s="85"/>
      <c r="L642" s="85"/>
      <c r="M642" s="85"/>
      <c r="N642" s="85"/>
      <c r="O642" s="85"/>
      <c r="P642" s="85"/>
      <c r="Q642" s="85"/>
      <c r="R642" s="85"/>
      <c r="S642" s="85"/>
      <c r="T642" s="85"/>
      <c r="U642" s="85"/>
      <c r="V642" s="85"/>
      <c r="W642" s="85"/>
      <c r="X642" s="85"/>
      <c r="Y642" s="85"/>
      <c r="Z642" s="85"/>
    </row>
    <row r="643" ht="12.0" customHeight="1">
      <c r="A643" s="85"/>
      <c r="B643" s="85"/>
      <c r="C643" s="85"/>
      <c r="D643" s="85"/>
      <c r="E643" s="85"/>
      <c r="F643" s="85"/>
      <c r="G643" s="85"/>
      <c r="H643" s="85"/>
      <c r="I643" s="85"/>
      <c r="J643" s="85"/>
      <c r="K643" s="85"/>
      <c r="L643" s="85"/>
      <c r="M643" s="85"/>
      <c r="N643" s="85"/>
      <c r="O643" s="85"/>
      <c r="P643" s="85"/>
      <c r="Q643" s="85"/>
      <c r="R643" s="85"/>
      <c r="S643" s="85"/>
      <c r="T643" s="85"/>
      <c r="U643" s="85"/>
      <c r="V643" s="85"/>
      <c r="W643" s="85"/>
      <c r="X643" s="85"/>
      <c r="Y643" s="85"/>
      <c r="Z643" s="85"/>
    </row>
    <row r="644" ht="12.0" customHeight="1">
      <c r="A644" s="85"/>
      <c r="B644" s="85"/>
      <c r="C644" s="85"/>
      <c r="D644" s="85"/>
      <c r="E644" s="85"/>
      <c r="F644" s="85"/>
      <c r="G644" s="85"/>
      <c r="H644" s="85"/>
      <c r="I644" s="85"/>
      <c r="J644" s="85"/>
      <c r="K644" s="85"/>
      <c r="L644" s="85"/>
      <c r="M644" s="85"/>
      <c r="N644" s="85"/>
      <c r="O644" s="85"/>
      <c r="P644" s="85"/>
      <c r="Q644" s="85"/>
      <c r="R644" s="85"/>
      <c r="S644" s="85"/>
      <c r="T644" s="85"/>
      <c r="U644" s="85"/>
      <c r="V644" s="85"/>
      <c r="W644" s="85"/>
      <c r="X644" s="85"/>
      <c r="Y644" s="85"/>
      <c r="Z644" s="85"/>
    </row>
    <row r="645" ht="12.0" customHeight="1">
      <c r="A645" s="85"/>
      <c r="B645" s="85"/>
      <c r="C645" s="85"/>
      <c r="D645" s="85"/>
      <c r="E645" s="85"/>
      <c r="F645" s="85"/>
      <c r="G645" s="85"/>
      <c r="H645" s="85"/>
      <c r="I645" s="85"/>
      <c r="J645" s="85"/>
      <c r="K645" s="85"/>
      <c r="L645" s="85"/>
      <c r="M645" s="85"/>
      <c r="N645" s="85"/>
      <c r="O645" s="85"/>
      <c r="P645" s="85"/>
      <c r="Q645" s="85"/>
      <c r="R645" s="85"/>
      <c r="S645" s="85"/>
      <c r="T645" s="85"/>
      <c r="U645" s="85"/>
      <c r="V645" s="85"/>
      <c r="W645" s="85"/>
      <c r="X645" s="85"/>
      <c r="Y645" s="85"/>
      <c r="Z645" s="85"/>
    </row>
    <row r="646" ht="12.0" customHeight="1">
      <c r="A646" s="85"/>
      <c r="B646" s="85"/>
      <c r="C646" s="85"/>
      <c r="D646" s="85"/>
      <c r="E646" s="85"/>
      <c r="F646" s="85"/>
      <c r="G646" s="85"/>
      <c r="H646" s="85"/>
      <c r="I646" s="85"/>
      <c r="J646" s="85"/>
      <c r="K646" s="85"/>
      <c r="L646" s="85"/>
      <c r="M646" s="85"/>
      <c r="N646" s="85"/>
      <c r="O646" s="85"/>
      <c r="P646" s="85"/>
      <c r="Q646" s="85"/>
      <c r="R646" s="85"/>
      <c r="S646" s="85"/>
      <c r="T646" s="85"/>
      <c r="U646" s="85"/>
      <c r="V646" s="85"/>
      <c r="W646" s="85"/>
      <c r="X646" s="85"/>
      <c r="Y646" s="85"/>
      <c r="Z646" s="85"/>
    </row>
    <row r="647" ht="12.0" customHeight="1">
      <c r="A647" s="85"/>
      <c r="B647" s="85"/>
      <c r="C647" s="85"/>
      <c r="D647" s="85"/>
      <c r="E647" s="85"/>
      <c r="F647" s="85"/>
      <c r="G647" s="85"/>
      <c r="H647" s="85"/>
      <c r="I647" s="85"/>
      <c r="J647" s="85"/>
      <c r="K647" s="85"/>
      <c r="L647" s="85"/>
      <c r="M647" s="85"/>
      <c r="N647" s="85"/>
      <c r="O647" s="85"/>
      <c r="P647" s="85"/>
      <c r="Q647" s="85"/>
      <c r="R647" s="85"/>
      <c r="S647" s="85"/>
      <c r="T647" s="85"/>
      <c r="U647" s="85"/>
      <c r="V647" s="85"/>
      <c r="W647" s="85"/>
      <c r="X647" s="85"/>
      <c r="Y647" s="85"/>
      <c r="Z647" s="85"/>
    </row>
    <row r="648" ht="12.0" customHeight="1">
      <c r="A648" s="85"/>
      <c r="B648" s="85"/>
      <c r="C648" s="85"/>
      <c r="D648" s="85"/>
      <c r="E648" s="85"/>
      <c r="F648" s="85"/>
      <c r="G648" s="85"/>
      <c r="H648" s="85"/>
      <c r="I648" s="85"/>
      <c r="J648" s="85"/>
      <c r="K648" s="85"/>
      <c r="L648" s="85"/>
      <c r="M648" s="85"/>
      <c r="N648" s="85"/>
      <c r="O648" s="85"/>
      <c r="P648" s="85"/>
      <c r="Q648" s="85"/>
      <c r="R648" s="85"/>
      <c r="S648" s="85"/>
      <c r="T648" s="85"/>
      <c r="U648" s="85"/>
      <c r="V648" s="85"/>
      <c r="W648" s="85"/>
      <c r="X648" s="85"/>
      <c r="Y648" s="85"/>
      <c r="Z648" s="85"/>
    </row>
    <row r="649" ht="12.0" customHeight="1">
      <c r="A649" s="85"/>
      <c r="B649" s="85"/>
      <c r="C649" s="85"/>
      <c r="D649" s="85"/>
      <c r="E649" s="85"/>
      <c r="F649" s="85"/>
      <c r="G649" s="85"/>
      <c r="H649" s="85"/>
      <c r="I649" s="85"/>
      <c r="J649" s="85"/>
      <c r="K649" s="85"/>
      <c r="L649" s="85"/>
      <c r="M649" s="85"/>
      <c r="N649" s="85"/>
      <c r="O649" s="85"/>
      <c r="P649" s="85"/>
      <c r="Q649" s="85"/>
      <c r="R649" s="85"/>
      <c r="S649" s="85"/>
      <c r="T649" s="85"/>
      <c r="U649" s="85"/>
      <c r="V649" s="85"/>
      <c r="W649" s="85"/>
      <c r="X649" s="85"/>
      <c r="Y649" s="85"/>
      <c r="Z649" s="85"/>
    </row>
    <row r="650" ht="12.0" customHeight="1">
      <c r="A650" s="85"/>
      <c r="B650" s="85"/>
      <c r="C650" s="85"/>
      <c r="D650" s="85"/>
      <c r="E650" s="85"/>
      <c r="F650" s="85"/>
      <c r="G650" s="85"/>
      <c r="H650" s="85"/>
      <c r="I650" s="85"/>
      <c r="J650" s="85"/>
      <c r="K650" s="85"/>
      <c r="L650" s="85"/>
      <c r="M650" s="85"/>
      <c r="N650" s="85"/>
      <c r="O650" s="85"/>
      <c r="P650" s="85"/>
      <c r="Q650" s="85"/>
      <c r="R650" s="85"/>
      <c r="S650" s="85"/>
      <c r="T650" s="85"/>
      <c r="U650" s="85"/>
      <c r="V650" s="85"/>
      <c r="W650" s="85"/>
      <c r="X650" s="85"/>
      <c r="Y650" s="85"/>
      <c r="Z650" s="85"/>
    </row>
    <row r="651" ht="12.0" customHeight="1">
      <c r="A651" s="85"/>
      <c r="B651" s="85"/>
      <c r="C651" s="85"/>
      <c r="D651" s="85"/>
      <c r="E651" s="85"/>
      <c r="F651" s="85"/>
      <c r="G651" s="85"/>
      <c r="H651" s="85"/>
      <c r="I651" s="85"/>
      <c r="J651" s="85"/>
      <c r="K651" s="85"/>
      <c r="L651" s="85"/>
      <c r="M651" s="85"/>
      <c r="N651" s="85"/>
      <c r="O651" s="85"/>
      <c r="P651" s="85"/>
      <c r="Q651" s="85"/>
      <c r="R651" s="85"/>
      <c r="S651" s="85"/>
      <c r="T651" s="85"/>
      <c r="U651" s="85"/>
      <c r="V651" s="85"/>
      <c r="W651" s="85"/>
      <c r="X651" s="85"/>
      <c r="Y651" s="85"/>
      <c r="Z651" s="85"/>
    </row>
    <row r="652" ht="12.0" customHeight="1">
      <c r="A652" s="85"/>
      <c r="B652" s="85"/>
      <c r="C652" s="85"/>
      <c r="D652" s="85"/>
      <c r="E652" s="85"/>
      <c r="F652" s="85"/>
      <c r="G652" s="85"/>
      <c r="H652" s="85"/>
      <c r="I652" s="85"/>
      <c r="J652" s="85"/>
      <c r="K652" s="85"/>
      <c r="L652" s="85"/>
      <c r="M652" s="85"/>
      <c r="N652" s="85"/>
      <c r="O652" s="85"/>
      <c r="P652" s="85"/>
      <c r="Q652" s="85"/>
      <c r="R652" s="85"/>
      <c r="S652" s="85"/>
      <c r="T652" s="85"/>
      <c r="U652" s="85"/>
      <c r="V652" s="85"/>
      <c r="W652" s="85"/>
      <c r="X652" s="85"/>
      <c r="Y652" s="85"/>
      <c r="Z652" s="85"/>
    </row>
    <row r="653" ht="12.0" customHeight="1">
      <c r="A653" s="85"/>
      <c r="B653" s="85"/>
      <c r="C653" s="85"/>
      <c r="D653" s="85"/>
      <c r="E653" s="85"/>
      <c r="F653" s="85"/>
      <c r="G653" s="85"/>
      <c r="H653" s="85"/>
      <c r="I653" s="85"/>
      <c r="J653" s="85"/>
      <c r="K653" s="85"/>
      <c r="L653" s="85"/>
      <c r="M653" s="85"/>
      <c r="N653" s="85"/>
      <c r="O653" s="85"/>
      <c r="P653" s="85"/>
      <c r="Q653" s="85"/>
      <c r="R653" s="85"/>
      <c r="S653" s="85"/>
      <c r="T653" s="85"/>
      <c r="U653" s="85"/>
      <c r="V653" s="85"/>
      <c r="W653" s="85"/>
      <c r="X653" s="85"/>
      <c r="Y653" s="85"/>
      <c r="Z653" s="85"/>
    </row>
    <row r="654" ht="12.0" customHeight="1">
      <c r="A654" s="85"/>
      <c r="B654" s="85"/>
      <c r="C654" s="85"/>
      <c r="D654" s="85"/>
      <c r="E654" s="85"/>
      <c r="F654" s="85"/>
      <c r="G654" s="85"/>
      <c r="H654" s="85"/>
      <c r="I654" s="85"/>
      <c r="J654" s="85"/>
      <c r="K654" s="85"/>
      <c r="L654" s="85"/>
      <c r="M654" s="85"/>
      <c r="N654" s="85"/>
      <c r="O654" s="85"/>
      <c r="P654" s="85"/>
      <c r="Q654" s="85"/>
      <c r="R654" s="85"/>
      <c r="S654" s="85"/>
      <c r="T654" s="85"/>
      <c r="U654" s="85"/>
      <c r="V654" s="85"/>
      <c r="W654" s="85"/>
      <c r="X654" s="85"/>
      <c r="Y654" s="85"/>
      <c r="Z654" s="85"/>
    </row>
    <row r="655" ht="12.0" customHeight="1">
      <c r="A655" s="85"/>
      <c r="B655" s="85"/>
      <c r="C655" s="85"/>
      <c r="D655" s="85"/>
      <c r="E655" s="85"/>
      <c r="F655" s="85"/>
      <c r="G655" s="85"/>
      <c r="H655" s="85"/>
      <c r="I655" s="85"/>
      <c r="J655" s="85"/>
      <c r="K655" s="85"/>
      <c r="L655" s="85"/>
      <c r="M655" s="85"/>
      <c r="N655" s="85"/>
      <c r="O655" s="85"/>
      <c r="P655" s="85"/>
      <c r="Q655" s="85"/>
      <c r="R655" s="85"/>
      <c r="S655" s="85"/>
      <c r="T655" s="85"/>
      <c r="U655" s="85"/>
      <c r="V655" s="85"/>
      <c r="W655" s="85"/>
      <c r="X655" s="85"/>
      <c r="Y655" s="85"/>
      <c r="Z655" s="85"/>
    </row>
    <row r="656" ht="12.0" customHeight="1">
      <c r="A656" s="85"/>
      <c r="B656" s="85"/>
      <c r="C656" s="85"/>
      <c r="D656" s="85"/>
      <c r="E656" s="85"/>
      <c r="F656" s="85"/>
      <c r="G656" s="85"/>
      <c r="H656" s="85"/>
      <c r="I656" s="85"/>
      <c r="J656" s="85"/>
      <c r="K656" s="85"/>
      <c r="L656" s="85"/>
      <c r="M656" s="85"/>
      <c r="N656" s="85"/>
      <c r="O656" s="85"/>
      <c r="P656" s="85"/>
      <c r="Q656" s="85"/>
      <c r="R656" s="85"/>
      <c r="S656" s="85"/>
      <c r="T656" s="85"/>
      <c r="U656" s="85"/>
      <c r="V656" s="85"/>
      <c r="W656" s="85"/>
      <c r="X656" s="85"/>
      <c r="Y656" s="85"/>
      <c r="Z656" s="85"/>
    </row>
    <row r="657" ht="12.0" customHeight="1">
      <c r="A657" s="85"/>
      <c r="B657" s="85"/>
      <c r="C657" s="85"/>
      <c r="D657" s="85"/>
      <c r="E657" s="85"/>
      <c r="F657" s="85"/>
      <c r="G657" s="85"/>
      <c r="H657" s="85"/>
      <c r="I657" s="85"/>
      <c r="J657" s="85"/>
      <c r="K657" s="85"/>
      <c r="L657" s="85"/>
      <c r="M657" s="85"/>
      <c r="N657" s="85"/>
      <c r="O657" s="85"/>
      <c r="P657" s="85"/>
      <c r="Q657" s="85"/>
      <c r="R657" s="85"/>
      <c r="S657" s="85"/>
      <c r="T657" s="85"/>
      <c r="U657" s="85"/>
      <c r="V657" s="85"/>
      <c r="W657" s="85"/>
      <c r="X657" s="85"/>
      <c r="Y657" s="85"/>
      <c r="Z657" s="85"/>
    </row>
    <row r="658" ht="12.0" customHeight="1">
      <c r="A658" s="85"/>
      <c r="B658" s="85"/>
      <c r="C658" s="85"/>
      <c r="D658" s="85"/>
      <c r="E658" s="85"/>
      <c r="F658" s="85"/>
      <c r="G658" s="85"/>
      <c r="H658" s="85"/>
      <c r="I658" s="85"/>
      <c r="J658" s="85"/>
      <c r="K658" s="85"/>
      <c r="L658" s="85"/>
      <c r="M658" s="85"/>
      <c r="N658" s="85"/>
      <c r="O658" s="85"/>
      <c r="P658" s="85"/>
      <c r="Q658" s="85"/>
      <c r="R658" s="85"/>
      <c r="S658" s="85"/>
      <c r="T658" s="85"/>
      <c r="U658" s="85"/>
      <c r="V658" s="85"/>
      <c r="W658" s="85"/>
      <c r="X658" s="85"/>
      <c r="Y658" s="85"/>
      <c r="Z658" s="85"/>
    </row>
    <row r="659" ht="12.0" customHeight="1">
      <c r="A659" s="85"/>
      <c r="B659" s="85"/>
      <c r="C659" s="85"/>
      <c r="D659" s="85"/>
      <c r="E659" s="85"/>
      <c r="F659" s="85"/>
      <c r="G659" s="85"/>
      <c r="H659" s="85"/>
      <c r="I659" s="85"/>
      <c r="J659" s="85"/>
      <c r="K659" s="85"/>
      <c r="L659" s="85"/>
      <c r="M659" s="85"/>
      <c r="N659" s="85"/>
      <c r="O659" s="85"/>
      <c r="P659" s="85"/>
      <c r="Q659" s="85"/>
      <c r="R659" s="85"/>
      <c r="S659" s="85"/>
      <c r="T659" s="85"/>
      <c r="U659" s="85"/>
      <c r="V659" s="85"/>
      <c r="W659" s="85"/>
      <c r="X659" s="85"/>
      <c r="Y659" s="85"/>
      <c r="Z659" s="85"/>
    </row>
    <row r="660" ht="12.0" customHeight="1">
      <c r="A660" s="85"/>
      <c r="B660" s="85"/>
      <c r="C660" s="85"/>
      <c r="D660" s="85"/>
      <c r="E660" s="85"/>
      <c r="F660" s="85"/>
      <c r="G660" s="85"/>
      <c r="H660" s="85"/>
      <c r="I660" s="85"/>
      <c r="J660" s="85"/>
      <c r="K660" s="85"/>
      <c r="L660" s="85"/>
      <c r="M660" s="85"/>
      <c r="N660" s="85"/>
      <c r="O660" s="85"/>
      <c r="P660" s="85"/>
      <c r="Q660" s="85"/>
      <c r="R660" s="85"/>
      <c r="S660" s="85"/>
      <c r="T660" s="85"/>
      <c r="U660" s="85"/>
      <c r="V660" s="85"/>
      <c r="W660" s="85"/>
      <c r="X660" s="85"/>
      <c r="Y660" s="85"/>
      <c r="Z660" s="85"/>
    </row>
    <row r="661" ht="12.0" customHeight="1">
      <c r="A661" s="85"/>
      <c r="B661" s="85"/>
      <c r="C661" s="85"/>
      <c r="D661" s="85"/>
      <c r="E661" s="85"/>
      <c r="F661" s="85"/>
      <c r="G661" s="85"/>
      <c r="H661" s="85"/>
      <c r="I661" s="85"/>
      <c r="J661" s="85"/>
      <c r="K661" s="85"/>
      <c r="L661" s="85"/>
      <c r="M661" s="85"/>
      <c r="N661" s="85"/>
      <c r="O661" s="85"/>
      <c r="P661" s="85"/>
      <c r="Q661" s="85"/>
      <c r="R661" s="85"/>
      <c r="S661" s="85"/>
      <c r="T661" s="85"/>
      <c r="U661" s="85"/>
      <c r="V661" s="85"/>
      <c r="W661" s="85"/>
      <c r="X661" s="85"/>
      <c r="Y661" s="85"/>
      <c r="Z661" s="85"/>
    </row>
    <row r="662" ht="12.0" customHeight="1">
      <c r="A662" s="85"/>
      <c r="B662" s="85"/>
      <c r="C662" s="85"/>
      <c r="D662" s="85"/>
      <c r="E662" s="85"/>
      <c r="F662" s="85"/>
      <c r="G662" s="85"/>
      <c r="H662" s="85"/>
      <c r="I662" s="85"/>
      <c r="J662" s="85"/>
      <c r="K662" s="85"/>
      <c r="L662" s="85"/>
      <c r="M662" s="85"/>
      <c r="N662" s="85"/>
      <c r="O662" s="85"/>
      <c r="P662" s="85"/>
      <c r="Q662" s="85"/>
      <c r="R662" s="85"/>
      <c r="S662" s="85"/>
      <c r="T662" s="85"/>
      <c r="U662" s="85"/>
      <c r="V662" s="85"/>
      <c r="W662" s="85"/>
      <c r="X662" s="85"/>
      <c r="Y662" s="85"/>
      <c r="Z662" s="85"/>
    </row>
    <row r="663" ht="12.0" customHeight="1">
      <c r="A663" s="85"/>
      <c r="B663" s="85"/>
      <c r="C663" s="85"/>
      <c r="D663" s="85"/>
      <c r="E663" s="85"/>
      <c r="F663" s="85"/>
      <c r="G663" s="85"/>
      <c r="H663" s="85"/>
      <c r="I663" s="85"/>
      <c r="J663" s="85"/>
      <c r="K663" s="85"/>
      <c r="L663" s="85"/>
      <c r="M663" s="85"/>
      <c r="N663" s="85"/>
      <c r="O663" s="85"/>
      <c r="P663" s="85"/>
      <c r="Q663" s="85"/>
      <c r="R663" s="85"/>
      <c r="S663" s="85"/>
      <c r="T663" s="85"/>
      <c r="U663" s="85"/>
      <c r="V663" s="85"/>
      <c r="W663" s="85"/>
      <c r="X663" s="85"/>
      <c r="Y663" s="85"/>
      <c r="Z663" s="85"/>
    </row>
    <row r="664" ht="12.0" customHeight="1">
      <c r="A664" s="85"/>
      <c r="B664" s="85"/>
      <c r="C664" s="85"/>
      <c r="D664" s="85"/>
      <c r="E664" s="85"/>
      <c r="F664" s="85"/>
      <c r="G664" s="85"/>
      <c r="H664" s="85"/>
      <c r="I664" s="85"/>
      <c r="J664" s="85"/>
      <c r="K664" s="85"/>
      <c r="L664" s="85"/>
      <c r="M664" s="85"/>
      <c r="N664" s="85"/>
      <c r="O664" s="85"/>
      <c r="P664" s="85"/>
      <c r="Q664" s="85"/>
      <c r="R664" s="85"/>
      <c r="S664" s="85"/>
      <c r="T664" s="85"/>
      <c r="U664" s="85"/>
      <c r="V664" s="85"/>
      <c r="W664" s="85"/>
      <c r="X664" s="85"/>
      <c r="Y664" s="85"/>
      <c r="Z664" s="85"/>
    </row>
    <row r="665" ht="12.0" customHeight="1">
      <c r="A665" s="85"/>
      <c r="B665" s="85"/>
      <c r="C665" s="85"/>
      <c r="D665" s="85"/>
      <c r="E665" s="85"/>
      <c r="F665" s="85"/>
      <c r="G665" s="85"/>
      <c r="H665" s="85"/>
      <c r="I665" s="85"/>
      <c r="J665" s="85"/>
      <c r="K665" s="85"/>
      <c r="L665" s="85"/>
      <c r="M665" s="85"/>
      <c r="N665" s="85"/>
      <c r="O665" s="85"/>
      <c r="P665" s="85"/>
      <c r="Q665" s="85"/>
      <c r="R665" s="85"/>
      <c r="S665" s="85"/>
      <c r="T665" s="85"/>
      <c r="U665" s="85"/>
      <c r="V665" s="85"/>
      <c r="W665" s="85"/>
      <c r="X665" s="85"/>
      <c r="Y665" s="85"/>
      <c r="Z665" s="85"/>
    </row>
    <row r="666" ht="12.0" customHeight="1">
      <c r="A666" s="85"/>
      <c r="B666" s="85"/>
      <c r="C666" s="85"/>
      <c r="D666" s="85"/>
      <c r="E666" s="85"/>
      <c r="F666" s="85"/>
      <c r="G666" s="85"/>
      <c r="H666" s="85"/>
      <c r="I666" s="85"/>
      <c r="J666" s="85"/>
      <c r="K666" s="85"/>
      <c r="L666" s="85"/>
      <c r="M666" s="85"/>
      <c r="N666" s="85"/>
      <c r="O666" s="85"/>
      <c r="P666" s="85"/>
      <c r="Q666" s="85"/>
      <c r="R666" s="85"/>
      <c r="S666" s="85"/>
      <c r="T666" s="85"/>
      <c r="U666" s="85"/>
      <c r="V666" s="85"/>
      <c r="W666" s="85"/>
      <c r="X666" s="85"/>
      <c r="Y666" s="85"/>
      <c r="Z666" s="85"/>
    </row>
    <row r="667" ht="12.0" customHeight="1">
      <c r="A667" s="85"/>
      <c r="B667" s="85"/>
      <c r="C667" s="85"/>
      <c r="D667" s="85"/>
      <c r="E667" s="85"/>
      <c r="F667" s="85"/>
      <c r="G667" s="85"/>
      <c r="H667" s="85"/>
      <c r="I667" s="85"/>
      <c r="J667" s="85"/>
      <c r="K667" s="85"/>
      <c r="L667" s="85"/>
      <c r="M667" s="85"/>
      <c r="N667" s="85"/>
      <c r="O667" s="85"/>
      <c r="P667" s="85"/>
      <c r="Q667" s="85"/>
      <c r="R667" s="85"/>
      <c r="S667" s="85"/>
      <c r="T667" s="85"/>
      <c r="U667" s="85"/>
      <c r="V667" s="85"/>
      <c r="W667" s="85"/>
      <c r="X667" s="85"/>
      <c r="Y667" s="85"/>
      <c r="Z667" s="85"/>
    </row>
    <row r="668" ht="12.0" customHeight="1">
      <c r="A668" s="85"/>
      <c r="B668" s="85"/>
      <c r="C668" s="85"/>
      <c r="D668" s="85"/>
      <c r="E668" s="85"/>
      <c r="F668" s="85"/>
      <c r="G668" s="85"/>
      <c r="H668" s="85"/>
      <c r="I668" s="85"/>
      <c r="J668" s="85"/>
      <c r="K668" s="85"/>
      <c r="L668" s="85"/>
      <c r="M668" s="85"/>
      <c r="N668" s="85"/>
      <c r="O668" s="85"/>
      <c r="P668" s="85"/>
      <c r="Q668" s="85"/>
      <c r="R668" s="85"/>
      <c r="S668" s="85"/>
      <c r="T668" s="85"/>
      <c r="U668" s="85"/>
      <c r="V668" s="85"/>
      <c r="W668" s="85"/>
      <c r="X668" s="85"/>
      <c r="Y668" s="85"/>
      <c r="Z668" s="85"/>
    </row>
    <row r="669" ht="12.0" customHeight="1">
      <c r="A669" s="85"/>
      <c r="B669" s="85"/>
      <c r="C669" s="85"/>
      <c r="D669" s="85"/>
      <c r="E669" s="85"/>
      <c r="F669" s="85"/>
      <c r="G669" s="85"/>
      <c r="H669" s="85"/>
      <c r="I669" s="85"/>
      <c r="J669" s="85"/>
      <c r="K669" s="85"/>
      <c r="L669" s="85"/>
      <c r="M669" s="85"/>
      <c r="N669" s="85"/>
      <c r="O669" s="85"/>
      <c r="P669" s="85"/>
      <c r="Q669" s="85"/>
      <c r="R669" s="85"/>
      <c r="S669" s="85"/>
      <c r="T669" s="85"/>
      <c r="U669" s="85"/>
      <c r="V669" s="85"/>
      <c r="W669" s="85"/>
      <c r="X669" s="85"/>
      <c r="Y669" s="85"/>
      <c r="Z669" s="85"/>
    </row>
    <row r="670" ht="12.0" customHeight="1">
      <c r="A670" s="85"/>
      <c r="B670" s="85"/>
      <c r="C670" s="85"/>
      <c r="D670" s="85"/>
      <c r="E670" s="85"/>
      <c r="F670" s="85"/>
      <c r="G670" s="85"/>
      <c r="H670" s="85"/>
      <c r="I670" s="85"/>
      <c r="J670" s="85"/>
      <c r="K670" s="85"/>
      <c r="L670" s="85"/>
      <c r="M670" s="85"/>
      <c r="N670" s="85"/>
      <c r="O670" s="85"/>
      <c r="P670" s="85"/>
      <c r="Q670" s="85"/>
      <c r="R670" s="85"/>
      <c r="S670" s="85"/>
      <c r="T670" s="85"/>
      <c r="U670" s="85"/>
      <c r="V670" s="85"/>
      <c r="W670" s="85"/>
      <c r="X670" s="85"/>
      <c r="Y670" s="85"/>
      <c r="Z670" s="85"/>
    </row>
    <row r="671" ht="12.0" customHeight="1">
      <c r="A671" s="85"/>
      <c r="B671" s="85"/>
      <c r="C671" s="85"/>
      <c r="D671" s="85"/>
      <c r="E671" s="85"/>
      <c r="F671" s="85"/>
      <c r="G671" s="85"/>
      <c r="H671" s="85"/>
      <c r="I671" s="85"/>
      <c r="J671" s="85"/>
      <c r="K671" s="85"/>
      <c r="L671" s="85"/>
      <c r="M671" s="85"/>
      <c r="N671" s="85"/>
      <c r="O671" s="85"/>
      <c r="P671" s="85"/>
      <c r="Q671" s="85"/>
      <c r="R671" s="85"/>
      <c r="S671" s="85"/>
      <c r="T671" s="85"/>
      <c r="U671" s="85"/>
      <c r="V671" s="85"/>
      <c r="W671" s="85"/>
      <c r="X671" s="85"/>
      <c r="Y671" s="85"/>
      <c r="Z671" s="85"/>
    </row>
    <row r="672" ht="12.0" customHeight="1">
      <c r="A672" s="85"/>
      <c r="B672" s="85"/>
      <c r="C672" s="85"/>
      <c r="D672" s="85"/>
      <c r="E672" s="85"/>
      <c r="F672" s="85"/>
      <c r="G672" s="85"/>
      <c r="H672" s="85"/>
      <c r="I672" s="85"/>
      <c r="J672" s="85"/>
      <c r="K672" s="85"/>
      <c r="L672" s="85"/>
      <c r="M672" s="85"/>
      <c r="N672" s="85"/>
      <c r="O672" s="85"/>
      <c r="P672" s="85"/>
      <c r="Q672" s="85"/>
      <c r="R672" s="85"/>
      <c r="S672" s="85"/>
      <c r="T672" s="85"/>
      <c r="U672" s="85"/>
      <c r="V672" s="85"/>
      <c r="W672" s="85"/>
      <c r="X672" s="85"/>
      <c r="Y672" s="85"/>
      <c r="Z672" s="85"/>
    </row>
    <row r="673" ht="12.0" customHeight="1">
      <c r="A673" s="85"/>
      <c r="B673" s="85"/>
      <c r="C673" s="85"/>
      <c r="D673" s="85"/>
      <c r="E673" s="85"/>
      <c r="F673" s="85"/>
      <c r="G673" s="85"/>
      <c r="H673" s="85"/>
      <c r="I673" s="85"/>
      <c r="J673" s="85"/>
      <c r="K673" s="85"/>
      <c r="L673" s="85"/>
      <c r="M673" s="85"/>
      <c r="N673" s="85"/>
      <c r="O673" s="85"/>
      <c r="P673" s="85"/>
      <c r="Q673" s="85"/>
      <c r="R673" s="85"/>
      <c r="S673" s="85"/>
      <c r="T673" s="85"/>
      <c r="U673" s="85"/>
      <c r="V673" s="85"/>
      <c r="W673" s="85"/>
      <c r="X673" s="85"/>
      <c r="Y673" s="85"/>
      <c r="Z673" s="85"/>
    </row>
    <row r="674" ht="12.0" customHeight="1">
      <c r="A674" s="85"/>
      <c r="B674" s="85"/>
      <c r="C674" s="85"/>
      <c r="D674" s="85"/>
      <c r="E674" s="85"/>
      <c r="F674" s="85"/>
      <c r="G674" s="85"/>
      <c r="H674" s="85"/>
      <c r="I674" s="85"/>
      <c r="J674" s="85"/>
      <c r="K674" s="85"/>
      <c r="L674" s="85"/>
      <c r="M674" s="85"/>
      <c r="N674" s="85"/>
      <c r="O674" s="85"/>
      <c r="P674" s="85"/>
      <c r="Q674" s="85"/>
      <c r="R674" s="85"/>
      <c r="S674" s="85"/>
      <c r="T674" s="85"/>
      <c r="U674" s="85"/>
      <c r="V674" s="85"/>
      <c r="W674" s="85"/>
      <c r="X674" s="85"/>
      <c r="Y674" s="85"/>
      <c r="Z674" s="85"/>
    </row>
    <row r="675" ht="12.0" customHeight="1">
      <c r="A675" s="85"/>
      <c r="B675" s="85"/>
      <c r="C675" s="85"/>
      <c r="D675" s="85"/>
      <c r="E675" s="85"/>
      <c r="F675" s="85"/>
      <c r="G675" s="85"/>
      <c r="H675" s="85"/>
      <c r="I675" s="85"/>
      <c r="J675" s="85"/>
      <c r="K675" s="85"/>
      <c r="L675" s="85"/>
      <c r="M675" s="85"/>
      <c r="N675" s="85"/>
      <c r="O675" s="85"/>
      <c r="P675" s="85"/>
      <c r="Q675" s="85"/>
      <c r="R675" s="85"/>
      <c r="S675" s="85"/>
      <c r="T675" s="85"/>
      <c r="U675" s="85"/>
      <c r="V675" s="85"/>
      <c r="W675" s="85"/>
      <c r="X675" s="85"/>
      <c r="Y675" s="85"/>
      <c r="Z675" s="85"/>
    </row>
    <row r="676" ht="12.0" customHeight="1">
      <c r="A676" s="85"/>
      <c r="B676" s="85"/>
      <c r="C676" s="85"/>
      <c r="D676" s="85"/>
      <c r="E676" s="85"/>
      <c r="F676" s="85"/>
      <c r="G676" s="85"/>
      <c r="H676" s="85"/>
      <c r="I676" s="85"/>
      <c r="J676" s="85"/>
      <c r="K676" s="85"/>
      <c r="L676" s="85"/>
      <c r="M676" s="85"/>
      <c r="N676" s="85"/>
      <c r="O676" s="85"/>
      <c r="P676" s="85"/>
      <c r="Q676" s="85"/>
      <c r="R676" s="85"/>
      <c r="S676" s="85"/>
      <c r="T676" s="85"/>
      <c r="U676" s="85"/>
      <c r="V676" s="85"/>
      <c r="W676" s="85"/>
      <c r="X676" s="85"/>
      <c r="Y676" s="85"/>
      <c r="Z676" s="85"/>
    </row>
    <row r="677" ht="12.0" customHeight="1">
      <c r="A677" s="85"/>
      <c r="B677" s="85"/>
      <c r="C677" s="85"/>
      <c r="D677" s="85"/>
      <c r="E677" s="85"/>
      <c r="F677" s="85"/>
      <c r="G677" s="85"/>
      <c r="H677" s="85"/>
      <c r="I677" s="85"/>
      <c r="J677" s="85"/>
      <c r="K677" s="85"/>
      <c r="L677" s="85"/>
      <c r="M677" s="85"/>
      <c r="N677" s="85"/>
      <c r="O677" s="85"/>
      <c r="P677" s="85"/>
      <c r="Q677" s="85"/>
      <c r="R677" s="85"/>
      <c r="S677" s="85"/>
      <c r="T677" s="85"/>
      <c r="U677" s="85"/>
      <c r="V677" s="85"/>
      <c r="W677" s="85"/>
      <c r="X677" s="85"/>
      <c r="Y677" s="85"/>
      <c r="Z677" s="85"/>
    </row>
    <row r="678" ht="12.0" customHeight="1">
      <c r="A678" s="85"/>
      <c r="B678" s="85"/>
      <c r="C678" s="85"/>
      <c r="D678" s="85"/>
      <c r="E678" s="85"/>
      <c r="F678" s="85"/>
      <c r="G678" s="85"/>
      <c r="H678" s="85"/>
      <c r="I678" s="85"/>
      <c r="J678" s="85"/>
      <c r="K678" s="85"/>
      <c r="L678" s="85"/>
      <c r="M678" s="85"/>
      <c r="N678" s="85"/>
      <c r="O678" s="85"/>
      <c r="P678" s="85"/>
      <c r="Q678" s="85"/>
      <c r="R678" s="85"/>
      <c r="S678" s="85"/>
      <c r="T678" s="85"/>
      <c r="U678" s="85"/>
      <c r="V678" s="85"/>
      <c r="W678" s="85"/>
      <c r="X678" s="85"/>
      <c r="Y678" s="85"/>
      <c r="Z678" s="85"/>
    </row>
    <row r="679" ht="12.0" customHeight="1">
      <c r="A679" s="85"/>
      <c r="B679" s="85"/>
      <c r="C679" s="85"/>
      <c r="D679" s="85"/>
      <c r="E679" s="85"/>
      <c r="F679" s="85"/>
      <c r="G679" s="85"/>
      <c r="H679" s="85"/>
      <c r="I679" s="85"/>
      <c r="J679" s="85"/>
      <c r="K679" s="85"/>
      <c r="L679" s="85"/>
      <c r="M679" s="85"/>
      <c r="N679" s="85"/>
      <c r="O679" s="85"/>
      <c r="P679" s="85"/>
      <c r="Q679" s="85"/>
      <c r="R679" s="85"/>
      <c r="S679" s="85"/>
      <c r="T679" s="85"/>
      <c r="U679" s="85"/>
      <c r="V679" s="85"/>
      <c r="W679" s="85"/>
      <c r="X679" s="85"/>
      <c r="Y679" s="85"/>
      <c r="Z679" s="85"/>
    </row>
    <row r="680" ht="12.0" customHeight="1">
      <c r="A680" s="85"/>
      <c r="B680" s="85"/>
      <c r="C680" s="85"/>
      <c r="D680" s="85"/>
      <c r="E680" s="85"/>
      <c r="F680" s="85"/>
      <c r="G680" s="85"/>
      <c r="H680" s="85"/>
      <c r="I680" s="85"/>
      <c r="J680" s="85"/>
      <c r="K680" s="85"/>
      <c r="L680" s="85"/>
      <c r="M680" s="85"/>
      <c r="N680" s="85"/>
      <c r="O680" s="85"/>
      <c r="P680" s="85"/>
      <c r="Q680" s="85"/>
      <c r="R680" s="85"/>
      <c r="S680" s="85"/>
      <c r="T680" s="85"/>
      <c r="U680" s="85"/>
      <c r="V680" s="85"/>
      <c r="W680" s="85"/>
      <c r="X680" s="85"/>
      <c r="Y680" s="85"/>
      <c r="Z680" s="85"/>
    </row>
    <row r="681" ht="12.0" customHeight="1">
      <c r="A681" s="85"/>
      <c r="B681" s="85"/>
      <c r="C681" s="85"/>
      <c r="D681" s="85"/>
      <c r="E681" s="85"/>
      <c r="F681" s="85"/>
      <c r="G681" s="85"/>
      <c r="H681" s="85"/>
      <c r="I681" s="85"/>
      <c r="J681" s="85"/>
      <c r="K681" s="85"/>
      <c r="L681" s="85"/>
      <c r="M681" s="85"/>
      <c r="N681" s="85"/>
      <c r="O681" s="85"/>
      <c r="P681" s="85"/>
      <c r="Q681" s="85"/>
      <c r="R681" s="85"/>
      <c r="S681" s="85"/>
      <c r="T681" s="85"/>
      <c r="U681" s="85"/>
      <c r="V681" s="85"/>
      <c r="W681" s="85"/>
      <c r="X681" s="85"/>
      <c r="Y681" s="85"/>
      <c r="Z681" s="85"/>
    </row>
    <row r="682" ht="12.0" customHeight="1">
      <c r="A682" s="85"/>
      <c r="B682" s="85"/>
      <c r="C682" s="85"/>
      <c r="D682" s="85"/>
      <c r="E682" s="85"/>
      <c r="F682" s="85"/>
      <c r="G682" s="85"/>
      <c r="H682" s="85"/>
      <c r="I682" s="85"/>
      <c r="J682" s="85"/>
      <c r="K682" s="85"/>
      <c r="L682" s="85"/>
      <c r="M682" s="85"/>
      <c r="N682" s="85"/>
      <c r="O682" s="85"/>
      <c r="P682" s="85"/>
      <c r="Q682" s="85"/>
      <c r="R682" s="85"/>
      <c r="S682" s="85"/>
      <c r="T682" s="85"/>
      <c r="U682" s="85"/>
      <c r="V682" s="85"/>
      <c r="W682" s="85"/>
      <c r="X682" s="85"/>
      <c r="Y682" s="85"/>
      <c r="Z682" s="85"/>
    </row>
    <row r="683" ht="12.0" customHeight="1">
      <c r="A683" s="85"/>
      <c r="B683" s="85"/>
      <c r="C683" s="85"/>
      <c r="D683" s="85"/>
      <c r="E683" s="85"/>
      <c r="F683" s="85"/>
      <c r="G683" s="85"/>
      <c r="H683" s="85"/>
      <c r="I683" s="85"/>
      <c r="J683" s="85"/>
      <c r="K683" s="85"/>
      <c r="L683" s="85"/>
      <c r="M683" s="85"/>
      <c r="N683" s="85"/>
      <c r="O683" s="85"/>
      <c r="P683" s="85"/>
      <c r="Q683" s="85"/>
      <c r="R683" s="85"/>
      <c r="S683" s="85"/>
      <c r="T683" s="85"/>
      <c r="U683" s="85"/>
      <c r="V683" s="85"/>
      <c r="W683" s="85"/>
      <c r="X683" s="85"/>
      <c r="Y683" s="85"/>
      <c r="Z683" s="85"/>
    </row>
    <row r="684" ht="12.0" customHeight="1">
      <c r="A684" s="85"/>
      <c r="B684" s="85"/>
      <c r="C684" s="85"/>
      <c r="D684" s="85"/>
      <c r="E684" s="85"/>
      <c r="F684" s="85"/>
      <c r="G684" s="85"/>
      <c r="H684" s="85"/>
      <c r="I684" s="85"/>
      <c r="J684" s="85"/>
      <c r="K684" s="85"/>
      <c r="L684" s="85"/>
      <c r="M684" s="85"/>
      <c r="N684" s="85"/>
      <c r="O684" s="85"/>
      <c r="P684" s="85"/>
      <c r="Q684" s="85"/>
      <c r="R684" s="85"/>
      <c r="S684" s="85"/>
      <c r="T684" s="85"/>
      <c r="U684" s="85"/>
      <c r="V684" s="85"/>
      <c r="W684" s="85"/>
      <c r="X684" s="85"/>
      <c r="Y684" s="85"/>
      <c r="Z684" s="85"/>
    </row>
    <row r="685" ht="12.0" customHeight="1">
      <c r="A685" s="85"/>
      <c r="B685" s="85"/>
      <c r="C685" s="85"/>
      <c r="D685" s="85"/>
      <c r="E685" s="85"/>
      <c r="F685" s="85"/>
      <c r="G685" s="85"/>
      <c r="H685" s="85"/>
      <c r="I685" s="85"/>
      <c r="J685" s="85"/>
      <c r="K685" s="85"/>
      <c r="L685" s="85"/>
      <c r="M685" s="85"/>
      <c r="N685" s="85"/>
      <c r="O685" s="85"/>
      <c r="P685" s="85"/>
      <c r="Q685" s="85"/>
      <c r="R685" s="85"/>
      <c r="S685" s="85"/>
      <c r="T685" s="85"/>
      <c r="U685" s="85"/>
      <c r="V685" s="85"/>
      <c r="W685" s="85"/>
      <c r="X685" s="85"/>
      <c r="Y685" s="85"/>
      <c r="Z685" s="85"/>
    </row>
    <row r="686" ht="12.0" customHeight="1">
      <c r="A686" s="85"/>
      <c r="B686" s="85"/>
      <c r="C686" s="85"/>
      <c r="D686" s="85"/>
      <c r="E686" s="85"/>
      <c r="F686" s="85"/>
      <c r="G686" s="85"/>
      <c r="H686" s="85"/>
      <c r="I686" s="85"/>
      <c r="J686" s="85"/>
      <c r="K686" s="85"/>
      <c r="L686" s="85"/>
      <c r="M686" s="85"/>
      <c r="N686" s="85"/>
      <c r="O686" s="85"/>
      <c r="P686" s="85"/>
      <c r="Q686" s="85"/>
      <c r="R686" s="85"/>
      <c r="S686" s="85"/>
      <c r="T686" s="85"/>
      <c r="U686" s="85"/>
      <c r="V686" s="85"/>
      <c r="W686" s="85"/>
      <c r="X686" s="85"/>
      <c r="Y686" s="85"/>
      <c r="Z686" s="85"/>
    </row>
    <row r="687" ht="12.0" customHeight="1">
      <c r="A687" s="85"/>
      <c r="B687" s="85"/>
      <c r="C687" s="85"/>
      <c r="D687" s="85"/>
      <c r="E687" s="85"/>
      <c r="F687" s="85"/>
      <c r="G687" s="85"/>
      <c r="H687" s="85"/>
      <c r="I687" s="85"/>
      <c r="J687" s="85"/>
      <c r="K687" s="85"/>
      <c r="L687" s="85"/>
      <c r="M687" s="85"/>
      <c r="N687" s="85"/>
      <c r="O687" s="85"/>
      <c r="P687" s="85"/>
      <c r="Q687" s="85"/>
      <c r="R687" s="85"/>
      <c r="S687" s="85"/>
      <c r="T687" s="85"/>
      <c r="U687" s="85"/>
      <c r="V687" s="85"/>
      <c r="W687" s="85"/>
      <c r="X687" s="85"/>
      <c r="Y687" s="85"/>
      <c r="Z687" s="85"/>
    </row>
    <row r="688" ht="12.0" customHeight="1">
      <c r="A688" s="85"/>
      <c r="B688" s="85"/>
      <c r="C688" s="85"/>
      <c r="D688" s="85"/>
      <c r="E688" s="85"/>
      <c r="F688" s="85"/>
      <c r="G688" s="85"/>
      <c r="H688" s="85"/>
      <c r="I688" s="85"/>
      <c r="J688" s="85"/>
      <c r="K688" s="85"/>
      <c r="L688" s="85"/>
      <c r="M688" s="85"/>
      <c r="N688" s="85"/>
      <c r="O688" s="85"/>
      <c r="P688" s="85"/>
      <c r="Q688" s="85"/>
      <c r="R688" s="85"/>
      <c r="S688" s="85"/>
      <c r="T688" s="85"/>
      <c r="U688" s="85"/>
      <c r="V688" s="85"/>
      <c r="W688" s="85"/>
      <c r="X688" s="85"/>
      <c r="Y688" s="85"/>
      <c r="Z688" s="85"/>
    </row>
    <row r="689" ht="12.0" customHeight="1">
      <c r="A689" s="85"/>
      <c r="B689" s="85"/>
      <c r="C689" s="85"/>
      <c r="D689" s="85"/>
      <c r="E689" s="85"/>
      <c r="F689" s="85"/>
      <c r="G689" s="85"/>
      <c r="H689" s="85"/>
      <c r="I689" s="85"/>
      <c r="J689" s="85"/>
      <c r="K689" s="85"/>
      <c r="L689" s="85"/>
      <c r="M689" s="85"/>
      <c r="N689" s="85"/>
      <c r="O689" s="85"/>
      <c r="P689" s="85"/>
      <c r="Q689" s="85"/>
      <c r="R689" s="85"/>
      <c r="S689" s="85"/>
      <c r="T689" s="85"/>
      <c r="U689" s="85"/>
      <c r="V689" s="85"/>
      <c r="W689" s="85"/>
      <c r="X689" s="85"/>
      <c r="Y689" s="85"/>
      <c r="Z689" s="85"/>
    </row>
    <row r="690" ht="12.0" customHeight="1">
      <c r="A690" s="85"/>
      <c r="B690" s="85"/>
      <c r="C690" s="85"/>
      <c r="D690" s="85"/>
      <c r="E690" s="85"/>
      <c r="F690" s="85"/>
      <c r="G690" s="85"/>
      <c r="H690" s="85"/>
      <c r="I690" s="85"/>
      <c r="J690" s="85"/>
      <c r="K690" s="85"/>
      <c r="L690" s="85"/>
      <c r="M690" s="85"/>
      <c r="N690" s="85"/>
      <c r="O690" s="85"/>
      <c r="P690" s="85"/>
      <c r="Q690" s="85"/>
      <c r="R690" s="85"/>
      <c r="S690" s="85"/>
      <c r="T690" s="85"/>
      <c r="U690" s="85"/>
      <c r="V690" s="85"/>
      <c r="W690" s="85"/>
      <c r="X690" s="85"/>
      <c r="Y690" s="85"/>
      <c r="Z690" s="85"/>
    </row>
    <row r="691" ht="12.0" customHeight="1">
      <c r="A691" s="85"/>
      <c r="B691" s="85"/>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row>
    <row r="692" ht="12.0" customHeight="1">
      <c r="A692" s="85"/>
      <c r="B692" s="85"/>
      <c r="C692" s="85"/>
      <c r="D692" s="85"/>
      <c r="E692" s="85"/>
      <c r="F692" s="85"/>
      <c r="G692" s="85"/>
      <c r="H692" s="85"/>
      <c r="I692" s="85"/>
      <c r="J692" s="85"/>
      <c r="K692" s="85"/>
      <c r="L692" s="85"/>
      <c r="M692" s="85"/>
      <c r="N692" s="85"/>
      <c r="O692" s="85"/>
      <c r="P692" s="85"/>
      <c r="Q692" s="85"/>
      <c r="R692" s="85"/>
      <c r="S692" s="85"/>
      <c r="T692" s="85"/>
      <c r="U692" s="85"/>
      <c r="V692" s="85"/>
      <c r="W692" s="85"/>
      <c r="X692" s="85"/>
      <c r="Y692" s="85"/>
      <c r="Z692" s="85"/>
    </row>
    <row r="693" ht="12.0" customHeight="1">
      <c r="A693" s="85"/>
      <c r="B693" s="85"/>
      <c r="C693" s="85"/>
      <c r="D693" s="85"/>
      <c r="E693" s="85"/>
      <c r="F693" s="85"/>
      <c r="G693" s="85"/>
      <c r="H693" s="85"/>
      <c r="I693" s="85"/>
      <c r="J693" s="85"/>
      <c r="K693" s="85"/>
      <c r="L693" s="85"/>
      <c r="M693" s="85"/>
      <c r="N693" s="85"/>
      <c r="O693" s="85"/>
      <c r="P693" s="85"/>
      <c r="Q693" s="85"/>
      <c r="R693" s="85"/>
      <c r="S693" s="85"/>
      <c r="T693" s="85"/>
      <c r="U693" s="85"/>
      <c r="V693" s="85"/>
      <c r="W693" s="85"/>
      <c r="X693" s="85"/>
      <c r="Y693" s="85"/>
      <c r="Z693" s="85"/>
    </row>
    <row r="694" ht="12.0" customHeight="1">
      <c r="A694" s="85"/>
      <c r="B694" s="85"/>
      <c r="C694" s="85"/>
      <c r="D694" s="85"/>
      <c r="E694" s="85"/>
      <c r="F694" s="85"/>
      <c r="G694" s="85"/>
      <c r="H694" s="85"/>
      <c r="I694" s="85"/>
      <c r="J694" s="85"/>
      <c r="K694" s="85"/>
      <c r="L694" s="85"/>
      <c r="M694" s="85"/>
      <c r="N694" s="85"/>
      <c r="O694" s="85"/>
      <c r="P694" s="85"/>
      <c r="Q694" s="85"/>
      <c r="R694" s="85"/>
      <c r="S694" s="85"/>
      <c r="T694" s="85"/>
      <c r="U694" s="85"/>
      <c r="V694" s="85"/>
      <c r="W694" s="85"/>
      <c r="X694" s="85"/>
      <c r="Y694" s="85"/>
      <c r="Z694" s="85"/>
    </row>
    <row r="695" ht="12.0" customHeight="1">
      <c r="A695" s="85"/>
      <c r="B695" s="85"/>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row>
    <row r="696" ht="12.0" customHeight="1">
      <c r="A696" s="85"/>
      <c r="B696" s="85"/>
      <c r="C696" s="85"/>
      <c r="D696" s="85"/>
      <c r="E696" s="85"/>
      <c r="F696" s="85"/>
      <c r="G696" s="85"/>
      <c r="H696" s="85"/>
      <c r="I696" s="85"/>
      <c r="J696" s="85"/>
      <c r="K696" s="85"/>
      <c r="L696" s="85"/>
      <c r="M696" s="85"/>
      <c r="N696" s="85"/>
      <c r="O696" s="85"/>
      <c r="P696" s="85"/>
      <c r="Q696" s="85"/>
      <c r="R696" s="85"/>
      <c r="S696" s="85"/>
      <c r="T696" s="85"/>
      <c r="U696" s="85"/>
      <c r="V696" s="85"/>
      <c r="W696" s="85"/>
      <c r="X696" s="85"/>
      <c r="Y696" s="85"/>
      <c r="Z696" s="85"/>
    </row>
    <row r="697" ht="12.0" customHeight="1">
      <c r="A697" s="85"/>
      <c r="B697" s="85"/>
      <c r="C697" s="85"/>
      <c r="D697" s="85"/>
      <c r="E697" s="85"/>
      <c r="F697" s="85"/>
      <c r="G697" s="85"/>
      <c r="H697" s="85"/>
      <c r="I697" s="85"/>
      <c r="J697" s="85"/>
      <c r="K697" s="85"/>
      <c r="L697" s="85"/>
      <c r="M697" s="85"/>
      <c r="N697" s="85"/>
      <c r="O697" s="85"/>
      <c r="P697" s="85"/>
      <c r="Q697" s="85"/>
      <c r="R697" s="85"/>
      <c r="S697" s="85"/>
      <c r="T697" s="85"/>
      <c r="U697" s="85"/>
      <c r="V697" s="85"/>
      <c r="W697" s="85"/>
      <c r="X697" s="85"/>
      <c r="Y697" s="85"/>
      <c r="Z697" s="85"/>
    </row>
    <row r="698" ht="12.0" customHeight="1">
      <c r="A698" s="85"/>
      <c r="B698" s="85"/>
      <c r="C698" s="85"/>
      <c r="D698" s="85"/>
      <c r="E698" s="85"/>
      <c r="F698" s="85"/>
      <c r="G698" s="85"/>
      <c r="H698" s="85"/>
      <c r="I698" s="85"/>
      <c r="J698" s="85"/>
      <c r="K698" s="85"/>
      <c r="L698" s="85"/>
      <c r="M698" s="85"/>
      <c r="N698" s="85"/>
      <c r="O698" s="85"/>
      <c r="P698" s="85"/>
      <c r="Q698" s="85"/>
      <c r="R698" s="85"/>
      <c r="S698" s="85"/>
      <c r="T698" s="85"/>
      <c r="U698" s="85"/>
      <c r="V698" s="85"/>
      <c r="W698" s="85"/>
      <c r="X698" s="85"/>
      <c r="Y698" s="85"/>
      <c r="Z698" s="85"/>
    </row>
    <row r="699" ht="12.0" customHeight="1">
      <c r="A699" s="85"/>
      <c r="B699" s="85"/>
      <c r="C699" s="85"/>
      <c r="D699" s="85"/>
      <c r="E699" s="85"/>
      <c r="F699" s="85"/>
      <c r="G699" s="85"/>
      <c r="H699" s="85"/>
      <c r="I699" s="85"/>
      <c r="J699" s="85"/>
      <c r="K699" s="85"/>
      <c r="L699" s="85"/>
      <c r="M699" s="85"/>
      <c r="N699" s="85"/>
      <c r="O699" s="85"/>
      <c r="P699" s="85"/>
      <c r="Q699" s="85"/>
      <c r="R699" s="85"/>
      <c r="S699" s="85"/>
      <c r="T699" s="85"/>
      <c r="U699" s="85"/>
      <c r="V699" s="85"/>
      <c r="W699" s="85"/>
      <c r="X699" s="85"/>
      <c r="Y699" s="85"/>
      <c r="Z699" s="85"/>
    </row>
    <row r="700" ht="12.0" customHeight="1">
      <c r="A700" s="85"/>
      <c r="B700" s="85"/>
      <c r="C700" s="85"/>
      <c r="D700" s="85"/>
      <c r="E700" s="85"/>
      <c r="F700" s="85"/>
      <c r="G700" s="85"/>
      <c r="H700" s="85"/>
      <c r="I700" s="85"/>
      <c r="J700" s="85"/>
      <c r="K700" s="85"/>
      <c r="L700" s="85"/>
      <c r="M700" s="85"/>
      <c r="N700" s="85"/>
      <c r="O700" s="85"/>
      <c r="P700" s="85"/>
      <c r="Q700" s="85"/>
      <c r="R700" s="85"/>
      <c r="S700" s="85"/>
      <c r="T700" s="85"/>
      <c r="U700" s="85"/>
      <c r="V700" s="85"/>
      <c r="W700" s="85"/>
      <c r="X700" s="85"/>
      <c r="Y700" s="85"/>
      <c r="Z700" s="85"/>
    </row>
    <row r="701" ht="12.0" customHeight="1">
      <c r="A701" s="85"/>
      <c r="B701" s="85"/>
      <c r="C701" s="85"/>
      <c r="D701" s="85"/>
      <c r="E701" s="85"/>
      <c r="F701" s="85"/>
      <c r="G701" s="85"/>
      <c r="H701" s="85"/>
      <c r="I701" s="85"/>
      <c r="J701" s="85"/>
      <c r="K701" s="85"/>
      <c r="L701" s="85"/>
      <c r="M701" s="85"/>
      <c r="N701" s="85"/>
      <c r="O701" s="85"/>
      <c r="P701" s="85"/>
      <c r="Q701" s="85"/>
      <c r="R701" s="85"/>
      <c r="S701" s="85"/>
      <c r="T701" s="85"/>
      <c r="U701" s="85"/>
      <c r="V701" s="85"/>
      <c r="W701" s="85"/>
      <c r="X701" s="85"/>
      <c r="Y701" s="85"/>
      <c r="Z701" s="85"/>
    </row>
    <row r="702" ht="12.0" customHeight="1">
      <c r="A702" s="85"/>
      <c r="B702" s="85"/>
      <c r="C702" s="85"/>
      <c r="D702" s="85"/>
      <c r="E702" s="85"/>
      <c r="F702" s="85"/>
      <c r="G702" s="85"/>
      <c r="H702" s="85"/>
      <c r="I702" s="85"/>
      <c r="J702" s="85"/>
      <c r="K702" s="85"/>
      <c r="L702" s="85"/>
      <c r="M702" s="85"/>
      <c r="N702" s="85"/>
      <c r="O702" s="85"/>
      <c r="P702" s="85"/>
      <c r="Q702" s="85"/>
      <c r="R702" s="85"/>
      <c r="S702" s="85"/>
      <c r="T702" s="85"/>
      <c r="U702" s="85"/>
      <c r="V702" s="85"/>
      <c r="W702" s="85"/>
      <c r="X702" s="85"/>
      <c r="Y702" s="85"/>
      <c r="Z702" s="85"/>
    </row>
    <row r="703" ht="12.0" customHeight="1">
      <c r="A703" s="85"/>
      <c r="B703" s="85"/>
      <c r="C703" s="85"/>
      <c r="D703" s="85"/>
      <c r="E703" s="85"/>
      <c r="F703" s="85"/>
      <c r="G703" s="85"/>
      <c r="H703" s="85"/>
      <c r="I703" s="85"/>
      <c r="J703" s="85"/>
      <c r="K703" s="85"/>
      <c r="L703" s="85"/>
      <c r="M703" s="85"/>
      <c r="N703" s="85"/>
      <c r="O703" s="85"/>
      <c r="P703" s="85"/>
      <c r="Q703" s="85"/>
      <c r="R703" s="85"/>
      <c r="S703" s="85"/>
      <c r="T703" s="85"/>
      <c r="U703" s="85"/>
      <c r="V703" s="85"/>
      <c r="W703" s="85"/>
      <c r="X703" s="85"/>
      <c r="Y703" s="85"/>
      <c r="Z703" s="85"/>
    </row>
    <row r="704" ht="12.0" customHeight="1">
      <c r="A704" s="85"/>
      <c r="B704" s="85"/>
      <c r="C704" s="85"/>
      <c r="D704" s="85"/>
      <c r="E704" s="85"/>
      <c r="F704" s="85"/>
      <c r="G704" s="85"/>
      <c r="H704" s="85"/>
      <c r="I704" s="85"/>
      <c r="J704" s="85"/>
      <c r="K704" s="85"/>
      <c r="L704" s="85"/>
      <c r="M704" s="85"/>
      <c r="N704" s="85"/>
      <c r="O704" s="85"/>
      <c r="P704" s="85"/>
      <c r="Q704" s="85"/>
      <c r="R704" s="85"/>
      <c r="S704" s="85"/>
      <c r="T704" s="85"/>
      <c r="U704" s="85"/>
      <c r="V704" s="85"/>
      <c r="W704" s="85"/>
      <c r="X704" s="85"/>
      <c r="Y704" s="85"/>
      <c r="Z704" s="85"/>
    </row>
    <row r="705" ht="12.0" customHeight="1">
      <c r="A705" s="85"/>
      <c r="B705" s="85"/>
      <c r="C705" s="85"/>
      <c r="D705" s="85"/>
      <c r="E705" s="85"/>
      <c r="F705" s="85"/>
      <c r="G705" s="85"/>
      <c r="H705" s="85"/>
      <c r="I705" s="85"/>
      <c r="J705" s="85"/>
      <c r="K705" s="85"/>
      <c r="L705" s="85"/>
      <c r="M705" s="85"/>
      <c r="N705" s="85"/>
      <c r="O705" s="85"/>
      <c r="P705" s="85"/>
      <c r="Q705" s="85"/>
      <c r="R705" s="85"/>
      <c r="S705" s="85"/>
      <c r="T705" s="85"/>
      <c r="U705" s="85"/>
      <c r="V705" s="85"/>
      <c r="W705" s="85"/>
      <c r="X705" s="85"/>
      <c r="Y705" s="85"/>
      <c r="Z705" s="85"/>
    </row>
    <row r="706" ht="12.0" customHeight="1">
      <c r="A706" s="85"/>
      <c r="B706" s="85"/>
      <c r="C706" s="85"/>
      <c r="D706" s="85"/>
      <c r="E706" s="85"/>
      <c r="F706" s="85"/>
      <c r="G706" s="85"/>
      <c r="H706" s="85"/>
      <c r="I706" s="85"/>
      <c r="J706" s="85"/>
      <c r="K706" s="85"/>
      <c r="L706" s="85"/>
      <c r="M706" s="85"/>
      <c r="N706" s="85"/>
      <c r="O706" s="85"/>
      <c r="P706" s="85"/>
      <c r="Q706" s="85"/>
      <c r="R706" s="85"/>
      <c r="S706" s="85"/>
      <c r="T706" s="85"/>
      <c r="U706" s="85"/>
      <c r="V706" s="85"/>
      <c r="W706" s="85"/>
      <c r="X706" s="85"/>
      <c r="Y706" s="85"/>
      <c r="Z706" s="85"/>
    </row>
    <row r="707" ht="12.0" customHeight="1">
      <c r="A707" s="85"/>
      <c r="B707" s="85"/>
      <c r="C707" s="85"/>
      <c r="D707" s="85"/>
      <c r="E707" s="85"/>
      <c r="F707" s="85"/>
      <c r="G707" s="85"/>
      <c r="H707" s="85"/>
      <c r="I707" s="85"/>
      <c r="J707" s="85"/>
      <c r="K707" s="85"/>
      <c r="L707" s="85"/>
      <c r="M707" s="85"/>
      <c r="N707" s="85"/>
      <c r="O707" s="85"/>
      <c r="P707" s="85"/>
      <c r="Q707" s="85"/>
      <c r="R707" s="85"/>
      <c r="S707" s="85"/>
      <c r="T707" s="85"/>
      <c r="U707" s="85"/>
      <c r="V707" s="85"/>
      <c r="W707" s="85"/>
      <c r="X707" s="85"/>
      <c r="Y707" s="85"/>
      <c r="Z707" s="85"/>
    </row>
    <row r="708" ht="12.0" customHeight="1">
      <c r="A708" s="85"/>
      <c r="B708" s="85"/>
      <c r="C708" s="85"/>
      <c r="D708" s="85"/>
      <c r="E708" s="85"/>
      <c r="F708" s="85"/>
      <c r="G708" s="85"/>
      <c r="H708" s="85"/>
      <c r="I708" s="85"/>
      <c r="J708" s="85"/>
      <c r="K708" s="85"/>
      <c r="L708" s="85"/>
      <c r="M708" s="85"/>
      <c r="N708" s="85"/>
      <c r="O708" s="85"/>
      <c r="P708" s="85"/>
      <c r="Q708" s="85"/>
      <c r="R708" s="85"/>
      <c r="S708" s="85"/>
      <c r="T708" s="85"/>
      <c r="U708" s="85"/>
      <c r="V708" s="85"/>
      <c r="W708" s="85"/>
      <c r="X708" s="85"/>
      <c r="Y708" s="85"/>
      <c r="Z708" s="85"/>
    </row>
    <row r="709" ht="12.0" customHeight="1">
      <c r="A709" s="85"/>
      <c r="B709" s="85"/>
      <c r="C709" s="85"/>
      <c r="D709" s="85"/>
      <c r="E709" s="85"/>
      <c r="F709" s="85"/>
      <c r="G709" s="85"/>
      <c r="H709" s="85"/>
      <c r="I709" s="85"/>
      <c r="J709" s="85"/>
      <c r="K709" s="85"/>
      <c r="L709" s="85"/>
      <c r="M709" s="85"/>
      <c r="N709" s="85"/>
      <c r="O709" s="85"/>
      <c r="P709" s="85"/>
      <c r="Q709" s="85"/>
      <c r="R709" s="85"/>
      <c r="S709" s="85"/>
      <c r="T709" s="85"/>
      <c r="U709" s="85"/>
      <c r="V709" s="85"/>
      <c r="W709" s="85"/>
      <c r="X709" s="85"/>
      <c r="Y709" s="85"/>
      <c r="Z709" s="85"/>
    </row>
    <row r="710" ht="12.0" customHeight="1">
      <c r="A710" s="85"/>
      <c r="B710" s="85"/>
      <c r="C710" s="85"/>
      <c r="D710" s="85"/>
      <c r="E710" s="85"/>
      <c r="F710" s="85"/>
      <c r="G710" s="85"/>
      <c r="H710" s="85"/>
      <c r="I710" s="85"/>
      <c r="J710" s="85"/>
      <c r="K710" s="85"/>
      <c r="L710" s="85"/>
      <c r="M710" s="85"/>
      <c r="N710" s="85"/>
      <c r="O710" s="85"/>
      <c r="P710" s="85"/>
      <c r="Q710" s="85"/>
      <c r="R710" s="85"/>
      <c r="S710" s="85"/>
      <c r="T710" s="85"/>
      <c r="U710" s="85"/>
      <c r="V710" s="85"/>
      <c r="W710" s="85"/>
      <c r="X710" s="85"/>
      <c r="Y710" s="85"/>
      <c r="Z710" s="85"/>
    </row>
    <row r="711" ht="12.0" customHeight="1">
      <c r="A711" s="85"/>
      <c r="B711" s="85"/>
      <c r="C711" s="85"/>
      <c r="D711" s="85"/>
      <c r="E711" s="85"/>
      <c r="F711" s="85"/>
      <c r="G711" s="85"/>
      <c r="H711" s="85"/>
      <c r="I711" s="85"/>
      <c r="J711" s="85"/>
      <c r="K711" s="85"/>
      <c r="L711" s="85"/>
      <c r="M711" s="85"/>
      <c r="N711" s="85"/>
      <c r="O711" s="85"/>
      <c r="P711" s="85"/>
      <c r="Q711" s="85"/>
      <c r="R711" s="85"/>
      <c r="S711" s="85"/>
      <c r="T711" s="85"/>
      <c r="U711" s="85"/>
      <c r="V711" s="85"/>
      <c r="W711" s="85"/>
      <c r="X711" s="85"/>
      <c r="Y711" s="85"/>
      <c r="Z711" s="85"/>
    </row>
    <row r="712" ht="12.0" customHeight="1">
      <c r="A712" s="85"/>
      <c r="B712" s="85"/>
      <c r="C712" s="85"/>
      <c r="D712" s="85"/>
      <c r="E712" s="85"/>
      <c r="F712" s="85"/>
      <c r="G712" s="85"/>
      <c r="H712" s="85"/>
      <c r="I712" s="85"/>
      <c r="J712" s="85"/>
      <c r="K712" s="85"/>
      <c r="L712" s="85"/>
      <c r="M712" s="85"/>
      <c r="N712" s="85"/>
      <c r="O712" s="85"/>
      <c r="P712" s="85"/>
      <c r="Q712" s="85"/>
      <c r="R712" s="85"/>
      <c r="S712" s="85"/>
      <c r="T712" s="85"/>
      <c r="U712" s="85"/>
      <c r="V712" s="85"/>
      <c r="W712" s="85"/>
      <c r="X712" s="85"/>
      <c r="Y712" s="85"/>
      <c r="Z712" s="85"/>
    </row>
    <row r="713" ht="12.0" customHeight="1">
      <c r="A713" s="85"/>
      <c r="B713" s="85"/>
      <c r="C713" s="85"/>
      <c r="D713" s="85"/>
      <c r="E713" s="85"/>
      <c r="F713" s="85"/>
      <c r="G713" s="85"/>
      <c r="H713" s="85"/>
      <c r="I713" s="85"/>
      <c r="J713" s="85"/>
      <c r="K713" s="85"/>
      <c r="L713" s="85"/>
      <c r="M713" s="85"/>
      <c r="N713" s="85"/>
      <c r="O713" s="85"/>
      <c r="P713" s="85"/>
      <c r="Q713" s="85"/>
      <c r="R713" s="85"/>
      <c r="S713" s="85"/>
      <c r="T713" s="85"/>
      <c r="U713" s="85"/>
      <c r="V713" s="85"/>
      <c r="W713" s="85"/>
      <c r="X713" s="85"/>
      <c r="Y713" s="85"/>
      <c r="Z713" s="85"/>
    </row>
    <row r="714" ht="12.0" customHeight="1">
      <c r="A714" s="85"/>
      <c r="B714" s="85"/>
      <c r="C714" s="85"/>
      <c r="D714" s="85"/>
      <c r="E714" s="85"/>
      <c r="F714" s="85"/>
      <c r="G714" s="85"/>
      <c r="H714" s="85"/>
      <c r="I714" s="85"/>
      <c r="J714" s="85"/>
      <c r="K714" s="85"/>
      <c r="L714" s="85"/>
      <c r="M714" s="85"/>
      <c r="N714" s="85"/>
      <c r="O714" s="85"/>
      <c r="P714" s="85"/>
      <c r="Q714" s="85"/>
      <c r="R714" s="85"/>
      <c r="S714" s="85"/>
      <c r="T714" s="85"/>
      <c r="U714" s="85"/>
      <c r="V714" s="85"/>
      <c r="W714" s="85"/>
      <c r="X714" s="85"/>
      <c r="Y714" s="85"/>
      <c r="Z714" s="85"/>
    </row>
    <row r="715" ht="12.0" customHeight="1">
      <c r="A715" s="85"/>
      <c r="B715" s="85"/>
      <c r="C715" s="85"/>
      <c r="D715" s="85"/>
      <c r="E715" s="85"/>
      <c r="F715" s="85"/>
      <c r="G715" s="85"/>
      <c r="H715" s="85"/>
      <c r="I715" s="85"/>
      <c r="J715" s="85"/>
      <c r="K715" s="85"/>
      <c r="L715" s="85"/>
      <c r="M715" s="85"/>
      <c r="N715" s="85"/>
      <c r="O715" s="85"/>
      <c r="P715" s="85"/>
      <c r="Q715" s="85"/>
      <c r="R715" s="85"/>
      <c r="S715" s="85"/>
      <c r="T715" s="85"/>
      <c r="U715" s="85"/>
      <c r="V715" s="85"/>
      <c r="W715" s="85"/>
      <c r="X715" s="85"/>
      <c r="Y715" s="85"/>
      <c r="Z715" s="85"/>
    </row>
    <row r="716" ht="12.0" customHeight="1">
      <c r="A716" s="85"/>
      <c r="B716" s="85"/>
      <c r="C716" s="85"/>
      <c r="D716" s="85"/>
      <c r="E716" s="85"/>
      <c r="F716" s="85"/>
      <c r="G716" s="85"/>
      <c r="H716" s="85"/>
      <c r="I716" s="85"/>
      <c r="J716" s="85"/>
      <c r="K716" s="85"/>
      <c r="L716" s="85"/>
      <c r="M716" s="85"/>
      <c r="N716" s="85"/>
      <c r="O716" s="85"/>
      <c r="P716" s="85"/>
      <c r="Q716" s="85"/>
      <c r="R716" s="85"/>
      <c r="S716" s="85"/>
      <c r="T716" s="85"/>
      <c r="U716" s="85"/>
      <c r="V716" s="85"/>
      <c r="W716" s="85"/>
      <c r="X716" s="85"/>
      <c r="Y716" s="85"/>
      <c r="Z716" s="85"/>
    </row>
    <row r="717" ht="12.0" customHeight="1">
      <c r="A717" s="85"/>
      <c r="B717" s="85"/>
      <c r="C717" s="85"/>
      <c r="D717" s="85"/>
      <c r="E717" s="85"/>
      <c r="F717" s="85"/>
      <c r="G717" s="85"/>
      <c r="H717" s="85"/>
      <c r="I717" s="85"/>
      <c r="J717" s="85"/>
      <c r="K717" s="85"/>
      <c r="L717" s="85"/>
      <c r="M717" s="85"/>
      <c r="N717" s="85"/>
      <c r="O717" s="85"/>
      <c r="P717" s="85"/>
      <c r="Q717" s="85"/>
      <c r="R717" s="85"/>
      <c r="S717" s="85"/>
      <c r="T717" s="85"/>
      <c r="U717" s="85"/>
      <c r="V717" s="85"/>
      <c r="W717" s="85"/>
      <c r="X717" s="85"/>
      <c r="Y717" s="85"/>
      <c r="Z717" s="85"/>
    </row>
    <row r="718" ht="12.0" customHeight="1">
      <c r="A718" s="85"/>
      <c r="B718" s="85"/>
      <c r="C718" s="85"/>
      <c r="D718" s="85"/>
      <c r="E718" s="85"/>
      <c r="F718" s="85"/>
      <c r="G718" s="85"/>
      <c r="H718" s="85"/>
      <c r="I718" s="85"/>
      <c r="J718" s="85"/>
      <c r="K718" s="85"/>
      <c r="L718" s="85"/>
      <c r="M718" s="85"/>
      <c r="N718" s="85"/>
      <c r="O718" s="85"/>
      <c r="P718" s="85"/>
      <c r="Q718" s="85"/>
      <c r="R718" s="85"/>
      <c r="S718" s="85"/>
      <c r="T718" s="85"/>
      <c r="U718" s="85"/>
      <c r="V718" s="85"/>
      <c r="W718" s="85"/>
      <c r="X718" s="85"/>
      <c r="Y718" s="85"/>
      <c r="Z718" s="85"/>
    </row>
    <row r="719" ht="12.0" customHeight="1">
      <c r="A719" s="85"/>
      <c r="B719" s="85"/>
      <c r="C719" s="85"/>
      <c r="D719" s="85"/>
      <c r="E719" s="85"/>
      <c r="F719" s="85"/>
      <c r="G719" s="85"/>
      <c r="H719" s="85"/>
      <c r="I719" s="85"/>
      <c r="J719" s="85"/>
      <c r="K719" s="85"/>
      <c r="L719" s="85"/>
      <c r="M719" s="85"/>
      <c r="N719" s="85"/>
      <c r="O719" s="85"/>
      <c r="P719" s="85"/>
      <c r="Q719" s="85"/>
      <c r="R719" s="85"/>
      <c r="S719" s="85"/>
      <c r="T719" s="85"/>
      <c r="U719" s="85"/>
      <c r="V719" s="85"/>
      <c r="W719" s="85"/>
      <c r="X719" s="85"/>
      <c r="Y719" s="85"/>
      <c r="Z719" s="85"/>
    </row>
    <row r="720" ht="12.0" customHeight="1">
      <c r="A720" s="85"/>
      <c r="B720" s="85"/>
      <c r="C720" s="85"/>
      <c r="D720" s="85"/>
      <c r="E720" s="85"/>
      <c r="F720" s="85"/>
      <c r="G720" s="85"/>
      <c r="H720" s="85"/>
      <c r="I720" s="85"/>
      <c r="J720" s="85"/>
      <c r="K720" s="85"/>
      <c r="L720" s="85"/>
      <c r="M720" s="85"/>
      <c r="N720" s="85"/>
      <c r="O720" s="85"/>
      <c r="P720" s="85"/>
      <c r="Q720" s="85"/>
      <c r="R720" s="85"/>
      <c r="S720" s="85"/>
      <c r="T720" s="85"/>
      <c r="U720" s="85"/>
      <c r="V720" s="85"/>
      <c r="W720" s="85"/>
      <c r="X720" s="85"/>
      <c r="Y720" s="85"/>
      <c r="Z720" s="85"/>
    </row>
    <row r="721" ht="12.0" customHeight="1">
      <c r="A721" s="85"/>
      <c r="B721" s="85"/>
      <c r="C721" s="85"/>
      <c r="D721" s="85"/>
      <c r="E721" s="85"/>
      <c r="F721" s="85"/>
      <c r="G721" s="85"/>
      <c r="H721" s="85"/>
      <c r="I721" s="85"/>
      <c r="J721" s="85"/>
      <c r="K721" s="85"/>
      <c r="L721" s="85"/>
      <c r="M721" s="85"/>
      <c r="N721" s="85"/>
      <c r="O721" s="85"/>
      <c r="P721" s="85"/>
      <c r="Q721" s="85"/>
      <c r="R721" s="85"/>
      <c r="S721" s="85"/>
      <c r="T721" s="85"/>
      <c r="U721" s="85"/>
      <c r="V721" s="85"/>
      <c r="W721" s="85"/>
      <c r="X721" s="85"/>
      <c r="Y721" s="85"/>
      <c r="Z721" s="85"/>
    </row>
    <row r="722" ht="12.0" customHeight="1">
      <c r="A722" s="85"/>
      <c r="B722" s="85"/>
      <c r="C722" s="85"/>
      <c r="D722" s="85"/>
      <c r="E722" s="85"/>
      <c r="F722" s="85"/>
      <c r="G722" s="85"/>
      <c r="H722" s="85"/>
      <c r="I722" s="85"/>
      <c r="J722" s="85"/>
      <c r="K722" s="85"/>
      <c r="L722" s="85"/>
      <c r="M722" s="85"/>
      <c r="N722" s="85"/>
      <c r="O722" s="85"/>
      <c r="P722" s="85"/>
      <c r="Q722" s="85"/>
      <c r="R722" s="85"/>
      <c r="S722" s="85"/>
      <c r="T722" s="85"/>
      <c r="U722" s="85"/>
      <c r="V722" s="85"/>
      <c r="W722" s="85"/>
      <c r="X722" s="85"/>
      <c r="Y722" s="85"/>
      <c r="Z722" s="85"/>
    </row>
    <row r="723" ht="12.0" customHeight="1">
      <c r="A723" s="85"/>
      <c r="B723" s="85"/>
      <c r="C723" s="85"/>
      <c r="D723" s="85"/>
      <c r="E723" s="85"/>
      <c r="F723" s="85"/>
      <c r="G723" s="85"/>
      <c r="H723" s="85"/>
      <c r="I723" s="85"/>
      <c r="J723" s="85"/>
      <c r="K723" s="85"/>
      <c r="L723" s="85"/>
      <c r="M723" s="85"/>
      <c r="N723" s="85"/>
      <c r="O723" s="85"/>
      <c r="P723" s="85"/>
      <c r="Q723" s="85"/>
      <c r="R723" s="85"/>
      <c r="S723" s="85"/>
      <c r="T723" s="85"/>
      <c r="U723" s="85"/>
      <c r="V723" s="85"/>
      <c r="W723" s="85"/>
      <c r="X723" s="85"/>
      <c r="Y723" s="85"/>
      <c r="Z723" s="85"/>
    </row>
    <row r="724" ht="12.0" customHeight="1">
      <c r="A724" s="85"/>
      <c r="B724" s="85"/>
      <c r="C724" s="85"/>
      <c r="D724" s="85"/>
      <c r="E724" s="85"/>
      <c r="F724" s="85"/>
      <c r="G724" s="85"/>
      <c r="H724" s="85"/>
      <c r="I724" s="85"/>
      <c r="J724" s="85"/>
      <c r="K724" s="85"/>
      <c r="L724" s="85"/>
      <c r="M724" s="85"/>
      <c r="N724" s="85"/>
      <c r="O724" s="85"/>
      <c r="P724" s="85"/>
      <c r="Q724" s="85"/>
      <c r="R724" s="85"/>
      <c r="S724" s="85"/>
      <c r="T724" s="85"/>
      <c r="U724" s="85"/>
      <c r="V724" s="85"/>
      <c r="W724" s="85"/>
      <c r="X724" s="85"/>
      <c r="Y724" s="85"/>
      <c r="Z724" s="85"/>
    </row>
    <row r="725" ht="12.0" customHeight="1">
      <c r="A725" s="85"/>
      <c r="B725" s="85"/>
      <c r="C725" s="85"/>
      <c r="D725" s="85"/>
      <c r="E725" s="85"/>
      <c r="F725" s="85"/>
      <c r="G725" s="85"/>
      <c r="H725" s="85"/>
      <c r="I725" s="85"/>
      <c r="J725" s="85"/>
      <c r="K725" s="85"/>
      <c r="L725" s="85"/>
      <c r="M725" s="85"/>
      <c r="N725" s="85"/>
      <c r="O725" s="85"/>
      <c r="P725" s="85"/>
      <c r="Q725" s="85"/>
      <c r="R725" s="85"/>
      <c r="S725" s="85"/>
      <c r="T725" s="85"/>
      <c r="U725" s="85"/>
      <c r="V725" s="85"/>
      <c r="W725" s="85"/>
      <c r="X725" s="85"/>
      <c r="Y725" s="85"/>
      <c r="Z725" s="85"/>
    </row>
    <row r="726" ht="12.0" customHeight="1">
      <c r="A726" s="85"/>
      <c r="B726" s="85"/>
      <c r="C726" s="85"/>
      <c r="D726" s="85"/>
      <c r="E726" s="85"/>
      <c r="F726" s="85"/>
      <c r="G726" s="85"/>
      <c r="H726" s="85"/>
      <c r="I726" s="85"/>
      <c r="J726" s="85"/>
      <c r="K726" s="85"/>
      <c r="L726" s="85"/>
      <c r="M726" s="85"/>
      <c r="N726" s="85"/>
      <c r="O726" s="85"/>
      <c r="P726" s="85"/>
      <c r="Q726" s="85"/>
      <c r="R726" s="85"/>
      <c r="S726" s="85"/>
      <c r="T726" s="85"/>
      <c r="U726" s="85"/>
      <c r="V726" s="85"/>
      <c r="W726" s="85"/>
      <c r="X726" s="85"/>
      <c r="Y726" s="85"/>
      <c r="Z726" s="85"/>
    </row>
    <row r="727" ht="12.0" customHeight="1">
      <c r="A727" s="85"/>
      <c r="B727" s="85"/>
      <c r="C727" s="85"/>
      <c r="D727" s="85"/>
      <c r="E727" s="85"/>
      <c r="F727" s="85"/>
      <c r="G727" s="85"/>
      <c r="H727" s="85"/>
      <c r="I727" s="85"/>
      <c r="J727" s="85"/>
      <c r="K727" s="85"/>
      <c r="L727" s="85"/>
      <c r="M727" s="85"/>
      <c r="N727" s="85"/>
      <c r="O727" s="85"/>
      <c r="P727" s="85"/>
      <c r="Q727" s="85"/>
      <c r="R727" s="85"/>
      <c r="S727" s="85"/>
      <c r="T727" s="85"/>
      <c r="U727" s="85"/>
      <c r="V727" s="85"/>
      <c r="W727" s="85"/>
      <c r="X727" s="85"/>
      <c r="Y727" s="85"/>
      <c r="Z727" s="85"/>
    </row>
    <row r="728" ht="12.0" customHeight="1">
      <c r="A728" s="85"/>
      <c r="B728" s="85"/>
      <c r="C728" s="85"/>
      <c r="D728" s="85"/>
      <c r="E728" s="85"/>
      <c r="F728" s="85"/>
      <c r="G728" s="85"/>
      <c r="H728" s="85"/>
      <c r="I728" s="85"/>
      <c r="J728" s="85"/>
      <c r="K728" s="85"/>
      <c r="L728" s="85"/>
      <c r="M728" s="85"/>
      <c r="N728" s="85"/>
      <c r="O728" s="85"/>
      <c r="P728" s="85"/>
      <c r="Q728" s="85"/>
      <c r="R728" s="85"/>
      <c r="S728" s="85"/>
      <c r="T728" s="85"/>
      <c r="U728" s="85"/>
      <c r="V728" s="85"/>
      <c r="W728" s="85"/>
      <c r="X728" s="85"/>
      <c r="Y728" s="85"/>
      <c r="Z728" s="85"/>
    </row>
    <row r="729" ht="12.0" customHeight="1">
      <c r="A729" s="85"/>
      <c r="B729" s="85"/>
      <c r="C729" s="85"/>
      <c r="D729" s="85"/>
      <c r="E729" s="85"/>
      <c r="F729" s="85"/>
      <c r="G729" s="85"/>
      <c r="H729" s="85"/>
      <c r="I729" s="85"/>
      <c r="J729" s="85"/>
      <c r="K729" s="85"/>
      <c r="L729" s="85"/>
      <c r="M729" s="85"/>
      <c r="N729" s="85"/>
      <c r="O729" s="85"/>
      <c r="P729" s="85"/>
      <c r="Q729" s="85"/>
      <c r="R729" s="85"/>
      <c r="S729" s="85"/>
      <c r="T729" s="85"/>
      <c r="U729" s="85"/>
      <c r="V729" s="85"/>
      <c r="W729" s="85"/>
      <c r="X729" s="85"/>
      <c r="Y729" s="85"/>
      <c r="Z729" s="85"/>
    </row>
    <row r="730" ht="12.0" customHeight="1">
      <c r="A730" s="85"/>
      <c r="B730" s="85"/>
      <c r="C730" s="85"/>
      <c r="D730" s="85"/>
      <c r="E730" s="85"/>
      <c r="F730" s="85"/>
      <c r="G730" s="85"/>
      <c r="H730" s="85"/>
      <c r="I730" s="85"/>
      <c r="J730" s="85"/>
      <c r="K730" s="85"/>
      <c r="L730" s="85"/>
      <c r="M730" s="85"/>
      <c r="N730" s="85"/>
      <c r="O730" s="85"/>
      <c r="P730" s="85"/>
      <c r="Q730" s="85"/>
      <c r="R730" s="85"/>
      <c r="S730" s="85"/>
      <c r="T730" s="85"/>
      <c r="U730" s="85"/>
      <c r="V730" s="85"/>
      <c r="W730" s="85"/>
      <c r="X730" s="85"/>
      <c r="Y730" s="85"/>
      <c r="Z730" s="85"/>
    </row>
    <row r="731" ht="12.0" customHeight="1">
      <c r="A731" s="85"/>
      <c r="B731" s="85"/>
      <c r="C731" s="85"/>
      <c r="D731" s="85"/>
      <c r="E731" s="85"/>
      <c r="F731" s="85"/>
      <c r="G731" s="85"/>
      <c r="H731" s="85"/>
      <c r="I731" s="85"/>
      <c r="J731" s="85"/>
      <c r="K731" s="85"/>
      <c r="L731" s="85"/>
      <c r="M731" s="85"/>
      <c r="N731" s="85"/>
      <c r="O731" s="85"/>
      <c r="P731" s="85"/>
      <c r="Q731" s="85"/>
      <c r="R731" s="85"/>
      <c r="S731" s="85"/>
      <c r="T731" s="85"/>
      <c r="U731" s="85"/>
      <c r="V731" s="85"/>
      <c r="W731" s="85"/>
      <c r="X731" s="85"/>
      <c r="Y731" s="85"/>
      <c r="Z731" s="85"/>
    </row>
    <row r="732" ht="12.0" customHeight="1">
      <c r="A732" s="85"/>
      <c r="B732" s="85"/>
      <c r="C732" s="85"/>
      <c r="D732" s="85"/>
      <c r="E732" s="85"/>
      <c r="F732" s="85"/>
      <c r="G732" s="85"/>
      <c r="H732" s="85"/>
      <c r="I732" s="85"/>
      <c r="J732" s="85"/>
      <c r="K732" s="85"/>
      <c r="L732" s="85"/>
      <c r="M732" s="85"/>
      <c r="N732" s="85"/>
      <c r="O732" s="85"/>
      <c r="P732" s="85"/>
      <c r="Q732" s="85"/>
      <c r="R732" s="85"/>
      <c r="S732" s="85"/>
      <c r="T732" s="85"/>
      <c r="U732" s="85"/>
      <c r="V732" s="85"/>
      <c r="W732" s="85"/>
      <c r="X732" s="85"/>
      <c r="Y732" s="85"/>
      <c r="Z732" s="85"/>
    </row>
    <row r="733" ht="12.0" customHeight="1">
      <c r="A733" s="85"/>
      <c r="B733" s="85"/>
      <c r="C733" s="85"/>
      <c r="D733" s="85"/>
      <c r="E733" s="85"/>
      <c r="F733" s="85"/>
      <c r="G733" s="85"/>
      <c r="H733" s="85"/>
      <c r="I733" s="85"/>
      <c r="J733" s="85"/>
      <c r="K733" s="85"/>
      <c r="L733" s="85"/>
      <c r="M733" s="85"/>
      <c r="N733" s="85"/>
      <c r="O733" s="85"/>
      <c r="P733" s="85"/>
      <c r="Q733" s="85"/>
      <c r="R733" s="85"/>
      <c r="S733" s="85"/>
      <c r="T733" s="85"/>
      <c r="U733" s="85"/>
      <c r="V733" s="85"/>
      <c r="W733" s="85"/>
      <c r="X733" s="85"/>
      <c r="Y733" s="85"/>
      <c r="Z733" s="85"/>
    </row>
    <row r="734" ht="12.0" customHeight="1">
      <c r="A734" s="85"/>
      <c r="B734" s="85"/>
      <c r="C734" s="85"/>
      <c r="D734" s="85"/>
      <c r="E734" s="85"/>
      <c r="F734" s="85"/>
      <c r="G734" s="85"/>
      <c r="H734" s="85"/>
      <c r="I734" s="85"/>
      <c r="J734" s="85"/>
      <c r="K734" s="85"/>
      <c r="L734" s="85"/>
      <c r="M734" s="85"/>
      <c r="N734" s="85"/>
      <c r="O734" s="85"/>
      <c r="P734" s="85"/>
      <c r="Q734" s="85"/>
      <c r="R734" s="85"/>
      <c r="S734" s="85"/>
      <c r="T734" s="85"/>
      <c r="U734" s="85"/>
      <c r="V734" s="85"/>
      <c r="W734" s="85"/>
      <c r="X734" s="85"/>
      <c r="Y734" s="85"/>
      <c r="Z734" s="85"/>
    </row>
    <row r="735" ht="12.0" customHeight="1">
      <c r="A735" s="85"/>
      <c r="B735" s="85"/>
      <c r="C735" s="85"/>
      <c r="D735" s="85"/>
      <c r="E735" s="85"/>
      <c r="F735" s="85"/>
      <c r="G735" s="85"/>
      <c r="H735" s="85"/>
      <c r="I735" s="85"/>
      <c r="J735" s="85"/>
      <c r="K735" s="85"/>
      <c r="L735" s="85"/>
      <c r="M735" s="85"/>
      <c r="N735" s="85"/>
      <c r="O735" s="85"/>
      <c r="P735" s="85"/>
      <c r="Q735" s="85"/>
      <c r="R735" s="85"/>
      <c r="S735" s="85"/>
      <c r="T735" s="85"/>
      <c r="U735" s="85"/>
      <c r="V735" s="85"/>
      <c r="W735" s="85"/>
      <c r="X735" s="85"/>
      <c r="Y735" s="85"/>
      <c r="Z735" s="85"/>
    </row>
    <row r="736" ht="12.0" customHeight="1">
      <c r="A736" s="85"/>
      <c r="B736" s="85"/>
      <c r="C736" s="85"/>
      <c r="D736" s="85"/>
      <c r="E736" s="85"/>
      <c r="F736" s="85"/>
      <c r="G736" s="85"/>
      <c r="H736" s="85"/>
      <c r="I736" s="85"/>
      <c r="J736" s="85"/>
      <c r="K736" s="85"/>
      <c r="L736" s="85"/>
      <c r="M736" s="85"/>
      <c r="N736" s="85"/>
      <c r="O736" s="85"/>
      <c r="P736" s="85"/>
      <c r="Q736" s="85"/>
      <c r="R736" s="85"/>
      <c r="S736" s="85"/>
      <c r="T736" s="85"/>
      <c r="U736" s="85"/>
      <c r="V736" s="85"/>
      <c r="W736" s="85"/>
      <c r="X736" s="85"/>
      <c r="Y736" s="85"/>
      <c r="Z736" s="85"/>
    </row>
    <row r="737" ht="12.0" customHeight="1">
      <c r="A737" s="85"/>
      <c r="B737" s="85"/>
      <c r="C737" s="85"/>
      <c r="D737" s="85"/>
      <c r="E737" s="85"/>
      <c r="F737" s="85"/>
      <c r="G737" s="85"/>
      <c r="H737" s="85"/>
      <c r="I737" s="85"/>
      <c r="J737" s="85"/>
      <c r="K737" s="85"/>
      <c r="L737" s="85"/>
      <c r="M737" s="85"/>
      <c r="N737" s="85"/>
      <c r="O737" s="85"/>
      <c r="P737" s="85"/>
      <c r="Q737" s="85"/>
      <c r="R737" s="85"/>
      <c r="S737" s="85"/>
      <c r="T737" s="85"/>
      <c r="U737" s="85"/>
      <c r="V737" s="85"/>
      <c r="W737" s="85"/>
      <c r="X737" s="85"/>
      <c r="Y737" s="85"/>
      <c r="Z737" s="85"/>
    </row>
    <row r="738" ht="12.0" customHeight="1">
      <c r="A738" s="85"/>
      <c r="B738" s="85"/>
      <c r="C738" s="85"/>
      <c r="D738" s="85"/>
      <c r="E738" s="85"/>
      <c r="F738" s="85"/>
      <c r="G738" s="85"/>
      <c r="H738" s="85"/>
      <c r="I738" s="85"/>
      <c r="J738" s="85"/>
      <c r="K738" s="85"/>
      <c r="L738" s="85"/>
      <c r="M738" s="85"/>
      <c r="N738" s="85"/>
      <c r="O738" s="85"/>
      <c r="P738" s="85"/>
      <c r="Q738" s="85"/>
      <c r="R738" s="85"/>
      <c r="S738" s="85"/>
      <c r="T738" s="85"/>
      <c r="U738" s="85"/>
      <c r="V738" s="85"/>
      <c r="W738" s="85"/>
      <c r="X738" s="85"/>
      <c r="Y738" s="85"/>
      <c r="Z738" s="85"/>
    </row>
    <row r="739" ht="12.0" customHeight="1">
      <c r="A739" s="85"/>
      <c r="B739" s="85"/>
      <c r="C739" s="85"/>
      <c r="D739" s="85"/>
      <c r="E739" s="85"/>
      <c r="F739" s="85"/>
      <c r="G739" s="85"/>
      <c r="H739" s="85"/>
      <c r="I739" s="85"/>
      <c r="J739" s="85"/>
      <c r="K739" s="85"/>
      <c r="L739" s="85"/>
      <c r="M739" s="85"/>
      <c r="N739" s="85"/>
      <c r="O739" s="85"/>
      <c r="P739" s="85"/>
      <c r="Q739" s="85"/>
      <c r="R739" s="85"/>
      <c r="S739" s="85"/>
      <c r="T739" s="85"/>
      <c r="U739" s="85"/>
      <c r="V739" s="85"/>
      <c r="W739" s="85"/>
      <c r="X739" s="85"/>
      <c r="Y739" s="85"/>
      <c r="Z739" s="85"/>
    </row>
    <row r="740" ht="12.0" customHeight="1">
      <c r="A740" s="85"/>
      <c r="B740" s="85"/>
      <c r="C740" s="85"/>
      <c r="D740" s="85"/>
      <c r="E740" s="85"/>
      <c r="F740" s="85"/>
      <c r="G740" s="85"/>
      <c r="H740" s="85"/>
      <c r="I740" s="85"/>
      <c r="J740" s="85"/>
      <c r="K740" s="85"/>
      <c r="L740" s="85"/>
      <c r="M740" s="85"/>
      <c r="N740" s="85"/>
      <c r="O740" s="85"/>
      <c r="P740" s="85"/>
      <c r="Q740" s="85"/>
      <c r="R740" s="85"/>
      <c r="S740" s="85"/>
      <c r="T740" s="85"/>
      <c r="U740" s="85"/>
      <c r="V740" s="85"/>
      <c r="W740" s="85"/>
      <c r="X740" s="85"/>
      <c r="Y740" s="85"/>
      <c r="Z740" s="85"/>
    </row>
    <row r="741" ht="12.0" customHeight="1">
      <c r="A741" s="85"/>
      <c r="B741" s="85"/>
      <c r="C741" s="85"/>
      <c r="D741" s="85"/>
      <c r="E741" s="85"/>
      <c r="F741" s="85"/>
      <c r="G741" s="85"/>
      <c r="H741" s="85"/>
      <c r="I741" s="85"/>
      <c r="J741" s="85"/>
      <c r="K741" s="85"/>
      <c r="L741" s="85"/>
      <c r="M741" s="85"/>
      <c r="N741" s="85"/>
      <c r="O741" s="85"/>
      <c r="P741" s="85"/>
      <c r="Q741" s="85"/>
      <c r="R741" s="85"/>
      <c r="S741" s="85"/>
      <c r="T741" s="85"/>
      <c r="U741" s="85"/>
      <c r="V741" s="85"/>
      <c r="W741" s="85"/>
      <c r="X741" s="85"/>
      <c r="Y741" s="85"/>
      <c r="Z741" s="85"/>
    </row>
    <row r="742" ht="12.0" customHeight="1">
      <c r="A742" s="85"/>
      <c r="B742" s="85"/>
      <c r="C742" s="85"/>
      <c r="D742" s="85"/>
      <c r="E742" s="85"/>
      <c r="F742" s="85"/>
      <c r="G742" s="85"/>
      <c r="H742" s="85"/>
      <c r="I742" s="85"/>
      <c r="J742" s="85"/>
      <c r="K742" s="85"/>
      <c r="L742" s="85"/>
      <c r="M742" s="85"/>
      <c r="N742" s="85"/>
      <c r="O742" s="85"/>
      <c r="P742" s="85"/>
      <c r="Q742" s="85"/>
      <c r="R742" s="85"/>
      <c r="S742" s="85"/>
      <c r="T742" s="85"/>
      <c r="U742" s="85"/>
      <c r="V742" s="85"/>
      <c r="W742" s="85"/>
      <c r="X742" s="85"/>
      <c r="Y742" s="85"/>
      <c r="Z742" s="85"/>
    </row>
    <row r="743" ht="12.0" customHeight="1">
      <c r="A743" s="85"/>
      <c r="B743" s="85"/>
      <c r="C743" s="85"/>
      <c r="D743" s="85"/>
      <c r="E743" s="85"/>
      <c r="F743" s="85"/>
      <c r="G743" s="85"/>
      <c r="H743" s="85"/>
      <c r="I743" s="85"/>
      <c r="J743" s="85"/>
      <c r="K743" s="85"/>
      <c r="L743" s="85"/>
      <c r="M743" s="85"/>
      <c r="N743" s="85"/>
      <c r="O743" s="85"/>
      <c r="P743" s="85"/>
      <c r="Q743" s="85"/>
      <c r="R743" s="85"/>
      <c r="S743" s="85"/>
      <c r="T743" s="85"/>
      <c r="U743" s="85"/>
      <c r="V743" s="85"/>
      <c r="W743" s="85"/>
      <c r="X743" s="85"/>
      <c r="Y743" s="85"/>
      <c r="Z743" s="85"/>
    </row>
    <row r="744" ht="12.0" customHeight="1">
      <c r="A744" s="85"/>
      <c r="B744" s="85"/>
      <c r="C744" s="85"/>
      <c r="D744" s="85"/>
      <c r="E744" s="85"/>
      <c r="F744" s="85"/>
      <c r="G744" s="85"/>
      <c r="H744" s="85"/>
      <c r="I744" s="85"/>
      <c r="J744" s="85"/>
      <c r="K744" s="85"/>
      <c r="L744" s="85"/>
      <c r="M744" s="85"/>
      <c r="N744" s="85"/>
      <c r="O744" s="85"/>
      <c r="P744" s="85"/>
      <c r="Q744" s="85"/>
      <c r="R744" s="85"/>
      <c r="S744" s="85"/>
      <c r="T744" s="85"/>
      <c r="U744" s="85"/>
      <c r="V744" s="85"/>
      <c r="W744" s="85"/>
      <c r="X744" s="85"/>
      <c r="Y744" s="85"/>
      <c r="Z744" s="85"/>
    </row>
    <row r="745" ht="12.0" customHeight="1">
      <c r="A745" s="85"/>
      <c r="B745" s="85"/>
      <c r="C745" s="85"/>
      <c r="D745" s="85"/>
      <c r="E745" s="85"/>
      <c r="F745" s="85"/>
      <c r="G745" s="85"/>
      <c r="H745" s="85"/>
      <c r="I745" s="85"/>
      <c r="J745" s="85"/>
      <c r="K745" s="85"/>
      <c r="L745" s="85"/>
      <c r="M745" s="85"/>
      <c r="N745" s="85"/>
      <c r="O745" s="85"/>
      <c r="P745" s="85"/>
      <c r="Q745" s="85"/>
      <c r="R745" s="85"/>
      <c r="S745" s="85"/>
      <c r="T745" s="85"/>
      <c r="U745" s="85"/>
      <c r="V745" s="85"/>
      <c r="W745" s="85"/>
      <c r="X745" s="85"/>
      <c r="Y745" s="85"/>
      <c r="Z745" s="85"/>
    </row>
    <row r="746" ht="12.0" customHeight="1">
      <c r="A746" s="85"/>
      <c r="B746" s="85"/>
      <c r="C746" s="85"/>
      <c r="D746" s="85"/>
      <c r="E746" s="85"/>
      <c r="F746" s="85"/>
      <c r="G746" s="85"/>
      <c r="H746" s="85"/>
      <c r="I746" s="85"/>
      <c r="J746" s="85"/>
      <c r="K746" s="85"/>
      <c r="L746" s="85"/>
      <c r="M746" s="85"/>
      <c r="N746" s="85"/>
      <c r="O746" s="85"/>
      <c r="P746" s="85"/>
      <c r="Q746" s="85"/>
      <c r="R746" s="85"/>
      <c r="S746" s="85"/>
      <c r="T746" s="85"/>
      <c r="U746" s="85"/>
      <c r="V746" s="85"/>
      <c r="W746" s="85"/>
      <c r="X746" s="85"/>
      <c r="Y746" s="85"/>
      <c r="Z746" s="85"/>
    </row>
    <row r="747" ht="12.0" customHeight="1">
      <c r="A747" s="85"/>
      <c r="B747" s="85"/>
      <c r="C747" s="85"/>
      <c r="D747" s="85"/>
      <c r="E747" s="85"/>
      <c r="F747" s="85"/>
      <c r="G747" s="85"/>
      <c r="H747" s="85"/>
      <c r="I747" s="85"/>
      <c r="J747" s="85"/>
      <c r="K747" s="85"/>
      <c r="L747" s="85"/>
      <c r="M747" s="85"/>
      <c r="N747" s="85"/>
      <c r="O747" s="85"/>
      <c r="P747" s="85"/>
      <c r="Q747" s="85"/>
      <c r="R747" s="85"/>
      <c r="S747" s="85"/>
      <c r="T747" s="85"/>
      <c r="U747" s="85"/>
      <c r="V747" s="85"/>
      <c r="W747" s="85"/>
      <c r="X747" s="85"/>
      <c r="Y747" s="85"/>
      <c r="Z747" s="85"/>
    </row>
    <row r="748" ht="12.0" customHeight="1">
      <c r="A748" s="85"/>
      <c r="B748" s="85"/>
      <c r="C748" s="85"/>
      <c r="D748" s="85"/>
      <c r="E748" s="85"/>
      <c r="F748" s="85"/>
      <c r="G748" s="85"/>
      <c r="H748" s="85"/>
      <c r="I748" s="85"/>
      <c r="J748" s="85"/>
      <c r="K748" s="85"/>
      <c r="L748" s="85"/>
      <c r="M748" s="85"/>
      <c r="N748" s="85"/>
      <c r="O748" s="85"/>
      <c r="P748" s="85"/>
      <c r="Q748" s="85"/>
      <c r="R748" s="85"/>
      <c r="S748" s="85"/>
      <c r="T748" s="85"/>
      <c r="U748" s="85"/>
      <c r="V748" s="85"/>
      <c r="W748" s="85"/>
      <c r="X748" s="85"/>
      <c r="Y748" s="85"/>
      <c r="Z748" s="85"/>
    </row>
    <row r="749" ht="12.0" customHeight="1">
      <c r="A749" s="85"/>
      <c r="B749" s="85"/>
      <c r="C749" s="85"/>
      <c r="D749" s="85"/>
      <c r="E749" s="85"/>
      <c r="F749" s="85"/>
      <c r="G749" s="85"/>
      <c r="H749" s="85"/>
      <c r="I749" s="85"/>
      <c r="J749" s="85"/>
      <c r="K749" s="85"/>
      <c r="L749" s="85"/>
      <c r="M749" s="85"/>
      <c r="N749" s="85"/>
      <c r="O749" s="85"/>
      <c r="P749" s="85"/>
      <c r="Q749" s="85"/>
      <c r="R749" s="85"/>
      <c r="S749" s="85"/>
      <c r="T749" s="85"/>
      <c r="U749" s="85"/>
      <c r="V749" s="85"/>
      <c r="W749" s="85"/>
      <c r="X749" s="85"/>
      <c r="Y749" s="85"/>
      <c r="Z749" s="85"/>
    </row>
    <row r="750" ht="12.0" customHeight="1">
      <c r="A750" s="85"/>
      <c r="B750" s="85"/>
      <c r="C750" s="85"/>
      <c r="D750" s="85"/>
      <c r="E750" s="85"/>
      <c r="F750" s="85"/>
      <c r="G750" s="85"/>
      <c r="H750" s="85"/>
      <c r="I750" s="85"/>
      <c r="J750" s="85"/>
      <c r="K750" s="85"/>
      <c r="L750" s="85"/>
      <c r="M750" s="85"/>
      <c r="N750" s="85"/>
      <c r="O750" s="85"/>
      <c r="P750" s="85"/>
      <c r="Q750" s="85"/>
      <c r="R750" s="85"/>
      <c r="S750" s="85"/>
      <c r="T750" s="85"/>
      <c r="U750" s="85"/>
      <c r="V750" s="85"/>
      <c r="W750" s="85"/>
      <c r="X750" s="85"/>
      <c r="Y750" s="85"/>
      <c r="Z750" s="85"/>
    </row>
    <row r="751" ht="12.0" customHeight="1">
      <c r="A751" s="85"/>
      <c r="B751" s="85"/>
      <c r="C751" s="85"/>
      <c r="D751" s="85"/>
      <c r="E751" s="85"/>
      <c r="F751" s="85"/>
      <c r="G751" s="85"/>
      <c r="H751" s="85"/>
      <c r="I751" s="85"/>
      <c r="J751" s="85"/>
      <c r="K751" s="85"/>
      <c r="L751" s="85"/>
      <c r="M751" s="85"/>
      <c r="N751" s="85"/>
      <c r="O751" s="85"/>
      <c r="P751" s="85"/>
      <c r="Q751" s="85"/>
      <c r="R751" s="85"/>
      <c r="S751" s="85"/>
      <c r="T751" s="85"/>
      <c r="U751" s="85"/>
      <c r="V751" s="85"/>
      <c r="W751" s="85"/>
      <c r="X751" s="85"/>
      <c r="Y751" s="85"/>
      <c r="Z751" s="85"/>
    </row>
    <row r="752" ht="12.0" customHeight="1">
      <c r="A752" s="85"/>
      <c r="B752" s="85"/>
      <c r="C752" s="85"/>
      <c r="D752" s="85"/>
      <c r="E752" s="85"/>
      <c r="F752" s="85"/>
      <c r="G752" s="85"/>
      <c r="H752" s="85"/>
      <c r="I752" s="85"/>
      <c r="J752" s="85"/>
      <c r="K752" s="85"/>
      <c r="L752" s="85"/>
      <c r="M752" s="85"/>
      <c r="N752" s="85"/>
      <c r="O752" s="85"/>
      <c r="P752" s="85"/>
      <c r="Q752" s="85"/>
      <c r="R752" s="85"/>
      <c r="S752" s="85"/>
      <c r="T752" s="85"/>
      <c r="U752" s="85"/>
      <c r="V752" s="85"/>
      <c r="W752" s="85"/>
      <c r="X752" s="85"/>
      <c r="Y752" s="85"/>
      <c r="Z752" s="85"/>
    </row>
    <row r="753" ht="12.0" customHeight="1">
      <c r="A753" s="85"/>
      <c r="B753" s="85"/>
      <c r="C753" s="85"/>
      <c r="D753" s="85"/>
      <c r="E753" s="85"/>
      <c r="F753" s="85"/>
      <c r="G753" s="85"/>
      <c r="H753" s="85"/>
      <c r="I753" s="85"/>
      <c r="J753" s="85"/>
      <c r="K753" s="85"/>
      <c r="L753" s="85"/>
      <c r="M753" s="85"/>
      <c r="N753" s="85"/>
      <c r="O753" s="85"/>
      <c r="P753" s="85"/>
      <c r="Q753" s="85"/>
      <c r="R753" s="85"/>
      <c r="S753" s="85"/>
      <c r="T753" s="85"/>
      <c r="U753" s="85"/>
      <c r="V753" s="85"/>
      <c r="W753" s="85"/>
      <c r="X753" s="85"/>
      <c r="Y753" s="85"/>
      <c r="Z753" s="85"/>
    </row>
    <row r="754" ht="12.0" customHeight="1">
      <c r="A754" s="85"/>
      <c r="B754" s="85"/>
      <c r="C754" s="85"/>
      <c r="D754" s="85"/>
      <c r="E754" s="85"/>
      <c r="F754" s="85"/>
      <c r="G754" s="85"/>
      <c r="H754" s="85"/>
      <c r="I754" s="85"/>
      <c r="J754" s="85"/>
      <c r="K754" s="85"/>
      <c r="L754" s="85"/>
      <c r="M754" s="85"/>
      <c r="N754" s="85"/>
      <c r="O754" s="85"/>
      <c r="P754" s="85"/>
      <c r="Q754" s="85"/>
      <c r="R754" s="85"/>
      <c r="S754" s="85"/>
      <c r="T754" s="85"/>
      <c r="U754" s="85"/>
      <c r="V754" s="85"/>
      <c r="W754" s="85"/>
      <c r="X754" s="85"/>
      <c r="Y754" s="85"/>
      <c r="Z754" s="85"/>
    </row>
    <row r="755" ht="12.0" customHeight="1">
      <c r="A755" s="85"/>
      <c r="B755" s="85"/>
      <c r="C755" s="85"/>
      <c r="D755" s="85"/>
      <c r="E755" s="85"/>
      <c r="F755" s="85"/>
      <c r="G755" s="85"/>
      <c r="H755" s="85"/>
      <c r="I755" s="85"/>
      <c r="J755" s="85"/>
      <c r="K755" s="85"/>
      <c r="L755" s="85"/>
      <c r="M755" s="85"/>
      <c r="N755" s="85"/>
      <c r="O755" s="85"/>
      <c r="P755" s="85"/>
      <c r="Q755" s="85"/>
      <c r="R755" s="85"/>
      <c r="S755" s="85"/>
      <c r="T755" s="85"/>
      <c r="U755" s="85"/>
      <c r="V755" s="85"/>
      <c r="W755" s="85"/>
      <c r="X755" s="85"/>
      <c r="Y755" s="85"/>
      <c r="Z755" s="85"/>
    </row>
    <row r="756" ht="12.0" customHeight="1">
      <c r="A756" s="85"/>
      <c r="B756" s="85"/>
      <c r="C756" s="85"/>
      <c r="D756" s="85"/>
      <c r="E756" s="85"/>
      <c r="F756" s="85"/>
      <c r="G756" s="85"/>
      <c r="H756" s="85"/>
      <c r="I756" s="85"/>
      <c r="J756" s="85"/>
      <c r="K756" s="85"/>
      <c r="L756" s="85"/>
      <c r="M756" s="85"/>
      <c r="N756" s="85"/>
      <c r="O756" s="85"/>
      <c r="P756" s="85"/>
      <c r="Q756" s="85"/>
      <c r="R756" s="85"/>
      <c r="S756" s="85"/>
      <c r="T756" s="85"/>
      <c r="U756" s="85"/>
      <c r="V756" s="85"/>
      <c r="W756" s="85"/>
      <c r="X756" s="85"/>
      <c r="Y756" s="85"/>
      <c r="Z756" s="85"/>
    </row>
    <row r="757" ht="12.0" customHeight="1">
      <c r="A757" s="85"/>
      <c r="B757" s="85"/>
      <c r="C757" s="85"/>
      <c r="D757" s="85"/>
      <c r="E757" s="85"/>
      <c r="F757" s="85"/>
      <c r="G757" s="85"/>
      <c r="H757" s="85"/>
      <c r="I757" s="85"/>
      <c r="J757" s="85"/>
      <c r="K757" s="85"/>
      <c r="L757" s="85"/>
      <c r="M757" s="85"/>
      <c r="N757" s="85"/>
      <c r="O757" s="85"/>
      <c r="P757" s="85"/>
      <c r="Q757" s="85"/>
      <c r="R757" s="85"/>
      <c r="S757" s="85"/>
      <c r="T757" s="85"/>
      <c r="U757" s="85"/>
      <c r="V757" s="85"/>
      <c r="W757" s="85"/>
      <c r="X757" s="85"/>
      <c r="Y757" s="85"/>
      <c r="Z757" s="85"/>
    </row>
    <row r="758" ht="12.0" customHeight="1">
      <c r="A758" s="85"/>
      <c r="B758" s="85"/>
      <c r="C758" s="85"/>
      <c r="D758" s="85"/>
      <c r="E758" s="85"/>
      <c r="F758" s="85"/>
      <c r="G758" s="85"/>
      <c r="H758" s="85"/>
      <c r="I758" s="85"/>
      <c r="J758" s="85"/>
      <c r="K758" s="85"/>
      <c r="L758" s="85"/>
      <c r="M758" s="85"/>
      <c r="N758" s="85"/>
      <c r="O758" s="85"/>
      <c r="P758" s="85"/>
      <c r="Q758" s="85"/>
      <c r="R758" s="85"/>
      <c r="S758" s="85"/>
      <c r="T758" s="85"/>
      <c r="U758" s="85"/>
      <c r="V758" s="85"/>
      <c r="W758" s="85"/>
      <c r="X758" s="85"/>
      <c r="Y758" s="85"/>
      <c r="Z758" s="85"/>
    </row>
    <row r="759" ht="12.0" customHeight="1">
      <c r="A759" s="85"/>
      <c r="B759" s="85"/>
      <c r="C759" s="85"/>
      <c r="D759" s="85"/>
      <c r="E759" s="85"/>
      <c r="F759" s="85"/>
      <c r="G759" s="85"/>
      <c r="H759" s="85"/>
      <c r="I759" s="85"/>
      <c r="J759" s="85"/>
      <c r="K759" s="85"/>
      <c r="L759" s="85"/>
      <c r="M759" s="85"/>
      <c r="N759" s="85"/>
      <c r="O759" s="85"/>
      <c r="P759" s="85"/>
      <c r="Q759" s="85"/>
      <c r="R759" s="85"/>
      <c r="S759" s="85"/>
      <c r="T759" s="85"/>
      <c r="U759" s="85"/>
      <c r="V759" s="85"/>
      <c r="W759" s="85"/>
      <c r="X759" s="85"/>
      <c r="Y759" s="85"/>
      <c r="Z759" s="85"/>
    </row>
    <row r="760" ht="12.0" customHeight="1">
      <c r="A760" s="85"/>
      <c r="B760" s="85"/>
      <c r="C760" s="85"/>
      <c r="D760" s="85"/>
      <c r="E760" s="85"/>
      <c r="F760" s="85"/>
      <c r="G760" s="85"/>
      <c r="H760" s="85"/>
      <c r="I760" s="85"/>
      <c r="J760" s="85"/>
      <c r="K760" s="85"/>
      <c r="L760" s="85"/>
      <c r="M760" s="85"/>
      <c r="N760" s="85"/>
      <c r="O760" s="85"/>
      <c r="P760" s="85"/>
      <c r="Q760" s="85"/>
      <c r="R760" s="85"/>
      <c r="S760" s="85"/>
      <c r="T760" s="85"/>
      <c r="U760" s="85"/>
      <c r="V760" s="85"/>
      <c r="W760" s="85"/>
      <c r="X760" s="85"/>
      <c r="Y760" s="85"/>
      <c r="Z760" s="85"/>
    </row>
    <row r="761" ht="12.0" customHeight="1">
      <c r="A761" s="85"/>
      <c r="B761" s="85"/>
      <c r="C761" s="85"/>
      <c r="D761" s="85"/>
      <c r="E761" s="85"/>
      <c r="F761" s="85"/>
      <c r="G761" s="85"/>
      <c r="H761" s="85"/>
      <c r="I761" s="85"/>
      <c r="J761" s="85"/>
      <c r="K761" s="85"/>
      <c r="L761" s="85"/>
      <c r="M761" s="85"/>
      <c r="N761" s="85"/>
      <c r="O761" s="85"/>
      <c r="P761" s="85"/>
      <c r="Q761" s="85"/>
      <c r="R761" s="85"/>
      <c r="S761" s="85"/>
      <c r="T761" s="85"/>
      <c r="U761" s="85"/>
      <c r="V761" s="85"/>
      <c r="W761" s="85"/>
      <c r="X761" s="85"/>
      <c r="Y761" s="85"/>
      <c r="Z761" s="85"/>
    </row>
    <row r="762" ht="12.0" customHeight="1">
      <c r="A762" s="85"/>
      <c r="B762" s="85"/>
      <c r="C762" s="85"/>
      <c r="D762" s="85"/>
      <c r="E762" s="85"/>
      <c r="F762" s="85"/>
      <c r="G762" s="85"/>
      <c r="H762" s="85"/>
      <c r="I762" s="85"/>
      <c r="J762" s="85"/>
      <c r="K762" s="85"/>
      <c r="L762" s="85"/>
      <c r="M762" s="85"/>
      <c r="N762" s="85"/>
      <c r="O762" s="85"/>
      <c r="P762" s="85"/>
      <c r="Q762" s="85"/>
      <c r="R762" s="85"/>
      <c r="S762" s="85"/>
      <c r="T762" s="85"/>
      <c r="U762" s="85"/>
      <c r="V762" s="85"/>
      <c r="W762" s="85"/>
      <c r="X762" s="85"/>
      <c r="Y762" s="85"/>
      <c r="Z762" s="85"/>
    </row>
    <row r="763" ht="12.0" customHeight="1">
      <c r="A763" s="85"/>
      <c r="B763" s="85"/>
      <c r="C763" s="85"/>
      <c r="D763" s="85"/>
      <c r="E763" s="85"/>
      <c r="F763" s="85"/>
      <c r="G763" s="85"/>
      <c r="H763" s="85"/>
      <c r="I763" s="85"/>
      <c r="J763" s="85"/>
      <c r="K763" s="85"/>
      <c r="L763" s="85"/>
      <c r="M763" s="85"/>
      <c r="N763" s="85"/>
      <c r="O763" s="85"/>
      <c r="P763" s="85"/>
      <c r="Q763" s="85"/>
      <c r="R763" s="85"/>
      <c r="S763" s="85"/>
      <c r="T763" s="85"/>
      <c r="U763" s="85"/>
      <c r="V763" s="85"/>
      <c r="W763" s="85"/>
      <c r="X763" s="85"/>
      <c r="Y763" s="85"/>
      <c r="Z763" s="85"/>
    </row>
    <row r="764" ht="12.0" customHeight="1">
      <c r="A764" s="85"/>
      <c r="B764" s="85"/>
      <c r="C764" s="85"/>
      <c r="D764" s="85"/>
      <c r="E764" s="85"/>
      <c r="F764" s="85"/>
      <c r="G764" s="85"/>
      <c r="H764" s="85"/>
      <c r="I764" s="85"/>
      <c r="J764" s="85"/>
      <c r="K764" s="85"/>
      <c r="L764" s="85"/>
      <c r="M764" s="85"/>
      <c r="N764" s="85"/>
      <c r="O764" s="85"/>
      <c r="P764" s="85"/>
      <c r="Q764" s="85"/>
      <c r="R764" s="85"/>
      <c r="S764" s="85"/>
      <c r="T764" s="85"/>
      <c r="U764" s="85"/>
      <c r="V764" s="85"/>
      <c r="W764" s="85"/>
      <c r="X764" s="85"/>
      <c r="Y764" s="85"/>
      <c r="Z764" s="85"/>
    </row>
    <row r="765" ht="12.0" customHeight="1">
      <c r="A765" s="85"/>
      <c r="B765" s="85"/>
      <c r="C765" s="85"/>
      <c r="D765" s="85"/>
      <c r="E765" s="85"/>
      <c r="F765" s="85"/>
      <c r="G765" s="85"/>
      <c r="H765" s="85"/>
      <c r="I765" s="85"/>
      <c r="J765" s="85"/>
      <c r="K765" s="85"/>
      <c r="L765" s="85"/>
      <c r="M765" s="85"/>
      <c r="N765" s="85"/>
      <c r="O765" s="85"/>
      <c r="P765" s="85"/>
      <c r="Q765" s="85"/>
      <c r="R765" s="85"/>
      <c r="S765" s="85"/>
      <c r="T765" s="85"/>
      <c r="U765" s="85"/>
      <c r="V765" s="85"/>
      <c r="W765" s="85"/>
      <c r="X765" s="85"/>
      <c r="Y765" s="85"/>
      <c r="Z765" s="85"/>
    </row>
    <row r="766" ht="12.0" customHeight="1">
      <c r="A766" s="85"/>
      <c r="B766" s="85"/>
      <c r="C766" s="85"/>
      <c r="D766" s="85"/>
      <c r="E766" s="85"/>
      <c r="F766" s="85"/>
      <c r="G766" s="85"/>
      <c r="H766" s="85"/>
      <c r="I766" s="85"/>
      <c r="J766" s="85"/>
      <c r="K766" s="85"/>
      <c r="L766" s="85"/>
      <c r="M766" s="85"/>
      <c r="N766" s="85"/>
      <c r="O766" s="85"/>
      <c r="P766" s="85"/>
      <c r="Q766" s="85"/>
      <c r="R766" s="85"/>
      <c r="S766" s="85"/>
      <c r="T766" s="85"/>
      <c r="U766" s="85"/>
      <c r="V766" s="85"/>
      <c r="W766" s="85"/>
      <c r="X766" s="85"/>
      <c r="Y766" s="85"/>
      <c r="Z766" s="85"/>
    </row>
    <row r="767" ht="12.0" customHeight="1">
      <c r="A767" s="85"/>
      <c r="B767" s="85"/>
      <c r="C767" s="85"/>
      <c r="D767" s="85"/>
      <c r="E767" s="85"/>
      <c r="F767" s="85"/>
      <c r="G767" s="85"/>
      <c r="H767" s="85"/>
      <c r="I767" s="85"/>
      <c r="J767" s="85"/>
      <c r="K767" s="85"/>
      <c r="L767" s="85"/>
      <c r="M767" s="85"/>
      <c r="N767" s="85"/>
      <c r="O767" s="85"/>
      <c r="P767" s="85"/>
      <c r="Q767" s="85"/>
      <c r="R767" s="85"/>
      <c r="S767" s="85"/>
      <c r="T767" s="85"/>
      <c r="U767" s="85"/>
      <c r="V767" s="85"/>
      <c r="W767" s="85"/>
      <c r="X767" s="85"/>
      <c r="Y767" s="85"/>
      <c r="Z767" s="85"/>
    </row>
    <row r="768" ht="12.0" customHeight="1">
      <c r="A768" s="85"/>
      <c r="B768" s="85"/>
      <c r="C768" s="85"/>
      <c r="D768" s="85"/>
      <c r="E768" s="85"/>
      <c r="F768" s="85"/>
      <c r="G768" s="85"/>
      <c r="H768" s="85"/>
      <c r="I768" s="85"/>
      <c r="J768" s="85"/>
      <c r="K768" s="85"/>
      <c r="L768" s="85"/>
      <c r="M768" s="85"/>
      <c r="N768" s="85"/>
      <c r="O768" s="85"/>
      <c r="P768" s="85"/>
      <c r="Q768" s="85"/>
      <c r="R768" s="85"/>
      <c r="S768" s="85"/>
      <c r="T768" s="85"/>
      <c r="U768" s="85"/>
      <c r="V768" s="85"/>
      <c r="W768" s="85"/>
      <c r="X768" s="85"/>
      <c r="Y768" s="85"/>
      <c r="Z768" s="85"/>
    </row>
    <row r="769" ht="12.0" customHeight="1">
      <c r="A769" s="85"/>
      <c r="B769" s="85"/>
      <c r="C769" s="85"/>
      <c r="D769" s="85"/>
      <c r="E769" s="85"/>
      <c r="F769" s="85"/>
      <c r="G769" s="85"/>
      <c r="H769" s="85"/>
      <c r="I769" s="85"/>
      <c r="J769" s="85"/>
      <c r="K769" s="85"/>
      <c r="L769" s="85"/>
      <c r="M769" s="85"/>
      <c r="N769" s="85"/>
      <c r="O769" s="85"/>
      <c r="P769" s="85"/>
      <c r="Q769" s="85"/>
      <c r="R769" s="85"/>
      <c r="S769" s="85"/>
      <c r="T769" s="85"/>
      <c r="U769" s="85"/>
      <c r="V769" s="85"/>
      <c r="W769" s="85"/>
      <c r="X769" s="85"/>
      <c r="Y769" s="85"/>
      <c r="Z769" s="85"/>
    </row>
    <row r="770" ht="12.0" customHeight="1">
      <c r="A770" s="85"/>
      <c r="B770" s="85"/>
      <c r="C770" s="85"/>
      <c r="D770" s="85"/>
      <c r="E770" s="85"/>
      <c r="F770" s="85"/>
      <c r="G770" s="85"/>
      <c r="H770" s="85"/>
      <c r="I770" s="85"/>
      <c r="J770" s="85"/>
      <c r="K770" s="85"/>
      <c r="L770" s="85"/>
      <c r="M770" s="85"/>
      <c r="N770" s="85"/>
      <c r="O770" s="85"/>
      <c r="P770" s="85"/>
      <c r="Q770" s="85"/>
      <c r="R770" s="85"/>
      <c r="S770" s="85"/>
      <c r="T770" s="85"/>
      <c r="U770" s="85"/>
      <c r="V770" s="85"/>
      <c r="W770" s="85"/>
      <c r="X770" s="85"/>
      <c r="Y770" s="85"/>
      <c r="Z770" s="85"/>
    </row>
    <row r="771" ht="12.0" customHeight="1">
      <c r="A771" s="85"/>
      <c r="B771" s="85"/>
      <c r="C771" s="85"/>
      <c r="D771" s="85"/>
      <c r="E771" s="85"/>
      <c r="F771" s="85"/>
      <c r="G771" s="85"/>
      <c r="H771" s="85"/>
      <c r="I771" s="85"/>
      <c r="J771" s="85"/>
      <c r="K771" s="85"/>
      <c r="L771" s="85"/>
      <c r="M771" s="85"/>
      <c r="N771" s="85"/>
      <c r="O771" s="85"/>
      <c r="P771" s="85"/>
      <c r="Q771" s="85"/>
      <c r="R771" s="85"/>
      <c r="S771" s="85"/>
      <c r="T771" s="85"/>
      <c r="U771" s="85"/>
      <c r="V771" s="85"/>
      <c r="W771" s="85"/>
      <c r="X771" s="85"/>
      <c r="Y771" s="85"/>
      <c r="Z771" s="85"/>
    </row>
    <row r="772" ht="12.0" customHeight="1">
      <c r="A772" s="85"/>
      <c r="B772" s="85"/>
      <c r="C772" s="85"/>
      <c r="D772" s="85"/>
      <c r="E772" s="85"/>
      <c r="F772" s="85"/>
      <c r="G772" s="85"/>
      <c r="H772" s="85"/>
      <c r="I772" s="85"/>
      <c r="J772" s="85"/>
      <c r="K772" s="85"/>
      <c r="L772" s="85"/>
      <c r="M772" s="85"/>
      <c r="N772" s="85"/>
      <c r="O772" s="85"/>
      <c r="P772" s="85"/>
      <c r="Q772" s="85"/>
      <c r="R772" s="85"/>
      <c r="S772" s="85"/>
      <c r="T772" s="85"/>
      <c r="U772" s="85"/>
      <c r="V772" s="85"/>
      <c r="W772" s="85"/>
      <c r="X772" s="85"/>
      <c r="Y772" s="85"/>
      <c r="Z772" s="85"/>
    </row>
    <row r="773" ht="12.0" customHeight="1">
      <c r="A773" s="85"/>
      <c r="B773" s="85"/>
      <c r="C773" s="85"/>
      <c r="D773" s="85"/>
      <c r="E773" s="85"/>
      <c r="F773" s="85"/>
      <c r="G773" s="85"/>
      <c r="H773" s="85"/>
      <c r="I773" s="85"/>
      <c r="J773" s="85"/>
      <c r="K773" s="85"/>
      <c r="L773" s="85"/>
      <c r="M773" s="85"/>
      <c r="N773" s="85"/>
      <c r="O773" s="85"/>
      <c r="P773" s="85"/>
      <c r="Q773" s="85"/>
      <c r="R773" s="85"/>
      <c r="S773" s="85"/>
      <c r="T773" s="85"/>
      <c r="U773" s="85"/>
      <c r="V773" s="85"/>
      <c r="W773" s="85"/>
      <c r="X773" s="85"/>
      <c r="Y773" s="85"/>
      <c r="Z773" s="85"/>
    </row>
    <row r="774" ht="12.0" customHeight="1">
      <c r="A774" s="85"/>
      <c r="B774" s="85"/>
      <c r="C774" s="85"/>
      <c r="D774" s="85"/>
      <c r="E774" s="85"/>
      <c r="F774" s="85"/>
      <c r="G774" s="85"/>
      <c r="H774" s="85"/>
      <c r="I774" s="85"/>
      <c r="J774" s="85"/>
      <c r="K774" s="85"/>
      <c r="L774" s="85"/>
      <c r="M774" s="85"/>
      <c r="N774" s="85"/>
      <c r="O774" s="85"/>
      <c r="P774" s="85"/>
      <c r="Q774" s="85"/>
      <c r="R774" s="85"/>
      <c r="S774" s="85"/>
      <c r="T774" s="85"/>
      <c r="U774" s="85"/>
      <c r="V774" s="85"/>
      <c r="W774" s="85"/>
      <c r="X774" s="85"/>
      <c r="Y774" s="85"/>
      <c r="Z774" s="85"/>
    </row>
    <row r="775" ht="12.0" customHeight="1">
      <c r="A775" s="85"/>
      <c r="B775" s="85"/>
      <c r="C775" s="85"/>
      <c r="D775" s="85"/>
      <c r="E775" s="85"/>
      <c r="F775" s="85"/>
      <c r="G775" s="85"/>
      <c r="H775" s="85"/>
      <c r="I775" s="85"/>
      <c r="J775" s="85"/>
      <c r="K775" s="85"/>
      <c r="L775" s="85"/>
      <c r="M775" s="85"/>
      <c r="N775" s="85"/>
      <c r="O775" s="85"/>
      <c r="P775" s="85"/>
      <c r="Q775" s="85"/>
      <c r="R775" s="85"/>
      <c r="S775" s="85"/>
      <c r="T775" s="85"/>
      <c r="U775" s="85"/>
      <c r="V775" s="85"/>
      <c r="W775" s="85"/>
      <c r="X775" s="85"/>
      <c r="Y775" s="85"/>
      <c r="Z775" s="85"/>
    </row>
    <row r="776" ht="12.0" customHeight="1">
      <c r="A776" s="85"/>
      <c r="B776" s="85"/>
      <c r="C776" s="85"/>
      <c r="D776" s="85"/>
      <c r="E776" s="85"/>
      <c r="F776" s="85"/>
      <c r="G776" s="85"/>
      <c r="H776" s="85"/>
      <c r="I776" s="85"/>
      <c r="J776" s="85"/>
      <c r="K776" s="85"/>
      <c r="L776" s="85"/>
      <c r="M776" s="85"/>
      <c r="N776" s="85"/>
      <c r="O776" s="85"/>
      <c r="P776" s="85"/>
      <c r="Q776" s="85"/>
      <c r="R776" s="85"/>
      <c r="S776" s="85"/>
      <c r="T776" s="85"/>
      <c r="U776" s="85"/>
      <c r="V776" s="85"/>
      <c r="W776" s="85"/>
      <c r="X776" s="85"/>
      <c r="Y776" s="85"/>
      <c r="Z776" s="85"/>
    </row>
    <row r="777" ht="12.0" customHeight="1">
      <c r="A777" s="85"/>
      <c r="B777" s="85"/>
      <c r="C777" s="85"/>
      <c r="D777" s="85"/>
      <c r="E777" s="85"/>
      <c r="F777" s="85"/>
      <c r="G777" s="85"/>
      <c r="H777" s="85"/>
      <c r="I777" s="85"/>
      <c r="J777" s="85"/>
      <c r="K777" s="85"/>
      <c r="L777" s="85"/>
      <c r="M777" s="85"/>
      <c r="N777" s="85"/>
      <c r="O777" s="85"/>
      <c r="P777" s="85"/>
      <c r="Q777" s="85"/>
      <c r="R777" s="85"/>
      <c r="S777" s="85"/>
      <c r="T777" s="85"/>
      <c r="U777" s="85"/>
      <c r="V777" s="85"/>
      <c r="W777" s="85"/>
      <c r="X777" s="85"/>
      <c r="Y777" s="85"/>
      <c r="Z777" s="85"/>
    </row>
    <row r="778" ht="12.0" customHeight="1">
      <c r="A778" s="85"/>
      <c r="B778" s="85"/>
      <c r="C778" s="85"/>
      <c r="D778" s="85"/>
      <c r="E778" s="85"/>
      <c r="F778" s="85"/>
      <c r="G778" s="85"/>
      <c r="H778" s="85"/>
      <c r="I778" s="85"/>
      <c r="J778" s="85"/>
      <c r="K778" s="85"/>
      <c r="L778" s="85"/>
      <c r="M778" s="85"/>
      <c r="N778" s="85"/>
      <c r="O778" s="85"/>
      <c r="P778" s="85"/>
      <c r="Q778" s="85"/>
      <c r="R778" s="85"/>
      <c r="S778" s="85"/>
      <c r="T778" s="85"/>
      <c r="U778" s="85"/>
      <c r="V778" s="85"/>
      <c r="W778" s="85"/>
      <c r="X778" s="85"/>
      <c r="Y778" s="85"/>
      <c r="Z778" s="85"/>
    </row>
    <row r="779" ht="12.0" customHeight="1">
      <c r="A779" s="85"/>
      <c r="B779" s="85"/>
      <c r="C779" s="85"/>
      <c r="D779" s="85"/>
      <c r="E779" s="85"/>
      <c r="F779" s="85"/>
      <c r="G779" s="85"/>
      <c r="H779" s="85"/>
      <c r="I779" s="85"/>
      <c r="J779" s="85"/>
      <c r="K779" s="85"/>
      <c r="L779" s="85"/>
      <c r="M779" s="85"/>
      <c r="N779" s="85"/>
      <c r="O779" s="85"/>
      <c r="P779" s="85"/>
      <c r="Q779" s="85"/>
      <c r="R779" s="85"/>
      <c r="S779" s="85"/>
      <c r="T779" s="85"/>
      <c r="U779" s="85"/>
      <c r="V779" s="85"/>
      <c r="W779" s="85"/>
      <c r="X779" s="85"/>
      <c r="Y779" s="85"/>
      <c r="Z779" s="85"/>
    </row>
    <row r="780" ht="12.0" customHeight="1">
      <c r="A780" s="85"/>
      <c r="B780" s="85"/>
      <c r="C780" s="85"/>
      <c r="D780" s="85"/>
      <c r="E780" s="85"/>
      <c r="F780" s="85"/>
      <c r="G780" s="85"/>
      <c r="H780" s="85"/>
      <c r="I780" s="85"/>
      <c r="J780" s="85"/>
      <c r="K780" s="85"/>
      <c r="L780" s="85"/>
      <c r="M780" s="85"/>
      <c r="N780" s="85"/>
      <c r="O780" s="85"/>
      <c r="P780" s="85"/>
      <c r="Q780" s="85"/>
      <c r="R780" s="85"/>
      <c r="S780" s="85"/>
      <c r="T780" s="85"/>
      <c r="U780" s="85"/>
      <c r="V780" s="85"/>
      <c r="W780" s="85"/>
      <c r="X780" s="85"/>
      <c r="Y780" s="85"/>
      <c r="Z780" s="85"/>
    </row>
    <row r="781" ht="12.0" customHeight="1">
      <c r="A781" s="85"/>
      <c r="B781" s="85"/>
      <c r="C781" s="85"/>
      <c r="D781" s="85"/>
      <c r="E781" s="85"/>
      <c r="F781" s="85"/>
      <c r="G781" s="85"/>
      <c r="H781" s="85"/>
      <c r="I781" s="85"/>
      <c r="J781" s="85"/>
      <c r="K781" s="85"/>
      <c r="L781" s="85"/>
      <c r="M781" s="85"/>
      <c r="N781" s="85"/>
      <c r="O781" s="85"/>
      <c r="P781" s="85"/>
      <c r="Q781" s="85"/>
      <c r="R781" s="85"/>
      <c r="S781" s="85"/>
      <c r="T781" s="85"/>
      <c r="U781" s="85"/>
      <c r="V781" s="85"/>
      <c r="W781" s="85"/>
      <c r="X781" s="85"/>
      <c r="Y781" s="85"/>
      <c r="Z781" s="85"/>
    </row>
    <row r="782" ht="12.0" customHeight="1">
      <c r="A782" s="85"/>
      <c r="B782" s="85"/>
      <c r="C782" s="85"/>
      <c r="D782" s="85"/>
      <c r="E782" s="85"/>
      <c r="F782" s="85"/>
      <c r="G782" s="85"/>
      <c r="H782" s="85"/>
      <c r="I782" s="85"/>
      <c r="J782" s="85"/>
      <c r="K782" s="85"/>
      <c r="L782" s="85"/>
      <c r="M782" s="85"/>
      <c r="N782" s="85"/>
      <c r="O782" s="85"/>
      <c r="P782" s="85"/>
      <c r="Q782" s="85"/>
      <c r="R782" s="85"/>
      <c r="S782" s="85"/>
      <c r="T782" s="85"/>
      <c r="U782" s="85"/>
      <c r="V782" s="85"/>
      <c r="W782" s="85"/>
      <c r="X782" s="85"/>
      <c r="Y782" s="85"/>
      <c r="Z782" s="85"/>
    </row>
    <row r="783" ht="12.0" customHeight="1">
      <c r="A783" s="85"/>
      <c r="B783" s="85"/>
      <c r="C783" s="85"/>
      <c r="D783" s="85"/>
      <c r="E783" s="85"/>
      <c r="F783" s="85"/>
      <c r="G783" s="85"/>
      <c r="H783" s="85"/>
      <c r="I783" s="85"/>
      <c r="J783" s="85"/>
      <c r="K783" s="85"/>
      <c r="L783" s="85"/>
      <c r="M783" s="85"/>
      <c r="N783" s="85"/>
      <c r="O783" s="85"/>
      <c r="P783" s="85"/>
      <c r="Q783" s="85"/>
      <c r="R783" s="85"/>
      <c r="S783" s="85"/>
      <c r="T783" s="85"/>
      <c r="U783" s="85"/>
      <c r="V783" s="85"/>
      <c r="W783" s="85"/>
      <c r="X783" s="85"/>
      <c r="Y783" s="85"/>
      <c r="Z783" s="85"/>
    </row>
    <row r="784" ht="12.0" customHeight="1">
      <c r="A784" s="85"/>
      <c r="B784" s="85"/>
      <c r="C784" s="85"/>
      <c r="D784" s="85"/>
      <c r="E784" s="85"/>
      <c r="F784" s="85"/>
      <c r="G784" s="85"/>
      <c r="H784" s="85"/>
      <c r="I784" s="85"/>
      <c r="J784" s="85"/>
      <c r="K784" s="85"/>
      <c r="L784" s="85"/>
      <c r="M784" s="85"/>
      <c r="N784" s="85"/>
      <c r="O784" s="85"/>
      <c r="P784" s="85"/>
      <c r="Q784" s="85"/>
      <c r="R784" s="85"/>
      <c r="S784" s="85"/>
      <c r="T784" s="85"/>
      <c r="U784" s="85"/>
      <c r="V784" s="85"/>
      <c r="W784" s="85"/>
      <c r="X784" s="85"/>
      <c r="Y784" s="85"/>
      <c r="Z784" s="85"/>
    </row>
    <row r="785" ht="12.0" customHeight="1">
      <c r="A785" s="85"/>
      <c r="B785" s="85"/>
      <c r="C785" s="85"/>
      <c r="D785" s="85"/>
      <c r="E785" s="85"/>
      <c r="F785" s="85"/>
      <c r="G785" s="85"/>
      <c r="H785" s="85"/>
      <c r="I785" s="85"/>
      <c r="J785" s="85"/>
      <c r="K785" s="85"/>
      <c r="L785" s="85"/>
      <c r="M785" s="85"/>
      <c r="N785" s="85"/>
      <c r="O785" s="85"/>
      <c r="P785" s="85"/>
      <c r="Q785" s="85"/>
      <c r="R785" s="85"/>
      <c r="S785" s="85"/>
      <c r="T785" s="85"/>
      <c r="U785" s="85"/>
      <c r="V785" s="85"/>
      <c r="W785" s="85"/>
      <c r="X785" s="85"/>
      <c r="Y785" s="85"/>
      <c r="Z785" s="85"/>
    </row>
    <row r="786" ht="12.0" customHeight="1">
      <c r="A786" s="85"/>
      <c r="B786" s="85"/>
      <c r="C786" s="85"/>
      <c r="D786" s="85"/>
      <c r="E786" s="85"/>
      <c r="F786" s="85"/>
      <c r="G786" s="85"/>
      <c r="H786" s="85"/>
      <c r="I786" s="85"/>
      <c r="J786" s="85"/>
      <c r="K786" s="85"/>
      <c r="L786" s="85"/>
      <c r="M786" s="85"/>
      <c r="N786" s="85"/>
      <c r="O786" s="85"/>
      <c r="P786" s="85"/>
      <c r="Q786" s="85"/>
      <c r="R786" s="85"/>
      <c r="S786" s="85"/>
      <c r="T786" s="85"/>
      <c r="U786" s="85"/>
      <c r="V786" s="85"/>
      <c r="W786" s="85"/>
      <c r="X786" s="85"/>
      <c r="Y786" s="85"/>
      <c r="Z786" s="85"/>
    </row>
    <row r="787" ht="12.0" customHeight="1">
      <c r="A787" s="85"/>
      <c r="B787" s="85"/>
      <c r="C787" s="85"/>
      <c r="D787" s="85"/>
      <c r="E787" s="85"/>
      <c r="F787" s="85"/>
      <c r="G787" s="85"/>
      <c r="H787" s="85"/>
      <c r="I787" s="85"/>
      <c r="J787" s="85"/>
      <c r="K787" s="85"/>
      <c r="L787" s="85"/>
      <c r="M787" s="85"/>
      <c r="N787" s="85"/>
      <c r="O787" s="85"/>
      <c r="P787" s="85"/>
      <c r="Q787" s="85"/>
      <c r="R787" s="85"/>
      <c r="S787" s="85"/>
      <c r="T787" s="85"/>
      <c r="U787" s="85"/>
      <c r="V787" s="85"/>
      <c r="W787" s="85"/>
      <c r="X787" s="85"/>
      <c r="Y787" s="85"/>
      <c r="Z787" s="85"/>
    </row>
    <row r="788" ht="12.0" customHeight="1">
      <c r="A788" s="85"/>
      <c r="B788" s="85"/>
      <c r="C788" s="85"/>
      <c r="D788" s="85"/>
      <c r="E788" s="85"/>
      <c r="F788" s="85"/>
      <c r="G788" s="85"/>
      <c r="H788" s="85"/>
      <c r="I788" s="85"/>
      <c r="J788" s="85"/>
      <c r="K788" s="85"/>
      <c r="L788" s="85"/>
      <c r="M788" s="85"/>
      <c r="N788" s="85"/>
      <c r="O788" s="85"/>
      <c r="P788" s="85"/>
      <c r="Q788" s="85"/>
      <c r="R788" s="85"/>
      <c r="S788" s="85"/>
      <c r="T788" s="85"/>
      <c r="U788" s="85"/>
      <c r="V788" s="85"/>
      <c r="W788" s="85"/>
      <c r="X788" s="85"/>
      <c r="Y788" s="85"/>
      <c r="Z788" s="85"/>
    </row>
    <row r="789" ht="12.0" customHeight="1">
      <c r="A789" s="85"/>
      <c r="B789" s="85"/>
      <c r="C789" s="85"/>
      <c r="D789" s="85"/>
      <c r="E789" s="85"/>
      <c r="F789" s="85"/>
      <c r="G789" s="85"/>
      <c r="H789" s="85"/>
      <c r="I789" s="85"/>
      <c r="J789" s="85"/>
      <c r="K789" s="85"/>
      <c r="L789" s="85"/>
      <c r="M789" s="85"/>
      <c r="N789" s="85"/>
      <c r="O789" s="85"/>
      <c r="P789" s="85"/>
      <c r="Q789" s="85"/>
      <c r="R789" s="85"/>
      <c r="S789" s="85"/>
      <c r="T789" s="85"/>
      <c r="U789" s="85"/>
      <c r="V789" s="85"/>
      <c r="W789" s="85"/>
      <c r="X789" s="85"/>
      <c r="Y789" s="85"/>
      <c r="Z789" s="85"/>
    </row>
    <row r="790" ht="12.0" customHeight="1">
      <c r="A790" s="85"/>
      <c r="B790" s="85"/>
      <c r="C790" s="85"/>
      <c r="D790" s="85"/>
      <c r="E790" s="85"/>
      <c r="F790" s="85"/>
      <c r="G790" s="85"/>
      <c r="H790" s="85"/>
      <c r="I790" s="85"/>
      <c r="J790" s="85"/>
      <c r="K790" s="85"/>
      <c r="L790" s="85"/>
      <c r="M790" s="85"/>
      <c r="N790" s="85"/>
      <c r="O790" s="85"/>
      <c r="P790" s="85"/>
      <c r="Q790" s="85"/>
      <c r="R790" s="85"/>
      <c r="S790" s="85"/>
      <c r="T790" s="85"/>
      <c r="U790" s="85"/>
      <c r="V790" s="85"/>
      <c r="W790" s="85"/>
      <c r="X790" s="85"/>
      <c r="Y790" s="85"/>
      <c r="Z790" s="85"/>
    </row>
    <row r="791" ht="12.0" customHeight="1">
      <c r="A791" s="85"/>
      <c r="B791" s="85"/>
      <c r="C791" s="85"/>
      <c r="D791" s="85"/>
      <c r="E791" s="85"/>
      <c r="F791" s="85"/>
      <c r="G791" s="85"/>
      <c r="H791" s="85"/>
      <c r="I791" s="85"/>
      <c r="J791" s="85"/>
      <c r="K791" s="85"/>
      <c r="L791" s="85"/>
      <c r="M791" s="85"/>
      <c r="N791" s="85"/>
      <c r="O791" s="85"/>
      <c r="P791" s="85"/>
      <c r="Q791" s="85"/>
      <c r="R791" s="85"/>
      <c r="S791" s="85"/>
      <c r="T791" s="85"/>
      <c r="U791" s="85"/>
      <c r="V791" s="85"/>
      <c r="W791" s="85"/>
      <c r="X791" s="85"/>
      <c r="Y791" s="85"/>
      <c r="Z791" s="85"/>
    </row>
    <row r="792" ht="12.0" customHeight="1">
      <c r="A792" s="85"/>
      <c r="B792" s="85"/>
      <c r="C792" s="85"/>
      <c r="D792" s="85"/>
      <c r="E792" s="85"/>
      <c r="F792" s="85"/>
      <c r="G792" s="85"/>
      <c r="H792" s="85"/>
      <c r="I792" s="85"/>
      <c r="J792" s="85"/>
      <c r="K792" s="85"/>
      <c r="L792" s="85"/>
      <c r="M792" s="85"/>
      <c r="N792" s="85"/>
      <c r="O792" s="85"/>
      <c r="P792" s="85"/>
      <c r="Q792" s="85"/>
      <c r="R792" s="85"/>
      <c r="S792" s="85"/>
      <c r="T792" s="85"/>
      <c r="U792" s="85"/>
      <c r="V792" s="85"/>
      <c r="W792" s="85"/>
      <c r="X792" s="85"/>
      <c r="Y792" s="85"/>
      <c r="Z792" s="85"/>
    </row>
    <row r="793" ht="12.0" customHeight="1">
      <c r="A793" s="85"/>
      <c r="B793" s="85"/>
      <c r="C793" s="85"/>
      <c r="D793" s="85"/>
      <c r="E793" s="85"/>
      <c r="F793" s="85"/>
      <c r="G793" s="85"/>
      <c r="H793" s="85"/>
      <c r="I793" s="85"/>
      <c r="J793" s="85"/>
      <c r="K793" s="85"/>
      <c r="L793" s="85"/>
      <c r="M793" s="85"/>
      <c r="N793" s="85"/>
      <c r="O793" s="85"/>
      <c r="P793" s="85"/>
      <c r="Q793" s="85"/>
      <c r="R793" s="85"/>
      <c r="S793" s="85"/>
      <c r="T793" s="85"/>
      <c r="U793" s="85"/>
      <c r="V793" s="85"/>
      <c r="W793" s="85"/>
      <c r="X793" s="85"/>
      <c r="Y793" s="85"/>
      <c r="Z793" s="85"/>
    </row>
    <row r="794" ht="12.0" customHeight="1">
      <c r="A794" s="85"/>
      <c r="B794" s="85"/>
      <c r="C794" s="85"/>
      <c r="D794" s="85"/>
      <c r="E794" s="85"/>
      <c r="F794" s="85"/>
      <c r="G794" s="85"/>
      <c r="H794" s="85"/>
      <c r="I794" s="85"/>
      <c r="J794" s="85"/>
      <c r="K794" s="85"/>
      <c r="L794" s="85"/>
      <c r="M794" s="85"/>
      <c r="N794" s="85"/>
      <c r="O794" s="85"/>
      <c r="P794" s="85"/>
      <c r="Q794" s="85"/>
      <c r="R794" s="85"/>
      <c r="S794" s="85"/>
      <c r="T794" s="85"/>
      <c r="U794" s="85"/>
      <c r="V794" s="85"/>
      <c r="W794" s="85"/>
      <c r="X794" s="85"/>
      <c r="Y794" s="85"/>
      <c r="Z794" s="85"/>
    </row>
    <row r="795" ht="12.0" customHeight="1">
      <c r="A795" s="85"/>
      <c r="B795" s="85"/>
      <c r="C795" s="85"/>
      <c r="D795" s="85"/>
      <c r="E795" s="85"/>
      <c r="F795" s="85"/>
      <c r="G795" s="85"/>
      <c r="H795" s="85"/>
      <c r="I795" s="85"/>
      <c r="J795" s="85"/>
      <c r="K795" s="85"/>
      <c r="L795" s="85"/>
      <c r="M795" s="85"/>
      <c r="N795" s="85"/>
      <c r="O795" s="85"/>
      <c r="P795" s="85"/>
      <c r="Q795" s="85"/>
      <c r="R795" s="85"/>
      <c r="S795" s="85"/>
      <c r="T795" s="85"/>
      <c r="U795" s="85"/>
      <c r="V795" s="85"/>
      <c r="W795" s="85"/>
      <c r="X795" s="85"/>
      <c r="Y795" s="85"/>
      <c r="Z795" s="85"/>
    </row>
    <row r="796" ht="12.0" customHeight="1">
      <c r="A796" s="85"/>
      <c r="B796" s="85"/>
      <c r="C796" s="85"/>
      <c r="D796" s="85"/>
      <c r="E796" s="85"/>
      <c r="F796" s="85"/>
      <c r="G796" s="85"/>
      <c r="H796" s="85"/>
      <c r="I796" s="85"/>
      <c r="J796" s="85"/>
      <c r="K796" s="85"/>
      <c r="L796" s="85"/>
      <c r="M796" s="85"/>
      <c r="N796" s="85"/>
      <c r="O796" s="85"/>
      <c r="P796" s="85"/>
      <c r="Q796" s="85"/>
      <c r="R796" s="85"/>
      <c r="S796" s="85"/>
      <c r="T796" s="85"/>
      <c r="U796" s="85"/>
      <c r="V796" s="85"/>
      <c r="W796" s="85"/>
      <c r="X796" s="85"/>
      <c r="Y796" s="85"/>
      <c r="Z796" s="85"/>
    </row>
    <row r="797" ht="12.0" customHeight="1">
      <c r="A797" s="85"/>
      <c r="B797" s="85"/>
      <c r="C797" s="85"/>
      <c r="D797" s="85"/>
      <c r="E797" s="85"/>
      <c r="F797" s="85"/>
      <c r="G797" s="85"/>
      <c r="H797" s="85"/>
      <c r="I797" s="85"/>
      <c r="J797" s="85"/>
      <c r="K797" s="85"/>
      <c r="L797" s="85"/>
      <c r="M797" s="85"/>
      <c r="N797" s="85"/>
      <c r="O797" s="85"/>
      <c r="P797" s="85"/>
      <c r="Q797" s="85"/>
      <c r="R797" s="85"/>
      <c r="S797" s="85"/>
      <c r="T797" s="85"/>
      <c r="U797" s="85"/>
      <c r="V797" s="85"/>
      <c r="W797" s="85"/>
      <c r="X797" s="85"/>
      <c r="Y797" s="85"/>
      <c r="Z797" s="85"/>
    </row>
    <row r="798" ht="12.0" customHeight="1">
      <c r="A798" s="85"/>
      <c r="B798" s="85"/>
      <c r="C798" s="85"/>
      <c r="D798" s="85"/>
      <c r="E798" s="85"/>
      <c r="F798" s="85"/>
      <c r="G798" s="85"/>
      <c r="H798" s="85"/>
      <c r="I798" s="85"/>
      <c r="J798" s="85"/>
      <c r="K798" s="85"/>
      <c r="L798" s="85"/>
      <c r="M798" s="85"/>
      <c r="N798" s="85"/>
      <c r="O798" s="85"/>
      <c r="P798" s="85"/>
      <c r="Q798" s="85"/>
      <c r="R798" s="85"/>
      <c r="S798" s="85"/>
      <c r="T798" s="85"/>
      <c r="U798" s="85"/>
      <c r="V798" s="85"/>
      <c r="W798" s="85"/>
      <c r="X798" s="85"/>
      <c r="Y798" s="85"/>
      <c r="Z798" s="85"/>
    </row>
    <row r="799" ht="12.0" customHeight="1">
      <c r="A799" s="85"/>
      <c r="B799" s="85"/>
      <c r="C799" s="85"/>
      <c r="D799" s="85"/>
      <c r="E799" s="85"/>
      <c r="F799" s="85"/>
      <c r="G799" s="85"/>
      <c r="H799" s="85"/>
      <c r="I799" s="85"/>
      <c r="J799" s="85"/>
      <c r="K799" s="85"/>
      <c r="L799" s="85"/>
      <c r="M799" s="85"/>
      <c r="N799" s="85"/>
      <c r="O799" s="85"/>
      <c r="P799" s="85"/>
      <c r="Q799" s="85"/>
      <c r="R799" s="85"/>
      <c r="S799" s="85"/>
      <c r="T799" s="85"/>
      <c r="U799" s="85"/>
      <c r="V799" s="85"/>
      <c r="W799" s="85"/>
      <c r="X799" s="85"/>
      <c r="Y799" s="85"/>
      <c r="Z799" s="85"/>
    </row>
    <row r="800" ht="12.0" customHeight="1">
      <c r="A800" s="85"/>
      <c r="B800" s="85"/>
      <c r="C800" s="85"/>
      <c r="D800" s="85"/>
      <c r="E800" s="85"/>
      <c r="F800" s="85"/>
      <c r="G800" s="85"/>
      <c r="H800" s="85"/>
      <c r="I800" s="85"/>
      <c r="J800" s="85"/>
      <c r="K800" s="85"/>
      <c r="L800" s="85"/>
      <c r="M800" s="85"/>
      <c r="N800" s="85"/>
      <c r="O800" s="85"/>
      <c r="P800" s="85"/>
      <c r="Q800" s="85"/>
      <c r="R800" s="85"/>
      <c r="S800" s="85"/>
      <c r="T800" s="85"/>
      <c r="U800" s="85"/>
      <c r="V800" s="85"/>
      <c r="W800" s="85"/>
      <c r="X800" s="85"/>
      <c r="Y800" s="85"/>
      <c r="Z800" s="85"/>
    </row>
    <row r="801" ht="12.0" customHeight="1">
      <c r="A801" s="85"/>
      <c r="B801" s="85"/>
      <c r="C801" s="85"/>
      <c r="D801" s="85"/>
      <c r="E801" s="85"/>
      <c r="F801" s="85"/>
      <c r="G801" s="85"/>
      <c r="H801" s="85"/>
      <c r="I801" s="85"/>
      <c r="J801" s="85"/>
      <c r="K801" s="85"/>
      <c r="L801" s="85"/>
      <c r="M801" s="85"/>
      <c r="N801" s="85"/>
      <c r="O801" s="85"/>
      <c r="P801" s="85"/>
      <c r="Q801" s="85"/>
      <c r="R801" s="85"/>
      <c r="S801" s="85"/>
      <c r="T801" s="85"/>
      <c r="U801" s="85"/>
      <c r="V801" s="85"/>
      <c r="W801" s="85"/>
      <c r="X801" s="85"/>
      <c r="Y801" s="85"/>
      <c r="Z801" s="85"/>
    </row>
    <row r="802" ht="12.0" customHeight="1">
      <c r="A802" s="85"/>
      <c r="B802" s="85"/>
      <c r="C802" s="85"/>
      <c r="D802" s="85"/>
      <c r="E802" s="85"/>
      <c r="F802" s="85"/>
      <c r="G802" s="85"/>
      <c r="H802" s="85"/>
      <c r="I802" s="85"/>
      <c r="J802" s="85"/>
      <c r="K802" s="85"/>
      <c r="L802" s="85"/>
      <c r="M802" s="85"/>
      <c r="N802" s="85"/>
      <c r="O802" s="85"/>
      <c r="P802" s="85"/>
      <c r="Q802" s="85"/>
      <c r="R802" s="85"/>
      <c r="S802" s="85"/>
      <c r="T802" s="85"/>
      <c r="U802" s="85"/>
      <c r="V802" s="85"/>
      <c r="W802" s="85"/>
      <c r="X802" s="85"/>
      <c r="Y802" s="85"/>
      <c r="Z802" s="85"/>
    </row>
    <row r="803" ht="12.0" customHeight="1">
      <c r="A803" s="85"/>
      <c r="B803" s="85"/>
      <c r="C803" s="85"/>
      <c r="D803" s="85"/>
      <c r="E803" s="85"/>
      <c r="F803" s="85"/>
      <c r="G803" s="85"/>
      <c r="H803" s="85"/>
      <c r="I803" s="85"/>
      <c r="J803" s="85"/>
      <c r="K803" s="85"/>
      <c r="L803" s="85"/>
      <c r="M803" s="85"/>
      <c r="N803" s="85"/>
      <c r="O803" s="85"/>
      <c r="P803" s="85"/>
      <c r="Q803" s="85"/>
      <c r="R803" s="85"/>
      <c r="S803" s="85"/>
      <c r="T803" s="85"/>
      <c r="U803" s="85"/>
      <c r="V803" s="85"/>
      <c r="W803" s="85"/>
      <c r="X803" s="85"/>
      <c r="Y803" s="85"/>
      <c r="Z803" s="85"/>
    </row>
    <row r="804" ht="12.0" customHeight="1">
      <c r="A804" s="85"/>
      <c r="B804" s="85"/>
      <c r="C804" s="85"/>
      <c r="D804" s="85"/>
      <c r="E804" s="85"/>
      <c r="F804" s="85"/>
      <c r="G804" s="85"/>
      <c r="H804" s="85"/>
      <c r="I804" s="85"/>
      <c r="J804" s="85"/>
      <c r="K804" s="85"/>
      <c r="L804" s="85"/>
      <c r="M804" s="85"/>
      <c r="N804" s="85"/>
      <c r="O804" s="85"/>
      <c r="P804" s="85"/>
      <c r="Q804" s="85"/>
      <c r="R804" s="85"/>
      <c r="S804" s="85"/>
      <c r="T804" s="85"/>
      <c r="U804" s="85"/>
      <c r="V804" s="85"/>
      <c r="W804" s="85"/>
      <c r="X804" s="85"/>
      <c r="Y804" s="85"/>
      <c r="Z804" s="85"/>
    </row>
    <row r="805" ht="12.0" customHeight="1">
      <c r="A805" s="85"/>
      <c r="B805" s="85"/>
      <c r="C805" s="85"/>
      <c r="D805" s="85"/>
      <c r="E805" s="85"/>
      <c r="F805" s="85"/>
      <c r="G805" s="85"/>
      <c r="H805" s="85"/>
      <c r="I805" s="85"/>
      <c r="J805" s="85"/>
      <c r="K805" s="85"/>
      <c r="L805" s="85"/>
      <c r="M805" s="85"/>
      <c r="N805" s="85"/>
      <c r="O805" s="85"/>
      <c r="P805" s="85"/>
      <c r="Q805" s="85"/>
      <c r="R805" s="85"/>
      <c r="S805" s="85"/>
      <c r="T805" s="85"/>
      <c r="U805" s="85"/>
      <c r="V805" s="85"/>
      <c r="W805" s="85"/>
      <c r="X805" s="85"/>
      <c r="Y805" s="85"/>
      <c r="Z805" s="85"/>
    </row>
    <row r="806" ht="12.0" customHeight="1">
      <c r="A806" s="85"/>
      <c r="B806" s="85"/>
      <c r="C806" s="85"/>
      <c r="D806" s="85"/>
      <c r="E806" s="85"/>
      <c r="F806" s="85"/>
      <c r="G806" s="85"/>
      <c r="H806" s="85"/>
      <c r="I806" s="85"/>
      <c r="J806" s="85"/>
      <c r="K806" s="85"/>
      <c r="L806" s="85"/>
      <c r="M806" s="85"/>
      <c r="N806" s="85"/>
      <c r="O806" s="85"/>
      <c r="P806" s="85"/>
      <c r="Q806" s="85"/>
      <c r="R806" s="85"/>
      <c r="S806" s="85"/>
      <c r="T806" s="85"/>
      <c r="U806" s="85"/>
      <c r="V806" s="85"/>
      <c r="W806" s="85"/>
      <c r="X806" s="85"/>
      <c r="Y806" s="85"/>
      <c r="Z806" s="85"/>
    </row>
    <row r="807" ht="12.0" customHeight="1">
      <c r="A807" s="85"/>
      <c r="B807" s="85"/>
      <c r="C807" s="85"/>
      <c r="D807" s="85"/>
      <c r="E807" s="85"/>
      <c r="F807" s="85"/>
      <c r="G807" s="85"/>
      <c r="H807" s="85"/>
      <c r="I807" s="85"/>
      <c r="J807" s="85"/>
      <c r="K807" s="85"/>
      <c r="L807" s="85"/>
      <c r="M807" s="85"/>
      <c r="N807" s="85"/>
      <c r="O807" s="85"/>
      <c r="P807" s="85"/>
      <c r="Q807" s="85"/>
      <c r="R807" s="85"/>
      <c r="S807" s="85"/>
      <c r="T807" s="85"/>
      <c r="U807" s="85"/>
      <c r="V807" s="85"/>
      <c r="W807" s="85"/>
      <c r="X807" s="85"/>
      <c r="Y807" s="85"/>
      <c r="Z807" s="85"/>
    </row>
    <row r="808" ht="12.0" customHeight="1">
      <c r="A808" s="85"/>
      <c r="B808" s="85"/>
      <c r="C808" s="85"/>
      <c r="D808" s="85"/>
      <c r="E808" s="85"/>
      <c r="F808" s="85"/>
      <c r="G808" s="85"/>
      <c r="H808" s="85"/>
      <c r="I808" s="85"/>
      <c r="J808" s="85"/>
      <c r="K808" s="85"/>
      <c r="L808" s="85"/>
      <c r="M808" s="85"/>
      <c r="N808" s="85"/>
      <c r="O808" s="85"/>
      <c r="P808" s="85"/>
      <c r="Q808" s="85"/>
      <c r="R808" s="85"/>
      <c r="S808" s="85"/>
      <c r="T808" s="85"/>
      <c r="U808" s="85"/>
      <c r="V808" s="85"/>
      <c r="W808" s="85"/>
      <c r="X808" s="85"/>
      <c r="Y808" s="85"/>
      <c r="Z808" s="85"/>
    </row>
    <row r="809" ht="12.0" customHeight="1">
      <c r="A809" s="85"/>
      <c r="B809" s="85"/>
      <c r="C809" s="85"/>
      <c r="D809" s="85"/>
      <c r="E809" s="85"/>
      <c r="F809" s="85"/>
      <c r="G809" s="85"/>
      <c r="H809" s="85"/>
      <c r="I809" s="85"/>
      <c r="J809" s="85"/>
      <c r="K809" s="85"/>
      <c r="L809" s="85"/>
      <c r="M809" s="85"/>
      <c r="N809" s="85"/>
      <c r="O809" s="85"/>
      <c r="P809" s="85"/>
      <c r="Q809" s="85"/>
      <c r="R809" s="85"/>
      <c r="S809" s="85"/>
      <c r="T809" s="85"/>
      <c r="U809" s="85"/>
      <c r="V809" s="85"/>
      <c r="W809" s="85"/>
      <c r="X809" s="85"/>
      <c r="Y809" s="85"/>
      <c r="Z809" s="85"/>
    </row>
    <row r="810" ht="12.0" customHeight="1">
      <c r="A810" s="85"/>
      <c r="B810" s="85"/>
      <c r="C810" s="85"/>
      <c r="D810" s="85"/>
      <c r="E810" s="85"/>
      <c r="F810" s="85"/>
      <c r="G810" s="85"/>
      <c r="H810" s="85"/>
      <c r="I810" s="85"/>
      <c r="J810" s="85"/>
      <c r="K810" s="85"/>
      <c r="L810" s="85"/>
      <c r="M810" s="85"/>
      <c r="N810" s="85"/>
      <c r="O810" s="85"/>
      <c r="P810" s="85"/>
      <c r="Q810" s="85"/>
      <c r="R810" s="85"/>
      <c r="S810" s="85"/>
      <c r="T810" s="85"/>
      <c r="U810" s="85"/>
      <c r="V810" s="85"/>
      <c r="W810" s="85"/>
      <c r="X810" s="85"/>
      <c r="Y810" s="85"/>
      <c r="Z810" s="85"/>
    </row>
    <row r="811" ht="12.0" customHeight="1">
      <c r="A811" s="85"/>
      <c r="B811" s="85"/>
      <c r="C811" s="85"/>
      <c r="D811" s="85"/>
      <c r="E811" s="85"/>
      <c r="F811" s="85"/>
      <c r="G811" s="85"/>
      <c r="H811" s="85"/>
      <c r="I811" s="85"/>
      <c r="J811" s="85"/>
      <c r="K811" s="85"/>
      <c r="L811" s="85"/>
      <c r="M811" s="85"/>
      <c r="N811" s="85"/>
      <c r="O811" s="85"/>
      <c r="P811" s="85"/>
      <c r="Q811" s="85"/>
      <c r="R811" s="85"/>
      <c r="S811" s="85"/>
      <c r="T811" s="85"/>
      <c r="U811" s="85"/>
      <c r="V811" s="85"/>
      <c r="W811" s="85"/>
      <c r="X811" s="85"/>
      <c r="Y811" s="85"/>
      <c r="Z811" s="85"/>
    </row>
    <row r="812" ht="12.0" customHeight="1">
      <c r="A812" s="85"/>
      <c r="B812" s="85"/>
      <c r="C812" s="85"/>
      <c r="D812" s="85"/>
      <c r="E812" s="85"/>
      <c r="F812" s="85"/>
      <c r="G812" s="85"/>
      <c r="H812" s="85"/>
      <c r="I812" s="85"/>
      <c r="J812" s="85"/>
      <c r="K812" s="85"/>
      <c r="L812" s="85"/>
      <c r="M812" s="85"/>
      <c r="N812" s="85"/>
      <c r="O812" s="85"/>
      <c r="P812" s="85"/>
      <c r="Q812" s="85"/>
      <c r="R812" s="85"/>
      <c r="S812" s="85"/>
      <c r="T812" s="85"/>
      <c r="U812" s="85"/>
      <c r="V812" s="85"/>
      <c r="W812" s="85"/>
      <c r="X812" s="85"/>
      <c r="Y812" s="85"/>
      <c r="Z812" s="85"/>
    </row>
    <row r="813" ht="12.0" customHeight="1">
      <c r="A813" s="85"/>
      <c r="B813" s="85"/>
      <c r="C813" s="85"/>
      <c r="D813" s="85"/>
      <c r="E813" s="85"/>
      <c r="F813" s="85"/>
      <c r="G813" s="85"/>
      <c r="H813" s="85"/>
      <c r="I813" s="85"/>
      <c r="J813" s="85"/>
      <c r="K813" s="85"/>
      <c r="L813" s="85"/>
      <c r="M813" s="85"/>
      <c r="N813" s="85"/>
      <c r="O813" s="85"/>
      <c r="P813" s="85"/>
      <c r="Q813" s="85"/>
      <c r="R813" s="85"/>
      <c r="S813" s="85"/>
      <c r="T813" s="85"/>
      <c r="U813" s="85"/>
      <c r="V813" s="85"/>
      <c r="W813" s="85"/>
      <c r="X813" s="85"/>
      <c r="Y813" s="85"/>
      <c r="Z813" s="85"/>
    </row>
    <row r="814" ht="12.0" customHeight="1">
      <c r="A814" s="85"/>
      <c r="B814" s="85"/>
      <c r="C814" s="85"/>
      <c r="D814" s="85"/>
      <c r="E814" s="85"/>
      <c r="F814" s="85"/>
      <c r="G814" s="85"/>
      <c r="H814" s="85"/>
      <c r="I814" s="85"/>
      <c r="J814" s="85"/>
      <c r="K814" s="85"/>
      <c r="L814" s="85"/>
      <c r="M814" s="85"/>
      <c r="N814" s="85"/>
      <c r="O814" s="85"/>
      <c r="P814" s="85"/>
      <c r="Q814" s="85"/>
      <c r="R814" s="85"/>
      <c r="S814" s="85"/>
      <c r="T814" s="85"/>
      <c r="U814" s="85"/>
      <c r="V814" s="85"/>
      <c r="W814" s="85"/>
      <c r="X814" s="85"/>
      <c r="Y814" s="85"/>
      <c r="Z814" s="85"/>
    </row>
    <row r="815" ht="12.0" customHeight="1">
      <c r="A815" s="85"/>
      <c r="B815" s="85"/>
      <c r="C815" s="85"/>
      <c r="D815" s="85"/>
      <c r="E815" s="85"/>
      <c r="F815" s="85"/>
      <c r="G815" s="85"/>
      <c r="H815" s="85"/>
      <c r="I815" s="85"/>
      <c r="J815" s="85"/>
      <c r="K815" s="85"/>
      <c r="L815" s="85"/>
      <c r="M815" s="85"/>
      <c r="N815" s="85"/>
      <c r="O815" s="85"/>
      <c r="P815" s="85"/>
      <c r="Q815" s="85"/>
      <c r="R815" s="85"/>
      <c r="S815" s="85"/>
      <c r="T815" s="85"/>
      <c r="U815" s="85"/>
      <c r="V815" s="85"/>
      <c r="W815" s="85"/>
      <c r="X815" s="85"/>
      <c r="Y815" s="85"/>
      <c r="Z815" s="85"/>
    </row>
    <row r="816" ht="12.0" customHeight="1">
      <c r="A816" s="85"/>
      <c r="B816" s="85"/>
      <c r="C816" s="85"/>
      <c r="D816" s="85"/>
      <c r="E816" s="85"/>
      <c r="F816" s="85"/>
      <c r="G816" s="85"/>
      <c r="H816" s="85"/>
      <c r="I816" s="85"/>
      <c r="J816" s="85"/>
      <c r="K816" s="85"/>
      <c r="L816" s="85"/>
      <c r="M816" s="85"/>
      <c r="N816" s="85"/>
      <c r="O816" s="85"/>
      <c r="P816" s="85"/>
      <c r="Q816" s="85"/>
      <c r="R816" s="85"/>
      <c r="S816" s="85"/>
      <c r="T816" s="85"/>
      <c r="U816" s="85"/>
      <c r="V816" s="85"/>
      <c r="W816" s="85"/>
      <c r="X816" s="85"/>
      <c r="Y816" s="85"/>
      <c r="Z816" s="85"/>
    </row>
    <row r="817" ht="12.0" customHeight="1">
      <c r="A817" s="85"/>
      <c r="B817" s="85"/>
      <c r="C817" s="85"/>
      <c r="D817" s="85"/>
      <c r="E817" s="85"/>
      <c r="F817" s="85"/>
      <c r="G817" s="85"/>
      <c r="H817" s="85"/>
      <c r="I817" s="85"/>
      <c r="J817" s="85"/>
      <c r="K817" s="85"/>
      <c r="L817" s="85"/>
      <c r="M817" s="85"/>
      <c r="N817" s="85"/>
      <c r="O817" s="85"/>
      <c r="P817" s="85"/>
      <c r="Q817" s="85"/>
      <c r="R817" s="85"/>
      <c r="S817" s="85"/>
      <c r="T817" s="85"/>
      <c r="U817" s="85"/>
      <c r="V817" s="85"/>
      <c r="W817" s="85"/>
      <c r="X817" s="85"/>
      <c r="Y817" s="85"/>
      <c r="Z817" s="85"/>
    </row>
    <row r="818" ht="12.0" customHeight="1">
      <c r="A818" s="85"/>
      <c r="B818" s="85"/>
      <c r="C818" s="85"/>
      <c r="D818" s="85"/>
      <c r="E818" s="85"/>
      <c r="F818" s="85"/>
      <c r="G818" s="85"/>
      <c r="H818" s="85"/>
      <c r="I818" s="85"/>
      <c r="J818" s="85"/>
      <c r="K818" s="85"/>
      <c r="L818" s="85"/>
      <c r="M818" s="85"/>
      <c r="N818" s="85"/>
      <c r="O818" s="85"/>
      <c r="P818" s="85"/>
      <c r="Q818" s="85"/>
      <c r="R818" s="85"/>
      <c r="S818" s="85"/>
      <c r="T818" s="85"/>
      <c r="U818" s="85"/>
      <c r="V818" s="85"/>
      <c r="W818" s="85"/>
      <c r="X818" s="85"/>
      <c r="Y818" s="85"/>
      <c r="Z818" s="85"/>
    </row>
    <row r="819" ht="12.0" customHeight="1">
      <c r="A819" s="85"/>
      <c r="B819" s="85"/>
      <c r="C819" s="85"/>
      <c r="D819" s="85"/>
      <c r="E819" s="85"/>
      <c r="F819" s="85"/>
      <c r="G819" s="85"/>
      <c r="H819" s="85"/>
      <c r="I819" s="85"/>
      <c r="J819" s="85"/>
      <c r="K819" s="85"/>
      <c r="L819" s="85"/>
      <c r="M819" s="85"/>
      <c r="N819" s="85"/>
      <c r="O819" s="85"/>
      <c r="P819" s="85"/>
      <c r="Q819" s="85"/>
      <c r="R819" s="85"/>
      <c r="S819" s="85"/>
      <c r="T819" s="85"/>
      <c r="U819" s="85"/>
      <c r="V819" s="85"/>
      <c r="W819" s="85"/>
      <c r="X819" s="85"/>
      <c r="Y819" s="85"/>
      <c r="Z819" s="85"/>
    </row>
    <row r="820" ht="12.0" customHeight="1">
      <c r="A820" s="85"/>
      <c r="B820" s="85"/>
      <c r="C820" s="85"/>
      <c r="D820" s="85"/>
      <c r="E820" s="85"/>
      <c r="F820" s="85"/>
      <c r="G820" s="85"/>
      <c r="H820" s="85"/>
      <c r="I820" s="85"/>
      <c r="J820" s="85"/>
      <c r="K820" s="85"/>
      <c r="L820" s="85"/>
      <c r="M820" s="85"/>
      <c r="N820" s="85"/>
      <c r="O820" s="85"/>
      <c r="P820" s="85"/>
      <c r="Q820" s="85"/>
      <c r="R820" s="85"/>
      <c r="S820" s="85"/>
      <c r="T820" s="85"/>
      <c r="U820" s="85"/>
      <c r="V820" s="85"/>
      <c r="W820" s="85"/>
      <c r="X820" s="85"/>
      <c r="Y820" s="85"/>
      <c r="Z820" s="85"/>
    </row>
    <row r="821" ht="12.0" customHeight="1">
      <c r="A821" s="85"/>
      <c r="B821" s="85"/>
      <c r="C821" s="85"/>
      <c r="D821" s="85"/>
      <c r="E821" s="85"/>
      <c r="F821" s="85"/>
      <c r="G821" s="85"/>
      <c r="H821" s="85"/>
      <c r="I821" s="85"/>
      <c r="J821" s="85"/>
      <c r="K821" s="85"/>
      <c r="L821" s="85"/>
      <c r="M821" s="85"/>
      <c r="N821" s="85"/>
      <c r="O821" s="85"/>
      <c r="P821" s="85"/>
      <c r="Q821" s="85"/>
      <c r="R821" s="85"/>
      <c r="S821" s="85"/>
      <c r="T821" s="85"/>
      <c r="U821" s="85"/>
      <c r="V821" s="85"/>
      <c r="W821" s="85"/>
      <c r="X821" s="85"/>
      <c r="Y821" s="85"/>
      <c r="Z821" s="85"/>
    </row>
    <row r="822" ht="12.0" customHeight="1">
      <c r="A822" s="85"/>
      <c r="B822" s="85"/>
      <c r="C822" s="85"/>
      <c r="D822" s="85"/>
      <c r="E822" s="85"/>
      <c r="F822" s="85"/>
      <c r="G822" s="85"/>
      <c r="H822" s="85"/>
      <c r="I822" s="85"/>
      <c r="J822" s="85"/>
      <c r="K822" s="85"/>
      <c r="L822" s="85"/>
      <c r="M822" s="85"/>
      <c r="N822" s="85"/>
      <c r="O822" s="85"/>
      <c r="P822" s="85"/>
      <c r="Q822" s="85"/>
      <c r="R822" s="85"/>
      <c r="S822" s="85"/>
      <c r="T822" s="85"/>
      <c r="U822" s="85"/>
      <c r="V822" s="85"/>
      <c r="W822" s="85"/>
      <c r="X822" s="85"/>
      <c r="Y822" s="85"/>
      <c r="Z822" s="85"/>
    </row>
    <row r="823" ht="12.0" customHeight="1">
      <c r="A823" s="85"/>
      <c r="B823" s="85"/>
      <c r="C823" s="85"/>
      <c r="D823" s="85"/>
      <c r="E823" s="85"/>
      <c r="F823" s="85"/>
      <c r="G823" s="85"/>
      <c r="H823" s="85"/>
      <c r="I823" s="85"/>
      <c r="J823" s="85"/>
      <c r="K823" s="85"/>
      <c r="L823" s="85"/>
      <c r="M823" s="85"/>
      <c r="N823" s="85"/>
      <c r="O823" s="85"/>
      <c r="P823" s="85"/>
      <c r="Q823" s="85"/>
      <c r="R823" s="85"/>
      <c r="S823" s="85"/>
      <c r="T823" s="85"/>
      <c r="U823" s="85"/>
      <c r="V823" s="85"/>
      <c r="W823" s="85"/>
      <c r="X823" s="85"/>
      <c r="Y823" s="85"/>
      <c r="Z823" s="85"/>
    </row>
    <row r="824" ht="12.0" customHeight="1">
      <c r="A824" s="85"/>
      <c r="B824" s="85"/>
      <c r="C824" s="85"/>
      <c r="D824" s="85"/>
      <c r="E824" s="85"/>
      <c r="F824" s="85"/>
      <c r="G824" s="85"/>
      <c r="H824" s="85"/>
      <c r="I824" s="85"/>
      <c r="J824" s="85"/>
      <c r="K824" s="85"/>
      <c r="L824" s="85"/>
      <c r="M824" s="85"/>
      <c r="N824" s="85"/>
      <c r="O824" s="85"/>
      <c r="P824" s="85"/>
      <c r="Q824" s="85"/>
      <c r="R824" s="85"/>
      <c r="S824" s="85"/>
      <c r="T824" s="85"/>
      <c r="U824" s="85"/>
      <c r="V824" s="85"/>
      <c r="W824" s="85"/>
      <c r="X824" s="85"/>
      <c r="Y824" s="85"/>
      <c r="Z824" s="85"/>
    </row>
    <row r="825" ht="12.0" customHeight="1">
      <c r="A825" s="85"/>
      <c r="B825" s="85"/>
      <c r="C825" s="85"/>
      <c r="D825" s="85"/>
      <c r="E825" s="85"/>
      <c r="F825" s="85"/>
      <c r="G825" s="85"/>
      <c r="H825" s="85"/>
      <c r="I825" s="85"/>
      <c r="J825" s="85"/>
      <c r="K825" s="85"/>
      <c r="L825" s="85"/>
      <c r="M825" s="85"/>
      <c r="N825" s="85"/>
      <c r="O825" s="85"/>
      <c r="P825" s="85"/>
      <c r="Q825" s="85"/>
      <c r="R825" s="85"/>
      <c r="S825" s="85"/>
      <c r="T825" s="85"/>
      <c r="U825" s="85"/>
      <c r="V825" s="85"/>
      <c r="W825" s="85"/>
      <c r="X825" s="85"/>
      <c r="Y825" s="85"/>
      <c r="Z825" s="85"/>
    </row>
    <row r="826" ht="12.0" customHeight="1">
      <c r="A826" s="85"/>
      <c r="B826" s="85"/>
      <c r="C826" s="85"/>
      <c r="D826" s="85"/>
      <c r="E826" s="85"/>
      <c r="F826" s="85"/>
      <c r="G826" s="85"/>
      <c r="H826" s="85"/>
      <c r="I826" s="85"/>
      <c r="J826" s="85"/>
      <c r="K826" s="85"/>
      <c r="L826" s="85"/>
      <c r="M826" s="85"/>
      <c r="N826" s="85"/>
      <c r="O826" s="85"/>
      <c r="P826" s="85"/>
      <c r="Q826" s="85"/>
      <c r="R826" s="85"/>
      <c r="S826" s="85"/>
      <c r="T826" s="85"/>
      <c r="U826" s="85"/>
      <c r="V826" s="85"/>
      <c r="W826" s="85"/>
      <c r="X826" s="85"/>
      <c r="Y826" s="85"/>
      <c r="Z826" s="85"/>
    </row>
    <row r="827" ht="12.0" customHeight="1">
      <c r="A827" s="85"/>
      <c r="B827" s="85"/>
      <c r="C827" s="85"/>
      <c r="D827" s="85"/>
      <c r="E827" s="85"/>
      <c r="F827" s="85"/>
      <c r="G827" s="85"/>
      <c r="H827" s="85"/>
      <c r="I827" s="85"/>
      <c r="J827" s="85"/>
      <c r="K827" s="85"/>
      <c r="L827" s="85"/>
      <c r="M827" s="85"/>
      <c r="N827" s="85"/>
      <c r="O827" s="85"/>
      <c r="P827" s="85"/>
      <c r="Q827" s="85"/>
      <c r="R827" s="85"/>
      <c r="S827" s="85"/>
      <c r="T827" s="85"/>
      <c r="U827" s="85"/>
      <c r="V827" s="85"/>
      <c r="W827" s="85"/>
      <c r="X827" s="85"/>
      <c r="Y827" s="85"/>
      <c r="Z827" s="85"/>
    </row>
    <row r="828" ht="12.0" customHeight="1">
      <c r="A828" s="85"/>
      <c r="B828" s="85"/>
      <c r="C828" s="85"/>
      <c r="D828" s="85"/>
      <c r="E828" s="85"/>
      <c r="F828" s="85"/>
      <c r="G828" s="85"/>
      <c r="H828" s="85"/>
      <c r="I828" s="85"/>
      <c r="J828" s="85"/>
      <c r="K828" s="85"/>
      <c r="L828" s="85"/>
      <c r="M828" s="85"/>
      <c r="N828" s="85"/>
      <c r="O828" s="85"/>
      <c r="P828" s="85"/>
      <c r="Q828" s="85"/>
      <c r="R828" s="85"/>
      <c r="S828" s="85"/>
      <c r="T828" s="85"/>
      <c r="U828" s="85"/>
      <c r="V828" s="85"/>
      <c r="W828" s="85"/>
      <c r="X828" s="85"/>
      <c r="Y828" s="85"/>
      <c r="Z828" s="85"/>
    </row>
    <row r="829" ht="12.0" customHeight="1">
      <c r="A829" s="85"/>
      <c r="B829" s="85"/>
      <c r="C829" s="85"/>
      <c r="D829" s="85"/>
      <c r="E829" s="85"/>
      <c r="F829" s="85"/>
      <c r="G829" s="85"/>
      <c r="H829" s="85"/>
      <c r="I829" s="85"/>
      <c r="J829" s="85"/>
      <c r="K829" s="85"/>
      <c r="L829" s="85"/>
      <c r="M829" s="85"/>
      <c r="N829" s="85"/>
      <c r="O829" s="85"/>
      <c r="P829" s="85"/>
      <c r="Q829" s="85"/>
      <c r="R829" s="85"/>
      <c r="S829" s="85"/>
      <c r="T829" s="85"/>
      <c r="U829" s="85"/>
      <c r="V829" s="85"/>
      <c r="W829" s="85"/>
      <c r="X829" s="85"/>
      <c r="Y829" s="85"/>
      <c r="Z829" s="85"/>
    </row>
    <row r="830" ht="12.0" customHeight="1">
      <c r="A830" s="85"/>
      <c r="B830" s="85"/>
      <c r="C830" s="85"/>
      <c r="D830" s="85"/>
      <c r="E830" s="85"/>
      <c r="F830" s="85"/>
      <c r="G830" s="85"/>
      <c r="H830" s="85"/>
      <c r="I830" s="85"/>
      <c r="J830" s="85"/>
      <c r="K830" s="85"/>
      <c r="L830" s="85"/>
      <c r="M830" s="85"/>
      <c r="N830" s="85"/>
      <c r="O830" s="85"/>
      <c r="P830" s="85"/>
      <c r="Q830" s="85"/>
      <c r="R830" s="85"/>
      <c r="S830" s="85"/>
      <c r="T830" s="85"/>
      <c r="U830" s="85"/>
      <c r="V830" s="85"/>
      <c r="W830" s="85"/>
      <c r="X830" s="85"/>
      <c r="Y830" s="85"/>
      <c r="Z830" s="85"/>
    </row>
    <row r="831" ht="12.0" customHeight="1">
      <c r="A831" s="85"/>
      <c r="B831" s="85"/>
      <c r="C831" s="85"/>
      <c r="D831" s="85"/>
      <c r="E831" s="85"/>
      <c r="F831" s="85"/>
      <c r="G831" s="85"/>
      <c r="H831" s="85"/>
      <c r="I831" s="85"/>
      <c r="J831" s="85"/>
      <c r="K831" s="85"/>
      <c r="L831" s="85"/>
      <c r="M831" s="85"/>
      <c r="N831" s="85"/>
      <c r="O831" s="85"/>
      <c r="P831" s="85"/>
      <c r="Q831" s="85"/>
      <c r="R831" s="85"/>
      <c r="S831" s="85"/>
      <c r="T831" s="85"/>
      <c r="U831" s="85"/>
      <c r="V831" s="85"/>
      <c r="W831" s="85"/>
      <c r="X831" s="85"/>
      <c r="Y831" s="85"/>
      <c r="Z831" s="85"/>
    </row>
    <row r="832" ht="12.0" customHeight="1">
      <c r="A832" s="85"/>
      <c r="B832" s="85"/>
      <c r="C832" s="85"/>
      <c r="D832" s="85"/>
      <c r="E832" s="85"/>
      <c r="F832" s="85"/>
      <c r="G832" s="85"/>
      <c r="H832" s="85"/>
      <c r="I832" s="85"/>
      <c r="J832" s="85"/>
      <c r="K832" s="85"/>
      <c r="L832" s="85"/>
      <c r="M832" s="85"/>
      <c r="N832" s="85"/>
      <c r="O832" s="85"/>
      <c r="P832" s="85"/>
      <c r="Q832" s="85"/>
      <c r="R832" s="85"/>
      <c r="S832" s="85"/>
      <c r="T832" s="85"/>
      <c r="U832" s="85"/>
      <c r="V832" s="85"/>
      <c r="W832" s="85"/>
      <c r="X832" s="85"/>
      <c r="Y832" s="85"/>
      <c r="Z832" s="85"/>
    </row>
    <row r="833" ht="12.0" customHeight="1">
      <c r="A833" s="85"/>
      <c r="B833" s="85"/>
      <c r="C833" s="85"/>
      <c r="D833" s="85"/>
      <c r="E833" s="85"/>
      <c r="F833" s="85"/>
      <c r="G833" s="85"/>
      <c r="H833" s="85"/>
      <c r="I833" s="85"/>
      <c r="J833" s="85"/>
      <c r="K833" s="85"/>
      <c r="L833" s="85"/>
      <c r="M833" s="85"/>
      <c r="N833" s="85"/>
      <c r="O833" s="85"/>
      <c r="P833" s="85"/>
      <c r="Q833" s="85"/>
      <c r="R833" s="85"/>
      <c r="S833" s="85"/>
      <c r="T833" s="85"/>
      <c r="U833" s="85"/>
      <c r="V833" s="85"/>
      <c r="W833" s="85"/>
      <c r="X833" s="85"/>
      <c r="Y833" s="85"/>
      <c r="Z833" s="85"/>
    </row>
    <row r="834" ht="12.0" customHeight="1">
      <c r="A834" s="85"/>
      <c r="B834" s="85"/>
      <c r="C834" s="85"/>
      <c r="D834" s="85"/>
      <c r="E834" s="85"/>
      <c r="F834" s="85"/>
      <c r="G834" s="85"/>
      <c r="H834" s="85"/>
      <c r="I834" s="85"/>
      <c r="J834" s="85"/>
      <c r="K834" s="85"/>
      <c r="L834" s="85"/>
      <c r="M834" s="85"/>
      <c r="N834" s="85"/>
      <c r="O834" s="85"/>
      <c r="P834" s="85"/>
      <c r="Q834" s="85"/>
      <c r="R834" s="85"/>
      <c r="S834" s="85"/>
      <c r="T834" s="85"/>
      <c r="U834" s="85"/>
      <c r="V834" s="85"/>
      <c r="W834" s="85"/>
      <c r="X834" s="85"/>
      <c r="Y834" s="85"/>
      <c r="Z834" s="85"/>
    </row>
    <row r="835" ht="12.0" customHeight="1">
      <c r="A835" s="85"/>
      <c r="B835" s="85"/>
      <c r="C835" s="85"/>
      <c r="D835" s="85"/>
      <c r="E835" s="85"/>
      <c r="F835" s="85"/>
      <c r="G835" s="85"/>
      <c r="H835" s="85"/>
      <c r="I835" s="85"/>
      <c r="J835" s="85"/>
      <c r="K835" s="85"/>
      <c r="L835" s="85"/>
      <c r="M835" s="85"/>
      <c r="N835" s="85"/>
      <c r="O835" s="85"/>
      <c r="P835" s="85"/>
      <c r="Q835" s="85"/>
      <c r="R835" s="85"/>
      <c r="S835" s="85"/>
      <c r="T835" s="85"/>
      <c r="U835" s="85"/>
      <c r="V835" s="85"/>
      <c r="W835" s="85"/>
      <c r="X835" s="85"/>
      <c r="Y835" s="85"/>
      <c r="Z835" s="85"/>
    </row>
    <row r="836" ht="12.0" customHeight="1">
      <c r="A836" s="85"/>
      <c r="B836" s="85"/>
      <c r="C836" s="85"/>
      <c r="D836" s="85"/>
      <c r="E836" s="85"/>
      <c r="F836" s="85"/>
      <c r="G836" s="85"/>
      <c r="H836" s="85"/>
      <c r="I836" s="85"/>
      <c r="J836" s="85"/>
      <c r="K836" s="85"/>
      <c r="L836" s="85"/>
      <c r="M836" s="85"/>
      <c r="N836" s="85"/>
      <c r="O836" s="85"/>
      <c r="P836" s="85"/>
      <c r="Q836" s="85"/>
      <c r="R836" s="85"/>
      <c r="S836" s="85"/>
      <c r="T836" s="85"/>
      <c r="U836" s="85"/>
      <c r="V836" s="85"/>
      <c r="W836" s="85"/>
      <c r="X836" s="85"/>
      <c r="Y836" s="85"/>
      <c r="Z836" s="85"/>
    </row>
    <row r="837" ht="12.0" customHeight="1">
      <c r="A837" s="85"/>
      <c r="B837" s="85"/>
      <c r="C837" s="85"/>
      <c r="D837" s="85"/>
      <c r="E837" s="85"/>
      <c r="F837" s="85"/>
      <c r="G837" s="85"/>
      <c r="H837" s="85"/>
      <c r="I837" s="85"/>
      <c r="J837" s="85"/>
      <c r="K837" s="85"/>
      <c r="L837" s="85"/>
      <c r="M837" s="85"/>
      <c r="N837" s="85"/>
      <c r="O837" s="85"/>
      <c r="P837" s="85"/>
      <c r="Q837" s="85"/>
      <c r="R837" s="85"/>
      <c r="S837" s="85"/>
      <c r="T837" s="85"/>
      <c r="U837" s="85"/>
      <c r="V837" s="85"/>
      <c r="W837" s="85"/>
      <c r="X837" s="85"/>
      <c r="Y837" s="85"/>
      <c r="Z837" s="85"/>
    </row>
    <row r="838" ht="12.0" customHeight="1">
      <c r="A838" s="85"/>
      <c r="B838" s="85"/>
      <c r="C838" s="85"/>
      <c r="D838" s="85"/>
      <c r="E838" s="85"/>
      <c r="F838" s="85"/>
      <c r="G838" s="85"/>
      <c r="H838" s="85"/>
      <c r="I838" s="85"/>
      <c r="J838" s="85"/>
      <c r="K838" s="85"/>
      <c r="L838" s="85"/>
      <c r="M838" s="85"/>
      <c r="N838" s="85"/>
      <c r="O838" s="85"/>
      <c r="P838" s="85"/>
      <c r="Q838" s="85"/>
      <c r="R838" s="85"/>
      <c r="S838" s="85"/>
      <c r="T838" s="85"/>
      <c r="U838" s="85"/>
      <c r="V838" s="85"/>
      <c r="W838" s="85"/>
      <c r="X838" s="85"/>
      <c r="Y838" s="85"/>
      <c r="Z838" s="85"/>
    </row>
    <row r="839" ht="12.0" customHeight="1">
      <c r="A839" s="85"/>
      <c r="B839" s="85"/>
      <c r="C839" s="85"/>
      <c r="D839" s="85"/>
      <c r="E839" s="85"/>
      <c r="F839" s="85"/>
      <c r="G839" s="85"/>
      <c r="H839" s="85"/>
      <c r="I839" s="85"/>
      <c r="J839" s="85"/>
      <c r="K839" s="85"/>
      <c r="L839" s="85"/>
      <c r="M839" s="85"/>
      <c r="N839" s="85"/>
      <c r="O839" s="85"/>
      <c r="P839" s="85"/>
      <c r="Q839" s="85"/>
      <c r="R839" s="85"/>
      <c r="S839" s="85"/>
      <c r="T839" s="85"/>
      <c r="U839" s="85"/>
      <c r="V839" s="85"/>
      <c r="W839" s="85"/>
      <c r="X839" s="85"/>
      <c r="Y839" s="85"/>
      <c r="Z839" s="85"/>
    </row>
    <row r="840" ht="12.0" customHeight="1">
      <c r="A840" s="85"/>
      <c r="B840" s="85"/>
      <c r="C840" s="85"/>
      <c r="D840" s="85"/>
      <c r="E840" s="85"/>
      <c r="F840" s="85"/>
      <c r="G840" s="85"/>
      <c r="H840" s="85"/>
      <c r="I840" s="85"/>
      <c r="J840" s="85"/>
      <c r="K840" s="85"/>
      <c r="L840" s="85"/>
      <c r="M840" s="85"/>
      <c r="N840" s="85"/>
      <c r="O840" s="85"/>
      <c r="P840" s="85"/>
      <c r="Q840" s="85"/>
      <c r="R840" s="85"/>
      <c r="S840" s="85"/>
      <c r="T840" s="85"/>
      <c r="U840" s="85"/>
      <c r="V840" s="85"/>
      <c r="W840" s="85"/>
      <c r="X840" s="85"/>
      <c r="Y840" s="85"/>
      <c r="Z840" s="85"/>
    </row>
    <row r="841" ht="12.0" customHeight="1">
      <c r="A841" s="85"/>
      <c r="B841" s="85"/>
      <c r="C841" s="85"/>
      <c r="D841" s="85"/>
      <c r="E841" s="85"/>
      <c r="F841" s="85"/>
      <c r="G841" s="85"/>
      <c r="H841" s="85"/>
      <c r="I841" s="85"/>
      <c r="J841" s="85"/>
      <c r="K841" s="85"/>
      <c r="L841" s="85"/>
      <c r="M841" s="85"/>
      <c r="N841" s="85"/>
      <c r="O841" s="85"/>
      <c r="P841" s="85"/>
      <c r="Q841" s="85"/>
      <c r="R841" s="85"/>
      <c r="S841" s="85"/>
      <c r="T841" s="85"/>
      <c r="U841" s="85"/>
      <c r="V841" s="85"/>
      <c r="W841" s="85"/>
      <c r="X841" s="85"/>
      <c r="Y841" s="85"/>
      <c r="Z841" s="85"/>
    </row>
    <row r="842" ht="12.0" customHeight="1">
      <c r="A842" s="85"/>
      <c r="B842" s="85"/>
      <c r="C842" s="85"/>
      <c r="D842" s="85"/>
      <c r="E842" s="85"/>
      <c r="F842" s="85"/>
      <c r="G842" s="85"/>
      <c r="H842" s="85"/>
      <c r="I842" s="85"/>
      <c r="J842" s="85"/>
      <c r="K842" s="85"/>
      <c r="L842" s="85"/>
      <c r="M842" s="85"/>
      <c r="N842" s="85"/>
      <c r="O842" s="85"/>
      <c r="P842" s="85"/>
      <c r="Q842" s="85"/>
      <c r="R842" s="85"/>
      <c r="S842" s="85"/>
      <c r="T842" s="85"/>
      <c r="U842" s="85"/>
      <c r="V842" s="85"/>
      <c r="W842" s="85"/>
      <c r="X842" s="85"/>
      <c r="Y842" s="85"/>
      <c r="Z842" s="85"/>
    </row>
    <row r="843" ht="12.0" customHeight="1">
      <c r="A843" s="85"/>
      <c r="B843" s="85"/>
      <c r="C843" s="85"/>
      <c r="D843" s="85"/>
      <c r="E843" s="85"/>
      <c r="F843" s="85"/>
      <c r="G843" s="85"/>
      <c r="H843" s="85"/>
      <c r="I843" s="85"/>
      <c r="J843" s="85"/>
      <c r="K843" s="85"/>
      <c r="L843" s="85"/>
      <c r="M843" s="85"/>
      <c r="N843" s="85"/>
      <c r="O843" s="85"/>
      <c r="P843" s="85"/>
      <c r="Q843" s="85"/>
      <c r="R843" s="85"/>
      <c r="S843" s="85"/>
      <c r="T843" s="85"/>
      <c r="U843" s="85"/>
      <c r="V843" s="85"/>
      <c r="W843" s="85"/>
      <c r="X843" s="85"/>
      <c r="Y843" s="85"/>
      <c r="Z843" s="85"/>
    </row>
    <row r="844" ht="12.0" customHeight="1">
      <c r="A844" s="85"/>
      <c r="B844" s="85"/>
      <c r="C844" s="85"/>
      <c r="D844" s="85"/>
      <c r="E844" s="85"/>
      <c r="F844" s="85"/>
      <c r="G844" s="85"/>
      <c r="H844" s="85"/>
      <c r="I844" s="85"/>
      <c r="J844" s="85"/>
      <c r="K844" s="85"/>
      <c r="L844" s="85"/>
      <c r="M844" s="85"/>
      <c r="N844" s="85"/>
      <c r="O844" s="85"/>
      <c r="P844" s="85"/>
      <c r="Q844" s="85"/>
      <c r="R844" s="85"/>
      <c r="S844" s="85"/>
      <c r="T844" s="85"/>
      <c r="U844" s="85"/>
      <c r="V844" s="85"/>
      <c r="W844" s="85"/>
      <c r="X844" s="85"/>
      <c r="Y844" s="85"/>
      <c r="Z844" s="85"/>
    </row>
    <row r="845" ht="12.0" customHeight="1">
      <c r="A845" s="85"/>
      <c r="B845" s="85"/>
      <c r="C845" s="85"/>
      <c r="D845" s="85"/>
      <c r="E845" s="85"/>
      <c r="F845" s="85"/>
      <c r="G845" s="85"/>
      <c r="H845" s="85"/>
      <c r="I845" s="85"/>
      <c r="J845" s="85"/>
      <c r="K845" s="85"/>
      <c r="L845" s="85"/>
      <c r="M845" s="85"/>
      <c r="N845" s="85"/>
      <c r="O845" s="85"/>
      <c r="P845" s="85"/>
      <c r="Q845" s="85"/>
      <c r="R845" s="85"/>
      <c r="S845" s="85"/>
      <c r="T845" s="85"/>
      <c r="U845" s="85"/>
      <c r="V845" s="85"/>
      <c r="W845" s="85"/>
      <c r="X845" s="85"/>
      <c r="Y845" s="85"/>
      <c r="Z845" s="85"/>
    </row>
    <row r="846" ht="12.0" customHeight="1">
      <c r="A846" s="85"/>
      <c r="B846" s="85"/>
      <c r="C846" s="85"/>
      <c r="D846" s="85"/>
      <c r="E846" s="85"/>
      <c r="F846" s="85"/>
      <c r="G846" s="85"/>
      <c r="H846" s="85"/>
      <c r="I846" s="85"/>
      <c r="J846" s="85"/>
      <c r="K846" s="85"/>
      <c r="L846" s="85"/>
      <c r="M846" s="85"/>
      <c r="N846" s="85"/>
      <c r="O846" s="85"/>
      <c r="P846" s="85"/>
      <c r="Q846" s="85"/>
      <c r="R846" s="85"/>
      <c r="S846" s="85"/>
      <c r="T846" s="85"/>
      <c r="U846" s="85"/>
      <c r="V846" s="85"/>
      <c r="W846" s="85"/>
      <c r="X846" s="85"/>
      <c r="Y846" s="85"/>
      <c r="Z846" s="85"/>
    </row>
    <row r="847" ht="12.0" customHeight="1">
      <c r="A847" s="85"/>
      <c r="B847" s="85"/>
      <c r="C847" s="85"/>
      <c r="D847" s="85"/>
      <c r="E847" s="85"/>
      <c r="F847" s="85"/>
      <c r="G847" s="85"/>
      <c r="H847" s="85"/>
      <c r="I847" s="85"/>
      <c r="J847" s="85"/>
      <c r="K847" s="85"/>
      <c r="L847" s="85"/>
      <c r="M847" s="85"/>
      <c r="N847" s="85"/>
      <c r="O847" s="85"/>
      <c r="P847" s="85"/>
      <c r="Q847" s="85"/>
      <c r="R847" s="85"/>
      <c r="S847" s="85"/>
      <c r="T847" s="85"/>
      <c r="U847" s="85"/>
      <c r="V847" s="85"/>
      <c r="W847" s="85"/>
      <c r="X847" s="85"/>
      <c r="Y847" s="85"/>
      <c r="Z847" s="85"/>
    </row>
    <row r="848" ht="12.0" customHeight="1">
      <c r="A848" s="85"/>
      <c r="B848" s="85"/>
      <c r="C848" s="85"/>
      <c r="D848" s="85"/>
      <c r="E848" s="85"/>
      <c r="F848" s="85"/>
      <c r="G848" s="85"/>
      <c r="H848" s="85"/>
      <c r="I848" s="85"/>
      <c r="J848" s="85"/>
      <c r="K848" s="85"/>
      <c r="L848" s="85"/>
      <c r="M848" s="85"/>
      <c r="N848" s="85"/>
      <c r="O848" s="85"/>
      <c r="P848" s="85"/>
      <c r="Q848" s="85"/>
      <c r="R848" s="85"/>
      <c r="S848" s="85"/>
      <c r="T848" s="85"/>
      <c r="U848" s="85"/>
      <c r="V848" s="85"/>
      <c r="W848" s="85"/>
      <c r="X848" s="85"/>
      <c r="Y848" s="85"/>
      <c r="Z848" s="85"/>
    </row>
    <row r="849" ht="12.0" customHeight="1">
      <c r="A849" s="85"/>
      <c r="B849" s="85"/>
      <c r="C849" s="85"/>
      <c r="D849" s="85"/>
      <c r="E849" s="85"/>
      <c r="F849" s="85"/>
      <c r="G849" s="85"/>
      <c r="H849" s="85"/>
      <c r="I849" s="85"/>
      <c r="J849" s="85"/>
      <c r="K849" s="85"/>
      <c r="L849" s="85"/>
      <c r="M849" s="85"/>
      <c r="N849" s="85"/>
      <c r="O849" s="85"/>
      <c r="P849" s="85"/>
      <c r="Q849" s="85"/>
      <c r="R849" s="85"/>
      <c r="S849" s="85"/>
      <c r="T849" s="85"/>
      <c r="U849" s="85"/>
      <c r="V849" s="85"/>
      <c r="W849" s="85"/>
      <c r="X849" s="85"/>
      <c r="Y849" s="85"/>
      <c r="Z849" s="85"/>
    </row>
    <row r="850" ht="12.0" customHeight="1">
      <c r="A850" s="85"/>
      <c r="B850" s="85"/>
      <c r="C850" s="85"/>
      <c r="D850" s="85"/>
      <c r="E850" s="85"/>
      <c r="F850" s="85"/>
      <c r="G850" s="85"/>
      <c r="H850" s="85"/>
      <c r="I850" s="85"/>
      <c r="J850" s="85"/>
      <c r="K850" s="85"/>
      <c r="L850" s="85"/>
      <c r="M850" s="85"/>
      <c r="N850" s="85"/>
      <c r="O850" s="85"/>
      <c r="P850" s="85"/>
      <c r="Q850" s="85"/>
      <c r="R850" s="85"/>
      <c r="S850" s="85"/>
      <c r="T850" s="85"/>
      <c r="U850" s="85"/>
      <c r="V850" s="85"/>
      <c r="W850" s="85"/>
      <c r="X850" s="85"/>
      <c r="Y850" s="85"/>
      <c r="Z850" s="85"/>
    </row>
    <row r="851" ht="12.0" customHeight="1">
      <c r="A851" s="85"/>
      <c r="B851" s="85"/>
      <c r="C851" s="85"/>
      <c r="D851" s="85"/>
      <c r="E851" s="85"/>
      <c r="F851" s="85"/>
      <c r="G851" s="85"/>
      <c r="H851" s="85"/>
      <c r="I851" s="85"/>
      <c r="J851" s="85"/>
      <c r="K851" s="85"/>
      <c r="L851" s="85"/>
      <c r="M851" s="85"/>
      <c r="N851" s="85"/>
      <c r="O851" s="85"/>
      <c r="P851" s="85"/>
      <c r="Q851" s="85"/>
      <c r="R851" s="85"/>
      <c r="S851" s="85"/>
      <c r="T851" s="85"/>
      <c r="U851" s="85"/>
      <c r="V851" s="85"/>
      <c r="W851" s="85"/>
      <c r="X851" s="85"/>
      <c r="Y851" s="85"/>
      <c r="Z851" s="85"/>
    </row>
    <row r="852" ht="12.0" customHeight="1">
      <c r="A852" s="85"/>
      <c r="B852" s="85"/>
      <c r="C852" s="85"/>
      <c r="D852" s="85"/>
      <c r="E852" s="85"/>
      <c r="F852" s="85"/>
      <c r="G852" s="85"/>
      <c r="H852" s="85"/>
      <c r="I852" s="85"/>
      <c r="J852" s="85"/>
      <c r="K852" s="85"/>
      <c r="L852" s="85"/>
      <c r="M852" s="85"/>
      <c r="N852" s="85"/>
      <c r="O852" s="85"/>
      <c r="P852" s="85"/>
      <c r="Q852" s="85"/>
      <c r="R852" s="85"/>
      <c r="S852" s="85"/>
      <c r="T852" s="85"/>
      <c r="U852" s="85"/>
      <c r="V852" s="85"/>
      <c r="W852" s="85"/>
      <c r="X852" s="85"/>
      <c r="Y852" s="85"/>
      <c r="Z852" s="85"/>
    </row>
    <row r="853" ht="12.0" customHeight="1">
      <c r="A853" s="85"/>
      <c r="B853" s="85"/>
      <c r="C853" s="85"/>
      <c r="D853" s="85"/>
      <c r="E853" s="85"/>
      <c r="F853" s="85"/>
      <c r="G853" s="85"/>
      <c r="H853" s="85"/>
      <c r="I853" s="85"/>
      <c r="J853" s="85"/>
      <c r="K853" s="85"/>
      <c r="L853" s="85"/>
      <c r="M853" s="85"/>
      <c r="N853" s="85"/>
      <c r="O853" s="85"/>
      <c r="P853" s="85"/>
      <c r="Q853" s="85"/>
      <c r="R853" s="85"/>
      <c r="S853" s="85"/>
      <c r="T853" s="85"/>
      <c r="U853" s="85"/>
      <c r="V853" s="85"/>
      <c r="W853" s="85"/>
      <c r="X853" s="85"/>
      <c r="Y853" s="85"/>
      <c r="Z853" s="85"/>
    </row>
    <row r="854" ht="12.0" customHeight="1">
      <c r="A854" s="85"/>
      <c r="B854" s="85"/>
      <c r="C854" s="85"/>
      <c r="D854" s="85"/>
      <c r="E854" s="85"/>
      <c r="F854" s="85"/>
      <c r="G854" s="85"/>
      <c r="H854" s="85"/>
      <c r="I854" s="85"/>
      <c r="J854" s="85"/>
      <c r="K854" s="85"/>
      <c r="L854" s="85"/>
      <c r="M854" s="85"/>
      <c r="N854" s="85"/>
      <c r="O854" s="85"/>
      <c r="P854" s="85"/>
      <c r="Q854" s="85"/>
      <c r="R854" s="85"/>
      <c r="S854" s="85"/>
      <c r="T854" s="85"/>
      <c r="U854" s="85"/>
      <c r="V854" s="85"/>
      <c r="W854" s="85"/>
      <c r="X854" s="85"/>
      <c r="Y854" s="85"/>
      <c r="Z854" s="85"/>
    </row>
    <row r="855" ht="12.0" customHeight="1">
      <c r="A855" s="85"/>
      <c r="B855" s="85"/>
      <c r="C855" s="85"/>
      <c r="D855" s="85"/>
      <c r="E855" s="85"/>
      <c r="F855" s="85"/>
      <c r="G855" s="85"/>
      <c r="H855" s="85"/>
      <c r="I855" s="85"/>
      <c r="J855" s="85"/>
      <c r="K855" s="85"/>
      <c r="L855" s="85"/>
      <c r="M855" s="85"/>
      <c r="N855" s="85"/>
      <c r="O855" s="85"/>
      <c r="P855" s="85"/>
      <c r="Q855" s="85"/>
      <c r="R855" s="85"/>
      <c r="S855" s="85"/>
      <c r="T855" s="85"/>
      <c r="U855" s="85"/>
      <c r="V855" s="85"/>
      <c r="W855" s="85"/>
      <c r="X855" s="85"/>
      <c r="Y855" s="85"/>
      <c r="Z855" s="85"/>
    </row>
    <row r="856" ht="12.0" customHeight="1">
      <c r="A856" s="85"/>
      <c r="B856" s="85"/>
      <c r="C856" s="85"/>
      <c r="D856" s="85"/>
      <c r="E856" s="85"/>
      <c r="F856" s="85"/>
      <c r="G856" s="85"/>
      <c r="H856" s="85"/>
      <c r="I856" s="85"/>
      <c r="J856" s="85"/>
      <c r="K856" s="85"/>
      <c r="L856" s="85"/>
      <c r="M856" s="85"/>
      <c r="N856" s="85"/>
      <c r="O856" s="85"/>
      <c r="P856" s="85"/>
      <c r="Q856" s="85"/>
      <c r="R856" s="85"/>
      <c r="S856" s="85"/>
      <c r="T856" s="85"/>
      <c r="U856" s="85"/>
      <c r="V856" s="85"/>
      <c r="W856" s="85"/>
      <c r="X856" s="85"/>
      <c r="Y856" s="85"/>
      <c r="Z856" s="85"/>
    </row>
    <row r="857" ht="12.0" customHeight="1">
      <c r="A857" s="85"/>
      <c r="B857" s="85"/>
      <c r="C857" s="85"/>
      <c r="D857" s="85"/>
      <c r="E857" s="85"/>
      <c r="F857" s="85"/>
      <c r="G857" s="85"/>
      <c r="H857" s="85"/>
      <c r="I857" s="85"/>
      <c r="J857" s="85"/>
      <c r="K857" s="85"/>
      <c r="L857" s="85"/>
      <c r="M857" s="85"/>
      <c r="N857" s="85"/>
      <c r="O857" s="85"/>
      <c r="P857" s="85"/>
      <c r="Q857" s="85"/>
      <c r="R857" s="85"/>
      <c r="S857" s="85"/>
      <c r="T857" s="85"/>
      <c r="U857" s="85"/>
      <c r="V857" s="85"/>
      <c r="W857" s="85"/>
      <c r="X857" s="85"/>
      <c r="Y857" s="85"/>
      <c r="Z857" s="85"/>
    </row>
    <row r="858" ht="12.0" customHeight="1">
      <c r="A858" s="85"/>
      <c r="B858" s="85"/>
      <c r="C858" s="85"/>
      <c r="D858" s="85"/>
      <c r="E858" s="85"/>
      <c r="F858" s="85"/>
      <c r="G858" s="85"/>
      <c r="H858" s="85"/>
      <c r="I858" s="85"/>
      <c r="J858" s="85"/>
      <c r="K858" s="85"/>
      <c r="L858" s="85"/>
      <c r="M858" s="85"/>
      <c r="N858" s="85"/>
      <c r="O858" s="85"/>
      <c r="P858" s="85"/>
      <c r="Q858" s="85"/>
      <c r="R858" s="85"/>
      <c r="S858" s="85"/>
      <c r="T858" s="85"/>
      <c r="U858" s="85"/>
      <c r="V858" s="85"/>
      <c r="W858" s="85"/>
      <c r="X858" s="85"/>
      <c r="Y858" s="85"/>
      <c r="Z858" s="85"/>
    </row>
    <row r="859" ht="12.0" customHeight="1">
      <c r="A859" s="85"/>
      <c r="B859" s="85"/>
      <c r="C859" s="85"/>
      <c r="D859" s="85"/>
      <c r="E859" s="85"/>
      <c r="F859" s="85"/>
      <c r="G859" s="85"/>
      <c r="H859" s="85"/>
      <c r="I859" s="85"/>
      <c r="J859" s="85"/>
      <c r="K859" s="85"/>
      <c r="L859" s="85"/>
      <c r="M859" s="85"/>
      <c r="N859" s="85"/>
      <c r="O859" s="85"/>
      <c r="P859" s="85"/>
      <c r="Q859" s="85"/>
      <c r="R859" s="85"/>
      <c r="S859" s="85"/>
      <c r="T859" s="85"/>
      <c r="U859" s="85"/>
      <c r="V859" s="85"/>
      <c r="W859" s="85"/>
      <c r="X859" s="85"/>
      <c r="Y859" s="85"/>
      <c r="Z859" s="85"/>
    </row>
    <row r="860" ht="12.0" customHeight="1">
      <c r="A860" s="85"/>
      <c r="B860" s="85"/>
      <c r="C860" s="85"/>
      <c r="D860" s="85"/>
      <c r="E860" s="85"/>
      <c r="F860" s="85"/>
      <c r="G860" s="85"/>
      <c r="H860" s="85"/>
      <c r="I860" s="85"/>
      <c r="J860" s="85"/>
      <c r="K860" s="85"/>
      <c r="L860" s="85"/>
      <c r="M860" s="85"/>
      <c r="N860" s="85"/>
      <c r="O860" s="85"/>
      <c r="P860" s="85"/>
      <c r="Q860" s="85"/>
      <c r="R860" s="85"/>
      <c r="S860" s="85"/>
      <c r="T860" s="85"/>
      <c r="U860" s="85"/>
      <c r="V860" s="85"/>
      <c r="W860" s="85"/>
      <c r="X860" s="85"/>
      <c r="Y860" s="85"/>
      <c r="Z860" s="85"/>
    </row>
    <row r="861" ht="12.0" customHeight="1">
      <c r="A861" s="85"/>
      <c r="B861" s="85"/>
      <c r="C861" s="85"/>
      <c r="D861" s="85"/>
      <c r="E861" s="85"/>
      <c r="F861" s="85"/>
      <c r="G861" s="85"/>
      <c r="H861" s="85"/>
      <c r="I861" s="85"/>
      <c r="J861" s="85"/>
      <c r="K861" s="85"/>
      <c r="L861" s="85"/>
      <c r="M861" s="85"/>
      <c r="N861" s="85"/>
      <c r="O861" s="85"/>
      <c r="P861" s="85"/>
      <c r="Q861" s="85"/>
      <c r="R861" s="85"/>
      <c r="S861" s="85"/>
      <c r="T861" s="85"/>
      <c r="U861" s="85"/>
      <c r="V861" s="85"/>
      <c r="W861" s="85"/>
      <c r="X861" s="85"/>
      <c r="Y861" s="85"/>
      <c r="Z861" s="85"/>
    </row>
    <row r="862" ht="12.0" customHeight="1">
      <c r="A862" s="85"/>
      <c r="B862" s="85"/>
      <c r="C862" s="85"/>
      <c r="D862" s="85"/>
      <c r="E862" s="85"/>
      <c r="F862" s="85"/>
      <c r="G862" s="85"/>
      <c r="H862" s="85"/>
      <c r="I862" s="85"/>
      <c r="J862" s="85"/>
      <c r="K862" s="85"/>
      <c r="L862" s="85"/>
      <c r="M862" s="85"/>
      <c r="N862" s="85"/>
      <c r="O862" s="85"/>
      <c r="P862" s="85"/>
      <c r="Q862" s="85"/>
      <c r="R862" s="85"/>
      <c r="S862" s="85"/>
      <c r="T862" s="85"/>
      <c r="U862" s="85"/>
      <c r="V862" s="85"/>
      <c r="W862" s="85"/>
      <c r="X862" s="85"/>
      <c r="Y862" s="85"/>
      <c r="Z862" s="85"/>
    </row>
    <row r="863" ht="12.0" customHeight="1">
      <c r="A863" s="85"/>
      <c r="B863" s="85"/>
      <c r="C863" s="85"/>
      <c r="D863" s="85"/>
      <c r="E863" s="85"/>
      <c r="F863" s="85"/>
      <c r="G863" s="85"/>
      <c r="H863" s="85"/>
      <c r="I863" s="85"/>
      <c r="J863" s="85"/>
      <c r="K863" s="85"/>
      <c r="L863" s="85"/>
      <c r="M863" s="85"/>
      <c r="N863" s="85"/>
      <c r="O863" s="85"/>
      <c r="P863" s="85"/>
      <c r="Q863" s="85"/>
      <c r="R863" s="85"/>
      <c r="S863" s="85"/>
      <c r="T863" s="85"/>
      <c r="U863" s="85"/>
      <c r="V863" s="85"/>
      <c r="W863" s="85"/>
      <c r="X863" s="85"/>
      <c r="Y863" s="85"/>
      <c r="Z863" s="85"/>
    </row>
    <row r="864" ht="12.0" customHeight="1">
      <c r="A864" s="85"/>
      <c r="B864" s="85"/>
      <c r="C864" s="85"/>
      <c r="D864" s="85"/>
      <c r="E864" s="85"/>
      <c r="F864" s="85"/>
      <c r="G864" s="85"/>
      <c r="H864" s="85"/>
      <c r="I864" s="85"/>
      <c r="J864" s="85"/>
      <c r="K864" s="85"/>
      <c r="L864" s="85"/>
      <c r="M864" s="85"/>
      <c r="N864" s="85"/>
      <c r="O864" s="85"/>
      <c r="P864" s="85"/>
      <c r="Q864" s="85"/>
      <c r="R864" s="85"/>
      <c r="S864" s="85"/>
      <c r="T864" s="85"/>
      <c r="U864" s="85"/>
      <c r="V864" s="85"/>
      <c r="W864" s="85"/>
      <c r="X864" s="85"/>
      <c r="Y864" s="85"/>
      <c r="Z864" s="85"/>
    </row>
    <row r="865" ht="12.0" customHeight="1">
      <c r="A865" s="85"/>
      <c r="B865" s="85"/>
      <c r="C865" s="85"/>
      <c r="D865" s="85"/>
      <c r="E865" s="85"/>
      <c r="F865" s="85"/>
      <c r="G865" s="85"/>
      <c r="H865" s="85"/>
      <c r="I865" s="85"/>
      <c r="J865" s="85"/>
      <c r="K865" s="85"/>
      <c r="L865" s="85"/>
      <c r="M865" s="85"/>
      <c r="N865" s="85"/>
      <c r="O865" s="85"/>
      <c r="P865" s="85"/>
      <c r="Q865" s="85"/>
      <c r="R865" s="85"/>
      <c r="S865" s="85"/>
      <c r="T865" s="85"/>
      <c r="U865" s="85"/>
      <c r="V865" s="85"/>
      <c r="W865" s="85"/>
      <c r="X865" s="85"/>
      <c r="Y865" s="85"/>
      <c r="Z865" s="85"/>
    </row>
    <row r="866" ht="12.0" customHeight="1">
      <c r="A866" s="85"/>
      <c r="B866" s="85"/>
      <c r="C866" s="85"/>
      <c r="D866" s="85"/>
      <c r="E866" s="85"/>
      <c r="F866" s="85"/>
      <c r="G866" s="85"/>
      <c r="H866" s="85"/>
      <c r="I866" s="85"/>
      <c r="J866" s="85"/>
      <c r="K866" s="85"/>
      <c r="L866" s="85"/>
      <c r="M866" s="85"/>
      <c r="N866" s="85"/>
      <c r="O866" s="85"/>
      <c r="P866" s="85"/>
      <c r="Q866" s="85"/>
      <c r="R866" s="85"/>
      <c r="S866" s="85"/>
      <c r="T866" s="85"/>
      <c r="U866" s="85"/>
      <c r="V866" s="85"/>
      <c r="W866" s="85"/>
      <c r="X866" s="85"/>
      <c r="Y866" s="85"/>
      <c r="Z866" s="85"/>
    </row>
    <row r="867" ht="12.0" customHeight="1">
      <c r="A867" s="85"/>
      <c r="B867" s="85"/>
      <c r="C867" s="85"/>
      <c r="D867" s="85"/>
      <c r="E867" s="85"/>
      <c r="F867" s="85"/>
      <c r="G867" s="85"/>
      <c r="H867" s="85"/>
      <c r="I867" s="85"/>
      <c r="J867" s="85"/>
      <c r="K867" s="85"/>
      <c r="L867" s="85"/>
      <c r="M867" s="85"/>
      <c r="N867" s="85"/>
      <c r="O867" s="85"/>
      <c r="P867" s="85"/>
      <c r="Q867" s="85"/>
      <c r="R867" s="85"/>
      <c r="S867" s="85"/>
      <c r="T867" s="85"/>
      <c r="U867" s="85"/>
      <c r="V867" s="85"/>
      <c r="W867" s="85"/>
      <c r="X867" s="85"/>
      <c r="Y867" s="85"/>
      <c r="Z867" s="85"/>
    </row>
    <row r="868" ht="12.0" customHeight="1">
      <c r="A868" s="85"/>
      <c r="B868" s="85"/>
      <c r="C868" s="85"/>
      <c r="D868" s="85"/>
      <c r="E868" s="85"/>
      <c r="F868" s="85"/>
      <c r="G868" s="85"/>
      <c r="H868" s="85"/>
      <c r="I868" s="85"/>
      <c r="J868" s="85"/>
      <c r="K868" s="85"/>
      <c r="L868" s="85"/>
      <c r="M868" s="85"/>
      <c r="N868" s="85"/>
      <c r="O868" s="85"/>
      <c r="P868" s="85"/>
      <c r="Q868" s="85"/>
      <c r="R868" s="85"/>
      <c r="S868" s="85"/>
      <c r="T868" s="85"/>
      <c r="U868" s="85"/>
      <c r="V868" s="85"/>
      <c r="W868" s="85"/>
      <c r="X868" s="85"/>
      <c r="Y868" s="85"/>
      <c r="Z868" s="85"/>
    </row>
    <row r="869" ht="12.0" customHeight="1">
      <c r="A869" s="85"/>
      <c r="B869" s="85"/>
      <c r="C869" s="85"/>
      <c r="D869" s="85"/>
      <c r="E869" s="85"/>
      <c r="F869" s="85"/>
      <c r="G869" s="85"/>
      <c r="H869" s="85"/>
      <c r="I869" s="85"/>
      <c r="J869" s="85"/>
      <c r="K869" s="85"/>
      <c r="L869" s="85"/>
      <c r="M869" s="85"/>
      <c r="N869" s="85"/>
      <c r="O869" s="85"/>
      <c r="P869" s="85"/>
      <c r="Q869" s="85"/>
      <c r="R869" s="85"/>
      <c r="S869" s="85"/>
      <c r="T869" s="85"/>
      <c r="U869" s="85"/>
      <c r="V869" s="85"/>
      <c r="W869" s="85"/>
      <c r="X869" s="85"/>
      <c r="Y869" s="85"/>
      <c r="Z869" s="85"/>
    </row>
    <row r="870" ht="12.0" customHeight="1">
      <c r="A870" s="85"/>
      <c r="B870" s="85"/>
      <c r="C870" s="85"/>
      <c r="D870" s="85"/>
      <c r="E870" s="85"/>
      <c r="F870" s="85"/>
      <c r="G870" s="85"/>
      <c r="H870" s="85"/>
      <c r="I870" s="85"/>
      <c r="J870" s="85"/>
      <c r="K870" s="85"/>
      <c r="L870" s="85"/>
      <c r="M870" s="85"/>
      <c r="N870" s="85"/>
      <c r="O870" s="85"/>
      <c r="P870" s="85"/>
      <c r="Q870" s="85"/>
      <c r="R870" s="85"/>
      <c r="S870" s="85"/>
      <c r="T870" s="85"/>
      <c r="U870" s="85"/>
      <c r="V870" s="85"/>
      <c r="W870" s="85"/>
      <c r="X870" s="85"/>
      <c r="Y870" s="85"/>
      <c r="Z870" s="85"/>
    </row>
    <row r="871" ht="12.0" customHeight="1">
      <c r="A871" s="85"/>
      <c r="B871" s="85"/>
      <c r="C871" s="85"/>
      <c r="D871" s="85"/>
      <c r="E871" s="85"/>
      <c r="F871" s="85"/>
      <c r="G871" s="85"/>
      <c r="H871" s="85"/>
      <c r="I871" s="85"/>
      <c r="J871" s="85"/>
      <c r="K871" s="85"/>
      <c r="L871" s="85"/>
      <c r="M871" s="85"/>
      <c r="N871" s="85"/>
      <c r="O871" s="85"/>
      <c r="P871" s="85"/>
      <c r="Q871" s="85"/>
      <c r="R871" s="85"/>
      <c r="S871" s="85"/>
      <c r="T871" s="85"/>
      <c r="U871" s="85"/>
      <c r="V871" s="85"/>
      <c r="W871" s="85"/>
      <c r="X871" s="85"/>
      <c r="Y871" s="85"/>
      <c r="Z871" s="85"/>
    </row>
    <row r="872" ht="12.0" customHeight="1">
      <c r="A872" s="85"/>
      <c r="B872" s="85"/>
      <c r="C872" s="85"/>
      <c r="D872" s="85"/>
      <c r="E872" s="85"/>
      <c r="F872" s="85"/>
      <c r="G872" s="85"/>
      <c r="H872" s="85"/>
      <c r="I872" s="85"/>
      <c r="J872" s="85"/>
      <c r="K872" s="85"/>
      <c r="L872" s="85"/>
      <c r="M872" s="85"/>
      <c r="N872" s="85"/>
      <c r="O872" s="85"/>
      <c r="P872" s="85"/>
      <c r="Q872" s="85"/>
      <c r="R872" s="85"/>
      <c r="S872" s="85"/>
      <c r="T872" s="85"/>
      <c r="U872" s="85"/>
      <c r="V872" s="85"/>
      <c r="W872" s="85"/>
      <c r="X872" s="85"/>
      <c r="Y872" s="85"/>
      <c r="Z872" s="85"/>
    </row>
    <row r="873" ht="12.0" customHeight="1">
      <c r="A873" s="85"/>
      <c r="B873" s="85"/>
      <c r="C873" s="85"/>
      <c r="D873" s="85"/>
      <c r="E873" s="85"/>
      <c r="F873" s="85"/>
      <c r="G873" s="85"/>
      <c r="H873" s="85"/>
      <c r="I873" s="85"/>
      <c r="J873" s="85"/>
      <c r="K873" s="85"/>
      <c r="L873" s="85"/>
      <c r="M873" s="85"/>
      <c r="N873" s="85"/>
      <c r="O873" s="85"/>
      <c r="P873" s="85"/>
      <c r="Q873" s="85"/>
      <c r="R873" s="85"/>
      <c r="S873" s="85"/>
      <c r="T873" s="85"/>
      <c r="U873" s="85"/>
      <c r="V873" s="85"/>
      <c r="W873" s="85"/>
      <c r="X873" s="85"/>
      <c r="Y873" s="85"/>
      <c r="Z873" s="85"/>
    </row>
    <row r="874" ht="12.0" customHeight="1">
      <c r="A874" s="85"/>
      <c r="B874" s="85"/>
      <c r="C874" s="85"/>
      <c r="D874" s="85"/>
      <c r="E874" s="85"/>
      <c r="F874" s="85"/>
      <c r="G874" s="85"/>
      <c r="H874" s="85"/>
      <c r="I874" s="85"/>
      <c r="J874" s="85"/>
      <c r="K874" s="85"/>
      <c r="L874" s="85"/>
      <c r="M874" s="85"/>
      <c r="N874" s="85"/>
      <c r="O874" s="85"/>
      <c r="P874" s="85"/>
      <c r="Q874" s="85"/>
      <c r="R874" s="85"/>
      <c r="S874" s="85"/>
      <c r="T874" s="85"/>
      <c r="U874" s="85"/>
      <c r="V874" s="85"/>
      <c r="W874" s="85"/>
      <c r="X874" s="85"/>
      <c r="Y874" s="85"/>
      <c r="Z874" s="85"/>
    </row>
    <row r="875" ht="12.0" customHeight="1">
      <c r="A875" s="85"/>
      <c r="B875" s="85"/>
      <c r="C875" s="85"/>
      <c r="D875" s="85"/>
      <c r="E875" s="85"/>
      <c r="F875" s="85"/>
      <c r="G875" s="85"/>
      <c r="H875" s="85"/>
      <c r="I875" s="85"/>
      <c r="J875" s="85"/>
      <c r="K875" s="85"/>
      <c r="L875" s="85"/>
      <c r="M875" s="85"/>
      <c r="N875" s="85"/>
      <c r="O875" s="85"/>
      <c r="P875" s="85"/>
      <c r="Q875" s="85"/>
      <c r="R875" s="85"/>
      <c r="S875" s="85"/>
      <c r="T875" s="85"/>
      <c r="U875" s="85"/>
      <c r="V875" s="85"/>
      <c r="W875" s="85"/>
      <c r="X875" s="85"/>
      <c r="Y875" s="85"/>
      <c r="Z875" s="85"/>
    </row>
    <row r="876" ht="12.0" customHeight="1">
      <c r="A876" s="85"/>
      <c r="B876" s="85"/>
      <c r="C876" s="85"/>
      <c r="D876" s="85"/>
      <c r="E876" s="85"/>
      <c r="F876" s="85"/>
      <c r="G876" s="85"/>
      <c r="H876" s="85"/>
      <c r="I876" s="85"/>
      <c r="J876" s="85"/>
      <c r="K876" s="85"/>
      <c r="L876" s="85"/>
      <c r="M876" s="85"/>
      <c r="N876" s="85"/>
      <c r="O876" s="85"/>
      <c r="P876" s="85"/>
      <c r="Q876" s="85"/>
      <c r="R876" s="85"/>
      <c r="S876" s="85"/>
      <c r="T876" s="85"/>
      <c r="U876" s="85"/>
      <c r="V876" s="85"/>
      <c r="W876" s="85"/>
      <c r="X876" s="85"/>
      <c r="Y876" s="85"/>
      <c r="Z876" s="85"/>
    </row>
    <row r="877" ht="12.0" customHeight="1">
      <c r="A877" s="85"/>
      <c r="B877" s="85"/>
      <c r="C877" s="85"/>
      <c r="D877" s="85"/>
      <c r="E877" s="85"/>
      <c r="F877" s="85"/>
      <c r="G877" s="85"/>
      <c r="H877" s="85"/>
      <c r="I877" s="85"/>
      <c r="J877" s="85"/>
      <c r="K877" s="85"/>
      <c r="L877" s="85"/>
      <c r="M877" s="85"/>
      <c r="N877" s="85"/>
      <c r="O877" s="85"/>
      <c r="P877" s="85"/>
      <c r="Q877" s="85"/>
      <c r="R877" s="85"/>
      <c r="S877" s="85"/>
      <c r="T877" s="85"/>
      <c r="U877" s="85"/>
      <c r="V877" s="85"/>
      <c r="W877" s="85"/>
      <c r="X877" s="85"/>
      <c r="Y877" s="85"/>
      <c r="Z877" s="85"/>
    </row>
    <row r="878" ht="12.0" customHeight="1">
      <c r="A878" s="85"/>
      <c r="B878" s="85"/>
      <c r="C878" s="85"/>
      <c r="D878" s="85"/>
      <c r="E878" s="85"/>
      <c r="F878" s="85"/>
      <c r="G878" s="85"/>
      <c r="H878" s="85"/>
      <c r="I878" s="85"/>
      <c r="J878" s="85"/>
      <c r="K878" s="85"/>
      <c r="L878" s="85"/>
      <c r="M878" s="85"/>
      <c r="N878" s="85"/>
      <c r="O878" s="85"/>
      <c r="P878" s="85"/>
      <c r="Q878" s="85"/>
      <c r="R878" s="85"/>
      <c r="S878" s="85"/>
      <c r="T878" s="85"/>
      <c r="U878" s="85"/>
      <c r="V878" s="85"/>
      <c r="W878" s="85"/>
      <c r="X878" s="85"/>
      <c r="Y878" s="85"/>
      <c r="Z878" s="85"/>
    </row>
    <row r="879" ht="12.0" customHeight="1">
      <c r="A879" s="85"/>
      <c r="B879" s="85"/>
      <c r="C879" s="85"/>
      <c r="D879" s="85"/>
      <c r="E879" s="85"/>
      <c r="F879" s="85"/>
      <c r="G879" s="85"/>
      <c r="H879" s="85"/>
      <c r="I879" s="85"/>
      <c r="J879" s="85"/>
      <c r="K879" s="85"/>
      <c r="L879" s="85"/>
      <c r="M879" s="85"/>
      <c r="N879" s="85"/>
      <c r="O879" s="85"/>
      <c r="P879" s="85"/>
      <c r="Q879" s="85"/>
      <c r="R879" s="85"/>
      <c r="S879" s="85"/>
      <c r="T879" s="85"/>
      <c r="U879" s="85"/>
      <c r="V879" s="85"/>
      <c r="W879" s="85"/>
      <c r="X879" s="85"/>
      <c r="Y879" s="85"/>
      <c r="Z879" s="85"/>
    </row>
    <row r="880" ht="12.0" customHeight="1">
      <c r="A880" s="85"/>
      <c r="B880" s="85"/>
      <c r="C880" s="85"/>
      <c r="D880" s="85"/>
      <c r="E880" s="85"/>
      <c r="F880" s="85"/>
      <c r="G880" s="85"/>
      <c r="H880" s="85"/>
      <c r="I880" s="85"/>
      <c r="J880" s="85"/>
      <c r="K880" s="85"/>
      <c r="L880" s="85"/>
      <c r="M880" s="85"/>
      <c r="N880" s="85"/>
      <c r="O880" s="85"/>
      <c r="P880" s="85"/>
      <c r="Q880" s="85"/>
      <c r="R880" s="85"/>
      <c r="S880" s="85"/>
      <c r="T880" s="85"/>
      <c r="U880" s="85"/>
      <c r="V880" s="85"/>
      <c r="W880" s="85"/>
      <c r="X880" s="85"/>
      <c r="Y880" s="85"/>
      <c r="Z880" s="85"/>
    </row>
    <row r="881" ht="12.0" customHeight="1">
      <c r="A881" s="85"/>
      <c r="B881" s="85"/>
      <c r="C881" s="85"/>
      <c r="D881" s="85"/>
      <c r="E881" s="85"/>
      <c r="F881" s="85"/>
      <c r="G881" s="85"/>
      <c r="H881" s="85"/>
      <c r="I881" s="85"/>
      <c r="J881" s="85"/>
      <c r="K881" s="85"/>
      <c r="L881" s="85"/>
      <c r="M881" s="85"/>
      <c r="N881" s="85"/>
      <c r="O881" s="85"/>
      <c r="P881" s="85"/>
      <c r="Q881" s="85"/>
      <c r="R881" s="85"/>
      <c r="S881" s="85"/>
      <c r="T881" s="85"/>
      <c r="U881" s="85"/>
      <c r="V881" s="85"/>
      <c r="W881" s="85"/>
      <c r="X881" s="85"/>
      <c r="Y881" s="85"/>
      <c r="Z881" s="85"/>
    </row>
    <row r="882" ht="12.0" customHeight="1">
      <c r="A882" s="85"/>
      <c r="B882" s="85"/>
      <c r="C882" s="85"/>
      <c r="D882" s="85"/>
      <c r="E882" s="85"/>
      <c r="F882" s="85"/>
      <c r="G882" s="85"/>
      <c r="H882" s="85"/>
      <c r="I882" s="85"/>
      <c r="J882" s="85"/>
      <c r="K882" s="85"/>
      <c r="L882" s="85"/>
      <c r="M882" s="85"/>
      <c r="N882" s="85"/>
      <c r="O882" s="85"/>
      <c r="P882" s="85"/>
      <c r="Q882" s="85"/>
      <c r="R882" s="85"/>
      <c r="S882" s="85"/>
      <c r="T882" s="85"/>
      <c r="U882" s="85"/>
      <c r="V882" s="85"/>
      <c r="W882" s="85"/>
      <c r="X882" s="85"/>
      <c r="Y882" s="85"/>
      <c r="Z882" s="85"/>
    </row>
    <row r="883" ht="12.0" customHeight="1">
      <c r="A883" s="85"/>
      <c r="B883" s="85"/>
      <c r="C883" s="85"/>
      <c r="D883" s="85"/>
      <c r="E883" s="85"/>
      <c r="F883" s="85"/>
      <c r="G883" s="85"/>
      <c r="H883" s="85"/>
      <c r="I883" s="85"/>
      <c r="J883" s="85"/>
      <c r="K883" s="85"/>
      <c r="L883" s="85"/>
      <c r="M883" s="85"/>
      <c r="N883" s="85"/>
      <c r="O883" s="85"/>
      <c r="P883" s="85"/>
      <c r="Q883" s="85"/>
      <c r="R883" s="85"/>
      <c r="S883" s="85"/>
      <c r="T883" s="85"/>
      <c r="U883" s="85"/>
      <c r="V883" s="85"/>
      <c r="W883" s="85"/>
      <c r="X883" s="85"/>
      <c r="Y883" s="85"/>
      <c r="Z883" s="85"/>
    </row>
    <row r="884" ht="12.0" customHeight="1">
      <c r="A884" s="85"/>
      <c r="B884" s="85"/>
      <c r="C884" s="85"/>
      <c r="D884" s="85"/>
      <c r="E884" s="85"/>
      <c r="F884" s="85"/>
      <c r="G884" s="85"/>
      <c r="H884" s="85"/>
      <c r="I884" s="85"/>
      <c r="J884" s="85"/>
      <c r="K884" s="85"/>
      <c r="L884" s="85"/>
      <c r="M884" s="85"/>
      <c r="N884" s="85"/>
      <c r="O884" s="85"/>
      <c r="P884" s="85"/>
      <c r="Q884" s="85"/>
      <c r="R884" s="85"/>
      <c r="S884" s="85"/>
      <c r="T884" s="85"/>
      <c r="U884" s="85"/>
      <c r="V884" s="85"/>
      <c r="W884" s="85"/>
      <c r="X884" s="85"/>
      <c r="Y884" s="85"/>
      <c r="Z884" s="85"/>
    </row>
    <row r="885" ht="12.0" customHeight="1">
      <c r="A885" s="85"/>
      <c r="B885" s="85"/>
      <c r="C885" s="85"/>
      <c r="D885" s="85"/>
      <c r="E885" s="85"/>
      <c r="F885" s="85"/>
      <c r="G885" s="85"/>
      <c r="H885" s="85"/>
      <c r="I885" s="85"/>
      <c r="J885" s="85"/>
      <c r="K885" s="85"/>
      <c r="L885" s="85"/>
      <c r="M885" s="85"/>
      <c r="N885" s="85"/>
      <c r="O885" s="85"/>
      <c r="P885" s="85"/>
      <c r="Q885" s="85"/>
      <c r="R885" s="85"/>
      <c r="S885" s="85"/>
      <c r="T885" s="85"/>
      <c r="U885" s="85"/>
      <c r="V885" s="85"/>
      <c r="W885" s="85"/>
      <c r="X885" s="85"/>
      <c r="Y885" s="85"/>
      <c r="Z885" s="85"/>
    </row>
    <row r="886" ht="12.0" customHeight="1">
      <c r="A886" s="85"/>
      <c r="B886" s="85"/>
      <c r="C886" s="85"/>
      <c r="D886" s="85"/>
      <c r="E886" s="85"/>
      <c r="F886" s="85"/>
      <c r="G886" s="85"/>
      <c r="H886" s="85"/>
      <c r="I886" s="85"/>
      <c r="J886" s="85"/>
      <c r="K886" s="85"/>
      <c r="L886" s="85"/>
      <c r="M886" s="85"/>
      <c r="N886" s="85"/>
      <c r="O886" s="85"/>
      <c r="P886" s="85"/>
      <c r="Q886" s="85"/>
      <c r="R886" s="85"/>
      <c r="S886" s="85"/>
      <c r="T886" s="85"/>
      <c r="U886" s="85"/>
      <c r="V886" s="85"/>
      <c r="W886" s="85"/>
      <c r="X886" s="85"/>
      <c r="Y886" s="85"/>
      <c r="Z886" s="85"/>
    </row>
    <row r="887" ht="12.0" customHeight="1">
      <c r="A887" s="85"/>
      <c r="B887" s="85"/>
      <c r="C887" s="85"/>
      <c r="D887" s="85"/>
      <c r="E887" s="85"/>
      <c r="F887" s="85"/>
      <c r="G887" s="85"/>
      <c r="H887" s="85"/>
      <c r="I887" s="85"/>
      <c r="J887" s="85"/>
      <c r="K887" s="85"/>
      <c r="L887" s="85"/>
      <c r="M887" s="85"/>
      <c r="N887" s="85"/>
      <c r="O887" s="85"/>
      <c r="P887" s="85"/>
      <c r="Q887" s="85"/>
      <c r="R887" s="85"/>
      <c r="S887" s="85"/>
      <c r="T887" s="85"/>
      <c r="U887" s="85"/>
      <c r="V887" s="85"/>
      <c r="W887" s="85"/>
      <c r="X887" s="85"/>
      <c r="Y887" s="85"/>
      <c r="Z887" s="85"/>
    </row>
    <row r="888" ht="12.0" customHeight="1">
      <c r="A888" s="85"/>
      <c r="B888" s="85"/>
      <c r="C888" s="85"/>
      <c r="D888" s="85"/>
      <c r="E888" s="85"/>
      <c r="F888" s="85"/>
      <c r="G888" s="85"/>
      <c r="H888" s="85"/>
      <c r="I888" s="85"/>
      <c r="J888" s="85"/>
      <c r="K888" s="85"/>
      <c r="L888" s="85"/>
      <c r="M888" s="85"/>
      <c r="N888" s="85"/>
      <c r="O888" s="85"/>
      <c r="P888" s="85"/>
      <c r="Q888" s="85"/>
      <c r="R888" s="85"/>
      <c r="S888" s="85"/>
      <c r="T888" s="85"/>
      <c r="U888" s="85"/>
      <c r="V888" s="85"/>
      <c r="W888" s="85"/>
      <c r="X888" s="85"/>
      <c r="Y888" s="85"/>
      <c r="Z888" s="85"/>
    </row>
    <row r="889" ht="12.0" customHeight="1">
      <c r="A889" s="85"/>
      <c r="B889" s="85"/>
      <c r="C889" s="85"/>
      <c r="D889" s="85"/>
      <c r="E889" s="85"/>
      <c r="F889" s="85"/>
      <c r="G889" s="85"/>
      <c r="H889" s="85"/>
      <c r="I889" s="85"/>
      <c r="J889" s="85"/>
      <c r="K889" s="85"/>
      <c r="L889" s="85"/>
      <c r="M889" s="85"/>
      <c r="N889" s="85"/>
      <c r="O889" s="85"/>
      <c r="P889" s="85"/>
      <c r="Q889" s="85"/>
      <c r="R889" s="85"/>
      <c r="S889" s="85"/>
      <c r="T889" s="85"/>
      <c r="U889" s="85"/>
      <c r="V889" s="85"/>
      <c r="W889" s="85"/>
      <c r="X889" s="85"/>
      <c r="Y889" s="85"/>
      <c r="Z889" s="85"/>
    </row>
    <row r="890" ht="12.0" customHeight="1">
      <c r="A890" s="85"/>
      <c r="B890" s="85"/>
      <c r="C890" s="85"/>
      <c r="D890" s="85"/>
      <c r="E890" s="85"/>
      <c r="F890" s="85"/>
      <c r="G890" s="85"/>
      <c r="H890" s="85"/>
      <c r="I890" s="85"/>
      <c r="J890" s="85"/>
      <c r="K890" s="85"/>
      <c r="L890" s="85"/>
      <c r="M890" s="85"/>
      <c r="N890" s="85"/>
      <c r="O890" s="85"/>
      <c r="P890" s="85"/>
      <c r="Q890" s="85"/>
      <c r="R890" s="85"/>
      <c r="S890" s="85"/>
      <c r="T890" s="85"/>
      <c r="U890" s="85"/>
      <c r="V890" s="85"/>
      <c r="W890" s="85"/>
      <c r="X890" s="85"/>
      <c r="Y890" s="85"/>
      <c r="Z890" s="85"/>
    </row>
    <row r="891" ht="12.0" customHeight="1">
      <c r="A891" s="85"/>
      <c r="B891" s="85"/>
      <c r="C891" s="85"/>
      <c r="D891" s="85"/>
      <c r="E891" s="85"/>
      <c r="F891" s="85"/>
      <c r="G891" s="85"/>
      <c r="H891" s="85"/>
      <c r="I891" s="85"/>
      <c r="J891" s="85"/>
      <c r="K891" s="85"/>
      <c r="L891" s="85"/>
      <c r="M891" s="85"/>
      <c r="N891" s="85"/>
      <c r="O891" s="85"/>
      <c r="P891" s="85"/>
      <c r="Q891" s="85"/>
      <c r="R891" s="85"/>
      <c r="S891" s="85"/>
      <c r="T891" s="85"/>
      <c r="U891" s="85"/>
      <c r="V891" s="85"/>
      <c r="W891" s="85"/>
      <c r="X891" s="85"/>
      <c r="Y891" s="85"/>
      <c r="Z891" s="85"/>
    </row>
    <row r="892" ht="12.0" customHeight="1">
      <c r="A892" s="85"/>
      <c r="B892" s="85"/>
      <c r="C892" s="85"/>
      <c r="D892" s="85"/>
      <c r="E892" s="85"/>
      <c r="F892" s="85"/>
      <c r="G892" s="85"/>
      <c r="H892" s="85"/>
      <c r="I892" s="85"/>
      <c r="J892" s="85"/>
      <c r="K892" s="85"/>
      <c r="L892" s="85"/>
      <c r="M892" s="85"/>
      <c r="N892" s="85"/>
      <c r="O892" s="85"/>
      <c r="P892" s="85"/>
      <c r="Q892" s="85"/>
      <c r="R892" s="85"/>
      <c r="S892" s="85"/>
      <c r="T892" s="85"/>
      <c r="U892" s="85"/>
      <c r="V892" s="85"/>
      <c r="W892" s="85"/>
      <c r="X892" s="85"/>
      <c r="Y892" s="85"/>
      <c r="Z892" s="85"/>
    </row>
    <row r="893" ht="12.0" customHeight="1">
      <c r="A893" s="85"/>
      <c r="B893" s="85"/>
      <c r="C893" s="85"/>
      <c r="D893" s="85"/>
      <c r="E893" s="85"/>
      <c r="F893" s="85"/>
      <c r="G893" s="85"/>
      <c r="H893" s="85"/>
      <c r="I893" s="85"/>
      <c r="J893" s="85"/>
      <c r="K893" s="85"/>
      <c r="L893" s="85"/>
      <c r="M893" s="85"/>
      <c r="N893" s="85"/>
      <c r="O893" s="85"/>
      <c r="P893" s="85"/>
      <c r="Q893" s="85"/>
      <c r="R893" s="85"/>
      <c r="S893" s="85"/>
      <c r="T893" s="85"/>
      <c r="U893" s="85"/>
      <c r="V893" s="85"/>
      <c r="W893" s="85"/>
      <c r="X893" s="85"/>
      <c r="Y893" s="85"/>
      <c r="Z893" s="85"/>
    </row>
    <row r="894" ht="12.0" customHeight="1">
      <c r="A894" s="85"/>
      <c r="B894" s="85"/>
      <c r="C894" s="85"/>
      <c r="D894" s="85"/>
      <c r="E894" s="85"/>
      <c r="F894" s="85"/>
      <c r="G894" s="85"/>
      <c r="H894" s="85"/>
      <c r="I894" s="85"/>
      <c r="J894" s="85"/>
      <c r="K894" s="85"/>
      <c r="L894" s="85"/>
      <c r="M894" s="85"/>
      <c r="N894" s="85"/>
      <c r="O894" s="85"/>
      <c r="P894" s="85"/>
      <c r="Q894" s="85"/>
      <c r="R894" s="85"/>
      <c r="S894" s="85"/>
      <c r="T894" s="85"/>
      <c r="U894" s="85"/>
      <c r="V894" s="85"/>
      <c r="W894" s="85"/>
      <c r="X894" s="85"/>
      <c r="Y894" s="85"/>
      <c r="Z894" s="85"/>
    </row>
    <row r="895" ht="12.0" customHeight="1">
      <c r="A895" s="85"/>
      <c r="B895" s="85"/>
      <c r="C895" s="85"/>
      <c r="D895" s="85"/>
      <c r="E895" s="85"/>
      <c r="F895" s="85"/>
      <c r="G895" s="85"/>
      <c r="H895" s="85"/>
      <c r="I895" s="85"/>
      <c r="J895" s="85"/>
      <c r="K895" s="85"/>
      <c r="L895" s="85"/>
      <c r="M895" s="85"/>
      <c r="N895" s="85"/>
      <c r="O895" s="85"/>
      <c r="P895" s="85"/>
      <c r="Q895" s="85"/>
      <c r="R895" s="85"/>
      <c r="S895" s="85"/>
      <c r="T895" s="85"/>
      <c r="U895" s="85"/>
      <c r="V895" s="85"/>
      <c r="W895" s="85"/>
      <c r="X895" s="85"/>
      <c r="Y895" s="85"/>
      <c r="Z895" s="85"/>
    </row>
    <row r="896" ht="12.0" customHeight="1">
      <c r="A896" s="85"/>
      <c r="B896" s="85"/>
      <c r="C896" s="85"/>
      <c r="D896" s="85"/>
      <c r="E896" s="85"/>
      <c r="F896" s="85"/>
      <c r="G896" s="85"/>
      <c r="H896" s="85"/>
      <c r="I896" s="85"/>
      <c r="J896" s="85"/>
      <c r="K896" s="85"/>
      <c r="L896" s="85"/>
      <c r="M896" s="85"/>
      <c r="N896" s="85"/>
      <c r="O896" s="85"/>
      <c r="P896" s="85"/>
      <c r="Q896" s="85"/>
      <c r="R896" s="85"/>
      <c r="S896" s="85"/>
      <c r="T896" s="85"/>
      <c r="U896" s="85"/>
      <c r="V896" s="85"/>
      <c r="W896" s="85"/>
      <c r="X896" s="85"/>
      <c r="Y896" s="85"/>
      <c r="Z896" s="85"/>
    </row>
    <row r="897" ht="12.0" customHeight="1">
      <c r="A897" s="85"/>
      <c r="B897" s="85"/>
      <c r="C897" s="85"/>
      <c r="D897" s="85"/>
      <c r="E897" s="85"/>
      <c r="F897" s="85"/>
      <c r="G897" s="85"/>
      <c r="H897" s="85"/>
      <c r="I897" s="85"/>
      <c r="J897" s="85"/>
      <c r="K897" s="85"/>
      <c r="L897" s="85"/>
      <c r="M897" s="85"/>
      <c r="N897" s="85"/>
      <c r="O897" s="85"/>
      <c r="P897" s="85"/>
      <c r="Q897" s="85"/>
      <c r="R897" s="85"/>
      <c r="S897" s="85"/>
      <c r="T897" s="85"/>
      <c r="U897" s="85"/>
      <c r="V897" s="85"/>
      <c r="W897" s="85"/>
      <c r="X897" s="85"/>
      <c r="Y897" s="85"/>
      <c r="Z897" s="85"/>
    </row>
    <row r="898" ht="12.0" customHeight="1">
      <c r="A898" s="85"/>
      <c r="B898" s="85"/>
      <c r="C898" s="85"/>
      <c r="D898" s="85"/>
      <c r="E898" s="85"/>
      <c r="F898" s="85"/>
      <c r="G898" s="85"/>
      <c r="H898" s="85"/>
      <c r="I898" s="85"/>
      <c r="J898" s="85"/>
      <c r="K898" s="85"/>
      <c r="L898" s="85"/>
      <c r="M898" s="85"/>
      <c r="N898" s="85"/>
      <c r="O898" s="85"/>
      <c r="P898" s="85"/>
      <c r="Q898" s="85"/>
      <c r="R898" s="85"/>
      <c r="S898" s="85"/>
      <c r="T898" s="85"/>
      <c r="U898" s="85"/>
      <c r="V898" s="85"/>
      <c r="W898" s="85"/>
      <c r="X898" s="85"/>
      <c r="Y898" s="85"/>
      <c r="Z898" s="85"/>
    </row>
    <row r="899" ht="12.0" customHeight="1">
      <c r="A899" s="85"/>
      <c r="B899" s="85"/>
      <c r="C899" s="85"/>
      <c r="D899" s="85"/>
      <c r="E899" s="85"/>
      <c r="F899" s="85"/>
      <c r="G899" s="85"/>
      <c r="H899" s="85"/>
      <c r="I899" s="85"/>
      <c r="J899" s="85"/>
      <c r="K899" s="85"/>
      <c r="L899" s="85"/>
      <c r="M899" s="85"/>
      <c r="N899" s="85"/>
      <c r="O899" s="85"/>
      <c r="P899" s="85"/>
      <c r="Q899" s="85"/>
      <c r="R899" s="85"/>
      <c r="S899" s="85"/>
      <c r="T899" s="85"/>
      <c r="U899" s="85"/>
      <c r="V899" s="85"/>
      <c r="W899" s="85"/>
      <c r="X899" s="85"/>
      <c r="Y899" s="85"/>
      <c r="Z899" s="85"/>
    </row>
    <row r="900" ht="12.0" customHeight="1">
      <c r="A900" s="85"/>
      <c r="B900" s="85"/>
      <c r="C900" s="85"/>
      <c r="D900" s="85"/>
      <c r="E900" s="85"/>
      <c r="F900" s="85"/>
      <c r="G900" s="85"/>
      <c r="H900" s="85"/>
      <c r="I900" s="85"/>
      <c r="J900" s="85"/>
      <c r="K900" s="85"/>
      <c r="L900" s="85"/>
      <c r="M900" s="85"/>
      <c r="N900" s="85"/>
      <c r="O900" s="85"/>
      <c r="P900" s="85"/>
      <c r="Q900" s="85"/>
      <c r="R900" s="85"/>
      <c r="S900" s="85"/>
      <c r="T900" s="85"/>
      <c r="U900" s="85"/>
      <c r="V900" s="85"/>
      <c r="W900" s="85"/>
      <c r="X900" s="85"/>
      <c r="Y900" s="85"/>
      <c r="Z900" s="85"/>
    </row>
    <row r="901" ht="12.0" customHeight="1">
      <c r="A901" s="85"/>
      <c r="B901" s="85"/>
      <c r="C901" s="85"/>
      <c r="D901" s="85"/>
      <c r="E901" s="85"/>
      <c r="F901" s="85"/>
      <c r="G901" s="85"/>
      <c r="H901" s="85"/>
      <c r="I901" s="85"/>
      <c r="J901" s="85"/>
      <c r="K901" s="85"/>
      <c r="L901" s="85"/>
      <c r="M901" s="85"/>
      <c r="N901" s="85"/>
      <c r="O901" s="85"/>
      <c r="P901" s="85"/>
      <c r="Q901" s="85"/>
      <c r="R901" s="85"/>
      <c r="S901" s="85"/>
      <c r="T901" s="85"/>
      <c r="U901" s="85"/>
      <c r="V901" s="85"/>
      <c r="W901" s="85"/>
      <c r="X901" s="85"/>
      <c r="Y901" s="85"/>
      <c r="Z901" s="85"/>
    </row>
    <row r="902" ht="12.0" customHeight="1">
      <c r="A902" s="85"/>
      <c r="B902" s="85"/>
      <c r="C902" s="85"/>
      <c r="D902" s="85"/>
      <c r="E902" s="85"/>
      <c r="F902" s="85"/>
      <c r="G902" s="85"/>
      <c r="H902" s="85"/>
      <c r="I902" s="85"/>
      <c r="J902" s="85"/>
      <c r="K902" s="85"/>
      <c r="L902" s="85"/>
      <c r="M902" s="85"/>
      <c r="N902" s="85"/>
      <c r="O902" s="85"/>
      <c r="P902" s="85"/>
      <c r="Q902" s="85"/>
      <c r="R902" s="85"/>
      <c r="S902" s="85"/>
      <c r="T902" s="85"/>
      <c r="U902" s="85"/>
      <c r="V902" s="85"/>
      <c r="W902" s="85"/>
      <c r="X902" s="85"/>
      <c r="Y902" s="85"/>
      <c r="Z902" s="85"/>
    </row>
    <row r="903" ht="12.0" customHeight="1">
      <c r="A903" s="85"/>
      <c r="B903" s="85"/>
      <c r="C903" s="85"/>
      <c r="D903" s="85"/>
      <c r="E903" s="85"/>
      <c r="F903" s="85"/>
      <c r="G903" s="85"/>
      <c r="H903" s="85"/>
      <c r="I903" s="85"/>
      <c r="J903" s="85"/>
      <c r="K903" s="85"/>
      <c r="L903" s="85"/>
      <c r="M903" s="85"/>
      <c r="N903" s="85"/>
      <c r="O903" s="85"/>
      <c r="P903" s="85"/>
      <c r="Q903" s="85"/>
      <c r="R903" s="85"/>
      <c r="S903" s="85"/>
      <c r="T903" s="85"/>
      <c r="U903" s="85"/>
      <c r="V903" s="85"/>
      <c r="W903" s="85"/>
      <c r="X903" s="85"/>
      <c r="Y903" s="85"/>
      <c r="Z903" s="85"/>
    </row>
    <row r="904" ht="12.0" customHeight="1">
      <c r="A904" s="85"/>
      <c r="B904" s="85"/>
      <c r="C904" s="85"/>
      <c r="D904" s="85"/>
      <c r="E904" s="85"/>
      <c r="F904" s="85"/>
      <c r="G904" s="85"/>
      <c r="H904" s="85"/>
      <c r="I904" s="85"/>
      <c r="J904" s="85"/>
      <c r="K904" s="85"/>
      <c r="L904" s="85"/>
      <c r="M904" s="85"/>
      <c r="N904" s="85"/>
      <c r="O904" s="85"/>
      <c r="P904" s="85"/>
      <c r="Q904" s="85"/>
      <c r="R904" s="85"/>
      <c r="S904" s="85"/>
      <c r="T904" s="85"/>
      <c r="U904" s="85"/>
      <c r="V904" s="85"/>
      <c r="W904" s="85"/>
      <c r="X904" s="85"/>
      <c r="Y904" s="85"/>
      <c r="Z904" s="85"/>
    </row>
    <row r="905" ht="12.0" customHeight="1">
      <c r="A905" s="85"/>
      <c r="B905" s="85"/>
      <c r="C905" s="85"/>
      <c r="D905" s="85"/>
      <c r="E905" s="85"/>
      <c r="F905" s="85"/>
      <c r="G905" s="85"/>
      <c r="H905" s="85"/>
      <c r="I905" s="85"/>
      <c r="J905" s="85"/>
      <c r="K905" s="85"/>
      <c r="L905" s="85"/>
      <c r="M905" s="85"/>
      <c r="N905" s="85"/>
      <c r="O905" s="85"/>
      <c r="P905" s="85"/>
      <c r="Q905" s="85"/>
      <c r="R905" s="85"/>
      <c r="S905" s="85"/>
      <c r="T905" s="85"/>
      <c r="U905" s="85"/>
      <c r="V905" s="85"/>
      <c r="W905" s="85"/>
      <c r="X905" s="85"/>
      <c r="Y905" s="85"/>
      <c r="Z905" s="85"/>
    </row>
    <row r="906" ht="12.0" customHeight="1">
      <c r="A906" s="85"/>
      <c r="B906" s="85"/>
      <c r="C906" s="85"/>
      <c r="D906" s="85"/>
      <c r="E906" s="85"/>
      <c r="F906" s="85"/>
      <c r="G906" s="85"/>
      <c r="H906" s="85"/>
      <c r="I906" s="85"/>
      <c r="J906" s="85"/>
      <c r="K906" s="85"/>
      <c r="L906" s="85"/>
      <c r="M906" s="85"/>
      <c r="N906" s="85"/>
      <c r="O906" s="85"/>
      <c r="P906" s="85"/>
      <c r="Q906" s="85"/>
      <c r="R906" s="85"/>
      <c r="S906" s="85"/>
      <c r="T906" s="85"/>
      <c r="U906" s="85"/>
      <c r="V906" s="85"/>
      <c r="W906" s="85"/>
      <c r="X906" s="85"/>
      <c r="Y906" s="85"/>
      <c r="Z906" s="85"/>
    </row>
    <row r="907" ht="12.0" customHeight="1">
      <c r="A907" s="85"/>
      <c r="B907" s="85"/>
      <c r="C907" s="85"/>
      <c r="D907" s="85"/>
      <c r="E907" s="85"/>
      <c r="F907" s="85"/>
      <c r="G907" s="85"/>
      <c r="H907" s="85"/>
      <c r="I907" s="85"/>
      <c r="J907" s="85"/>
      <c r="K907" s="85"/>
      <c r="L907" s="85"/>
      <c r="M907" s="85"/>
      <c r="N907" s="85"/>
      <c r="O907" s="85"/>
      <c r="P907" s="85"/>
      <c r="Q907" s="85"/>
      <c r="R907" s="85"/>
      <c r="S907" s="85"/>
      <c r="T907" s="85"/>
      <c r="U907" s="85"/>
      <c r="V907" s="85"/>
      <c r="W907" s="85"/>
      <c r="X907" s="85"/>
      <c r="Y907" s="85"/>
      <c r="Z907" s="85"/>
    </row>
    <row r="908" ht="12.0" customHeight="1">
      <c r="A908" s="85"/>
      <c r="B908" s="85"/>
      <c r="C908" s="85"/>
      <c r="D908" s="85"/>
      <c r="E908" s="85"/>
      <c r="F908" s="85"/>
      <c r="G908" s="85"/>
      <c r="H908" s="85"/>
      <c r="I908" s="85"/>
      <c r="J908" s="85"/>
      <c r="K908" s="85"/>
      <c r="L908" s="85"/>
      <c r="M908" s="85"/>
      <c r="N908" s="85"/>
      <c r="O908" s="85"/>
      <c r="P908" s="85"/>
      <c r="Q908" s="85"/>
      <c r="R908" s="85"/>
      <c r="S908" s="85"/>
      <c r="T908" s="85"/>
      <c r="U908" s="85"/>
      <c r="V908" s="85"/>
      <c r="W908" s="85"/>
      <c r="X908" s="85"/>
      <c r="Y908" s="85"/>
      <c r="Z908" s="85"/>
    </row>
    <row r="909" ht="12.0" customHeight="1">
      <c r="A909" s="85"/>
      <c r="B909" s="85"/>
      <c r="C909" s="85"/>
      <c r="D909" s="85"/>
      <c r="E909" s="85"/>
      <c r="F909" s="85"/>
      <c r="G909" s="85"/>
      <c r="H909" s="85"/>
      <c r="I909" s="85"/>
      <c r="J909" s="85"/>
      <c r="K909" s="85"/>
      <c r="L909" s="85"/>
      <c r="M909" s="85"/>
      <c r="N909" s="85"/>
      <c r="O909" s="85"/>
      <c r="P909" s="85"/>
      <c r="Q909" s="85"/>
      <c r="R909" s="85"/>
      <c r="S909" s="85"/>
      <c r="T909" s="85"/>
      <c r="U909" s="85"/>
      <c r="V909" s="85"/>
      <c r="W909" s="85"/>
      <c r="X909" s="85"/>
      <c r="Y909" s="85"/>
      <c r="Z909" s="85"/>
    </row>
    <row r="910" ht="12.0" customHeight="1">
      <c r="A910" s="85"/>
      <c r="B910" s="85"/>
      <c r="C910" s="85"/>
      <c r="D910" s="85"/>
      <c r="E910" s="85"/>
      <c r="F910" s="85"/>
      <c r="G910" s="85"/>
      <c r="H910" s="85"/>
      <c r="I910" s="85"/>
      <c r="J910" s="85"/>
      <c r="K910" s="85"/>
      <c r="L910" s="85"/>
      <c r="M910" s="85"/>
      <c r="N910" s="85"/>
      <c r="O910" s="85"/>
      <c r="P910" s="85"/>
      <c r="Q910" s="85"/>
      <c r="R910" s="85"/>
      <c r="S910" s="85"/>
      <c r="T910" s="85"/>
      <c r="U910" s="85"/>
      <c r="V910" s="85"/>
      <c r="W910" s="85"/>
      <c r="X910" s="85"/>
      <c r="Y910" s="85"/>
      <c r="Z910" s="85"/>
    </row>
    <row r="911" ht="12.0" customHeight="1">
      <c r="A911" s="85"/>
      <c r="B911" s="85"/>
      <c r="C911" s="85"/>
      <c r="D911" s="85"/>
      <c r="E911" s="85"/>
      <c r="F911" s="85"/>
      <c r="G911" s="85"/>
      <c r="H911" s="85"/>
      <c r="I911" s="85"/>
      <c r="J911" s="85"/>
      <c r="K911" s="85"/>
      <c r="L911" s="85"/>
      <c r="M911" s="85"/>
      <c r="N911" s="85"/>
      <c r="O911" s="85"/>
      <c r="P911" s="85"/>
      <c r="Q911" s="85"/>
      <c r="R911" s="85"/>
      <c r="S911" s="85"/>
      <c r="T911" s="85"/>
      <c r="U911" s="85"/>
      <c r="V911" s="85"/>
      <c r="W911" s="85"/>
      <c r="X911" s="85"/>
      <c r="Y911" s="85"/>
      <c r="Z911" s="85"/>
    </row>
    <row r="912" ht="12.0" customHeight="1">
      <c r="A912" s="85"/>
      <c r="B912" s="85"/>
      <c r="C912" s="85"/>
      <c r="D912" s="85"/>
      <c r="E912" s="85"/>
      <c r="F912" s="85"/>
      <c r="G912" s="85"/>
      <c r="H912" s="85"/>
      <c r="I912" s="85"/>
      <c r="J912" s="85"/>
      <c r="K912" s="85"/>
      <c r="L912" s="85"/>
      <c r="M912" s="85"/>
      <c r="N912" s="85"/>
      <c r="O912" s="85"/>
      <c r="P912" s="85"/>
      <c r="Q912" s="85"/>
      <c r="R912" s="85"/>
      <c r="S912" s="85"/>
      <c r="T912" s="85"/>
      <c r="U912" s="85"/>
      <c r="V912" s="85"/>
      <c r="W912" s="85"/>
      <c r="X912" s="85"/>
      <c r="Y912" s="85"/>
      <c r="Z912" s="85"/>
    </row>
    <row r="913" ht="12.0" customHeight="1">
      <c r="A913" s="85"/>
      <c r="B913" s="85"/>
      <c r="C913" s="85"/>
      <c r="D913" s="85"/>
      <c r="E913" s="85"/>
      <c r="F913" s="85"/>
      <c r="G913" s="85"/>
      <c r="H913" s="85"/>
      <c r="I913" s="85"/>
      <c r="J913" s="85"/>
      <c r="K913" s="85"/>
      <c r="L913" s="85"/>
      <c r="M913" s="85"/>
      <c r="N913" s="85"/>
      <c r="O913" s="85"/>
      <c r="P913" s="85"/>
      <c r="Q913" s="85"/>
      <c r="R913" s="85"/>
      <c r="S913" s="85"/>
      <c r="T913" s="85"/>
      <c r="U913" s="85"/>
      <c r="V913" s="85"/>
      <c r="W913" s="85"/>
      <c r="X913" s="85"/>
      <c r="Y913" s="85"/>
      <c r="Z913" s="85"/>
    </row>
    <row r="914" ht="12.0" customHeight="1">
      <c r="A914" s="85"/>
      <c r="B914" s="85"/>
      <c r="C914" s="85"/>
      <c r="D914" s="85"/>
      <c r="E914" s="85"/>
      <c r="F914" s="85"/>
      <c r="G914" s="85"/>
      <c r="H914" s="85"/>
      <c r="I914" s="85"/>
      <c r="J914" s="85"/>
      <c r="K914" s="85"/>
      <c r="L914" s="85"/>
      <c r="M914" s="85"/>
      <c r="N914" s="85"/>
      <c r="O914" s="85"/>
      <c r="P914" s="85"/>
      <c r="Q914" s="85"/>
      <c r="R914" s="85"/>
      <c r="S914" s="85"/>
      <c r="T914" s="85"/>
      <c r="U914" s="85"/>
      <c r="V914" s="85"/>
      <c r="W914" s="85"/>
      <c r="X914" s="85"/>
      <c r="Y914" s="85"/>
      <c r="Z914" s="85"/>
    </row>
    <row r="915" ht="12.0" customHeight="1">
      <c r="A915" s="85"/>
      <c r="B915" s="85"/>
      <c r="C915" s="85"/>
      <c r="D915" s="85"/>
      <c r="E915" s="85"/>
      <c r="F915" s="85"/>
      <c r="G915" s="85"/>
      <c r="H915" s="85"/>
      <c r="I915" s="85"/>
      <c r="J915" s="85"/>
      <c r="K915" s="85"/>
      <c r="L915" s="85"/>
      <c r="M915" s="85"/>
      <c r="N915" s="85"/>
      <c r="O915" s="85"/>
      <c r="P915" s="85"/>
      <c r="Q915" s="85"/>
      <c r="R915" s="85"/>
      <c r="S915" s="85"/>
      <c r="T915" s="85"/>
      <c r="U915" s="85"/>
      <c r="V915" s="85"/>
      <c r="W915" s="85"/>
      <c r="X915" s="85"/>
      <c r="Y915" s="85"/>
      <c r="Z915" s="85"/>
    </row>
    <row r="916" ht="12.0" customHeight="1">
      <c r="A916" s="85"/>
      <c r="B916" s="85"/>
      <c r="C916" s="85"/>
      <c r="D916" s="85"/>
      <c r="E916" s="85"/>
      <c r="F916" s="85"/>
      <c r="G916" s="85"/>
      <c r="H916" s="85"/>
      <c r="I916" s="85"/>
      <c r="J916" s="85"/>
      <c r="K916" s="85"/>
      <c r="L916" s="85"/>
      <c r="M916" s="85"/>
      <c r="N916" s="85"/>
      <c r="O916" s="85"/>
      <c r="P916" s="85"/>
      <c r="Q916" s="85"/>
      <c r="R916" s="85"/>
      <c r="S916" s="85"/>
      <c r="T916" s="85"/>
      <c r="U916" s="85"/>
      <c r="V916" s="85"/>
      <c r="W916" s="85"/>
      <c r="X916" s="85"/>
      <c r="Y916" s="85"/>
      <c r="Z916" s="85"/>
    </row>
    <row r="917" ht="12.0" customHeight="1">
      <c r="A917" s="85"/>
      <c r="B917" s="85"/>
      <c r="C917" s="85"/>
      <c r="D917" s="85"/>
      <c r="E917" s="85"/>
      <c r="F917" s="85"/>
      <c r="G917" s="85"/>
      <c r="H917" s="85"/>
      <c r="I917" s="85"/>
      <c r="J917" s="85"/>
      <c r="K917" s="85"/>
      <c r="L917" s="85"/>
      <c r="M917" s="85"/>
      <c r="N917" s="85"/>
      <c r="O917" s="85"/>
      <c r="P917" s="85"/>
      <c r="Q917" s="85"/>
      <c r="R917" s="85"/>
      <c r="S917" s="85"/>
      <c r="T917" s="85"/>
      <c r="U917" s="85"/>
      <c r="V917" s="85"/>
      <c r="W917" s="85"/>
      <c r="X917" s="85"/>
      <c r="Y917" s="85"/>
      <c r="Z917" s="85"/>
    </row>
    <row r="918" ht="12.0" customHeight="1">
      <c r="A918" s="85"/>
      <c r="B918" s="85"/>
      <c r="C918" s="85"/>
      <c r="D918" s="85"/>
      <c r="E918" s="85"/>
      <c r="F918" s="85"/>
      <c r="G918" s="85"/>
      <c r="H918" s="85"/>
      <c r="I918" s="85"/>
      <c r="J918" s="85"/>
      <c r="K918" s="85"/>
      <c r="L918" s="85"/>
      <c r="M918" s="85"/>
      <c r="N918" s="85"/>
      <c r="O918" s="85"/>
      <c r="P918" s="85"/>
      <c r="Q918" s="85"/>
      <c r="R918" s="85"/>
      <c r="S918" s="85"/>
      <c r="T918" s="85"/>
      <c r="U918" s="85"/>
      <c r="V918" s="85"/>
      <c r="W918" s="85"/>
      <c r="X918" s="85"/>
      <c r="Y918" s="85"/>
      <c r="Z918" s="85"/>
    </row>
    <row r="919" ht="12.0" customHeight="1">
      <c r="A919" s="85"/>
      <c r="B919" s="85"/>
      <c r="C919" s="85"/>
      <c r="D919" s="85"/>
      <c r="E919" s="85"/>
      <c r="F919" s="85"/>
      <c r="G919" s="85"/>
      <c r="H919" s="85"/>
      <c r="I919" s="85"/>
      <c r="J919" s="85"/>
      <c r="K919" s="85"/>
      <c r="L919" s="85"/>
      <c r="M919" s="85"/>
      <c r="N919" s="85"/>
      <c r="O919" s="85"/>
      <c r="P919" s="85"/>
      <c r="Q919" s="85"/>
      <c r="R919" s="85"/>
      <c r="S919" s="85"/>
      <c r="T919" s="85"/>
      <c r="U919" s="85"/>
      <c r="V919" s="85"/>
      <c r="W919" s="85"/>
      <c r="X919" s="85"/>
      <c r="Y919" s="85"/>
      <c r="Z919" s="85"/>
    </row>
    <row r="920" ht="12.0" customHeight="1">
      <c r="A920" s="85"/>
      <c r="B920" s="85"/>
      <c r="C920" s="85"/>
      <c r="D920" s="85"/>
      <c r="E920" s="85"/>
      <c r="F920" s="85"/>
      <c r="G920" s="85"/>
      <c r="H920" s="85"/>
      <c r="I920" s="85"/>
      <c r="J920" s="85"/>
      <c r="K920" s="85"/>
      <c r="L920" s="85"/>
      <c r="M920" s="85"/>
      <c r="N920" s="85"/>
      <c r="O920" s="85"/>
      <c r="P920" s="85"/>
      <c r="Q920" s="85"/>
      <c r="R920" s="85"/>
      <c r="S920" s="85"/>
      <c r="T920" s="85"/>
      <c r="U920" s="85"/>
      <c r="V920" s="85"/>
      <c r="W920" s="85"/>
      <c r="X920" s="85"/>
      <c r="Y920" s="85"/>
      <c r="Z920" s="85"/>
    </row>
    <row r="921" ht="12.0" customHeight="1">
      <c r="A921" s="85"/>
      <c r="B921" s="85"/>
      <c r="C921" s="85"/>
      <c r="D921" s="85"/>
      <c r="E921" s="85"/>
      <c r="F921" s="85"/>
      <c r="G921" s="85"/>
      <c r="H921" s="85"/>
      <c r="I921" s="85"/>
      <c r="J921" s="85"/>
      <c r="K921" s="85"/>
      <c r="L921" s="85"/>
      <c r="M921" s="85"/>
      <c r="N921" s="85"/>
      <c r="O921" s="85"/>
      <c r="P921" s="85"/>
      <c r="Q921" s="85"/>
      <c r="R921" s="85"/>
      <c r="S921" s="85"/>
      <c r="T921" s="85"/>
      <c r="U921" s="85"/>
      <c r="V921" s="85"/>
      <c r="W921" s="85"/>
      <c r="X921" s="85"/>
      <c r="Y921" s="85"/>
      <c r="Z921" s="85"/>
    </row>
    <row r="922" ht="12.0" customHeight="1">
      <c r="A922" s="85"/>
      <c r="B922" s="85"/>
      <c r="C922" s="85"/>
      <c r="D922" s="85"/>
      <c r="E922" s="85"/>
      <c r="F922" s="85"/>
      <c r="G922" s="85"/>
      <c r="H922" s="85"/>
      <c r="I922" s="85"/>
      <c r="J922" s="85"/>
      <c r="K922" s="85"/>
      <c r="L922" s="85"/>
      <c r="M922" s="85"/>
      <c r="N922" s="85"/>
      <c r="O922" s="85"/>
      <c r="P922" s="85"/>
      <c r="Q922" s="85"/>
      <c r="R922" s="85"/>
      <c r="S922" s="85"/>
      <c r="T922" s="85"/>
      <c r="U922" s="85"/>
      <c r="V922" s="85"/>
      <c r="W922" s="85"/>
      <c r="X922" s="85"/>
      <c r="Y922" s="85"/>
      <c r="Z922" s="85"/>
    </row>
    <row r="923" ht="12.0" customHeight="1">
      <c r="A923" s="85"/>
      <c r="B923" s="85"/>
      <c r="C923" s="85"/>
      <c r="D923" s="85"/>
      <c r="E923" s="85"/>
      <c r="F923" s="85"/>
      <c r="G923" s="85"/>
      <c r="H923" s="85"/>
      <c r="I923" s="85"/>
      <c r="J923" s="85"/>
      <c r="K923" s="85"/>
      <c r="L923" s="85"/>
      <c r="M923" s="85"/>
      <c r="N923" s="85"/>
      <c r="O923" s="85"/>
      <c r="P923" s="85"/>
      <c r="Q923" s="85"/>
      <c r="R923" s="85"/>
      <c r="S923" s="85"/>
      <c r="T923" s="85"/>
      <c r="U923" s="85"/>
      <c r="V923" s="85"/>
      <c r="W923" s="85"/>
      <c r="X923" s="85"/>
      <c r="Y923" s="85"/>
      <c r="Z923" s="85"/>
    </row>
    <row r="924" ht="12.0" customHeight="1">
      <c r="A924" s="85"/>
      <c r="B924" s="85"/>
      <c r="C924" s="85"/>
      <c r="D924" s="85"/>
      <c r="E924" s="85"/>
      <c r="F924" s="85"/>
      <c r="G924" s="85"/>
      <c r="H924" s="85"/>
      <c r="I924" s="85"/>
      <c r="J924" s="85"/>
      <c r="K924" s="85"/>
      <c r="L924" s="85"/>
      <c r="M924" s="85"/>
      <c r="N924" s="85"/>
      <c r="O924" s="85"/>
      <c r="P924" s="85"/>
      <c r="Q924" s="85"/>
      <c r="R924" s="85"/>
      <c r="S924" s="85"/>
      <c r="T924" s="85"/>
      <c r="U924" s="85"/>
      <c r="V924" s="85"/>
      <c r="W924" s="85"/>
      <c r="X924" s="85"/>
      <c r="Y924" s="85"/>
      <c r="Z924" s="85"/>
    </row>
    <row r="925" ht="12.0" customHeight="1">
      <c r="A925" s="85"/>
      <c r="B925" s="85"/>
      <c r="C925" s="85"/>
      <c r="D925" s="85"/>
      <c r="E925" s="85"/>
      <c r="F925" s="85"/>
      <c r="G925" s="85"/>
      <c r="H925" s="85"/>
      <c r="I925" s="85"/>
      <c r="J925" s="85"/>
      <c r="K925" s="85"/>
      <c r="L925" s="85"/>
      <c r="M925" s="85"/>
      <c r="N925" s="85"/>
      <c r="O925" s="85"/>
      <c r="P925" s="85"/>
      <c r="Q925" s="85"/>
      <c r="R925" s="85"/>
      <c r="S925" s="85"/>
      <c r="T925" s="85"/>
      <c r="U925" s="85"/>
      <c r="V925" s="85"/>
      <c r="W925" s="85"/>
      <c r="X925" s="85"/>
      <c r="Y925" s="85"/>
      <c r="Z925" s="85"/>
    </row>
    <row r="926" ht="12.0" customHeight="1">
      <c r="A926" s="85"/>
      <c r="B926" s="85"/>
      <c r="C926" s="85"/>
      <c r="D926" s="85"/>
      <c r="E926" s="85"/>
      <c r="F926" s="85"/>
      <c r="G926" s="85"/>
      <c r="H926" s="85"/>
      <c r="I926" s="85"/>
      <c r="J926" s="85"/>
      <c r="K926" s="85"/>
      <c r="L926" s="85"/>
      <c r="M926" s="85"/>
      <c r="N926" s="85"/>
      <c r="O926" s="85"/>
      <c r="P926" s="85"/>
      <c r="Q926" s="85"/>
      <c r="R926" s="85"/>
      <c r="S926" s="85"/>
      <c r="T926" s="85"/>
      <c r="U926" s="85"/>
      <c r="V926" s="85"/>
      <c r="W926" s="85"/>
      <c r="X926" s="85"/>
      <c r="Y926" s="85"/>
      <c r="Z926" s="85"/>
    </row>
    <row r="927" ht="12.0" customHeight="1">
      <c r="A927" s="85"/>
      <c r="B927" s="85"/>
      <c r="C927" s="85"/>
      <c r="D927" s="85"/>
      <c r="E927" s="85"/>
      <c r="F927" s="85"/>
      <c r="G927" s="85"/>
      <c r="H927" s="85"/>
      <c r="I927" s="85"/>
      <c r="J927" s="85"/>
      <c r="K927" s="85"/>
      <c r="L927" s="85"/>
      <c r="M927" s="85"/>
      <c r="N927" s="85"/>
      <c r="O927" s="85"/>
      <c r="P927" s="85"/>
      <c r="Q927" s="85"/>
      <c r="R927" s="85"/>
      <c r="S927" s="85"/>
      <c r="T927" s="85"/>
      <c r="U927" s="85"/>
      <c r="V927" s="85"/>
      <c r="W927" s="85"/>
      <c r="X927" s="85"/>
      <c r="Y927" s="85"/>
      <c r="Z927" s="85"/>
    </row>
    <row r="928" ht="12.0" customHeight="1">
      <c r="A928" s="85"/>
      <c r="B928" s="85"/>
      <c r="C928" s="85"/>
      <c r="D928" s="85"/>
      <c r="E928" s="85"/>
      <c r="F928" s="85"/>
      <c r="G928" s="85"/>
      <c r="H928" s="85"/>
      <c r="I928" s="85"/>
      <c r="J928" s="85"/>
      <c r="K928" s="85"/>
      <c r="L928" s="85"/>
      <c r="M928" s="85"/>
      <c r="N928" s="85"/>
      <c r="O928" s="85"/>
      <c r="P928" s="85"/>
      <c r="Q928" s="85"/>
      <c r="R928" s="85"/>
      <c r="S928" s="85"/>
      <c r="T928" s="85"/>
      <c r="U928" s="85"/>
      <c r="V928" s="85"/>
      <c r="W928" s="85"/>
      <c r="X928" s="85"/>
      <c r="Y928" s="85"/>
      <c r="Z928" s="85"/>
    </row>
    <row r="929" ht="12.0" customHeight="1">
      <c r="A929" s="85"/>
      <c r="B929" s="85"/>
      <c r="C929" s="85"/>
      <c r="D929" s="85"/>
      <c r="E929" s="85"/>
      <c r="F929" s="85"/>
      <c r="G929" s="85"/>
      <c r="H929" s="85"/>
      <c r="I929" s="85"/>
      <c r="J929" s="85"/>
      <c r="K929" s="85"/>
      <c r="L929" s="85"/>
      <c r="M929" s="85"/>
      <c r="N929" s="85"/>
      <c r="O929" s="85"/>
      <c r="P929" s="85"/>
      <c r="Q929" s="85"/>
      <c r="R929" s="85"/>
      <c r="S929" s="85"/>
      <c r="T929" s="85"/>
      <c r="U929" s="85"/>
      <c r="V929" s="85"/>
      <c r="W929" s="85"/>
      <c r="X929" s="85"/>
      <c r="Y929" s="85"/>
      <c r="Z929" s="85"/>
    </row>
    <row r="930" ht="12.0" customHeight="1">
      <c r="A930" s="85"/>
      <c r="B930" s="85"/>
      <c r="C930" s="85"/>
      <c r="D930" s="85"/>
      <c r="E930" s="85"/>
      <c r="F930" s="85"/>
      <c r="G930" s="85"/>
      <c r="H930" s="85"/>
      <c r="I930" s="85"/>
      <c r="J930" s="85"/>
      <c r="K930" s="85"/>
      <c r="L930" s="85"/>
      <c r="M930" s="85"/>
      <c r="N930" s="85"/>
      <c r="O930" s="85"/>
      <c r="P930" s="85"/>
      <c r="Q930" s="85"/>
      <c r="R930" s="85"/>
      <c r="S930" s="85"/>
      <c r="T930" s="85"/>
      <c r="U930" s="85"/>
      <c r="V930" s="85"/>
      <c r="W930" s="85"/>
      <c r="X930" s="85"/>
      <c r="Y930" s="85"/>
      <c r="Z930" s="85"/>
    </row>
    <row r="931" ht="12.0" customHeight="1">
      <c r="A931" s="85"/>
      <c r="B931" s="85"/>
      <c r="C931" s="85"/>
      <c r="D931" s="85"/>
      <c r="E931" s="85"/>
      <c r="F931" s="85"/>
      <c r="G931" s="85"/>
      <c r="H931" s="85"/>
      <c r="I931" s="85"/>
      <c r="J931" s="85"/>
      <c r="K931" s="85"/>
      <c r="L931" s="85"/>
      <c r="M931" s="85"/>
      <c r="N931" s="85"/>
      <c r="O931" s="85"/>
      <c r="P931" s="85"/>
      <c r="Q931" s="85"/>
      <c r="R931" s="85"/>
      <c r="S931" s="85"/>
      <c r="T931" s="85"/>
      <c r="U931" s="85"/>
      <c r="V931" s="85"/>
      <c r="W931" s="85"/>
      <c r="X931" s="85"/>
      <c r="Y931" s="85"/>
      <c r="Z931" s="85"/>
    </row>
    <row r="932" ht="12.0" customHeight="1">
      <c r="A932" s="85"/>
      <c r="B932" s="85"/>
      <c r="C932" s="85"/>
      <c r="D932" s="85"/>
      <c r="E932" s="85"/>
      <c r="F932" s="85"/>
      <c r="G932" s="85"/>
      <c r="H932" s="85"/>
      <c r="I932" s="85"/>
      <c r="J932" s="85"/>
      <c r="K932" s="85"/>
      <c r="L932" s="85"/>
      <c r="M932" s="85"/>
      <c r="N932" s="85"/>
      <c r="O932" s="85"/>
      <c r="P932" s="85"/>
      <c r="Q932" s="85"/>
      <c r="R932" s="85"/>
      <c r="S932" s="85"/>
      <c r="T932" s="85"/>
      <c r="U932" s="85"/>
      <c r="V932" s="85"/>
      <c r="W932" s="85"/>
      <c r="X932" s="85"/>
      <c r="Y932" s="85"/>
      <c r="Z932" s="85"/>
    </row>
    <row r="933" ht="12.0" customHeight="1">
      <c r="A933" s="85"/>
      <c r="B933" s="85"/>
      <c r="C933" s="85"/>
      <c r="D933" s="85"/>
      <c r="E933" s="85"/>
      <c r="F933" s="85"/>
      <c r="G933" s="85"/>
      <c r="H933" s="85"/>
      <c r="I933" s="85"/>
      <c r="J933" s="85"/>
      <c r="K933" s="85"/>
      <c r="L933" s="85"/>
      <c r="M933" s="85"/>
      <c r="N933" s="85"/>
      <c r="O933" s="85"/>
      <c r="P933" s="85"/>
      <c r="Q933" s="85"/>
      <c r="R933" s="85"/>
      <c r="S933" s="85"/>
      <c r="T933" s="85"/>
      <c r="U933" s="85"/>
      <c r="V933" s="85"/>
      <c r="W933" s="85"/>
      <c r="X933" s="85"/>
      <c r="Y933" s="85"/>
      <c r="Z933" s="85"/>
    </row>
    <row r="934" ht="12.0" customHeight="1">
      <c r="A934" s="85"/>
      <c r="B934" s="85"/>
      <c r="C934" s="85"/>
      <c r="D934" s="85"/>
      <c r="E934" s="85"/>
      <c r="F934" s="85"/>
      <c r="G934" s="85"/>
      <c r="H934" s="85"/>
      <c r="I934" s="85"/>
      <c r="J934" s="85"/>
      <c r="K934" s="85"/>
      <c r="L934" s="85"/>
      <c r="M934" s="85"/>
      <c r="N934" s="85"/>
      <c r="O934" s="85"/>
      <c r="P934" s="85"/>
      <c r="Q934" s="85"/>
      <c r="R934" s="85"/>
      <c r="S934" s="85"/>
      <c r="T934" s="85"/>
      <c r="U934" s="85"/>
      <c r="V934" s="85"/>
      <c r="W934" s="85"/>
      <c r="X934" s="85"/>
      <c r="Y934" s="85"/>
      <c r="Z934" s="85"/>
    </row>
    <row r="935" ht="12.0" customHeight="1">
      <c r="A935" s="85"/>
      <c r="B935" s="85"/>
      <c r="C935" s="85"/>
      <c r="D935" s="85"/>
      <c r="E935" s="85"/>
      <c r="F935" s="85"/>
      <c r="G935" s="85"/>
      <c r="H935" s="85"/>
      <c r="I935" s="85"/>
      <c r="J935" s="85"/>
      <c r="K935" s="85"/>
      <c r="L935" s="85"/>
      <c r="M935" s="85"/>
      <c r="N935" s="85"/>
      <c r="O935" s="85"/>
      <c r="P935" s="85"/>
      <c r="Q935" s="85"/>
      <c r="R935" s="85"/>
      <c r="S935" s="85"/>
      <c r="T935" s="85"/>
      <c r="U935" s="85"/>
      <c r="V935" s="85"/>
      <c r="W935" s="85"/>
      <c r="X935" s="85"/>
      <c r="Y935" s="85"/>
      <c r="Z935" s="85"/>
    </row>
    <row r="936" ht="12.0" customHeight="1">
      <c r="A936" s="85"/>
      <c r="B936" s="85"/>
      <c r="C936" s="85"/>
      <c r="D936" s="85"/>
      <c r="E936" s="85"/>
      <c r="F936" s="85"/>
      <c r="G936" s="85"/>
      <c r="H936" s="85"/>
      <c r="I936" s="85"/>
      <c r="J936" s="85"/>
      <c r="K936" s="85"/>
      <c r="L936" s="85"/>
      <c r="M936" s="85"/>
      <c r="N936" s="85"/>
      <c r="O936" s="85"/>
      <c r="P936" s="85"/>
      <c r="Q936" s="85"/>
      <c r="R936" s="85"/>
      <c r="S936" s="85"/>
      <c r="T936" s="85"/>
      <c r="U936" s="85"/>
      <c r="V936" s="85"/>
      <c r="W936" s="85"/>
      <c r="X936" s="85"/>
      <c r="Y936" s="85"/>
      <c r="Z936" s="85"/>
    </row>
    <row r="937" ht="12.0" customHeight="1">
      <c r="A937" s="85"/>
      <c r="B937" s="85"/>
      <c r="C937" s="85"/>
      <c r="D937" s="85"/>
      <c r="E937" s="85"/>
      <c r="F937" s="85"/>
      <c r="G937" s="85"/>
      <c r="H937" s="85"/>
      <c r="I937" s="85"/>
      <c r="J937" s="85"/>
      <c r="K937" s="85"/>
      <c r="L937" s="85"/>
      <c r="M937" s="85"/>
      <c r="N937" s="85"/>
      <c r="O937" s="85"/>
      <c r="P937" s="85"/>
      <c r="Q937" s="85"/>
      <c r="R937" s="85"/>
      <c r="S937" s="85"/>
      <c r="T937" s="85"/>
      <c r="U937" s="85"/>
      <c r="V937" s="85"/>
      <c r="W937" s="85"/>
      <c r="X937" s="85"/>
      <c r="Y937" s="85"/>
      <c r="Z937" s="85"/>
    </row>
    <row r="938" ht="12.0" customHeight="1">
      <c r="A938" s="85"/>
      <c r="B938" s="85"/>
      <c r="C938" s="85"/>
      <c r="D938" s="85"/>
      <c r="E938" s="85"/>
      <c r="F938" s="85"/>
      <c r="G938" s="85"/>
      <c r="H938" s="85"/>
      <c r="I938" s="85"/>
      <c r="J938" s="85"/>
      <c r="K938" s="85"/>
      <c r="L938" s="85"/>
      <c r="M938" s="85"/>
      <c r="N938" s="85"/>
      <c r="O938" s="85"/>
      <c r="P938" s="85"/>
      <c r="Q938" s="85"/>
      <c r="R938" s="85"/>
      <c r="S938" s="85"/>
      <c r="T938" s="85"/>
      <c r="U938" s="85"/>
      <c r="V938" s="85"/>
      <c r="W938" s="85"/>
      <c r="X938" s="85"/>
      <c r="Y938" s="85"/>
      <c r="Z938" s="85"/>
    </row>
    <row r="939" ht="12.0" customHeight="1">
      <c r="A939" s="85"/>
      <c r="B939" s="85"/>
      <c r="C939" s="85"/>
      <c r="D939" s="85"/>
      <c r="E939" s="85"/>
      <c r="F939" s="85"/>
      <c r="G939" s="85"/>
      <c r="H939" s="85"/>
      <c r="I939" s="85"/>
      <c r="J939" s="85"/>
      <c r="K939" s="85"/>
      <c r="L939" s="85"/>
      <c r="M939" s="85"/>
      <c r="N939" s="85"/>
      <c r="O939" s="85"/>
      <c r="P939" s="85"/>
      <c r="Q939" s="85"/>
      <c r="R939" s="85"/>
      <c r="S939" s="85"/>
      <c r="T939" s="85"/>
      <c r="U939" s="85"/>
      <c r="V939" s="85"/>
      <c r="W939" s="85"/>
      <c r="X939" s="85"/>
      <c r="Y939" s="85"/>
      <c r="Z939" s="85"/>
    </row>
    <row r="940" ht="12.0" customHeight="1">
      <c r="A940" s="85"/>
      <c r="B940" s="85"/>
      <c r="C940" s="85"/>
      <c r="D940" s="85"/>
      <c r="E940" s="85"/>
      <c r="F940" s="85"/>
      <c r="G940" s="85"/>
      <c r="H940" s="85"/>
      <c r="I940" s="85"/>
      <c r="J940" s="85"/>
      <c r="K940" s="85"/>
      <c r="L940" s="85"/>
      <c r="M940" s="85"/>
      <c r="N940" s="85"/>
      <c r="O940" s="85"/>
      <c r="P940" s="85"/>
      <c r="Q940" s="85"/>
      <c r="R940" s="85"/>
      <c r="S940" s="85"/>
      <c r="T940" s="85"/>
      <c r="U940" s="85"/>
      <c r="V940" s="85"/>
      <c r="W940" s="85"/>
      <c r="X940" s="85"/>
      <c r="Y940" s="85"/>
      <c r="Z940" s="85"/>
    </row>
    <row r="941" ht="12.0" customHeight="1">
      <c r="A941" s="85"/>
      <c r="B941" s="85"/>
      <c r="C941" s="85"/>
      <c r="D941" s="85"/>
      <c r="E941" s="85"/>
      <c r="F941" s="85"/>
      <c r="G941" s="85"/>
      <c r="H941" s="85"/>
      <c r="I941" s="85"/>
      <c r="J941" s="85"/>
      <c r="K941" s="85"/>
      <c r="L941" s="85"/>
      <c r="M941" s="85"/>
      <c r="N941" s="85"/>
      <c r="O941" s="85"/>
      <c r="P941" s="85"/>
      <c r="Q941" s="85"/>
      <c r="R941" s="85"/>
      <c r="S941" s="85"/>
      <c r="T941" s="85"/>
      <c r="U941" s="85"/>
      <c r="V941" s="85"/>
      <c r="W941" s="85"/>
      <c r="X941" s="85"/>
      <c r="Y941" s="85"/>
      <c r="Z941" s="85"/>
    </row>
    <row r="942" ht="12.0" customHeight="1">
      <c r="A942" s="85"/>
      <c r="B942" s="85"/>
      <c r="C942" s="85"/>
      <c r="D942" s="85"/>
      <c r="E942" s="85"/>
      <c r="F942" s="85"/>
      <c r="G942" s="85"/>
      <c r="H942" s="85"/>
      <c r="I942" s="85"/>
      <c r="J942" s="85"/>
      <c r="K942" s="85"/>
      <c r="L942" s="85"/>
      <c r="M942" s="85"/>
      <c r="N942" s="85"/>
      <c r="O942" s="85"/>
      <c r="P942" s="85"/>
      <c r="Q942" s="85"/>
      <c r="R942" s="85"/>
      <c r="S942" s="85"/>
      <c r="T942" s="85"/>
      <c r="U942" s="85"/>
      <c r="V942" s="85"/>
      <c r="W942" s="85"/>
      <c r="X942" s="85"/>
      <c r="Y942" s="85"/>
      <c r="Z942" s="85"/>
    </row>
    <row r="943" ht="12.0" customHeight="1">
      <c r="A943" s="85"/>
      <c r="B943" s="85"/>
      <c r="C943" s="85"/>
      <c r="D943" s="85"/>
      <c r="E943" s="85"/>
      <c r="F943" s="85"/>
      <c r="G943" s="85"/>
      <c r="H943" s="85"/>
      <c r="I943" s="85"/>
      <c r="J943" s="85"/>
      <c r="K943" s="85"/>
      <c r="L943" s="85"/>
      <c r="M943" s="85"/>
      <c r="N943" s="85"/>
      <c r="O943" s="85"/>
      <c r="P943" s="85"/>
      <c r="Q943" s="85"/>
      <c r="R943" s="85"/>
      <c r="S943" s="85"/>
      <c r="T943" s="85"/>
      <c r="U943" s="85"/>
      <c r="V943" s="85"/>
      <c r="W943" s="85"/>
      <c r="X943" s="85"/>
      <c r="Y943" s="85"/>
      <c r="Z943" s="85"/>
    </row>
    <row r="944" ht="12.0" customHeight="1">
      <c r="A944" s="85"/>
      <c r="B944" s="85"/>
      <c r="C944" s="85"/>
      <c r="D944" s="85"/>
      <c r="E944" s="85"/>
      <c r="F944" s="85"/>
      <c r="G944" s="85"/>
      <c r="H944" s="85"/>
      <c r="I944" s="85"/>
      <c r="J944" s="85"/>
      <c r="K944" s="85"/>
      <c r="L944" s="85"/>
      <c r="M944" s="85"/>
      <c r="N944" s="85"/>
      <c r="O944" s="85"/>
      <c r="P944" s="85"/>
      <c r="Q944" s="85"/>
      <c r="R944" s="85"/>
      <c r="S944" s="85"/>
      <c r="T944" s="85"/>
      <c r="U944" s="85"/>
      <c r="V944" s="85"/>
      <c r="W944" s="85"/>
      <c r="X944" s="85"/>
      <c r="Y944" s="85"/>
      <c r="Z944" s="85"/>
    </row>
    <row r="945" ht="12.0" customHeight="1">
      <c r="A945" s="85"/>
      <c r="B945" s="85"/>
      <c r="C945" s="85"/>
      <c r="D945" s="85"/>
      <c r="E945" s="85"/>
      <c r="F945" s="85"/>
      <c r="G945" s="85"/>
      <c r="H945" s="85"/>
      <c r="I945" s="85"/>
      <c r="J945" s="85"/>
      <c r="K945" s="85"/>
      <c r="L945" s="85"/>
      <c r="M945" s="85"/>
      <c r="N945" s="85"/>
      <c r="O945" s="85"/>
      <c r="P945" s="85"/>
      <c r="Q945" s="85"/>
      <c r="R945" s="85"/>
      <c r="S945" s="85"/>
      <c r="T945" s="85"/>
      <c r="U945" s="85"/>
      <c r="V945" s="85"/>
      <c r="W945" s="85"/>
      <c r="X945" s="85"/>
      <c r="Y945" s="85"/>
      <c r="Z945" s="85"/>
    </row>
    <row r="946" ht="12.0" customHeight="1">
      <c r="A946" s="85"/>
      <c r="B946" s="85"/>
      <c r="C946" s="85"/>
      <c r="D946" s="85"/>
      <c r="E946" s="85"/>
      <c r="F946" s="85"/>
      <c r="G946" s="85"/>
      <c r="H946" s="85"/>
      <c r="I946" s="85"/>
      <c r="J946" s="85"/>
      <c r="K946" s="85"/>
      <c r="L946" s="85"/>
      <c r="M946" s="85"/>
      <c r="N946" s="85"/>
      <c r="O946" s="85"/>
      <c r="P946" s="85"/>
      <c r="Q946" s="85"/>
      <c r="R946" s="85"/>
      <c r="S946" s="85"/>
      <c r="T946" s="85"/>
      <c r="U946" s="85"/>
      <c r="V946" s="85"/>
      <c r="W946" s="85"/>
      <c r="X946" s="85"/>
      <c r="Y946" s="85"/>
      <c r="Z946" s="85"/>
    </row>
    <row r="947" ht="12.0" customHeight="1">
      <c r="A947" s="85"/>
      <c r="B947" s="85"/>
      <c r="C947" s="85"/>
      <c r="D947" s="85"/>
      <c r="E947" s="85"/>
      <c r="F947" s="85"/>
      <c r="G947" s="85"/>
      <c r="H947" s="85"/>
      <c r="I947" s="85"/>
      <c r="J947" s="85"/>
      <c r="K947" s="85"/>
      <c r="L947" s="85"/>
      <c r="M947" s="85"/>
      <c r="N947" s="85"/>
      <c r="O947" s="85"/>
      <c r="P947" s="85"/>
      <c r="Q947" s="85"/>
      <c r="R947" s="85"/>
      <c r="S947" s="85"/>
      <c r="T947" s="85"/>
      <c r="U947" s="85"/>
      <c r="V947" s="85"/>
      <c r="W947" s="85"/>
      <c r="X947" s="85"/>
      <c r="Y947" s="85"/>
      <c r="Z947" s="85"/>
    </row>
    <row r="948" ht="12.0" customHeight="1">
      <c r="A948" s="85"/>
      <c r="B948" s="85"/>
      <c r="C948" s="85"/>
      <c r="D948" s="85"/>
      <c r="E948" s="85"/>
      <c r="F948" s="85"/>
      <c r="G948" s="85"/>
      <c r="H948" s="85"/>
      <c r="I948" s="85"/>
      <c r="J948" s="85"/>
      <c r="K948" s="85"/>
      <c r="L948" s="85"/>
      <c r="M948" s="85"/>
      <c r="N948" s="85"/>
      <c r="O948" s="85"/>
      <c r="P948" s="85"/>
      <c r="Q948" s="85"/>
      <c r="R948" s="85"/>
      <c r="S948" s="85"/>
      <c r="T948" s="85"/>
      <c r="U948" s="85"/>
      <c r="V948" s="85"/>
      <c r="W948" s="85"/>
      <c r="X948" s="85"/>
      <c r="Y948" s="85"/>
      <c r="Z948" s="85"/>
    </row>
    <row r="949" ht="12.0" customHeight="1">
      <c r="A949" s="85"/>
      <c r="B949" s="85"/>
      <c r="C949" s="85"/>
      <c r="D949" s="85"/>
      <c r="E949" s="85"/>
      <c r="F949" s="85"/>
      <c r="G949" s="85"/>
      <c r="H949" s="85"/>
      <c r="I949" s="85"/>
      <c r="J949" s="85"/>
      <c r="K949" s="85"/>
      <c r="L949" s="85"/>
      <c r="M949" s="85"/>
      <c r="N949" s="85"/>
      <c r="O949" s="85"/>
      <c r="P949" s="85"/>
      <c r="Q949" s="85"/>
      <c r="R949" s="85"/>
      <c r="S949" s="85"/>
      <c r="T949" s="85"/>
      <c r="U949" s="85"/>
      <c r="V949" s="85"/>
      <c r="W949" s="85"/>
      <c r="X949" s="85"/>
      <c r="Y949" s="85"/>
      <c r="Z949" s="85"/>
    </row>
    <row r="950" ht="12.0" customHeight="1">
      <c r="A950" s="85"/>
      <c r="B950" s="85"/>
      <c r="C950" s="85"/>
      <c r="D950" s="85"/>
      <c r="E950" s="85"/>
      <c r="F950" s="85"/>
      <c r="G950" s="85"/>
      <c r="H950" s="85"/>
      <c r="I950" s="85"/>
      <c r="J950" s="85"/>
      <c r="K950" s="85"/>
      <c r="L950" s="85"/>
      <c r="M950" s="85"/>
      <c r="N950" s="85"/>
      <c r="O950" s="85"/>
      <c r="P950" s="85"/>
      <c r="Q950" s="85"/>
      <c r="R950" s="85"/>
      <c r="S950" s="85"/>
      <c r="T950" s="85"/>
      <c r="U950" s="85"/>
      <c r="V950" s="85"/>
      <c r="W950" s="85"/>
      <c r="X950" s="85"/>
      <c r="Y950" s="85"/>
      <c r="Z950" s="85"/>
    </row>
    <row r="951" ht="12.0" customHeight="1">
      <c r="A951" s="85"/>
      <c r="B951" s="85"/>
      <c r="C951" s="85"/>
      <c r="D951" s="85"/>
      <c r="E951" s="85"/>
      <c r="F951" s="85"/>
      <c r="G951" s="85"/>
      <c r="H951" s="85"/>
      <c r="I951" s="85"/>
      <c r="J951" s="85"/>
      <c r="K951" s="85"/>
      <c r="L951" s="85"/>
      <c r="M951" s="85"/>
      <c r="N951" s="85"/>
      <c r="O951" s="85"/>
      <c r="P951" s="85"/>
      <c r="Q951" s="85"/>
      <c r="R951" s="85"/>
      <c r="S951" s="85"/>
      <c r="T951" s="85"/>
      <c r="U951" s="85"/>
      <c r="V951" s="85"/>
      <c r="W951" s="85"/>
      <c r="X951" s="85"/>
      <c r="Y951" s="85"/>
      <c r="Z951" s="85"/>
    </row>
    <row r="952" ht="12.0" customHeight="1">
      <c r="A952" s="85"/>
      <c r="B952" s="85"/>
      <c r="C952" s="85"/>
      <c r="D952" s="85"/>
      <c r="E952" s="85"/>
      <c r="F952" s="85"/>
      <c r="G952" s="85"/>
      <c r="H952" s="85"/>
      <c r="I952" s="85"/>
      <c r="J952" s="85"/>
      <c r="K952" s="85"/>
      <c r="L952" s="85"/>
      <c r="M952" s="85"/>
      <c r="N952" s="85"/>
      <c r="O952" s="85"/>
      <c r="P952" s="85"/>
      <c r="Q952" s="85"/>
      <c r="R952" s="85"/>
      <c r="S952" s="85"/>
      <c r="T952" s="85"/>
      <c r="U952" s="85"/>
      <c r="V952" s="85"/>
      <c r="W952" s="85"/>
      <c r="X952" s="85"/>
      <c r="Y952" s="85"/>
      <c r="Z952" s="85"/>
    </row>
    <row r="953" ht="12.0" customHeight="1">
      <c r="A953" s="85"/>
      <c r="B953" s="85"/>
      <c r="C953" s="85"/>
      <c r="D953" s="85"/>
      <c r="E953" s="85"/>
      <c r="F953" s="85"/>
      <c r="G953" s="85"/>
      <c r="H953" s="85"/>
      <c r="I953" s="85"/>
      <c r="J953" s="85"/>
      <c r="K953" s="85"/>
      <c r="L953" s="85"/>
      <c r="M953" s="85"/>
      <c r="N953" s="85"/>
      <c r="O953" s="85"/>
      <c r="P953" s="85"/>
      <c r="Q953" s="85"/>
      <c r="R953" s="85"/>
      <c r="S953" s="85"/>
      <c r="T953" s="85"/>
      <c r="U953" s="85"/>
      <c r="V953" s="85"/>
      <c r="W953" s="85"/>
      <c r="X953" s="85"/>
      <c r="Y953" s="85"/>
      <c r="Z953" s="85"/>
    </row>
    <row r="954" ht="12.0" customHeight="1">
      <c r="A954" s="85"/>
      <c r="B954" s="85"/>
      <c r="C954" s="85"/>
      <c r="D954" s="85"/>
      <c r="E954" s="85"/>
      <c r="F954" s="85"/>
      <c r="G954" s="85"/>
      <c r="H954" s="85"/>
      <c r="I954" s="85"/>
      <c r="J954" s="85"/>
      <c r="K954" s="85"/>
      <c r="L954" s="85"/>
      <c r="M954" s="85"/>
      <c r="N954" s="85"/>
      <c r="O954" s="85"/>
      <c r="P954" s="85"/>
      <c r="Q954" s="85"/>
      <c r="R954" s="85"/>
      <c r="S954" s="85"/>
      <c r="T954" s="85"/>
      <c r="U954" s="85"/>
      <c r="V954" s="85"/>
      <c r="W954" s="85"/>
      <c r="X954" s="85"/>
      <c r="Y954" s="85"/>
      <c r="Z954" s="85"/>
    </row>
    <row r="955" ht="12.0" customHeight="1">
      <c r="A955" s="85"/>
      <c r="B955" s="85"/>
      <c r="C955" s="85"/>
      <c r="D955" s="85"/>
      <c r="E955" s="85"/>
      <c r="F955" s="85"/>
      <c r="G955" s="85"/>
      <c r="H955" s="85"/>
      <c r="I955" s="85"/>
      <c r="J955" s="85"/>
      <c r="K955" s="85"/>
      <c r="L955" s="85"/>
      <c r="M955" s="85"/>
      <c r="N955" s="85"/>
      <c r="O955" s="85"/>
      <c r="P955" s="85"/>
      <c r="Q955" s="85"/>
      <c r="R955" s="85"/>
      <c r="S955" s="85"/>
      <c r="T955" s="85"/>
      <c r="U955" s="85"/>
      <c r="V955" s="85"/>
      <c r="W955" s="85"/>
      <c r="X955" s="85"/>
      <c r="Y955" s="85"/>
      <c r="Z955" s="85"/>
    </row>
    <row r="956" ht="12.0" customHeight="1">
      <c r="A956" s="85"/>
      <c r="B956" s="85"/>
      <c r="C956" s="85"/>
      <c r="D956" s="85"/>
      <c r="E956" s="85"/>
      <c r="F956" s="85"/>
      <c r="G956" s="85"/>
      <c r="H956" s="85"/>
      <c r="I956" s="85"/>
      <c r="J956" s="85"/>
      <c r="K956" s="85"/>
      <c r="L956" s="85"/>
      <c r="M956" s="85"/>
      <c r="N956" s="85"/>
      <c r="O956" s="85"/>
      <c r="P956" s="85"/>
      <c r="Q956" s="85"/>
      <c r="R956" s="85"/>
      <c r="S956" s="85"/>
      <c r="T956" s="85"/>
      <c r="U956" s="85"/>
      <c r="V956" s="85"/>
      <c r="W956" s="85"/>
      <c r="X956" s="85"/>
      <c r="Y956" s="85"/>
      <c r="Z956" s="85"/>
    </row>
    <row r="957" ht="12.0" customHeight="1">
      <c r="A957" s="85"/>
      <c r="B957" s="85"/>
      <c r="C957" s="85"/>
      <c r="D957" s="85"/>
      <c r="E957" s="85"/>
      <c r="F957" s="85"/>
      <c r="G957" s="85"/>
      <c r="H957" s="85"/>
      <c r="I957" s="85"/>
      <c r="J957" s="85"/>
      <c r="K957" s="85"/>
      <c r="L957" s="85"/>
      <c r="M957" s="85"/>
      <c r="N957" s="85"/>
      <c r="O957" s="85"/>
      <c r="P957" s="85"/>
      <c r="Q957" s="85"/>
      <c r="R957" s="85"/>
      <c r="S957" s="85"/>
      <c r="T957" s="85"/>
      <c r="U957" s="85"/>
      <c r="V957" s="85"/>
      <c r="W957" s="85"/>
      <c r="X957" s="85"/>
      <c r="Y957" s="85"/>
      <c r="Z957" s="85"/>
    </row>
    <row r="958" ht="12.0" customHeight="1">
      <c r="A958" s="85"/>
      <c r="B958" s="85"/>
      <c r="C958" s="85"/>
      <c r="D958" s="85"/>
      <c r="E958" s="85"/>
      <c r="F958" s="85"/>
      <c r="G958" s="85"/>
      <c r="H958" s="85"/>
      <c r="I958" s="85"/>
      <c r="J958" s="85"/>
      <c r="K958" s="85"/>
      <c r="L958" s="85"/>
      <c r="M958" s="85"/>
      <c r="N958" s="85"/>
      <c r="O958" s="85"/>
      <c r="P958" s="85"/>
      <c r="Q958" s="85"/>
      <c r="R958" s="85"/>
      <c r="S958" s="85"/>
      <c r="T958" s="85"/>
      <c r="U958" s="85"/>
      <c r="V958" s="85"/>
      <c r="W958" s="85"/>
      <c r="X958" s="85"/>
      <c r="Y958" s="85"/>
      <c r="Z958" s="85"/>
    </row>
    <row r="959" ht="12.0" customHeight="1">
      <c r="A959" s="85"/>
      <c r="B959" s="85"/>
      <c r="C959" s="85"/>
      <c r="D959" s="85"/>
      <c r="E959" s="85"/>
      <c r="F959" s="85"/>
      <c r="G959" s="85"/>
      <c r="H959" s="85"/>
      <c r="I959" s="85"/>
      <c r="J959" s="85"/>
      <c r="K959" s="85"/>
      <c r="L959" s="85"/>
      <c r="M959" s="85"/>
      <c r="N959" s="85"/>
      <c r="O959" s="85"/>
      <c r="P959" s="85"/>
      <c r="Q959" s="85"/>
      <c r="R959" s="85"/>
      <c r="S959" s="85"/>
      <c r="T959" s="85"/>
      <c r="U959" s="85"/>
      <c r="V959" s="85"/>
      <c r="W959" s="85"/>
      <c r="X959" s="85"/>
      <c r="Y959" s="85"/>
      <c r="Z959" s="85"/>
    </row>
    <row r="960" ht="12.0" customHeight="1">
      <c r="A960" s="85"/>
      <c r="B960" s="85"/>
      <c r="C960" s="85"/>
      <c r="D960" s="85"/>
      <c r="E960" s="85"/>
      <c r="F960" s="85"/>
      <c r="G960" s="85"/>
      <c r="H960" s="85"/>
      <c r="I960" s="85"/>
      <c r="J960" s="85"/>
      <c r="K960" s="85"/>
      <c r="L960" s="85"/>
      <c r="M960" s="85"/>
      <c r="N960" s="85"/>
      <c r="O960" s="85"/>
      <c r="P960" s="85"/>
      <c r="Q960" s="85"/>
      <c r="R960" s="85"/>
      <c r="S960" s="85"/>
      <c r="T960" s="85"/>
      <c r="U960" s="85"/>
      <c r="V960" s="85"/>
      <c r="W960" s="85"/>
      <c r="X960" s="85"/>
      <c r="Y960" s="85"/>
      <c r="Z960" s="85"/>
    </row>
    <row r="961" ht="12.0" customHeight="1">
      <c r="A961" s="85"/>
      <c r="B961" s="85"/>
      <c r="C961" s="85"/>
      <c r="D961" s="85"/>
      <c r="E961" s="85"/>
      <c r="F961" s="85"/>
      <c r="G961" s="85"/>
      <c r="H961" s="85"/>
      <c r="I961" s="85"/>
      <c r="J961" s="85"/>
      <c r="K961" s="85"/>
      <c r="L961" s="85"/>
      <c r="M961" s="85"/>
      <c r="N961" s="85"/>
      <c r="O961" s="85"/>
      <c r="P961" s="85"/>
      <c r="Q961" s="85"/>
      <c r="R961" s="85"/>
      <c r="S961" s="85"/>
      <c r="T961" s="85"/>
      <c r="U961" s="85"/>
      <c r="V961" s="85"/>
      <c r="W961" s="85"/>
      <c r="X961" s="85"/>
      <c r="Y961" s="85"/>
      <c r="Z961" s="85"/>
    </row>
    <row r="962" ht="12.0" customHeight="1">
      <c r="A962" s="85"/>
      <c r="B962" s="85"/>
      <c r="C962" s="85"/>
      <c r="D962" s="85"/>
      <c r="E962" s="85"/>
      <c r="F962" s="85"/>
      <c r="G962" s="85"/>
      <c r="H962" s="85"/>
      <c r="I962" s="85"/>
      <c r="J962" s="85"/>
      <c r="K962" s="85"/>
      <c r="L962" s="85"/>
      <c r="M962" s="85"/>
      <c r="N962" s="85"/>
      <c r="O962" s="85"/>
      <c r="P962" s="85"/>
      <c r="Q962" s="85"/>
      <c r="R962" s="85"/>
      <c r="S962" s="85"/>
      <c r="T962" s="85"/>
      <c r="U962" s="85"/>
      <c r="V962" s="85"/>
      <c r="W962" s="85"/>
      <c r="X962" s="85"/>
      <c r="Y962" s="85"/>
      <c r="Z962" s="85"/>
    </row>
    <row r="963" ht="12.0" customHeight="1">
      <c r="A963" s="85"/>
      <c r="B963" s="85"/>
      <c r="C963" s="85"/>
      <c r="D963" s="85"/>
      <c r="E963" s="85"/>
      <c r="F963" s="85"/>
      <c r="G963" s="85"/>
      <c r="H963" s="85"/>
      <c r="I963" s="85"/>
      <c r="J963" s="85"/>
      <c r="K963" s="85"/>
      <c r="L963" s="85"/>
      <c r="M963" s="85"/>
      <c r="N963" s="85"/>
      <c r="O963" s="85"/>
      <c r="P963" s="85"/>
      <c r="Q963" s="85"/>
      <c r="R963" s="85"/>
      <c r="S963" s="85"/>
      <c r="T963" s="85"/>
      <c r="U963" s="85"/>
      <c r="V963" s="85"/>
      <c r="W963" s="85"/>
      <c r="X963" s="85"/>
      <c r="Y963" s="85"/>
      <c r="Z963" s="85"/>
    </row>
    <row r="964" ht="12.0" customHeight="1">
      <c r="A964" s="85"/>
      <c r="B964" s="85"/>
      <c r="C964" s="85"/>
      <c r="D964" s="85"/>
      <c r="E964" s="85"/>
      <c r="F964" s="85"/>
      <c r="G964" s="85"/>
      <c r="H964" s="85"/>
      <c r="I964" s="85"/>
      <c r="J964" s="85"/>
      <c r="K964" s="85"/>
      <c r="L964" s="85"/>
      <c r="M964" s="85"/>
      <c r="N964" s="85"/>
      <c r="O964" s="85"/>
      <c r="P964" s="85"/>
      <c r="Q964" s="85"/>
      <c r="R964" s="85"/>
      <c r="S964" s="85"/>
      <c r="T964" s="85"/>
      <c r="U964" s="85"/>
      <c r="V964" s="85"/>
      <c r="W964" s="85"/>
      <c r="X964" s="85"/>
      <c r="Y964" s="85"/>
      <c r="Z964" s="85"/>
    </row>
    <row r="965" ht="12.0" customHeight="1">
      <c r="A965" s="85"/>
      <c r="B965" s="85"/>
      <c r="C965" s="85"/>
      <c r="D965" s="85"/>
      <c r="E965" s="85"/>
      <c r="F965" s="85"/>
      <c r="G965" s="85"/>
      <c r="H965" s="85"/>
      <c r="I965" s="85"/>
      <c r="J965" s="85"/>
      <c r="K965" s="85"/>
      <c r="L965" s="85"/>
      <c r="M965" s="85"/>
      <c r="N965" s="85"/>
      <c r="O965" s="85"/>
      <c r="P965" s="85"/>
      <c r="Q965" s="85"/>
      <c r="R965" s="85"/>
      <c r="S965" s="85"/>
      <c r="T965" s="85"/>
      <c r="U965" s="85"/>
      <c r="V965" s="85"/>
      <c r="W965" s="85"/>
      <c r="X965" s="85"/>
      <c r="Y965" s="85"/>
      <c r="Z965" s="85"/>
    </row>
    <row r="966" ht="12.0" customHeight="1">
      <c r="A966" s="85"/>
      <c r="B966" s="85"/>
      <c r="C966" s="85"/>
      <c r="D966" s="85"/>
      <c r="E966" s="85"/>
      <c r="F966" s="85"/>
      <c r="G966" s="85"/>
      <c r="H966" s="85"/>
      <c r="I966" s="85"/>
      <c r="J966" s="85"/>
      <c r="K966" s="85"/>
      <c r="L966" s="85"/>
      <c r="M966" s="85"/>
      <c r="N966" s="85"/>
      <c r="O966" s="85"/>
      <c r="P966" s="85"/>
      <c r="Q966" s="85"/>
      <c r="R966" s="85"/>
      <c r="S966" s="85"/>
      <c r="T966" s="85"/>
      <c r="U966" s="85"/>
      <c r="V966" s="85"/>
      <c r="W966" s="85"/>
      <c r="X966" s="85"/>
      <c r="Y966" s="85"/>
      <c r="Z966" s="85"/>
    </row>
    <row r="967" ht="12.0" customHeight="1">
      <c r="A967" s="85"/>
      <c r="B967" s="85"/>
      <c r="C967" s="85"/>
      <c r="D967" s="85"/>
      <c r="E967" s="85"/>
      <c r="F967" s="85"/>
      <c r="G967" s="85"/>
      <c r="H967" s="85"/>
      <c r="I967" s="85"/>
      <c r="J967" s="85"/>
      <c r="K967" s="85"/>
      <c r="L967" s="85"/>
      <c r="M967" s="85"/>
      <c r="N967" s="85"/>
      <c r="O967" s="85"/>
      <c r="P967" s="85"/>
      <c r="Q967" s="85"/>
      <c r="R967" s="85"/>
      <c r="S967" s="85"/>
      <c r="T967" s="85"/>
      <c r="U967" s="85"/>
      <c r="V967" s="85"/>
      <c r="W967" s="85"/>
      <c r="X967" s="85"/>
      <c r="Y967" s="85"/>
      <c r="Z967" s="85"/>
    </row>
    <row r="968" ht="12.0" customHeight="1">
      <c r="A968" s="85"/>
      <c r="B968" s="85"/>
      <c r="C968" s="85"/>
      <c r="D968" s="85"/>
      <c r="E968" s="85"/>
      <c r="F968" s="85"/>
      <c r="G968" s="85"/>
      <c r="H968" s="85"/>
      <c r="I968" s="85"/>
      <c r="J968" s="85"/>
      <c r="K968" s="85"/>
      <c r="L968" s="85"/>
      <c r="M968" s="85"/>
      <c r="N968" s="85"/>
      <c r="O968" s="85"/>
      <c r="P968" s="85"/>
      <c r="Q968" s="85"/>
      <c r="R968" s="85"/>
      <c r="S968" s="85"/>
      <c r="T968" s="85"/>
      <c r="U968" s="85"/>
      <c r="V968" s="85"/>
      <c r="W968" s="85"/>
      <c r="X968" s="85"/>
      <c r="Y968" s="85"/>
      <c r="Z968" s="85"/>
    </row>
    <row r="969" ht="12.0" customHeight="1">
      <c r="A969" s="85"/>
      <c r="B969" s="85"/>
      <c r="C969" s="85"/>
      <c r="D969" s="85"/>
      <c r="E969" s="85"/>
      <c r="F969" s="85"/>
      <c r="G969" s="85"/>
      <c r="H969" s="85"/>
      <c r="I969" s="85"/>
      <c r="J969" s="85"/>
      <c r="K969" s="85"/>
      <c r="L969" s="85"/>
      <c r="M969" s="85"/>
      <c r="N969" s="85"/>
      <c r="O969" s="85"/>
      <c r="P969" s="85"/>
      <c r="Q969" s="85"/>
      <c r="R969" s="85"/>
      <c r="S969" s="85"/>
      <c r="T969" s="85"/>
      <c r="U969" s="85"/>
      <c r="V969" s="85"/>
      <c r="W969" s="85"/>
      <c r="X969" s="85"/>
      <c r="Y969" s="85"/>
      <c r="Z969" s="85"/>
    </row>
    <row r="970" ht="12.0" customHeight="1">
      <c r="A970" s="85"/>
      <c r="B970" s="85"/>
      <c r="C970" s="85"/>
      <c r="D970" s="85"/>
      <c r="E970" s="85"/>
      <c r="F970" s="85"/>
      <c r="G970" s="85"/>
      <c r="H970" s="85"/>
      <c r="I970" s="85"/>
      <c r="J970" s="85"/>
      <c r="K970" s="85"/>
      <c r="L970" s="85"/>
      <c r="M970" s="85"/>
      <c r="N970" s="85"/>
      <c r="O970" s="85"/>
      <c r="P970" s="85"/>
      <c r="Q970" s="85"/>
      <c r="R970" s="85"/>
      <c r="S970" s="85"/>
      <c r="T970" s="85"/>
      <c r="U970" s="85"/>
      <c r="V970" s="85"/>
      <c r="W970" s="85"/>
      <c r="X970" s="85"/>
      <c r="Y970" s="85"/>
      <c r="Z970" s="85"/>
    </row>
    <row r="971" ht="12.0" customHeight="1">
      <c r="A971" s="85"/>
      <c r="B971" s="85"/>
      <c r="C971" s="85"/>
      <c r="D971" s="85"/>
      <c r="E971" s="85"/>
      <c r="F971" s="85"/>
      <c r="G971" s="85"/>
      <c r="H971" s="85"/>
      <c r="I971" s="85"/>
      <c r="J971" s="85"/>
      <c r="K971" s="85"/>
      <c r="L971" s="85"/>
      <c r="M971" s="85"/>
      <c r="N971" s="85"/>
      <c r="O971" s="85"/>
      <c r="P971" s="85"/>
      <c r="Q971" s="85"/>
      <c r="R971" s="85"/>
      <c r="S971" s="85"/>
      <c r="T971" s="85"/>
      <c r="U971" s="85"/>
      <c r="V971" s="85"/>
      <c r="W971" s="85"/>
      <c r="X971" s="85"/>
      <c r="Y971" s="85"/>
      <c r="Z971" s="85"/>
    </row>
    <row r="972" ht="12.0" customHeight="1">
      <c r="A972" s="85"/>
      <c r="B972" s="85"/>
      <c r="C972" s="85"/>
      <c r="D972" s="85"/>
      <c r="E972" s="85"/>
      <c r="F972" s="85"/>
      <c r="G972" s="85"/>
      <c r="H972" s="85"/>
      <c r="I972" s="85"/>
      <c r="J972" s="85"/>
      <c r="K972" s="85"/>
      <c r="L972" s="85"/>
      <c r="M972" s="85"/>
      <c r="N972" s="85"/>
      <c r="O972" s="85"/>
      <c r="P972" s="85"/>
      <c r="Q972" s="85"/>
      <c r="R972" s="85"/>
      <c r="S972" s="85"/>
      <c r="T972" s="85"/>
      <c r="U972" s="85"/>
      <c r="V972" s="85"/>
      <c r="W972" s="85"/>
      <c r="X972" s="85"/>
      <c r="Y972" s="85"/>
      <c r="Z972" s="85"/>
    </row>
    <row r="973" ht="12.0" customHeight="1">
      <c r="A973" s="85"/>
      <c r="B973" s="85"/>
      <c r="C973" s="85"/>
      <c r="D973" s="85"/>
      <c r="E973" s="85"/>
      <c r="F973" s="85"/>
      <c r="G973" s="85"/>
      <c r="H973" s="85"/>
      <c r="I973" s="85"/>
      <c r="J973" s="85"/>
      <c r="K973" s="85"/>
      <c r="L973" s="85"/>
      <c r="M973" s="85"/>
      <c r="N973" s="85"/>
      <c r="O973" s="85"/>
      <c r="P973" s="85"/>
      <c r="Q973" s="85"/>
      <c r="R973" s="85"/>
      <c r="S973" s="85"/>
      <c r="T973" s="85"/>
      <c r="U973" s="85"/>
      <c r="V973" s="85"/>
      <c r="W973" s="85"/>
      <c r="X973" s="85"/>
      <c r="Y973" s="85"/>
      <c r="Z973" s="85"/>
    </row>
    <row r="974" ht="12.0" customHeight="1">
      <c r="A974" s="85"/>
      <c r="B974" s="85"/>
      <c r="C974" s="85"/>
      <c r="D974" s="85"/>
      <c r="E974" s="85"/>
      <c r="F974" s="85"/>
      <c r="G974" s="85"/>
      <c r="H974" s="85"/>
      <c r="I974" s="85"/>
      <c r="J974" s="85"/>
      <c r="K974" s="85"/>
      <c r="L974" s="85"/>
      <c r="M974" s="85"/>
      <c r="N974" s="85"/>
      <c r="O974" s="85"/>
      <c r="P974" s="85"/>
      <c r="Q974" s="85"/>
      <c r="R974" s="85"/>
      <c r="S974" s="85"/>
      <c r="T974" s="85"/>
      <c r="U974" s="85"/>
      <c r="V974" s="85"/>
      <c r="W974" s="85"/>
      <c r="X974" s="85"/>
      <c r="Y974" s="85"/>
      <c r="Z974" s="85"/>
    </row>
    <row r="975" ht="12.0" customHeight="1">
      <c r="A975" s="85"/>
      <c r="B975" s="85"/>
      <c r="C975" s="85"/>
      <c r="D975" s="85"/>
      <c r="E975" s="85"/>
      <c r="F975" s="85"/>
      <c r="G975" s="85"/>
      <c r="H975" s="85"/>
      <c r="I975" s="85"/>
      <c r="J975" s="85"/>
      <c r="K975" s="85"/>
      <c r="L975" s="85"/>
      <c r="M975" s="85"/>
      <c r="N975" s="85"/>
      <c r="O975" s="85"/>
      <c r="P975" s="85"/>
      <c r="Q975" s="85"/>
      <c r="R975" s="85"/>
      <c r="S975" s="85"/>
      <c r="T975" s="85"/>
      <c r="U975" s="85"/>
      <c r="V975" s="85"/>
      <c r="W975" s="85"/>
      <c r="X975" s="85"/>
      <c r="Y975" s="85"/>
      <c r="Z975" s="85"/>
    </row>
    <row r="976" ht="12.0" customHeight="1">
      <c r="A976" s="85"/>
      <c r="B976" s="85"/>
      <c r="C976" s="85"/>
      <c r="D976" s="85"/>
      <c r="E976" s="85"/>
      <c r="F976" s="85"/>
      <c r="G976" s="85"/>
      <c r="H976" s="85"/>
      <c r="I976" s="85"/>
      <c r="J976" s="85"/>
      <c r="K976" s="85"/>
      <c r="L976" s="85"/>
      <c r="M976" s="85"/>
      <c r="N976" s="85"/>
      <c r="O976" s="85"/>
      <c r="P976" s="85"/>
      <c r="Q976" s="85"/>
      <c r="R976" s="85"/>
      <c r="S976" s="85"/>
      <c r="T976" s="85"/>
      <c r="U976" s="85"/>
      <c r="V976" s="85"/>
      <c r="W976" s="85"/>
      <c r="X976" s="85"/>
      <c r="Y976" s="85"/>
      <c r="Z976" s="85"/>
    </row>
    <row r="977" ht="12.0" customHeight="1">
      <c r="A977" s="85"/>
      <c r="B977" s="85"/>
      <c r="C977" s="85"/>
      <c r="D977" s="85"/>
      <c r="E977" s="85"/>
      <c r="F977" s="85"/>
      <c r="G977" s="85"/>
      <c r="H977" s="85"/>
      <c r="I977" s="85"/>
      <c r="J977" s="85"/>
      <c r="K977" s="85"/>
      <c r="L977" s="85"/>
      <c r="M977" s="85"/>
      <c r="N977" s="85"/>
      <c r="O977" s="85"/>
      <c r="P977" s="85"/>
      <c r="Q977" s="85"/>
      <c r="R977" s="85"/>
      <c r="S977" s="85"/>
      <c r="T977" s="85"/>
      <c r="U977" s="85"/>
      <c r="V977" s="85"/>
      <c r="W977" s="85"/>
      <c r="X977" s="85"/>
      <c r="Y977" s="85"/>
      <c r="Z977" s="85"/>
    </row>
    <row r="978" ht="12.0" customHeight="1">
      <c r="A978" s="85"/>
      <c r="B978" s="85"/>
      <c r="C978" s="85"/>
      <c r="D978" s="85"/>
      <c r="E978" s="85"/>
      <c r="F978" s="85"/>
      <c r="G978" s="85"/>
      <c r="H978" s="85"/>
      <c r="I978" s="85"/>
      <c r="J978" s="85"/>
      <c r="K978" s="85"/>
      <c r="L978" s="85"/>
      <c r="M978" s="85"/>
      <c r="N978" s="85"/>
      <c r="O978" s="85"/>
      <c r="P978" s="85"/>
      <c r="Q978" s="85"/>
      <c r="R978" s="85"/>
      <c r="S978" s="85"/>
      <c r="T978" s="85"/>
      <c r="U978" s="85"/>
      <c r="V978" s="85"/>
      <c r="W978" s="85"/>
      <c r="X978" s="85"/>
      <c r="Y978" s="85"/>
      <c r="Z978" s="85"/>
    </row>
    <row r="979" ht="12.0" customHeight="1">
      <c r="A979" s="85"/>
      <c r="B979" s="85"/>
      <c r="C979" s="85"/>
      <c r="D979" s="85"/>
      <c r="E979" s="85"/>
      <c r="F979" s="85"/>
      <c r="G979" s="85"/>
      <c r="H979" s="85"/>
      <c r="I979" s="85"/>
      <c r="J979" s="85"/>
      <c r="K979" s="85"/>
      <c r="L979" s="85"/>
      <c r="M979" s="85"/>
      <c r="N979" s="85"/>
      <c r="O979" s="85"/>
      <c r="P979" s="85"/>
      <c r="Q979" s="85"/>
      <c r="R979" s="85"/>
      <c r="S979" s="85"/>
      <c r="T979" s="85"/>
      <c r="U979" s="85"/>
      <c r="V979" s="85"/>
      <c r="W979" s="85"/>
      <c r="X979" s="85"/>
      <c r="Y979" s="85"/>
      <c r="Z979" s="85"/>
    </row>
    <row r="980" ht="12.0" customHeight="1">
      <c r="A980" s="85"/>
      <c r="B980" s="85"/>
      <c r="C980" s="85"/>
      <c r="D980" s="85"/>
      <c r="E980" s="85"/>
      <c r="F980" s="85"/>
      <c r="G980" s="85"/>
      <c r="H980" s="85"/>
      <c r="I980" s="85"/>
      <c r="J980" s="85"/>
      <c r="K980" s="85"/>
      <c r="L980" s="85"/>
      <c r="M980" s="85"/>
      <c r="N980" s="85"/>
      <c r="O980" s="85"/>
      <c r="P980" s="85"/>
      <c r="Q980" s="85"/>
      <c r="R980" s="85"/>
      <c r="S980" s="85"/>
      <c r="T980" s="85"/>
      <c r="U980" s="85"/>
      <c r="V980" s="85"/>
      <c r="W980" s="85"/>
      <c r="X980" s="85"/>
      <c r="Y980" s="85"/>
      <c r="Z980" s="85"/>
    </row>
    <row r="981" ht="12.0" customHeight="1">
      <c r="A981" s="85"/>
      <c r="B981" s="85"/>
      <c r="C981" s="85"/>
      <c r="D981" s="85"/>
      <c r="E981" s="85"/>
      <c r="F981" s="85"/>
      <c r="G981" s="85"/>
      <c r="H981" s="85"/>
      <c r="I981" s="85"/>
      <c r="J981" s="85"/>
      <c r="K981" s="85"/>
      <c r="L981" s="85"/>
      <c r="M981" s="85"/>
      <c r="N981" s="85"/>
      <c r="O981" s="85"/>
      <c r="P981" s="85"/>
      <c r="Q981" s="85"/>
      <c r="R981" s="85"/>
      <c r="S981" s="85"/>
      <c r="T981" s="85"/>
      <c r="U981" s="85"/>
      <c r="V981" s="85"/>
      <c r="W981" s="85"/>
      <c r="X981" s="85"/>
      <c r="Y981" s="85"/>
      <c r="Z981" s="85"/>
    </row>
    <row r="982" ht="12.0" customHeight="1">
      <c r="A982" s="85"/>
      <c r="B982" s="85"/>
      <c r="C982" s="85"/>
      <c r="D982" s="85"/>
      <c r="E982" s="85"/>
      <c r="F982" s="85"/>
      <c r="G982" s="85"/>
      <c r="H982" s="85"/>
      <c r="I982" s="85"/>
      <c r="J982" s="85"/>
      <c r="K982" s="85"/>
      <c r="L982" s="85"/>
      <c r="M982" s="85"/>
      <c r="N982" s="85"/>
      <c r="O982" s="85"/>
      <c r="P982" s="85"/>
      <c r="Q982" s="85"/>
      <c r="R982" s="85"/>
      <c r="S982" s="85"/>
      <c r="T982" s="85"/>
      <c r="U982" s="85"/>
      <c r="V982" s="85"/>
      <c r="W982" s="85"/>
      <c r="X982" s="85"/>
      <c r="Y982" s="85"/>
      <c r="Z982" s="85"/>
    </row>
    <row r="983" ht="12.0" customHeight="1">
      <c r="A983" s="85"/>
      <c r="B983" s="85"/>
      <c r="C983" s="85"/>
      <c r="D983" s="85"/>
      <c r="E983" s="85"/>
      <c r="F983" s="85"/>
      <c r="G983" s="85"/>
      <c r="H983" s="85"/>
      <c r="I983" s="85"/>
      <c r="J983" s="85"/>
      <c r="K983" s="85"/>
      <c r="L983" s="85"/>
      <c r="M983" s="85"/>
      <c r="N983" s="85"/>
      <c r="O983" s="85"/>
      <c r="P983" s="85"/>
      <c r="Q983" s="85"/>
      <c r="R983" s="85"/>
      <c r="S983" s="85"/>
      <c r="T983" s="85"/>
      <c r="U983" s="85"/>
      <c r="V983" s="85"/>
      <c r="W983" s="85"/>
      <c r="X983" s="85"/>
      <c r="Y983" s="85"/>
      <c r="Z983" s="85"/>
    </row>
    <row r="984" ht="12.0" customHeight="1">
      <c r="A984" s="85"/>
      <c r="B984" s="85"/>
      <c r="C984" s="85"/>
      <c r="D984" s="85"/>
      <c r="E984" s="85"/>
      <c r="F984" s="85"/>
      <c r="G984" s="85"/>
      <c r="H984" s="85"/>
      <c r="I984" s="85"/>
      <c r="J984" s="85"/>
      <c r="K984" s="85"/>
      <c r="L984" s="85"/>
      <c r="M984" s="85"/>
      <c r="N984" s="85"/>
      <c r="O984" s="85"/>
      <c r="P984" s="85"/>
      <c r="Q984" s="85"/>
      <c r="R984" s="85"/>
      <c r="S984" s="85"/>
      <c r="T984" s="85"/>
      <c r="U984" s="85"/>
      <c r="V984" s="85"/>
      <c r="W984" s="85"/>
      <c r="X984" s="85"/>
      <c r="Y984" s="85"/>
      <c r="Z984" s="85"/>
    </row>
    <row r="985" ht="12.0" customHeight="1">
      <c r="A985" s="85"/>
      <c r="B985" s="85"/>
      <c r="C985" s="85"/>
      <c r="D985" s="85"/>
      <c r="E985" s="85"/>
      <c r="F985" s="85"/>
      <c r="G985" s="85"/>
      <c r="H985" s="85"/>
      <c r="I985" s="85"/>
      <c r="J985" s="85"/>
      <c r="K985" s="85"/>
      <c r="L985" s="85"/>
      <c r="M985" s="85"/>
      <c r="N985" s="85"/>
      <c r="O985" s="85"/>
      <c r="P985" s="85"/>
      <c r="Q985" s="85"/>
      <c r="R985" s="85"/>
      <c r="S985" s="85"/>
      <c r="T985" s="85"/>
      <c r="U985" s="85"/>
      <c r="V985" s="85"/>
      <c r="W985" s="85"/>
      <c r="X985" s="85"/>
      <c r="Y985" s="85"/>
      <c r="Z985" s="85"/>
    </row>
    <row r="986" ht="12.0" customHeight="1">
      <c r="A986" s="85"/>
      <c r="B986" s="85"/>
      <c r="C986" s="85"/>
      <c r="D986" s="85"/>
      <c r="E986" s="85"/>
      <c r="F986" s="85"/>
      <c r="G986" s="85"/>
      <c r="H986" s="85"/>
      <c r="I986" s="85"/>
      <c r="J986" s="85"/>
      <c r="K986" s="85"/>
      <c r="L986" s="85"/>
      <c r="M986" s="85"/>
      <c r="N986" s="85"/>
      <c r="O986" s="85"/>
      <c r="P986" s="85"/>
      <c r="Q986" s="85"/>
      <c r="R986" s="85"/>
      <c r="S986" s="85"/>
      <c r="T986" s="85"/>
      <c r="U986" s="85"/>
      <c r="V986" s="85"/>
      <c r="W986" s="85"/>
      <c r="X986" s="85"/>
      <c r="Y986" s="85"/>
      <c r="Z986" s="85"/>
    </row>
    <row r="987" ht="12.0" customHeight="1">
      <c r="A987" s="85"/>
      <c r="B987" s="85"/>
      <c r="C987" s="85"/>
      <c r="D987" s="85"/>
      <c r="E987" s="85"/>
      <c r="F987" s="85"/>
      <c r="G987" s="85"/>
      <c r="H987" s="85"/>
      <c r="I987" s="85"/>
      <c r="J987" s="85"/>
      <c r="K987" s="85"/>
      <c r="L987" s="85"/>
      <c r="M987" s="85"/>
      <c r="N987" s="85"/>
      <c r="O987" s="85"/>
      <c r="P987" s="85"/>
      <c r="Q987" s="85"/>
      <c r="R987" s="85"/>
      <c r="S987" s="85"/>
      <c r="T987" s="85"/>
      <c r="U987" s="85"/>
      <c r="V987" s="85"/>
      <c r="W987" s="85"/>
      <c r="X987" s="85"/>
      <c r="Y987" s="85"/>
      <c r="Z987" s="85"/>
    </row>
    <row r="988" ht="12.0" customHeight="1">
      <c r="A988" s="85"/>
      <c r="B988" s="85"/>
      <c r="C988" s="85"/>
      <c r="D988" s="85"/>
      <c r="E988" s="85"/>
      <c r="F988" s="85"/>
      <c r="G988" s="85"/>
      <c r="H988" s="85"/>
      <c r="I988" s="85"/>
      <c r="J988" s="85"/>
      <c r="K988" s="85"/>
      <c r="L988" s="85"/>
      <c r="M988" s="85"/>
      <c r="N988" s="85"/>
      <c r="O988" s="85"/>
      <c r="P988" s="85"/>
      <c r="Q988" s="85"/>
      <c r="R988" s="85"/>
      <c r="S988" s="85"/>
      <c r="T988" s="85"/>
      <c r="U988" s="85"/>
      <c r="V988" s="85"/>
      <c r="W988" s="85"/>
      <c r="X988" s="85"/>
      <c r="Y988" s="85"/>
      <c r="Z988" s="85"/>
    </row>
    <row r="989" ht="12.0" customHeight="1">
      <c r="A989" s="85"/>
      <c r="B989" s="85"/>
      <c r="C989" s="85"/>
      <c r="D989" s="85"/>
      <c r="E989" s="85"/>
      <c r="F989" s="85"/>
      <c r="G989" s="85"/>
      <c r="H989" s="85"/>
      <c r="I989" s="85"/>
      <c r="J989" s="85"/>
      <c r="K989" s="85"/>
      <c r="L989" s="85"/>
      <c r="M989" s="85"/>
      <c r="N989" s="85"/>
      <c r="O989" s="85"/>
      <c r="P989" s="85"/>
      <c r="Q989" s="85"/>
      <c r="R989" s="85"/>
      <c r="S989" s="85"/>
      <c r="T989" s="85"/>
      <c r="U989" s="85"/>
      <c r="V989" s="85"/>
      <c r="W989" s="85"/>
      <c r="X989" s="85"/>
      <c r="Y989" s="85"/>
      <c r="Z989" s="85"/>
    </row>
    <row r="990" ht="12.0" customHeight="1">
      <c r="A990" s="85"/>
      <c r="B990" s="85"/>
      <c r="C990" s="85"/>
      <c r="D990" s="85"/>
      <c r="E990" s="85"/>
      <c r="F990" s="85"/>
      <c r="G990" s="85"/>
      <c r="H990" s="85"/>
      <c r="I990" s="85"/>
      <c r="J990" s="85"/>
      <c r="K990" s="85"/>
      <c r="L990" s="85"/>
      <c r="M990" s="85"/>
      <c r="N990" s="85"/>
      <c r="O990" s="85"/>
      <c r="P990" s="85"/>
      <c r="Q990" s="85"/>
      <c r="R990" s="85"/>
      <c r="S990" s="85"/>
      <c r="T990" s="85"/>
      <c r="U990" s="85"/>
      <c r="V990" s="85"/>
      <c r="W990" s="85"/>
      <c r="X990" s="85"/>
      <c r="Y990" s="85"/>
      <c r="Z990" s="85"/>
    </row>
    <row r="991" ht="12.0" customHeight="1">
      <c r="A991" s="85"/>
      <c r="B991" s="85"/>
      <c r="C991" s="85"/>
      <c r="D991" s="85"/>
      <c r="E991" s="85"/>
      <c r="F991" s="85"/>
      <c r="G991" s="85"/>
      <c r="H991" s="85"/>
      <c r="I991" s="85"/>
      <c r="J991" s="85"/>
      <c r="K991" s="85"/>
      <c r="L991" s="85"/>
      <c r="M991" s="85"/>
      <c r="N991" s="85"/>
      <c r="O991" s="85"/>
      <c r="P991" s="85"/>
      <c r="Q991" s="85"/>
      <c r="R991" s="85"/>
      <c r="S991" s="85"/>
      <c r="T991" s="85"/>
      <c r="U991" s="85"/>
      <c r="V991" s="85"/>
      <c r="W991" s="85"/>
      <c r="X991" s="85"/>
      <c r="Y991" s="85"/>
      <c r="Z991" s="85"/>
    </row>
    <row r="992" ht="12.0" customHeight="1">
      <c r="A992" s="85"/>
      <c r="B992" s="85"/>
      <c r="C992" s="85"/>
      <c r="D992" s="85"/>
      <c r="E992" s="85"/>
      <c r="F992" s="85"/>
      <c r="G992" s="85"/>
      <c r="H992" s="85"/>
      <c r="I992" s="85"/>
      <c r="J992" s="85"/>
      <c r="K992" s="85"/>
      <c r="L992" s="85"/>
      <c r="M992" s="85"/>
      <c r="N992" s="85"/>
      <c r="O992" s="85"/>
      <c r="P992" s="85"/>
      <c r="Q992" s="85"/>
      <c r="R992" s="85"/>
      <c r="S992" s="85"/>
      <c r="T992" s="85"/>
      <c r="U992" s="85"/>
      <c r="V992" s="85"/>
      <c r="W992" s="85"/>
      <c r="X992" s="85"/>
      <c r="Y992" s="85"/>
      <c r="Z992" s="85"/>
    </row>
    <row r="993" ht="12.0" customHeight="1">
      <c r="A993" s="85"/>
      <c r="B993" s="85"/>
      <c r="C993" s="85"/>
      <c r="D993" s="85"/>
      <c r="E993" s="85"/>
      <c r="F993" s="85"/>
      <c r="G993" s="85"/>
      <c r="H993" s="85"/>
      <c r="I993" s="85"/>
      <c r="J993" s="85"/>
      <c r="K993" s="85"/>
      <c r="L993" s="85"/>
      <c r="M993" s="85"/>
      <c r="N993" s="85"/>
      <c r="O993" s="85"/>
      <c r="P993" s="85"/>
      <c r="Q993" s="85"/>
      <c r="R993" s="85"/>
      <c r="S993" s="85"/>
      <c r="T993" s="85"/>
      <c r="U993" s="85"/>
      <c r="V993" s="85"/>
      <c r="W993" s="85"/>
      <c r="X993" s="85"/>
      <c r="Y993" s="85"/>
      <c r="Z993" s="85"/>
    </row>
    <row r="994" ht="12.0" customHeight="1">
      <c r="A994" s="85"/>
      <c r="B994" s="85"/>
      <c r="C994" s="85"/>
      <c r="D994" s="85"/>
      <c r="E994" s="85"/>
      <c r="F994" s="85"/>
      <c r="G994" s="85"/>
      <c r="H994" s="85"/>
      <c r="I994" s="85"/>
      <c r="J994" s="85"/>
      <c r="K994" s="85"/>
      <c r="L994" s="85"/>
      <c r="M994" s="85"/>
      <c r="N994" s="85"/>
      <c r="O994" s="85"/>
      <c r="P994" s="85"/>
      <c r="Q994" s="85"/>
      <c r="R994" s="85"/>
      <c r="S994" s="85"/>
      <c r="T994" s="85"/>
      <c r="U994" s="85"/>
      <c r="V994" s="85"/>
      <c r="W994" s="85"/>
      <c r="X994" s="85"/>
      <c r="Y994" s="85"/>
      <c r="Z994" s="85"/>
    </row>
    <row r="995" ht="12.0" customHeight="1">
      <c r="A995" s="85"/>
      <c r="B995" s="85"/>
      <c r="C995" s="85"/>
      <c r="D995" s="85"/>
      <c r="E995" s="85"/>
      <c r="F995" s="85"/>
      <c r="G995" s="85"/>
      <c r="H995" s="85"/>
      <c r="I995" s="85"/>
      <c r="J995" s="85"/>
      <c r="K995" s="85"/>
      <c r="L995" s="85"/>
      <c r="M995" s="85"/>
      <c r="N995" s="85"/>
      <c r="O995" s="85"/>
      <c r="P995" s="85"/>
      <c r="Q995" s="85"/>
      <c r="R995" s="85"/>
      <c r="S995" s="85"/>
      <c r="T995" s="85"/>
      <c r="U995" s="85"/>
      <c r="V995" s="85"/>
      <c r="W995" s="85"/>
      <c r="X995" s="85"/>
      <c r="Y995" s="85"/>
      <c r="Z995" s="85"/>
    </row>
    <row r="996" ht="12.0" customHeight="1">
      <c r="A996" s="85"/>
      <c r="B996" s="85"/>
      <c r="C996" s="85"/>
      <c r="D996" s="85"/>
      <c r="E996" s="85"/>
      <c r="F996" s="85"/>
      <c r="G996" s="85"/>
      <c r="H996" s="85"/>
      <c r="I996" s="85"/>
      <c r="J996" s="85"/>
      <c r="K996" s="85"/>
      <c r="L996" s="85"/>
      <c r="M996" s="85"/>
      <c r="N996" s="85"/>
      <c r="O996" s="85"/>
      <c r="P996" s="85"/>
      <c r="Q996" s="85"/>
      <c r="R996" s="85"/>
      <c r="S996" s="85"/>
      <c r="T996" s="85"/>
      <c r="U996" s="85"/>
      <c r="V996" s="85"/>
      <c r="W996" s="85"/>
      <c r="X996" s="85"/>
      <c r="Y996" s="85"/>
      <c r="Z996" s="85"/>
    </row>
    <row r="997" ht="12.0" customHeight="1">
      <c r="A997" s="85"/>
      <c r="B997" s="85"/>
      <c r="C997" s="85"/>
      <c r="D997" s="85"/>
      <c r="E997" s="85"/>
      <c r="F997" s="85"/>
      <c r="G997" s="85"/>
      <c r="H997" s="85"/>
      <c r="I997" s="85"/>
      <c r="J997" s="85"/>
      <c r="K997" s="85"/>
      <c r="L997" s="85"/>
      <c r="M997" s="85"/>
      <c r="N997" s="85"/>
      <c r="O997" s="85"/>
      <c r="P997" s="85"/>
      <c r="Q997" s="85"/>
      <c r="R997" s="85"/>
      <c r="S997" s="85"/>
      <c r="T997" s="85"/>
      <c r="U997" s="85"/>
      <c r="V997" s="85"/>
      <c r="W997" s="85"/>
      <c r="X997" s="85"/>
      <c r="Y997" s="85"/>
      <c r="Z997" s="85"/>
    </row>
    <row r="998" ht="12.0" customHeight="1">
      <c r="A998" s="85"/>
      <c r="B998" s="85"/>
      <c r="C998" s="85"/>
      <c r="D998" s="85"/>
      <c r="E998" s="85"/>
      <c r="F998" s="85"/>
      <c r="G998" s="85"/>
      <c r="H998" s="85"/>
      <c r="I998" s="85"/>
      <c r="J998" s="85"/>
      <c r="K998" s="85"/>
      <c r="L998" s="85"/>
      <c r="M998" s="85"/>
      <c r="N998" s="85"/>
      <c r="O998" s="85"/>
      <c r="P998" s="85"/>
      <c r="Q998" s="85"/>
      <c r="R998" s="85"/>
      <c r="S998" s="85"/>
      <c r="T998" s="85"/>
      <c r="U998" s="85"/>
      <c r="V998" s="85"/>
      <c r="W998" s="85"/>
      <c r="X998" s="85"/>
      <c r="Y998" s="85"/>
      <c r="Z998" s="85"/>
    </row>
    <row r="999" ht="12.0" customHeight="1">
      <c r="A999" s="85"/>
      <c r="B999" s="85"/>
      <c r="C999" s="85"/>
      <c r="D999" s="85"/>
      <c r="E999" s="85"/>
      <c r="F999" s="85"/>
      <c r="G999" s="85"/>
      <c r="H999" s="85"/>
      <c r="I999" s="85"/>
      <c r="J999" s="85"/>
      <c r="K999" s="85"/>
      <c r="L999" s="85"/>
      <c r="M999" s="85"/>
      <c r="N999" s="85"/>
      <c r="O999" s="85"/>
      <c r="P999" s="85"/>
      <c r="Q999" s="85"/>
      <c r="R999" s="85"/>
      <c r="S999" s="85"/>
      <c r="T999" s="85"/>
      <c r="U999" s="85"/>
      <c r="V999" s="85"/>
      <c r="W999" s="85"/>
      <c r="X999" s="85"/>
      <c r="Y999" s="85"/>
      <c r="Z999" s="85"/>
    </row>
    <row r="1000" ht="12.0" customHeight="1">
      <c r="A1000" s="85"/>
      <c r="B1000" s="85"/>
      <c r="C1000" s="85"/>
      <c r="D1000" s="85"/>
      <c r="E1000" s="85"/>
      <c r="F1000" s="85"/>
      <c r="G1000" s="85"/>
      <c r="H1000" s="85"/>
      <c r="I1000" s="85"/>
      <c r="J1000" s="85"/>
      <c r="K1000" s="85"/>
      <c r="L1000" s="85"/>
      <c r="M1000" s="85"/>
      <c r="N1000" s="85"/>
      <c r="O1000" s="85"/>
      <c r="P1000" s="85"/>
      <c r="Q1000" s="85"/>
      <c r="R1000" s="85"/>
      <c r="S1000" s="85"/>
      <c r="T1000" s="85"/>
      <c r="U1000" s="85"/>
      <c r="V1000" s="85"/>
      <c r="W1000" s="85"/>
      <c r="X1000" s="85"/>
      <c r="Y1000" s="85"/>
      <c r="Z1000" s="85"/>
    </row>
  </sheetData>
  <mergeCells count="6">
    <mergeCell ref="A5:J5"/>
    <mergeCell ref="E21:N21"/>
    <mergeCell ref="L23:N23"/>
    <mergeCell ref="E33:J33"/>
    <mergeCell ref="C34:D34"/>
    <mergeCell ref="A54:B54"/>
  </mergeCells>
  <dataValidations>
    <dataValidation type="list" allowBlank="1" showErrorMessage="1" sqref="B15:B16 B36 B56 B59 B62 B67 B70 B72 B75 B78 B81">
      <formula1>'Answer keys'!$A$2:$A$3</formula1>
    </dataValidation>
    <dataValidation type="decimal" allowBlank="1" showInputMessage="1" showErrorMessage="1" promptTitle="No negative tax rates" prompt="While it is possible for an effective tax rate to be less than 0% or greater than 100% in any given year, it is dangerous to build off these tax rates for making future projections. If less than zero, enter zero. If greater than the 100%, go with the marg" sqref="B22">
      <formula1>0.0</formula1>
      <formula2>1.0</formula2>
    </dataValidation>
    <dataValidation type="list" allowBlank="1" showErrorMessage="1" sqref="B8">
      <formula1>'Industry Averages(US)'!$A$2:$A$95</formula1>
    </dataValidation>
    <dataValidation type="list" allowBlank="1" showErrorMessage="1" sqref="B7">
      <formula1>'Country equity risk premiums'!$A$5:$A$181</formula1>
    </dataValidation>
    <dataValidation type="list" allowBlank="1" showErrorMessage="1" sqref="B64">
      <formula1>'Answer keys'!$B$2:$B$3</formula1>
    </dataValidation>
    <dataValidation type="list" allowBlank="1" showErrorMessage="1" sqref="B9">
      <formula1>'Industry Average Beta (Global)'!$A$2:$A$95</formula1>
    </dataValidation>
    <dataValidation type="list" allowBlank="1" showErrorMessage="1" sqref="B68">
      <formula1>'Answer keys'!$J$2:$J$5</formula1>
    </dataValidation>
  </dataValidations>
  <printOptions/>
  <pageMargins bottom="1.0" footer="0.0" header="0.0" left="0.75" right="0.75" top="1.0"/>
  <pageSetup orientation="portrait"/>
  <drawing r:id="rId2"/>
  <legacy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14"/>
    <col customWidth="1" min="2" max="2" width="17.29"/>
    <col customWidth="1" min="3" max="3" width="12.86"/>
    <col customWidth="1" min="4" max="4" width="13.71"/>
    <col customWidth="1" min="5" max="5" width="12.0"/>
    <col customWidth="1" min="6" max="6" width="10.71"/>
    <col customWidth="1" min="7" max="7" width="19.43"/>
    <col customWidth="1" min="8" max="8" width="16.29"/>
    <col customWidth="1" min="9" max="10" width="10.71"/>
    <col customWidth="1" min="11" max="11" width="18.14"/>
    <col customWidth="1" min="12" max="12" width="17.43"/>
    <col customWidth="1" min="13" max="26" width="10.71"/>
  </cols>
  <sheetData>
    <row r="1" ht="12.75" customHeight="1">
      <c r="A1" s="385" t="s">
        <v>421</v>
      </c>
      <c r="B1" s="125"/>
      <c r="C1" s="125"/>
      <c r="D1" s="125"/>
      <c r="E1" s="125"/>
      <c r="F1" s="125"/>
      <c r="G1" s="125"/>
      <c r="H1" s="125"/>
      <c r="I1" s="125"/>
      <c r="J1" s="125"/>
      <c r="K1" s="126"/>
    </row>
    <row r="2" ht="12.75" customHeight="1">
      <c r="A2" s="130"/>
      <c r="B2" s="131"/>
      <c r="C2" s="131"/>
      <c r="D2" s="131"/>
      <c r="E2" s="131"/>
      <c r="F2" s="131"/>
      <c r="G2" s="131"/>
      <c r="H2" s="131"/>
      <c r="I2" s="131"/>
      <c r="J2" s="131"/>
      <c r="K2" s="132"/>
    </row>
    <row r="3" ht="12.75" customHeight="1">
      <c r="A3" s="386" t="s">
        <v>422</v>
      </c>
      <c r="B3" s="125"/>
      <c r="C3" s="125"/>
      <c r="D3" s="125"/>
      <c r="E3" s="125"/>
      <c r="F3" s="387"/>
      <c r="G3" s="388" t="s">
        <v>423</v>
      </c>
      <c r="H3" s="387"/>
      <c r="I3" s="387"/>
      <c r="J3" s="387"/>
      <c r="K3" s="387"/>
      <c r="L3" s="387"/>
      <c r="M3" s="387"/>
      <c r="N3" s="387"/>
      <c r="O3" s="387"/>
      <c r="P3" s="387"/>
      <c r="Q3" s="387"/>
      <c r="R3" s="387"/>
      <c r="S3" s="387"/>
      <c r="T3" s="387"/>
      <c r="U3" s="387"/>
      <c r="V3" s="387"/>
      <c r="W3" s="387"/>
      <c r="X3" s="387"/>
      <c r="Y3" s="387"/>
      <c r="Z3" s="387"/>
    </row>
    <row r="4" ht="15.0" customHeight="1">
      <c r="A4" s="389" t="s">
        <v>424</v>
      </c>
      <c r="B4" s="48"/>
      <c r="C4" s="48"/>
      <c r="D4" s="48"/>
      <c r="E4" s="49"/>
      <c r="F4" s="387"/>
      <c r="G4" s="390" t="s">
        <v>425</v>
      </c>
      <c r="H4" s="390" t="s">
        <v>18</v>
      </c>
      <c r="I4" s="390" t="s">
        <v>426</v>
      </c>
      <c r="J4" s="390" t="s">
        <v>427</v>
      </c>
      <c r="K4" s="390" t="s">
        <v>428</v>
      </c>
      <c r="L4" s="391"/>
      <c r="M4" s="391"/>
      <c r="N4" s="391"/>
      <c r="O4" s="391"/>
      <c r="P4" s="391"/>
      <c r="Q4" s="391"/>
      <c r="R4" s="391"/>
      <c r="S4" s="391"/>
      <c r="T4" s="391"/>
      <c r="U4" s="391"/>
      <c r="V4" s="391"/>
      <c r="W4" s="391"/>
      <c r="X4" s="391"/>
      <c r="Y4" s="391"/>
      <c r="Z4" s="391"/>
    </row>
    <row r="5" ht="15.0" customHeight="1">
      <c r="A5" s="189"/>
      <c r="E5" s="53"/>
      <c r="F5" s="387"/>
      <c r="G5" s="392" t="s">
        <v>12</v>
      </c>
      <c r="H5" s="392">
        <v>8292.0</v>
      </c>
      <c r="I5" s="393">
        <f>IF(H5=0,0,VLOOKUP(G5,'Country equity risk premiums'!$A$5:$D$181,4))</f>
        <v>0.0525</v>
      </c>
      <c r="J5" s="393">
        <f t="shared" ref="J5:J17" si="1">IF(H5&gt;0,H5/$H$18,)</f>
        <v>0.3076352304</v>
      </c>
      <c r="K5" s="393">
        <f t="shared" ref="K5:K17" si="2">IF(J5=0,0,I5*J5)</f>
        <v>0.0161508496</v>
      </c>
      <c r="L5" s="286"/>
      <c r="M5" s="394" t="s">
        <v>429</v>
      </c>
      <c r="N5" s="303"/>
      <c r="O5" s="303"/>
      <c r="P5" s="303"/>
      <c r="Q5" s="304"/>
      <c r="R5" s="286"/>
      <c r="S5" s="286"/>
      <c r="T5" s="286"/>
      <c r="U5" s="286"/>
      <c r="V5" s="286"/>
      <c r="W5" s="286"/>
      <c r="X5" s="286"/>
      <c r="Y5" s="286"/>
      <c r="Z5" s="286"/>
    </row>
    <row r="6" ht="15.0" customHeight="1">
      <c r="A6" s="189"/>
      <c r="E6" s="53"/>
      <c r="F6" s="387"/>
      <c r="G6" s="392" t="s">
        <v>430</v>
      </c>
      <c r="H6" s="392">
        <v>5785.0</v>
      </c>
      <c r="I6" s="393">
        <f>IF(H6=0,0,VLOOKUP(G6,'Country equity risk premiums'!$A$5:$D$181,4))</f>
        <v>0.06467149023</v>
      </c>
      <c r="J6" s="393">
        <f t="shared" si="1"/>
        <v>0.2146249165</v>
      </c>
      <c r="K6" s="393">
        <f t="shared" si="2"/>
        <v>0.01388011319</v>
      </c>
      <c r="L6" s="286"/>
      <c r="M6" s="395"/>
      <c r="Q6" s="396"/>
      <c r="R6" s="286"/>
      <c r="S6" s="286"/>
      <c r="T6" s="286"/>
      <c r="U6" s="286"/>
      <c r="V6" s="286"/>
      <c r="W6" s="286"/>
      <c r="X6" s="286"/>
      <c r="Y6" s="286"/>
      <c r="Z6" s="286"/>
    </row>
    <row r="7" ht="15.0" customHeight="1">
      <c r="A7" s="189"/>
      <c r="E7" s="53"/>
      <c r="F7" s="387"/>
      <c r="G7" s="392" t="s">
        <v>431</v>
      </c>
      <c r="H7" s="392">
        <v>6966.0</v>
      </c>
      <c r="I7" s="393">
        <f>IF(H7=0,0,VLOOKUP(G7,'Country equity risk premiums'!$A$5:$D$181,4))</f>
        <v>0.0628457667</v>
      </c>
      <c r="J7" s="393">
        <f t="shared" si="1"/>
        <v>0.2584403057</v>
      </c>
      <c r="K7" s="393">
        <f t="shared" si="2"/>
        <v>0.01624187916</v>
      </c>
      <c r="L7" s="286"/>
      <c r="M7" s="395"/>
      <c r="Q7" s="396"/>
      <c r="R7" s="286"/>
      <c r="S7" s="286"/>
      <c r="T7" s="286"/>
      <c r="U7" s="286"/>
      <c r="V7" s="286"/>
      <c r="W7" s="286"/>
      <c r="X7" s="286"/>
      <c r="Y7" s="286"/>
      <c r="Z7" s="286"/>
    </row>
    <row r="8" ht="15.0" customHeight="1">
      <c r="A8" s="189"/>
      <c r="E8" s="53"/>
      <c r="F8" s="387"/>
      <c r="G8" s="392"/>
      <c r="H8" s="392"/>
      <c r="I8" s="393">
        <f>IF(H8=0,0,VLOOKUP(G8,'Country equity risk premiums'!$A$5:$D$181,4))</f>
        <v>0</v>
      </c>
      <c r="J8" s="393" t="str">
        <f t="shared" si="1"/>
        <v/>
      </c>
      <c r="K8" s="393">
        <f t="shared" si="2"/>
        <v>0</v>
      </c>
      <c r="L8" s="286"/>
      <c r="M8" s="395"/>
      <c r="Q8" s="396"/>
      <c r="R8" s="286"/>
      <c r="S8" s="286"/>
      <c r="T8" s="286"/>
      <c r="U8" s="286"/>
      <c r="V8" s="286"/>
      <c r="W8" s="286"/>
      <c r="X8" s="286"/>
      <c r="Y8" s="286"/>
      <c r="Z8" s="286"/>
    </row>
    <row r="9" ht="15.0" customHeight="1">
      <c r="A9" s="212"/>
      <c r="B9" s="256"/>
      <c r="C9" s="256"/>
      <c r="D9" s="256"/>
      <c r="E9" s="213"/>
      <c r="F9" s="387"/>
      <c r="G9" s="397"/>
      <c r="H9" s="392"/>
      <c r="I9" s="393">
        <f>IF(H9=0,0,VLOOKUP(G9,'Country equity risk premiums'!$A$5:$D$181,4))</f>
        <v>0</v>
      </c>
      <c r="J9" s="393" t="str">
        <f t="shared" si="1"/>
        <v/>
      </c>
      <c r="K9" s="393">
        <f t="shared" si="2"/>
        <v>0</v>
      </c>
      <c r="L9" s="286"/>
      <c r="M9" s="395"/>
      <c r="Q9" s="396"/>
      <c r="R9" s="286"/>
      <c r="S9" s="286"/>
      <c r="T9" s="286"/>
      <c r="U9" s="286"/>
      <c r="V9" s="286"/>
      <c r="W9" s="286"/>
      <c r="X9" s="286"/>
      <c r="Y9" s="286"/>
      <c r="Z9" s="286"/>
    </row>
    <row r="10" ht="15.0" customHeight="1">
      <c r="A10" s="398"/>
      <c r="B10" s="398"/>
      <c r="C10" s="398"/>
      <c r="D10" s="398"/>
      <c r="E10" s="398"/>
      <c r="F10" s="387"/>
      <c r="G10" s="392"/>
      <c r="H10" s="392"/>
      <c r="I10" s="393">
        <f>IF(H10=0,0,VLOOKUP(G10,'Country equity risk premiums'!$A$5:$D$181,4))</f>
        <v>0</v>
      </c>
      <c r="J10" s="393" t="str">
        <f t="shared" si="1"/>
        <v/>
      </c>
      <c r="K10" s="393">
        <f t="shared" si="2"/>
        <v>0</v>
      </c>
      <c r="L10" s="286"/>
      <c r="M10" s="395"/>
      <c r="Q10" s="396"/>
      <c r="R10" s="286"/>
      <c r="S10" s="286"/>
      <c r="T10" s="286"/>
      <c r="U10" s="286"/>
      <c r="V10" s="286"/>
      <c r="W10" s="286"/>
      <c r="X10" s="286"/>
      <c r="Y10" s="286"/>
      <c r="Z10" s="286"/>
    </row>
    <row r="11" ht="15.0" customHeight="1">
      <c r="A11" s="398" t="s">
        <v>432</v>
      </c>
      <c r="B11" s="399" t="s">
        <v>235</v>
      </c>
      <c r="C11" s="398"/>
      <c r="D11" s="398"/>
      <c r="E11" s="398"/>
      <c r="F11" s="387"/>
      <c r="G11" s="392"/>
      <c r="H11" s="392"/>
      <c r="I11" s="393">
        <f>IF(H11=0,0,VLOOKUP(G11,'Country equity risk premiums'!$A$5:$D$181,4))</f>
        <v>0</v>
      </c>
      <c r="J11" s="393" t="str">
        <f t="shared" si="1"/>
        <v/>
      </c>
      <c r="K11" s="393">
        <f t="shared" si="2"/>
        <v>0</v>
      </c>
      <c r="L11" s="286"/>
      <c r="M11" s="395"/>
      <c r="Q11" s="396"/>
      <c r="R11" s="286"/>
      <c r="S11" s="286"/>
      <c r="T11" s="286"/>
      <c r="U11" s="286"/>
      <c r="V11" s="286"/>
      <c r="W11" s="286"/>
      <c r="X11" s="286"/>
      <c r="Y11" s="286"/>
      <c r="Z11" s="286"/>
    </row>
    <row r="12" ht="15.0" customHeight="1">
      <c r="A12" s="398" t="s">
        <v>433</v>
      </c>
      <c r="B12" s="400">
        <v>0.09</v>
      </c>
      <c r="C12" s="398"/>
      <c r="D12" s="398"/>
      <c r="E12" s="398"/>
      <c r="F12" s="387"/>
      <c r="G12" s="392"/>
      <c r="H12" s="392"/>
      <c r="I12" s="393">
        <f>IF(H12=0,0,VLOOKUP(G12,'Country equity risk premiums'!$A$5:$D$181,4))</f>
        <v>0</v>
      </c>
      <c r="J12" s="393" t="str">
        <f t="shared" si="1"/>
        <v/>
      </c>
      <c r="K12" s="393">
        <f t="shared" si="2"/>
        <v>0</v>
      </c>
      <c r="L12" s="286"/>
      <c r="M12" s="395"/>
      <c r="Q12" s="396"/>
      <c r="R12" s="286"/>
      <c r="S12" s="286"/>
      <c r="T12" s="286"/>
      <c r="U12" s="286"/>
      <c r="V12" s="286"/>
      <c r="W12" s="286"/>
      <c r="X12" s="286"/>
      <c r="Y12" s="286"/>
      <c r="Z12" s="286"/>
    </row>
    <row r="13" ht="15.0" customHeight="1">
      <c r="A13" s="398" t="s">
        <v>434</v>
      </c>
      <c r="B13" s="401">
        <f>IF(B11="I will input",B12,IF(B11="Detailed",E62,IF(B11="Industry Average",B67,B72)))</f>
        <v>0.1286788161</v>
      </c>
      <c r="C13" s="398"/>
      <c r="D13" s="398"/>
      <c r="E13" s="398"/>
      <c r="F13" s="387"/>
      <c r="G13" s="392"/>
      <c r="H13" s="392"/>
      <c r="I13" s="393">
        <f>IF(H13=0,0,VLOOKUP(G13,'Country equity risk premiums'!$A$5:$D$181,4))</f>
        <v>0</v>
      </c>
      <c r="J13" s="393" t="str">
        <f t="shared" si="1"/>
        <v/>
      </c>
      <c r="K13" s="393">
        <f t="shared" si="2"/>
        <v>0</v>
      </c>
      <c r="L13" s="286"/>
      <c r="M13" s="395"/>
      <c r="Q13" s="396"/>
      <c r="R13" s="286"/>
      <c r="S13" s="286"/>
      <c r="T13" s="286"/>
      <c r="U13" s="286"/>
      <c r="V13" s="286"/>
      <c r="W13" s="286"/>
      <c r="X13" s="286"/>
      <c r="Y13" s="286"/>
      <c r="Z13" s="286"/>
    </row>
    <row r="14" ht="15.0" customHeight="1">
      <c r="A14" s="398"/>
      <c r="B14" s="398"/>
      <c r="C14" s="398"/>
      <c r="D14" s="398"/>
      <c r="E14" s="398"/>
      <c r="F14" s="387"/>
      <c r="G14" s="392"/>
      <c r="H14" s="392"/>
      <c r="I14" s="393">
        <f>IF(H14=0,0,VLOOKUP(G14,'Country equity risk premiums'!$A$5:$D$181,4))</f>
        <v>0</v>
      </c>
      <c r="J14" s="393" t="str">
        <f t="shared" si="1"/>
        <v/>
      </c>
      <c r="K14" s="393">
        <f t="shared" si="2"/>
        <v>0</v>
      </c>
      <c r="L14" s="286"/>
      <c r="M14" s="395"/>
      <c r="Q14" s="396"/>
      <c r="R14" s="286"/>
      <c r="S14" s="286"/>
      <c r="T14" s="286"/>
      <c r="U14" s="286"/>
      <c r="V14" s="286"/>
      <c r="W14" s="286"/>
      <c r="X14" s="286"/>
      <c r="Y14" s="286"/>
      <c r="Z14" s="286"/>
    </row>
    <row r="15" ht="15.0" customHeight="1">
      <c r="A15" s="402" t="s">
        <v>435</v>
      </c>
      <c r="B15" s="13"/>
      <c r="C15" s="13"/>
      <c r="D15" s="13"/>
      <c r="E15" s="13"/>
      <c r="F15" s="14"/>
      <c r="G15" s="392"/>
      <c r="H15" s="392"/>
      <c r="I15" s="393">
        <f>IF(H15=0,0,VLOOKUP(G15,'Country equity risk premiums'!$A$5:$D$181,4))</f>
        <v>0</v>
      </c>
      <c r="J15" s="393" t="str">
        <f t="shared" si="1"/>
        <v/>
      </c>
      <c r="K15" s="393">
        <f t="shared" si="2"/>
        <v>0</v>
      </c>
      <c r="L15" s="286"/>
      <c r="M15" s="395"/>
      <c r="Q15" s="396"/>
      <c r="R15" s="286"/>
      <c r="S15" s="286"/>
      <c r="T15" s="286"/>
      <c r="U15" s="286"/>
      <c r="V15" s="286"/>
      <c r="W15" s="286"/>
      <c r="X15" s="286"/>
      <c r="Y15" s="286"/>
      <c r="Z15" s="286"/>
    </row>
    <row r="16" ht="15.0" customHeight="1">
      <c r="A16" s="391" t="s">
        <v>278</v>
      </c>
      <c r="B16" s="403"/>
      <c r="C16" s="404"/>
      <c r="D16" s="391"/>
      <c r="E16" s="391"/>
      <c r="F16" s="391"/>
      <c r="G16" s="405" t="s">
        <v>436</v>
      </c>
      <c r="H16" s="392">
        <v>5911.0</v>
      </c>
      <c r="I16" s="406">
        <v>0.0729</v>
      </c>
      <c r="J16" s="393">
        <f t="shared" si="1"/>
        <v>0.2192995474</v>
      </c>
      <c r="K16" s="393">
        <f t="shared" si="2"/>
        <v>0.015986937</v>
      </c>
      <c r="L16" s="286"/>
      <c r="M16" s="395"/>
      <c r="Q16" s="396"/>
      <c r="R16" s="286"/>
      <c r="S16" s="286"/>
      <c r="T16" s="286"/>
      <c r="U16" s="286"/>
      <c r="V16" s="286"/>
      <c r="W16" s="286"/>
      <c r="X16" s="286"/>
      <c r="Y16" s="286"/>
      <c r="Z16" s="286"/>
    </row>
    <row r="17" ht="15.0" customHeight="1">
      <c r="A17" s="347" t="s">
        <v>437</v>
      </c>
      <c r="B17" s="407"/>
      <c r="C17" s="286"/>
      <c r="D17" s="286"/>
      <c r="E17" s="286"/>
      <c r="F17" s="286"/>
      <c r="G17" s="405"/>
      <c r="H17" s="392"/>
      <c r="I17" s="405"/>
      <c r="J17" s="393" t="str">
        <f t="shared" si="1"/>
        <v/>
      </c>
      <c r="K17" s="393">
        <f t="shared" si="2"/>
        <v>0</v>
      </c>
      <c r="L17" s="286"/>
      <c r="M17" s="395"/>
      <c r="Q17" s="396"/>
      <c r="R17" s="286"/>
      <c r="S17" s="286"/>
      <c r="T17" s="286"/>
      <c r="U17" s="286"/>
      <c r="V17" s="286"/>
      <c r="W17" s="286"/>
      <c r="X17" s="286"/>
      <c r="Y17" s="286"/>
      <c r="Z17" s="286"/>
    </row>
    <row r="18" ht="15.0" customHeight="1">
      <c r="A18" s="286" t="s">
        <v>438</v>
      </c>
      <c r="B18" s="408">
        <f>'Input sheet'!B20</f>
        <v>24890</v>
      </c>
      <c r="C18" s="286"/>
      <c r="D18" s="286"/>
      <c r="E18" s="286"/>
      <c r="F18" s="286"/>
      <c r="G18" s="409" t="s">
        <v>439</v>
      </c>
      <c r="H18" s="409">
        <f>SUM(H5:H17)</f>
        <v>26954</v>
      </c>
      <c r="I18" s="409"/>
      <c r="J18" s="393">
        <f t="shared" ref="J18:K18" si="3">SUM(J5:J17)</f>
        <v>1</v>
      </c>
      <c r="K18" s="393">
        <f t="shared" si="3"/>
        <v>0.06225977895</v>
      </c>
      <c r="L18" s="286"/>
      <c r="M18" s="395"/>
      <c r="Q18" s="396"/>
      <c r="R18" s="286"/>
      <c r="S18" s="286"/>
      <c r="T18" s="286"/>
      <c r="U18" s="286"/>
      <c r="V18" s="286"/>
      <c r="W18" s="286"/>
      <c r="X18" s="286"/>
      <c r="Y18" s="286"/>
      <c r="Z18" s="286"/>
    </row>
    <row r="19" ht="15.0" customHeight="1">
      <c r="A19" s="286" t="s">
        <v>440</v>
      </c>
      <c r="B19" s="359">
        <f>'Input sheet'!B21</f>
        <v>127</v>
      </c>
      <c r="C19" s="286"/>
      <c r="D19" s="286"/>
      <c r="E19" s="286"/>
      <c r="F19" s="286"/>
      <c r="G19" s="388" t="s">
        <v>441</v>
      </c>
      <c r="H19" s="286"/>
      <c r="I19" s="286"/>
      <c r="J19" s="286"/>
      <c r="K19" s="286"/>
      <c r="L19" s="286"/>
      <c r="M19" s="410"/>
      <c r="N19" s="306"/>
      <c r="O19" s="306"/>
      <c r="P19" s="306"/>
      <c r="Q19" s="307"/>
      <c r="R19" s="286"/>
      <c r="S19" s="286"/>
      <c r="T19" s="286"/>
      <c r="U19" s="286"/>
      <c r="V19" s="286"/>
      <c r="W19" s="286"/>
      <c r="X19" s="286"/>
      <c r="Y19" s="286"/>
      <c r="Z19" s="286"/>
    </row>
    <row r="20" ht="15.0" customHeight="1">
      <c r="A20" s="286"/>
      <c r="B20" s="286"/>
      <c r="C20" s="286"/>
      <c r="D20" s="286"/>
      <c r="E20" s="286"/>
      <c r="F20" s="286"/>
      <c r="G20" s="358" t="s">
        <v>442</v>
      </c>
      <c r="H20" s="358" t="s">
        <v>18</v>
      </c>
      <c r="I20" s="358" t="s">
        <v>426</v>
      </c>
      <c r="J20" s="358" t="s">
        <v>427</v>
      </c>
      <c r="K20" s="358" t="s">
        <v>428</v>
      </c>
      <c r="L20" s="286"/>
      <c r="M20" s="286"/>
      <c r="N20" s="286"/>
      <c r="O20" s="286"/>
      <c r="P20" s="286"/>
      <c r="Q20" s="286"/>
      <c r="R20" s="286"/>
      <c r="S20" s="286"/>
      <c r="T20" s="286"/>
      <c r="U20" s="286"/>
      <c r="V20" s="286"/>
      <c r="W20" s="286"/>
      <c r="X20" s="286"/>
      <c r="Y20" s="286"/>
      <c r="Z20" s="286"/>
    </row>
    <row r="21" ht="15.0" customHeight="1">
      <c r="A21" s="286" t="s">
        <v>443</v>
      </c>
      <c r="B21" s="392" t="s">
        <v>444</v>
      </c>
      <c r="C21" s="286"/>
      <c r="D21" s="286"/>
      <c r="E21" s="286"/>
      <c r="F21" s="286"/>
      <c r="G21" s="358" t="str">
        <f>'Country equity risk premiums'!A185</f>
        <v>Africa</v>
      </c>
      <c r="H21" s="392"/>
      <c r="I21" s="411">
        <f>'Country equity risk premiums'!B185</f>
        <v>0.1488584248</v>
      </c>
      <c r="J21" s="393">
        <f t="shared" ref="J21:J31" si="4">H21/$H$32</f>
        <v>0</v>
      </c>
      <c r="K21" s="412">
        <f t="shared" ref="K21:K31" si="5">I21*J21</f>
        <v>0</v>
      </c>
      <c r="L21" s="286"/>
      <c r="M21" s="286"/>
      <c r="N21" s="286"/>
      <c r="O21" s="286"/>
      <c r="P21" s="286"/>
      <c r="Q21" s="286"/>
      <c r="R21" s="286"/>
      <c r="S21" s="286"/>
      <c r="T21" s="286"/>
      <c r="U21" s="286"/>
      <c r="V21" s="286"/>
      <c r="W21" s="286"/>
      <c r="X21" s="286"/>
      <c r="Y21" s="286"/>
      <c r="Z21" s="286"/>
    </row>
    <row r="22" ht="15.0" customHeight="1">
      <c r="A22" s="286" t="s">
        <v>445</v>
      </c>
      <c r="B22" s="413">
        <v>1.2</v>
      </c>
      <c r="C22" s="286"/>
      <c r="D22" s="286"/>
      <c r="E22" s="286"/>
      <c r="F22" s="286"/>
      <c r="G22" s="358" t="str">
        <f>'Country equity risk premiums'!A186</f>
        <v>Asia</v>
      </c>
      <c r="H22" s="392">
        <v>27899.0</v>
      </c>
      <c r="I22" s="411">
        <f>'Country equity risk premiums'!B186</f>
        <v>0.07178154663</v>
      </c>
      <c r="J22" s="393">
        <f t="shared" si="4"/>
        <v>0.2583168986</v>
      </c>
      <c r="K22" s="412">
        <f t="shared" si="5"/>
        <v>0.0185423865</v>
      </c>
      <c r="L22" s="286"/>
      <c r="M22" s="286"/>
      <c r="N22" s="286"/>
      <c r="O22" s="286"/>
      <c r="P22" s="286"/>
      <c r="Q22" s="286"/>
      <c r="R22" s="286"/>
      <c r="S22" s="286"/>
      <c r="T22" s="286"/>
      <c r="U22" s="286"/>
      <c r="V22" s="286"/>
      <c r="W22" s="286"/>
      <c r="X22" s="286"/>
      <c r="Y22" s="286"/>
      <c r="Z22" s="286"/>
    </row>
    <row r="23" ht="15.0" customHeight="1">
      <c r="A23" s="286" t="s">
        <v>446</v>
      </c>
      <c r="B23" s="414">
        <f>IF(B21="Single Business(US)",VLOOKUP('Input sheet'!B8,'Industry Averages(US)'!A2:G95,7),IF(B21="Multibusiness(US)",K48,IF(B21="Single Business(Global)",VLOOKUP('Input sheet'!B9,'Industry Average Beta (Global)'!A2:G95,7),'Cost of capital worksheet'!K64)))</f>
        <v>1.53426722</v>
      </c>
      <c r="C23" s="286"/>
      <c r="D23" s="286"/>
      <c r="E23" s="286"/>
      <c r="F23" s="286"/>
      <c r="G23" s="358" t="str">
        <f>'Country equity risk premiums'!A187</f>
        <v>Australia &amp; New Zealand</v>
      </c>
      <c r="H23" s="392"/>
      <c r="I23" s="411">
        <f>'Country equity risk premiums'!B187</f>
        <v>0.05250001664</v>
      </c>
      <c r="J23" s="393">
        <f t="shared" si="4"/>
        <v>0</v>
      </c>
      <c r="K23" s="412">
        <f t="shared" si="5"/>
        <v>0</v>
      </c>
      <c r="L23" s="286"/>
      <c r="M23" s="286"/>
      <c r="N23" s="286"/>
      <c r="O23" s="286"/>
      <c r="P23" s="286"/>
      <c r="Q23" s="286"/>
      <c r="R23" s="286"/>
      <c r="S23" s="286"/>
      <c r="T23" s="286"/>
      <c r="U23" s="286"/>
      <c r="V23" s="286"/>
      <c r="W23" s="286"/>
      <c r="X23" s="286"/>
      <c r="Y23" s="286"/>
      <c r="Z23" s="286"/>
    </row>
    <row r="24" ht="15.0" customHeight="1">
      <c r="A24" s="286" t="s">
        <v>447</v>
      </c>
      <c r="B24" s="393">
        <f>'Input sheet'!B33</f>
        <v>0.0426</v>
      </c>
      <c r="C24" s="286"/>
      <c r="D24" s="286"/>
      <c r="E24" s="286"/>
      <c r="F24" s="286"/>
      <c r="G24" s="358" t="str">
        <f>'Country equity risk premiums'!A188</f>
        <v>Caribbean</v>
      </c>
      <c r="H24" s="392"/>
      <c r="I24" s="411">
        <f>'Country equity risk premiums'!B188</f>
        <v>0.164404421</v>
      </c>
      <c r="J24" s="393">
        <f t="shared" si="4"/>
        <v>0</v>
      </c>
      <c r="K24" s="412">
        <f t="shared" si="5"/>
        <v>0</v>
      </c>
      <c r="L24" s="286"/>
      <c r="M24" s="286"/>
      <c r="N24" s="286"/>
      <c r="O24" s="286"/>
      <c r="P24" s="286"/>
      <c r="Q24" s="286"/>
      <c r="R24" s="286"/>
      <c r="S24" s="286"/>
      <c r="T24" s="286"/>
      <c r="U24" s="286"/>
      <c r="V24" s="286"/>
      <c r="W24" s="286"/>
      <c r="X24" s="286"/>
      <c r="Y24" s="286"/>
      <c r="Z24" s="286"/>
    </row>
    <row r="25" ht="15.0" customHeight="1">
      <c r="A25" s="286" t="s">
        <v>448</v>
      </c>
      <c r="B25" s="415" t="s">
        <v>449</v>
      </c>
      <c r="C25" s="286"/>
      <c r="D25" s="286"/>
      <c r="E25" s="286"/>
      <c r="F25" s="286"/>
      <c r="G25" s="358" t="str">
        <f>'Country equity risk premiums'!A189</f>
        <v>Central and South America</v>
      </c>
      <c r="H25" s="392"/>
      <c r="I25" s="411">
        <f>'Country equity risk premiums'!B189</f>
        <v>0.1181567406</v>
      </c>
      <c r="J25" s="393">
        <f t="shared" si="4"/>
        <v>0</v>
      </c>
      <c r="K25" s="412">
        <f t="shared" si="5"/>
        <v>0</v>
      </c>
      <c r="L25" s="286"/>
      <c r="M25" s="286"/>
      <c r="N25" s="286"/>
      <c r="O25" s="286"/>
      <c r="P25" s="286"/>
      <c r="Q25" s="286"/>
      <c r="R25" s="286"/>
      <c r="S25" s="286"/>
      <c r="T25" s="286"/>
      <c r="U25" s="286"/>
      <c r="V25" s="286"/>
      <c r="W25" s="286"/>
      <c r="X25" s="286"/>
      <c r="Y25" s="286"/>
      <c r="Z25" s="286"/>
    </row>
    <row r="26" ht="15.0" customHeight="1">
      <c r="A26" s="286" t="s">
        <v>450</v>
      </c>
      <c r="B26" s="415">
        <v>0.06</v>
      </c>
      <c r="C26" s="286"/>
      <c r="D26" s="286"/>
      <c r="E26" s="286"/>
      <c r="F26" s="286"/>
      <c r="G26" s="358" t="str">
        <f>'Country equity risk premiums'!A190</f>
        <v>Eastern Europe &amp; Russia</v>
      </c>
      <c r="H26" s="392"/>
      <c r="I26" s="411">
        <f>'Country equity risk premiums'!B190</f>
        <v>0.1304209821</v>
      </c>
      <c r="J26" s="393">
        <f t="shared" si="4"/>
        <v>0</v>
      </c>
      <c r="K26" s="412">
        <f t="shared" si="5"/>
        <v>0</v>
      </c>
      <c r="L26" s="286"/>
      <c r="M26" s="286"/>
      <c r="N26" s="286"/>
      <c r="O26" s="286"/>
      <c r="P26" s="286"/>
      <c r="Q26" s="286"/>
      <c r="R26" s="286"/>
      <c r="S26" s="286"/>
      <c r="T26" s="286"/>
      <c r="U26" s="286"/>
      <c r="V26" s="286"/>
      <c r="W26" s="286"/>
      <c r="X26" s="286"/>
      <c r="Y26" s="286"/>
      <c r="Z26" s="286"/>
    </row>
    <row r="27" ht="15.0" customHeight="1">
      <c r="A27" s="286" t="s">
        <v>451</v>
      </c>
      <c r="B27" s="416">
        <f>IF(B25="Will Input",B26,IF(B25="Country of Incorporation",VLOOKUP('Input sheet'!B7,'Country equity risk premiums'!A5:E181,4),IF(B25="Operating regions",'Cost of capital worksheet'!K32,'Cost of capital worksheet'!K18)))</f>
        <v>0.06225977895</v>
      </c>
      <c r="C27" s="286"/>
      <c r="D27" s="286"/>
      <c r="E27" s="286"/>
      <c r="F27" s="286"/>
      <c r="G27" s="358" t="str">
        <f>'Country equity risk premiums'!A191</f>
        <v>Middle East</v>
      </c>
      <c r="H27" s="392"/>
      <c r="I27" s="411">
        <f>'Country equity risk premiums'!B191</f>
        <v>0.07756247555</v>
      </c>
      <c r="J27" s="393">
        <f t="shared" si="4"/>
        <v>0</v>
      </c>
      <c r="K27" s="412">
        <f t="shared" si="5"/>
        <v>0</v>
      </c>
      <c r="L27" s="286"/>
      <c r="M27" s="286"/>
      <c r="N27" s="286"/>
      <c r="O27" s="286"/>
      <c r="P27" s="286"/>
      <c r="Q27" s="286"/>
      <c r="R27" s="286"/>
      <c r="S27" s="286"/>
      <c r="T27" s="286"/>
      <c r="U27" s="286"/>
      <c r="V27" s="286"/>
      <c r="W27" s="286"/>
      <c r="X27" s="286"/>
      <c r="Y27" s="286"/>
      <c r="Z27" s="286"/>
    </row>
    <row r="28" ht="15.0" customHeight="1">
      <c r="A28" s="286"/>
      <c r="B28" s="286"/>
      <c r="C28" s="286"/>
      <c r="D28" s="286"/>
      <c r="E28" s="286"/>
      <c r="F28" s="286"/>
      <c r="G28" s="358" t="str">
        <f>'Country equity risk premiums'!A192</f>
        <v>North America</v>
      </c>
      <c r="H28" s="392">
        <v>8292.0</v>
      </c>
      <c r="I28" s="411">
        <f>'Country equity risk premiums'!B192</f>
        <v>0.0525</v>
      </c>
      <c r="J28" s="393">
        <f t="shared" si="4"/>
        <v>0.07677564512</v>
      </c>
      <c r="K28" s="412">
        <f t="shared" si="5"/>
        <v>0.004030721369</v>
      </c>
      <c r="L28" s="286"/>
      <c r="M28" s="286"/>
      <c r="N28" s="286"/>
      <c r="O28" s="286"/>
      <c r="P28" s="286"/>
      <c r="Q28" s="286"/>
      <c r="R28" s="286"/>
      <c r="S28" s="286"/>
      <c r="T28" s="286"/>
      <c r="U28" s="286"/>
      <c r="V28" s="286"/>
      <c r="W28" s="286"/>
      <c r="X28" s="286"/>
      <c r="Y28" s="286"/>
      <c r="Z28" s="286"/>
    </row>
    <row r="29" ht="15.0" customHeight="1">
      <c r="A29" s="347" t="s">
        <v>452</v>
      </c>
      <c r="B29" s="286"/>
      <c r="C29" s="286"/>
      <c r="D29" s="286"/>
      <c r="E29" s="286"/>
      <c r="F29" s="286"/>
      <c r="G29" s="358" t="str">
        <f>'Country equity risk premiums'!A193</f>
        <v>Western Europe</v>
      </c>
      <c r="H29" s="392">
        <v>5389.0</v>
      </c>
      <c r="I29" s="411">
        <f>'Country equity risk premiums'!B193</f>
        <v>0.06756878889</v>
      </c>
      <c r="J29" s="393">
        <f t="shared" si="4"/>
        <v>0.04989676213</v>
      </c>
      <c r="K29" s="412">
        <f t="shared" si="5"/>
        <v>0.003371463787</v>
      </c>
      <c r="L29" s="286"/>
      <c r="M29" s="286"/>
      <c r="N29" s="286"/>
      <c r="O29" s="286"/>
      <c r="P29" s="286"/>
      <c r="Q29" s="286"/>
      <c r="R29" s="286"/>
      <c r="S29" s="286"/>
      <c r="T29" s="286"/>
      <c r="U29" s="286"/>
      <c r="V29" s="286"/>
      <c r="W29" s="286"/>
      <c r="X29" s="286"/>
      <c r="Y29" s="286"/>
      <c r="Z29" s="286"/>
    </row>
    <row r="30" ht="15.0" customHeight="1">
      <c r="A30" s="286" t="s">
        <v>453</v>
      </c>
      <c r="B30" s="359">
        <f>'Input sheet'!B14</f>
        <v>10991</v>
      </c>
      <c r="C30" s="286"/>
      <c r="D30" s="286"/>
      <c r="E30" s="286"/>
      <c r="F30" s="286"/>
      <c r="G30" s="392"/>
      <c r="H30" s="392"/>
      <c r="I30" s="417"/>
      <c r="J30" s="393">
        <f t="shared" si="4"/>
        <v>0</v>
      </c>
      <c r="K30" s="412">
        <f t="shared" si="5"/>
        <v>0</v>
      </c>
      <c r="L30" s="286"/>
      <c r="M30" s="286"/>
      <c r="N30" s="286"/>
      <c r="O30" s="286"/>
      <c r="P30" s="286"/>
      <c r="Q30" s="286"/>
      <c r="R30" s="286"/>
      <c r="S30" s="286"/>
      <c r="T30" s="286"/>
      <c r="U30" s="286"/>
      <c r="V30" s="286"/>
      <c r="W30" s="286"/>
      <c r="X30" s="286"/>
      <c r="Y30" s="286"/>
      <c r="Z30" s="286"/>
    </row>
    <row r="31" ht="15.0" customHeight="1">
      <c r="A31" s="286" t="s">
        <v>454</v>
      </c>
      <c r="B31" s="359">
        <f>'Input sheet'!B12</f>
        <v>0</v>
      </c>
      <c r="C31" s="286"/>
      <c r="D31" s="286"/>
      <c r="E31" s="286"/>
      <c r="F31" s="286"/>
      <c r="G31" s="392" t="s">
        <v>455</v>
      </c>
      <c r="H31" s="392">
        <v>66423.0</v>
      </c>
      <c r="I31" s="417">
        <v>0.052</v>
      </c>
      <c r="J31" s="393">
        <f t="shared" si="4"/>
        <v>0.6150106941</v>
      </c>
      <c r="K31" s="412">
        <f t="shared" si="5"/>
        <v>0.0319805561</v>
      </c>
      <c r="L31" s="286"/>
      <c r="M31" s="286"/>
      <c r="N31" s="286"/>
      <c r="O31" s="286"/>
      <c r="P31" s="286"/>
      <c r="Q31" s="286"/>
      <c r="R31" s="286"/>
      <c r="S31" s="286"/>
      <c r="T31" s="286"/>
      <c r="U31" s="286"/>
      <c r="V31" s="286"/>
      <c r="W31" s="286"/>
      <c r="X31" s="286"/>
      <c r="Y31" s="286"/>
      <c r="Z31" s="286"/>
    </row>
    <row r="32" ht="15.0" customHeight="1">
      <c r="A32" s="286" t="s">
        <v>456</v>
      </c>
      <c r="B32" s="418">
        <v>3.0</v>
      </c>
      <c r="C32" s="286"/>
      <c r="D32" s="286"/>
      <c r="E32" s="286"/>
      <c r="F32" s="286"/>
      <c r="G32" s="409" t="s">
        <v>439</v>
      </c>
      <c r="H32" s="409">
        <f>SUM(H21:H31)</f>
        <v>108003</v>
      </c>
      <c r="I32" s="393"/>
      <c r="J32" s="393">
        <f t="shared" ref="J32:K32" si="6">SUM(J21:J31)</f>
        <v>1</v>
      </c>
      <c r="K32" s="412">
        <f t="shared" si="6"/>
        <v>0.05792512775</v>
      </c>
      <c r="L32" s="286"/>
      <c r="M32" s="286"/>
      <c r="N32" s="286"/>
      <c r="O32" s="286"/>
      <c r="P32" s="286"/>
      <c r="Q32" s="286"/>
      <c r="R32" s="286"/>
      <c r="S32" s="286"/>
      <c r="T32" s="286"/>
      <c r="U32" s="286"/>
      <c r="V32" s="286"/>
      <c r="W32" s="286"/>
      <c r="X32" s="286"/>
      <c r="Y32" s="286"/>
      <c r="Z32" s="286"/>
    </row>
    <row r="33" ht="15.0" customHeight="1">
      <c r="A33" s="286" t="s">
        <v>457</v>
      </c>
      <c r="B33" s="419" t="s">
        <v>458</v>
      </c>
      <c r="C33" s="286"/>
      <c r="D33" s="286"/>
      <c r="E33" s="286"/>
      <c r="F33" s="286"/>
      <c r="G33" s="286"/>
      <c r="H33" s="286"/>
      <c r="I33" s="286"/>
      <c r="J33" s="286"/>
      <c r="K33" s="286"/>
      <c r="L33" s="286"/>
      <c r="M33" s="286"/>
      <c r="N33" s="286"/>
      <c r="O33" s="286"/>
      <c r="P33" s="286"/>
      <c r="Q33" s="286"/>
      <c r="R33" s="286"/>
      <c r="S33" s="286"/>
      <c r="T33" s="286"/>
      <c r="U33" s="286"/>
      <c r="V33" s="286"/>
      <c r="W33" s="286"/>
      <c r="X33" s="286"/>
      <c r="Y33" s="286"/>
      <c r="Z33" s="286"/>
    </row>
    <row r="34" ht="15.0" customHeight="1">
      <c r="A34" s="286" t="s">
        <v>459</v>
      </c>
      <c r="B34" s="420">
        <v>0.04</v>
      </c>
      <c r="C34" s="286"/>
      <c r="D34" s="286"/>
      <c r="E34" s="286"/>
      <c r="F34" s="286"/>
      <c r="G34" s="387" t="s">
        <v>460</v>
      </c>
      <c r="H34" s="286"/>
      <c r="I34" s="286"/>
      <c r="J34" s="286"/>
      <c r="K34" s="286"/>
      <c r="L34" s="286"/>
      <c r="M34" s="286"/>
      <c r="N34" s="286"/>
      <c r="O34" s="286"/>
      <c r="P34" s="286"/>
      <c r="Q34" s="286"/>
      <c r="R34" s="286"/>
      <c r="S34" s="286"/>
      <c r="T34" s="286"/>
      <c r="U34" s="286"/>
      <c r="V34" s="286"/>
      <c r="W34" s="286"/>
      <c r="X34" s="286"/>
      <c r="Y34" s="286"/>
      <c r="Z34" s="286"/>
    </row>
    <row r="35" ht="15.0" customHeight="1">
      <c r="A35" s="286" t="s">
        <v>461</v>
      </c>
      <c r="B35" s="419" t="s">
        <v>415</v>
      </c>
      <c r="C35" s="286"/>
      <c r="D35" s="286"/>
      <c r="E35" s="286"/>
      <c r="F35" s="286"/>
      <c r="G35" s="358" t="s">
        <v>462</v>
      </c>
      <c r="H35" s="358" t="s">
        <v>18</v>
      </c>
      <c r="I35" s="358" t="s">
        <v>463</v>
      </c>
      <c r="J35" s="358" t="s">
        <v>464</v>
      </c>
      <c r="K35" s="358" t="s">
        <v>465</v>
      </c>
      <c r="L35" s="358" t="s">
        <v>147</v>
      </c>
      <c r="M35" s="286"/>
      <c r="N35" s="286"/>
      <c r="O35" s="286"/>
      <c r="P35" s="286"/>
      <c r="Q35" s="286"/>
      <c r="R35" s="286"/>
      <c r="S35" s="286"/>
      <c r="T35" s="286"/>
      <c r="U35" s="286"/>
      <c r="V35" s="286"/>
      <c r="W35" s="286"/>
      <c r="X35" s="286"/>
      <c r="Y35" s="286"/>
      <c r="Z35" s="286"/>
    </row>
    <row r="36" ht="15.0" customHeight="1">
      <c r="A36" s="286" t="s">
        <v>466</v>
      </c>
      <c r="B36" s="419">
        <v>2.0</v>
      </c>
      <c r="C36" s="286"/>
      <c r="D36" s="286"/>
      <c r="E36" s="286"/>
      <c r="F36" s="286"/>
      <c r="G36" s="392" t="s">
        <v>14</v>
      </c>
      <c r="H36" s="421">
        <v>25878.0</v>
      </c>
      <c r="I36" s="422">
        <f>IF(G36=0,,VLOOKUP(G36,'Industry Averages(US)'!$A$2:$S$95,15))</f>
        <v>4.975798283</v>
      </c>
      <c r="J36" s="423">
        <f t="shared" ref="J36:J47" si="7">H36*I36</f>
        <v>128763.708</v>
      </c>
      <c r="K36" s="424">
        <f>IF(I36=0,0,VLOOKUP(G36,'Industry Averages(US)'!$A$2:$S$95,7))</f>
        <v>1.53426722</v>
      </c>
      <c r="L36" s="416">
        <f>IF(I36=0,0,VLOOKUP(G36,'Industry Averages(US)'!$A$2:$S$95,13))</f>
        <v>0.1248788161</v>
      </c>
      <c r="M36" s="286"/>
      <c r="N36" s="286"/>
      <c r="O36" s="286"/>
      <c r="P36" s="286"/>
      <c r="Q36" s="286"/>
      <c r="R36" s="286"/>
      <c r="S36" s="286"/>
      <c r="T36" s="286"/>
      <c r="U36" s="286"/>
      <c r="V36" s="286"/>
      <c r="W36" s="286"/>
      <c r="X36" s="286"/>
      <c r="Y36" s="286"/>
      <c r="Z36" s="286"/>
    </row>
    <row r="37" ht="15.0" customHeight="1">
      <c r="A37" s="286" t="s">
        <v>354</v>
      </c>
      <c r="B37" s="416">
        <f>IF(B33="Direct Input",B34,IF(B33="Synthetic Rating",'Synthetic rating'!D16,B24+VLOOKUP('Cost of capital worksheet'!B35,'Synthetic rating'!G42:H56,2)))</f>
        <v>0.0568</v>
      </c>
      <c r="C37" s="286"/>
      <c r="D37" s="286"/>
      <c r="E37" s="286"/>
      <c r="F37" s="286"/>
      <c r="G37" s="392"/>
      <c r="H37" s="421"/>
      <c r="I37" s="422" t="str">
        <f>IF(G37=0,,VLOOKUP(G37,'Industry Averages(US)'!$A$2:$S$95,15))</f>
        <v/>
      </c>
      <c r="J37" s="423">
        <f t="shared" si="7"/>
        <v>0</v>
      </c>
      <c r="K37" s="424">
        <f>IF(I37=0,0,VLOOKUP(G37,'Industry Averages(US)'!$A$2:$S$95,7))</f>
        <v>0</v>
      </c>
      <c r="L37" s="416">
        <f>IF(I37=0,0,VLOOKUP(G37,'Industry Averages(US)'!$A$2:$S$95,13))</f>
        <v>0</v>
      </c>
      <c r="M37" s="286"/>
      <c r="N37" s="286"/>
      <c r="O37" s="286"/>
      <c r="P37" s="286"/>
      <c r="Q37" s="286"/>
      <c r="R37" s="286"/>
      <c r="S37" s="286"/>
      <c r="T37" s="286"/>
      <c r="U37" s="286"/>
      <c r="V37" s="286"/>
      <c r="W37" s="286"/>
      <c r="X37" s="286"/>
      <c r="Y37" s="286"/>
      <c r="Z37" s="286"/>
    </row>
    <row r="38" ht="15.0" customHeight="1">
      <c r="A38" s="286" t="s">
        <v>467</v>
      </c>
      <c r="B38" s="425">
        <f>'Input sheet'!B23</f>
        <v>0.25</v>
      </c>
      <c r="C38" s="286"/>
      <c r="D38" s="286"/>
      <c r="E38" s="286"/>
      <c r="F38" s="286"/>
      <c r="G38" s="392"/>
      <c r="H38" s="421"/>
      <c r="I38" s="422" t="str">
        <f>IF(G38=0,,VLOOKUP(G38,'Industry Averages(US)'!$A$2:$S$95,15))</f>
        <v/>
      </c>
      <c r="J38" s="423">
        <f t="shared" si="7"/>
        <v>0</v>
      </c>
      <c r="K38" s="424">
        <f>IF(I38=0,0,VLOOKUP(G38,'Industry Averages(US)'!$A$2:$S$95,7))</f>
        <v>0</v>
      </c>
      <c r="L38" s="416">
        <f>IF(I38=0,0,VLOOKUP(G38,'Industry Averages(US)'!$A$2:$S$95,13))</f>
        <v>0</v>
      </c>
      <c r="M38" s="286"/>
      <c r="N38" s="286"/>
      <c r="O38" s="286"/>
      <c r="P38" s="286"/>
      <c r="Q38" s="286"/>
      <c r="R38" s="286"/>
      <c r="S38" s="286"/>
      <c r="T38" s="286"/>
      <c r="U38" s="286"/>
      <c r="V38" s="286"/>
      <c r="W38" s="286"/>
      <c r="X38" s="286"/>
      <c r="Y38" s="286"/>
      <c r="Z38" s="286"/>
    </row>
    <row r="39" ht="15.0" customHeight="1">
      <c r="A39" s="286"/>
      <c r="B39" s="286"/>
      <c r="C39" s="286"/>
      <c r="D39" s="286"/>
      <c r="E39" s="286"/>
      <c r="F39" s="286"/>
      <c r="G39" s="392"/>
      <c r="H39" s="421"/>
      <c r="I39" s="422" t="str">
        <f>IF(G39=0,,VLOOKUP(G39,'Industry Averages(US)'!$A$2:$S$95,15))</f>
        <v/>
      </c>
      <c r="J39" s="423">
        <f t="shared" si="7"/>
        <v>0</v>
      </c>
      <c r="K39" s="424">
        <f>IF(I39=0,0,VLOOKUP(G39,'Industry Averages(US)'!$A$2:$S$95,7))</f>
        <v>0</v>
      </c>
      <c r="L39" s="416">
        <f>IF(I39=0,0,VLOOKUP(G39,'Industry Averages(US)'!$A$2:$S$95,13))</f>
        <v>0</v>
      </c>
      <c r="M39" s="286"/>
      <c r="N39" s="286"/>
      <c r="O39" s="286"/>
      <c r="P39" s="286"/>
      <c r="Q39" s="286"/>
      <c r="R39" s="286"/>
      <c r="S39" s="286"/>
      <c r="T39" s="286"/>
      <c r="U39" s="286"/>
      <c r="V39" s="286"/>
      <c r="W39" s="286"/>
      <c r="X39" s="286"/>
      <c r="Y39" s="286"/>
      <c r="Z39" s="286"/>
    </row>
    <row r="40" ht="15.0" customHeight="1">
      <c r="A40" s="286" t="s">
        <v>468</v>
      </c>
      <c r="B40" s="418">
        <v>0.0</v>
      </c>
      <c r="C40" s="286"/>
      <c r="D40" s="286"/>
      <c r="E40" s="286"/>
      <c r="F40" s="286"/>
      <c r="G40" s="392"/>
      <c r="H40" s="421"/>
      <c r="I40" s="422" t="str">
        <f>IF(G40=0,,VLOOKUP(G40,'Industry Averages(US)'!$A$2:$S$95,15))</f>
        <v/>
      </c>
      <c r="J40" s="423">
        <f t="shared" si="7"/>
        <v>0</v>
      </c>
      <c r="K40" s="424">
        <f>IF(I40=0,0,VLOOKUP(G40,'Industry Averages(US)'!$A$2:$S$95,7))</f>
        <v>0</v>
      </c>
      <c r="L40" s="416">
        <f>IF(I40=0,0,VLOOKUP(G40,'Industry Averages(US)'!$A$2:$S$95,13))</f>
        <v>0</v>
      </c>
      <c r="M40" s="426"/>
      <c r="N40" s="426"/>
      <c r="O40" s="426"/>
      <c r="P40" s="426"/>
      <c r="Q40" s="426"/>
      <c r="R40" s="426"/>
      <c r="S40" s="426"/>
      <c r="T40" s="426"/>
      <c r="U40" s="426"/>
      <c r="V40" s="426"/>
      <c r="W40" s="426"/>
      <c r="X40" s="426"/>
      <c r="Y40" s="426"/>
      <c r="Z40" s="426"/>
    </row>
    <row r="41" ht="15.0" customHeight="1">
      <c r="A41" s="286" t="s">
        <v>469</v>
      </c>
      <c r="B41" s="418">
        <v>0.0</v>
      </c>
      <c r="C41" s="286"/>
      <c r="D41" s="286"/>
      <c r="E41" s="286"/>
      <c r="F41" s="286"/>
      <c r="G41" s="392"/>
      <c r="H41" s="421"/>
      <c r="I41" s="422" t="str">
        <f>IF(G41=0,,VLOOKUP(G41,'Industry Averages(US)'!$A$2:$S$95,15))</f>
        <v/>
      </c>
      <c r="J41" s="423">
        <f t="shared" si="7"/>
        <v>0</v>
      </c>
      <c r="K41" s="424">
        <f>IF(I41=0,0,VLOOKUP(G41,'Industry Averages(US)'!$A$2:$S$95,7))</f>
        <v>0</v>
      </c>
      <c r="L41" s="416">
        <f>IF(I41=0,0,VLOOKUP(G41,'Industry Averages(US)'!$A$2:$S$95,13))</f>
        <v>0</v>
      </c>
      <c r="M41" s="286"/>
      <c r="N41" s="286"/>
      <c r="O41" s="286"/>
      <c r="P41" s="286"/>
      <c r="Q41" s="286"/>
      <c r="R41" s="286"/>
      <c r="S41" s="286"/>
      <c r="T41" s="286"/>
      <c r="U41" s="286"/>
      <c r="V41" s="286"/>
      <c r="W41" s="286"/>
      <c r="X41" s="286"/>
      <c r="Y41" s="286"/>
      <c r="Z41" s="286"/>
    </row>
    <row r="42" ht="15.0" customHeight="1">
      <c r="A42" s="286" t="s">
        <v>470</v>
      </c>
      <c r="B42" s="418">
        <v>0.0</v>
      </c>
      <c r="C42" s="286"/>
      <c r="D42" s="286"/>
      <c r="E42" s="286"/>
      <c r="F42" s="286"/>
      <c r="G42" s="392"/>
      <c r="H42" s="421"/>
      <c r="I42" s="422" t="str">
        <f>IF(G42=0,,VLOOKUP(G42,'Industry Averages(US)'!$A$2:$S$95,15))</f>
        <v/>
      </c>
      <c r="J42" s="423">
        <f t="shared" si="7"/>
        <v>0</v>
      </c>
      <c r="K42" s="424">
        <f>IF(I42=0,0,VLOOKUP(G42,'Industry Averages(US)'!$A$2:$S$95,7))</f>
        <v>0</v>
      </c>
      <c r="L42" s="416">
        <f>IF(I42=0,0,VLOOKUP(G42,'Industry Averages(US)'!$A$2:$S$95,13))</f>
        <v>0</v>
      </c>
      <c r="M42" s="286"/>
      <c r="N42" s="286"/>
      <c r="O42" s="286"/>
      <c r="P42" s="286"/>
      <c r="Q42" s="286"/>
      <c r="R42" s="286"/>
      <c r="S42" s="286"/>
      <c r="T42" s="286"/>
      <c r="U42" s="286"/>
      <c r="V42" s="286"/>
      <c r="W42" s="286"/>
      <c r="X42" s="286"/>
      <c r="Y42" s="286"/>
      <c r="Z42" s="286"/>
    </row>
    <row r="43" ht="15.0" customHeight="1">
      <c r="A43" s="286" t="s">
        <v>471</v>
      </c>
      <c r="B43" s="418">
        <v>0.0</v>
      </c>
      <c r="C43" s="286"/>
      <c r="D43" s="286"/>
      <c r="E43" s="286"/>
      <c r="F43" s="286"/>
      <c r="G43" s="392"/>
      <c r="H43" s="421"/>
      <c r="I43" s="422" t="str">
        <f>IF(G43=0,,VLOOKUP(G43,'Industry Averages(US)'!$A$2:$S$95,15))</f>
        <v/>
      </c>
      <c r="J43" s="423">
        <f t="shared" si="7"/>
        <v>0</v>
      </c>
      <c r="K43" s="424">
        <f>IF(I43=0,0,VLOOKUP(G43,'Industry Averages(US)'!$A$2:$S$95,7))</f>
        <v>0</v>
      </c>
      <c r="L43" s="416">
        <f>IF(I43=0,0,VLOOKUP(G43,'Industry Averages(US)'!$A$2:$S$95,13))</f>
        <v>0</v>
      </c>
      <c r="M43" s="286"/>
      <c r="N43" s="286"/>
      <c r="O43" s="286"/>
      <c r="P43" s="286"/>
      <c r="Q43" s="286"/>
      <c r="R43" s="286"/>
      <c r="S43" s="286"/>
      <c r="T43" s="286"/>
      <c r="U43" s="286"/>
      <c r="V43" s="286"/>
      <c r="W43" s="286"/>
      <c r="X43" s="286"/>
      <c r="Y43" s="286"/>
      <c r="Z43" s="286"/>
    </row>
    <row r="44" ht="13.5" customHeight="1">
      <c r="A44" s="286"/>
      <c r="B44" s="286"/>
      <c r="C44" s="286"/>
      <c r="D44" s="286"/>
      <c r="E44" s="286"/>
      <c r="F44" s="286"/>
      <c r="G44" s="392"/>
      <c r="H44" s="421"/>
      <c r="I44" s="422" t="str">
        <f>IF(G44=0,,VLOOKUP(G44,'Industry Averages(US)'!$A$2:$S$95,15))</f>
        <v/>
      </c>
      <c r="J44" s="423">
        <f t="shared" si="7"/>
        <v>0</v>
      </c>
      <c r="K44" s="424">
        <f>IF(I44=0,0,VLOOKUP(G44,'Industry Averages(US)'!$A$2:$S$95,7))</f>
        <v>0</v>
      </c>
      <c r="L44" s="416">
        <f>IF(I44=0,0,VLOOKUP(G44,'Industry Averages(US)'!$A$2:$S$95,13))</f>
        <v>0</v>
      </c>
      <c r="M44" s="427" t="s">
        <v>472</v>
      </c>
      <c r="N44" s="125"/>
      <c r="O44" s="126"/>
    </row>
    <row r="45" ht="12.75" customHeight="1">
      <c r="A45" s="286" t="s">
        <v>473</v>
      </c>
      <c r="B45" s="359">
        <f>IF('Input sheet'!B16="Yes",'Operating lease converter'!F33,0)</f>
        <v>0</v>
      </c>
      <c r="C45" s="286"/>
      <c r="D45" s="286"/>
      <c r="E45" s="286"/>
      <c r="F45" s="286"/>
      <c r="G45" s="392"/>
      <c r="H45" s="421"/>
      <c r="I45" s="422" t="str">
        <f>IF(G45=0,,VLOOKUP(G45,'Industry Averages(US)'!$A$2:$S$95,15))</f>
        <v/>
      </c>
      <c r="J45" s="423">
        <f t="shared" si="7"/>
        <v>0</v>
      </c>
      <c r="K45" s="424">
        <f>IF(I45=0,0,VLOOKUP(G45,'Industry Averages(US)'!$A$2:$S$95,7))</f>
        <v>0</v>
      </c>
      <c r="L45" s="416">
        <f>IF(I45=0,0,VLOOKUP(G45,'Industry Averages(US)'!$A$2:$S$95,13))</f>
        <v>0</v>
      </c>
      <c r="M45" s="128"/>
      <c r="O45" s="129"/>
    </row>
    <row r="46" ht="12.75" customHeight="1">
      <c r="A46" s="286"/>
      <c r="B46" s="286"/>
      <c r="C46" s="286"/>
      <c r="D46" s="286"/>
      <c r="E46" s="286"/>
      <c r="F46" s="286"/>
      <c r="G46" s="392"/>
      <c r="H46" s="421"/>
      <c r="I46" s="422" t="str">
        <f>IF(G46=0,,VLOOKUP(G46,'Industry Averages(US)'!$A$2:$S$95,15))</f>
        <v/>
      </c>
      <c r="J46" s="423">
        <f t="shared" si="7"/>
        <v>0</v>
      </c>
      <c r="K46" s="424">
        <f>IF(I46=0,0,VLOOKUP(G46,'Industry Averages(US)'!$A$2:$S$95,7))</f>
        <v>0</v>
      </c>
      <c r="L46" s="416">
        <f>IF(I46=0,0,VLOOKUP(G46,'Industry Averages(US)'!$A$2:$S$95,13))</f>
        <v>0</v>
      </c>
      <c r="M46" s="128"/>
      <c r="O46" s="129"/>
    </row>
    <row r="47" ht="12.75" customHeight="1">
      <c r="A47" s="347" t="s">
        <v>474</v>
      </c>
      <c r="B47" s="286"/>
      <c r="C47" s="286"/>
      <c r="D47" s="286"/>
      <c r="E47" s="286"/>
      <c r="F47" s="286"/>
      <c r="G47" s="392"/>
      <c r="H47" s="421"/>
      <c r="I47" s="422" t="str">
        <f>IF(G47=0,,VLOOKUP(G47,'Industry Averages(US)'!$A$2:$S$95,15))</f>
        <v/>
      </c>
      <c r="J47" s="423">
        <f t="shared" si="7"/>
        <v>0</v>
      </c>
      <c r="K47" s="424">
        <f>IF(I47=0,0,VLOOKUP(G47,'Industry Averages(US)'!$A$2:$S$95,7))</f>
        <v>0</v>
      </c>
      <c r="L47" s="416">
        <f>IF(I47=0,0,VLOOKUP(G47,'Industry Averages(US)'!$A$2:$S$95,13))</f>
        <v>0</v>
      </c>
      <c r="M47" s="128"/>
      <c r="O47" s="129"/>
    </row>
    <row r="48" ht="12.75" customHeight="1">
      <c r="A48" s="286" t="s">
        <v>475</v>
      </c>
      <c r="B48" s="418">
        <v>0.0</v>
      </c>
      <c r="C48" s="286"/>
      <c r="D48" s="286"/>
      <c r="E48" s="286"/>
      <c r="F48" s="286"/>
      <c r="G48" s="428" t="s">
        <v>40</v>
      </c>
      <c r="H48" s="429">
        <f>SUM(H36:H47)</f>
        <v>25878</v>
      </c>
      <c r="I48" s="430"/>
      <c r="J48" s="423">
        <f>SUM(J36:J47)</f>
        <v>128763.708</v>
      </c>
      <c r="K48" s="431">
        <f>K36*(J36/J48)+K37*J37/J48+K38*J38/J48+K39*J39/J48+K40*J40/J48+K41*J41/J48+K42*J42/J48+K43*J43/J48+K44*J44/J48+K45*J45/J48+K46*J46/J48+K47*J47/J48</f>
        <v>1.53426722</v>
      </c>
      <c r="L48" s="432">
        <f>L36*(J36/J48)+L37*J37/J48+L38*J38/J48+L39*J39/J48+L40*J40/J48+L41*J41/J48+L42*J42/J48+L43*J43/J48+L44*J44/J48+L45*J45/J48+L46*J46/J48+L47*J47/J48</f>
        <v>0.1248788161</v>
      </c>
      <c r="M48" s="130"/>
      <c r="N48" s="131"/>
      <c r="O48" s="132"/>
    </row>
    <row r="49" ht="12.75" customHeight="1">
      <c r="A49" s="286" t="s">
        <v>476</v>
      </c>
      <c r="B49" s="418">
        <v>70.0</v>
      </c>
      <c r="C49" s="286"/>
      <c r="D49" s="286"/>
      <c r="E49" s="286"/>
      <c r="F49" s="286"/>
    </row>
    <row r="50" ht="12.75" customHeight="1">
      <c r="A50" s="286" t="s">
        <v>477</v>
      </c>
      <c r="B50" s="418">
        <v>5.0</v>
      </c>
      <c r="C50" s="286"/>
      <c r="D50" s="286"/>
      <c r="E50" s="286"/>
      <c r="F50" s="286"/>
      <c r="G50" s="433" t="s">
        <v>478</v>
      </c>
    </row>
    <row r="51" ht="12.75" customHeight="1">
      <c r="A51" s="286"/>
      <c r="B51" s="286"/>
      <c r="C51" s="286"/>
      <c r="D51" s="286"/>
      <c r="E51" s="286"/>
      <c r="F51" s="286"/>
      <c r="G51" s="358" t="s">
        <v>462</v>
      </c>
      <c r="H51" s="358" t="s">
        <v>18</v>
      </c>
      <c r="I51" s="358" t="s">
        <v>463</v>
      </c>
      <c r="J51" s="358" t="s">
        <v>464</v>
      </c>
      <c r="K51" s="358" t="s">
        <v>465</v>
      </c>
      <c r="L51" s="358" t="s">
        <v>147</v>
      </c>
    </row>
    <row r="52" ht="12.75" customHeight="1">
      <c r="A52" s="391" t="s">
        <v>337</v>
      </c>
      <c r="B52" s="286"/>
      <c r="C52" s="286"/>
      <c r="D52" s="286"/>
      <c r="E52" s="286"/>
      <c r="F52" s="286"/>
      <c r="G52" s="392" t="s">
        <v>14</v>
      </c>
      <c r="H52" s="421">
        <v>25878.0</v>
      </c>
      <c r="I52" s="422">
        <f>IF(G52=0,,VLOOKUP(G52,'Industry Average Beta (Global)'!$A$2:$O$95,15))</f>
        <v>3.754879617</v>
      </c>
      <c r="J52" s="423">
        <f t="shared" ref="J52:J63" si="8">H52*I52</f>
        <v>97168.77472</v>
      </c>
      <c r="K52" s="422">
        <f>IF(G52=0,,VLOOKUP(G52,'Industry Average Beta (Global)'!$A$2:$O$95,7))</f>
        <v>1.671599785</v>
      </c>
      <c r="L52" s="416">
        <f>IF(I52=0,0,VLOOKUP(G52,'Industry Average Beta (Global)'!$A$2:$M$95,13))</f>
        <v>0.1611509893</v>
      </c>
    </row>
    <row r="53" ht="12.75" customHeight="1">
      <c r="A53" s="358" t="s">
        <v>479</v>
      </c>
      <c r="B53" s="358"/>
      <c r="C53" s="359">
        <f>B31*(1-(1+B37)^(-B32))/B37+B30/(1+B37)^B32</f>
        <v>9312.339358</v>
      </c>
      <c r="D53" s="286"/>
      <c r="E53" s="286"/>
      <c r="F53" s="286"/>
      <c r="G53" s="392"/>
      <c r="H53" s="421"/>
      <c r="I53" s="422" t="str">
        <f>IF(G53=0,,VLOOKUP(G53,'Industry Average Beta (Global)'!$A$2:$O$95,15))</f>
        <v/>
      </c>
      <c r="J53" s="423">
        <f t="shared" si="8"/>
        <v>0</v>
      </c>
      <c r="K53" s="422" t="str">
        <f>IF(G53=0,,VLOOKUP(G53,'Industry Average Beta (Global)'!$A$2:$O$95,7))</f>
        <v/>
      </c>
      <c r="L53" s="416">
        <f>IF(I53=0,0,VLOOKUP(G53,'Industry Average Beta (Global)'!$A$2:$M$95,13))</f>
        <v>0</v>
      </c>
    </row>
    <row r="54" ht="12.75" customHeight="1">
      <c r="A54" s="358" t="s">
        <v>480</v>
      </c>
      <c r="B54" s="358"/>
      <c r="C54" s="359">
        <f>B41*(1-(1+B37)^(-B42))/B37+B40/(1+B37)^B42</f>
        <v>0</v>
      </c>
      <c r="D54" s="286"/>
      <c r="E54" s="286"/>
      <c r="F54" s="286"/>
      <c r="G54" s="392"/>
      <c r="H54" s="421"/>
      <c r="I54" s="422" t="str">
        <f>IF(G54=0,,VLOOKUP(G54,'Industry Average Beta (Global)'!$A$2:$O$95,15))</f>
        <v/>
      </c>
      <c r="J54" s="423">
        <f t="shared" si="8"/>
        <v>0</v>
      </c>
      <c r="K54" s="422" t="str">
        <f>IF(G54=0,,VLOOKUP(G54,'Industry Average Beta (Global)'!$A$2:$O$95,7))</f>
        <v/>
      </c>
      <c r="L54" s="416">
        <f>IF(I54=0,0,VLOOKUP(G54,'Industry Average Beta (Global)'!$A$2:$M$95,13))</f>
        <v>0</v>
      </c>
    </row>
    <row r="55" ht="12.75" customHeight="1">
      <c r="A55" s="358" t="s">
        <v>481</v>
      </c>
      <c r="B55" s="358"/>
      <c r="C55" s="359">
        <f>B45</f>
        <v>0</v>
      </c>
      <c r="D55" s="286"/>
      <c r="E55" s="286"/>
      <c r="F55" s="286"/>
      <c r="G55" s="392"/>
      <c r="H55" s="421"/>
      <c r="I55" s="422" t="str">
        <f>IF(G55=0,,VLOOKUP(G55,'Industry Average Beta (Global)'!$A$2:$O$95,15))</f>
        <v/>
      </c>
      <c r="J55" s="423">
        <f t="shared" si="8"/>
        <v>0</v>
      </c>
      <c r="K55" s="422" t="str">
        <f>IF(G55=0,,VLOOKUP(G55,'Industry Average Beta (Global)'!$A$2:$O$95,7))</f>
        <v/>
      </c>
      <c r="L55" s="416">
        <f>IF(I55=0,0,VLOOKUP(G55,'Industry Average Beta (Global)'!$A$2:$M$95,13))</f>
        <v>0</v>
      </c>
    </row>
    <row r="56" ht="12.75" customHeight="1">
      <c r="A56" s="358" t="s">
        <v>482</v>
      </c>
      <c r="B56" s="358"/>
      <c r="C56" s="359">
        <f>B43-C54</f>
        <v>0</v>
      </c>
      <c r="D56" s="286"/>
      <c r="E56" s="286"/>
      <c r="F56" s="286"/>
      <c r="G56" s="392"/>
      <c r="H56" s="421"/>
      <c r="I56" s="422" t="str">
        <f>IF(G56=0,,VLOOKUP(G56,'Industry Average Beta (Global)'!$A$2:$O$95,15))</f>
        <v/>
      </c>
      <c r="J56" s="423">
        <f t="shared" si="8"/>
        <v>0</v>
      </c>
      <c r="K56" s="422" t="str">
        <f>IF(G56=0,,VLOOKUP(G56,'Industry Average Beta (Global)'!$A$2:$O$95,7))</f>
        <v/>
      </c>
      <c r="L56" s="416">
        <f>IF(I56=0,0,VLOOKUP(G56,'Industry Average Beta (Global)'!$A$2:$M$95,13))</f>
        <v>0</v>
      </c>
    </row>
    <row r="57" ht="12.75" customHeight="1">
      <c r="A57" s="358" t="s">
        <v>483</v>
      </c>
      <c r="B57" s="358"/>
      <c r="C57" s="408">
        <f>IF(B21="Direct Input",B22,B23*(1+(1-B38)*(C60/B60)))</f>
        <v>1.537657164</v>
      </c>
      <c r="D57" s="286"/>
      <c r="E57" s="286"/>
      <c r="F57" s="286"/>
      <c r="G57" s="392"/>
      <c r="H57" s="421"/>
      <c r="I57" s="422" t="str">
        <f>IF(G57=0,,VLOOKUP(G57,'Industry Average Beta (Global)'!$A$2:$O$95,15))</f>
        <v/>
      </c>
      <c r="J57" s="423">
        <f t="shared" si="8"/>
        <v>0</v>
      </c>
      <c r="K57" s="422" t="str">
        <f>IF(G57=0,,VLOOKUP(G57,'Industry Average Beta (Global)'!$A$2:$O$95,7))</f>
        <v/>
      </c>
      <c r="L57" s="416">
        <f>IF(I57=0,0,VLOOKUP(G57,'Industry Average Beta (Global)'!$A$2:$M$95,13))</f>
        <v>0</v>
      </c>
    </row>
    <row r="58" ht="12.75" customHeight="1">
      <c r="A58" s="286"/>
      <c r="B58" s="286"/>
      <c r="C58" s="408"/>
      <c r="D58" s="286"/>
      <c r="E58" s="286"/>
      <c r="F58" s="286"/>
      <c r="G58" s="392"/>
      <c r="H58" s="421"/>
      <c r="I58" s="422" t="str">
        <f>IF(G58=0,,VLOOKUP(G58,'Industry Average Beta (Global)'!$A$2:$O$95,15))</f>
        <v/>
      </c>
      <c r="J58" s="423">
        <f t="shared" si="8"/>
        <v>0</v>
      </c>
      <c r="K58" s="422" t="str">
        <f>IF(G58=0,,VLOOKUP(G58,'Industry Average Beta (Global)'!$A$2:$O$95,7))</f>
        <v/>
      </c>
      <c r="L58" s="416">
        <f>IF(I58=0,0,VLOOKUP(G58,'Industry Average Beta (Global)'!$A$2:$M$95,13))</f>
        <v>0</v>
      </c>
    </row>
    <row r="59" ht="12.75" customHeight="1">
      <c r="A59" s="426"/>
      <c r="B59" s="434" t="s">
        <v>437</v>
      </c>
      <c r="C59" s="434" t="s">
        <v>484</v>
      </c>
      <c r="D59" s="434" t="s">
        <v>474</v>
      </c>
      <c r="E59" s="434" t="s">
        <v>485</v>
      </c>
      <c r="F59" s="426"/>
      <c r="G59" s="397"/>
      <c r="H59" s="421"/>
      <c r="I59" s="422" t="str">
        <f>IF(G59=0,,VLOOKUP(G59,'Industry Average Beta (Global)'!$A$2:$O$95,15))</f>
        <v/>
      </c>
      <c r="J59" s="423">
        <f t="shared" si="8"/>
        <v>0</v>
      </c>
      <c r="K59" s="422" t="str">
        <f>IF(G59=0,,VLOOKUP(G59,'Industry Average Beta (Global)'!$A$2:$O$95,7))</f>
        <v/>
      </c>
      <c r="L59" s="416">
        <f>IF(I59=0,0,VLOOKUP(G59,'Industry Average Beta (Global)'!$A$2:$M$95,13))</f>
        <v>0</v>
      </c>
    </row>
    <row r="60" ht="13.5" customHeight="1">
      <c r="A60" s="358" t="s">
        <v>486</v>
      </c>
      <c r="B60" s="359">
        <f>B18*B19</f>
        <v>3161030</v>
      </c>
      <c r="C60" s="435">
        <f>C53+C54+C55</f>
        <v>9312.339358</v>
      </c>
      <c r="D60" s="359">
        <f>B48*B49</f>
        <v>0</v>
      </c>
      <c r="E60" s="435">
        <f t="shared" ref="E60:E61" si="10">SUM(B60:D60)</f>
        <v>3170342.339</v>
      </c>
      <c r="F60" s="286"/>
      <c r="G60" s="392"/>
      <c r="H60" s="421"/>
      <c r="I60" s="422" t="str">
        <f>IF(G60=0,,VLOOKUP(G60,'Industry Average Beta (Global)'!$A$2:$O$95,15))</f>
        <v/>
      </c>
      <c r="J60" s="423">
        <f t="shared" si="8"/>
        <v>0</v>
      </c>
      <c r="K60" s="422" t="str">
        <f>IF(G60=0,,VLOOKUP(G60,'Industry Average Beta (Global)'!$A$2:$O$95,7))</f>
        <v/>
      </c>
      <c r="L60" s="416">
        <f>IF(I60=0,0,VLOOKUP(G60,'Industry Average Beta (Global)'!$A$2:$M$95,13))</f>
        <v>0</v>
      </c>
      <c r="M60" s="427" t="s">
        <v>472</v>
      </c>
      <c r="N60" s="125"/>
      <c r="O60" s="126"/>
    </row>
    <row r="61" ht="12.75" customHeight="1">
      <c r="A61" s="358" t="s">
        <v>487</v>
      </c>
      <c r="B61" s="393">
        <f t="shared" ref="B61:D61" si="9">B60/$E$60</f>
        <v>0.9970626707</v>
      </c>
      <c r="C61" s="393">
        <f t="shared" si="9"/>
        <v>0.002937329273</v>
      </c>
      <c r="D61" s="393">
        <f t="shared" si="9"/>
        <v>0</v>
      </c>
      <c r="E61" s="436">
        <f t="shared" si="10"/>
        <v>1</v>
      </c>
      <c r="F61" s="286"/>
      <c r="G61" s="392"/>
      <c r="H61" s="421"/>
      <c r="I61" s="422" t="str">
        <f>IF(G61=0,,VLOOKUP(G61,'Industry Average Beta (Global)'!$A$2:$O$95,15))</f>
        <v/>
      </c>
      <c r="J61" s="423">
        <f t="shared" si="8"/>
        <v>0</v>
      </c>
      <c r="K61" s="422" t="str">
        <f>IF(G61=0,,VLOOKUP(G61,'Industry Average Beta (Global)'!$A$2:$O$95,7))</f>
        <v/>
      </c>
      <c r="L61" s="416">
        <f>IF(I61=0,0,VLOOKUP(G61,'Industry Average Beta (Global)'!$A$2:$M$95,13))</f>
        <v>0</v>
      </c>
      <c r="M61" s="128"/>
      <c r="O61" s="129"/>
    </row>
    <row r="62" ht="12.75" customHeight="1">
      <c r="A62" s="358" t="s">
        <v>488</v>
      </c>
      <c r="B62" s="393">
        <f>B24+C57*B27</f>
        <v>0.1383341951</v>
      </c>
      <c r="C62" s="393">
        <f>B37*(1-B38)</f>
        <v>0.0426</v>
      </c>
      <c r="D62" s="437">
        <f>B50/B49</f>
        <v>0.07142857143</v>
      </c>
      <c r="E62" s="438">
        <f>B61*B62+C61*C62+D61*D62</f>
        <v>0.1380529923</v>
      </c>
      <c r="F62" s="286"/>
      <c r="G62" s="392"/>
      <c r="H62" s="421"/>
      <c r="I62" s="422" t="str">
        <f>IF(G62=0,,VLOOKUP(G62,'Industry Average Beta (Global)'!$A$2:$O$95,15))</f>
        <v/>
      </c>
      <c r="J62" s="423">
        <f t="shared" si="8"/>
        <v>0</v>
      </c>
      <c r="K62" s="422" t="str">
        <f>IF(G62=0,,VLOOKUP(G62,'Industry Average Beta (Global)'!$A$2:$O$95,7))</f>
        <v/>
      </c>
      <c r="L62" s="416">
        <f>IF(I62=0,0,VLOOKUP(G62,'Industry Average Beta (Global)'!$A$2:$M$95,13))</f>
        <v>0</v>
      </c>
      <c r="M62" s="128"/>
      <c r="O62" s="129"/>
    </row>
    <row r="63" ht="12.75" customHeight="1">
      <c r="G63" s="392"/>
      <c r="H63" s="421"/>
      <c r="I63" s="422" t="str">
        <f>IF(G63=0,,VLOOKUP(G63,'Industry Average Beta (Global)'!$A$2:$O$95,15))</f>
        <v/>
      </c>
      <c r="J63" s="423">
        <f t="shared" si="8"/>
        <v>0</v>
      </c>
      <c r="K63" s="422" t="str">
        <f>IF(G63=0,,VLOOKUP(G63,'Industry Average Beta (Global)'!$A$2:$O$95,7))</f>
        <v/>
      </c>
      <c r="L63" s="416">
        <f>IF(I63=0,0,VLOOKUP(G63,'Industry Average Beta (Global)'!$A$2:$M$95,13))</f>
        <v>0</v>
      </c>
      <c r="M63" s="128"/>
      <c r="O63" s="129"/>
    </row>
    <row r="64" ht="12.75" customHeight="1">
      <c r="G64" s="428" t="s">
        <v>40</v>
      </c>
      <c r="H64" s="429">
        <f>SUM(H52:H63)</f>
        <v>25878</v>
      </c>
      <c r="I64" s="430"/>
      <c r="J64" s="423">
        <f>SUM(J52:J63)</f>
        <v>97168.77472</v>
      </c>
      <c r="K64" s="430">
        <f>K52*(J52/J64)+K53*J53/J64+K54*J54/J64+K55*J55/J64+K56*J56/J64+K57*J57/J64+K58*J58/J64+K59*J59/J64+K60*J60/J64+K61*J61/J64+K62*J62/J64+K63*J63/J64</f>
        <v>1.671599785</v>
      </c>
      <c r="L64" s="432">
        <f>L52*(J52/J64)+L53*J53/J64+L54*J54/J64+L55*J55/J64+L56*J56/J64+L57*J57/J64+L58*J58/J64+L59*J59/J64+L60*J60/J64+L61*J61/J64+L62*J62/J64+L63*J63/J64</f>
        <v>0.1611509893</v>
      </c>
      <c r="M64" s="130"/>
      <c r="N64" s="131"/>
      <c r="O64" s="132"/>
    </row>
    <row r="65" ht="12.75" customHeight="1">
      <c r="A65" s="439" t="s">
        <v>489</v>
      </c>
      <c r="B65" s="13"/>
      <c r="C65" s="13"/>
      <c r="D65" s="13"/>
      <c r="E65" s="13"/>
      <c r="F65" s="14"/>
    </row>
    <row r="66" ht="12.75" customHeight="1">
      <c r="A66" s="286" t="s">
        <v>490</v>
      </c>
      <c r="B66" s="440" t="s">
        <v>491</v>
      </c>
    </row>
    <row r="67" ht="12.75" customHeight="1">
      <c r="A67" s="441" t="s">
        <v>492</v>
      </c>
      <c r="B67" s="442">
        <f>IF(B66="Single Business(US)",(VLOOKUP('Input sheet'!B8,'Industry Averages(US)'!A2:M95,13)+('Input sheet'!B33-3.88%)),IF(B66="Multibusiness(US)",L48+('Input sheet'!B33-3.88%),IF(B66="Single Business(Global)",(VLOOKUP('Input sheet'!B8,'Industry Average Beta (Global)'!A2:M95,13)+('Input sheet'!B33-3.88%)),L64+('Input sheet'!B33-3.88%))))</f>
        <v>0.1286788161</v>
      </c>
    </row>
    <row r="68" ht="12.75" customHeight="1"/>
    <row r="69" ht="12.75" customHeight="1">
      <c r="A69" s="439" t="s">
        <v>493</v>
      </c>
      <c r="B69" s="13"/>
      <c r="C69" s="13"/>
      <c r="D69" s="13"/>
      <c r="E69" s="13"/>
      <c r="F69" s="14"/>
    </row>
    <row r="70" ht="12.75" customHeight="1">
      <c r="A70" s="441" t="s">
        <v>494</v>
      </c>
      <c r="B70" s="443" t="s">
        <v>495</v>
      </c>
    </row>
    <row r="71" ht="12.75" customHeight="1">
      <c r="A71" s="441" t="s">
        <v>496</v>
      </c>
      <c r="B71" s="443" t="s">
        <v>497</v>
      </c>
    </row>
    <row r="72" ht="12.75" customHeight="1">
      <c r="A72" s="441" t="s">
        <v>498</v>
      </c>
      <c r="B72" s="432">
        <f>IF(B71="US",VLOOKUP(B70,A75:D79,2),IF(B71="Emerging Markets",VLOOKUP(B70,A75:D79,3),VLOOKUP(B70,A75:D79,4)))+('Input sheet'!B33-3.88%)</f>
        <v>0.1157</v>
      </c>
    </row>
    <row r="73" ht="12.75" customHeight="1"/>
    <row r="74" ht="12.75" customHeight="1">
      <c r="A74" s="444" t="s">
        <v>499</v>
      </c>
      <c r="B74" s="445" t="s">
        <v>500</v>
      </c>
      <c r="C74" s="445" t="s">
        <v>501</v>
      </c>
      <c r="D74" s="445" t="s">
        <v>502</v>
      </c>
      <c r="E74" s="445" t="s">
        <v>503</v>
      </c>
      <c r="F74" s="445" t="s">
        <v>504</v>
      </c>
    </row>
    <row r="75" ht="12.75" customHeight="1">
      <c r="A75" s="446" t="s">
        <v>505</v>
      </c>
      <c r="B75" s="447">
        <v>0.0601</v>
      </c>
      <c r="C75" s="447">
        <v>0.0808</v>
      </c>
      <c r="D75" s="447">
        <v>0.0726</v>
      </c>
      <c r="E75" s="447">
        <v>0.0771</v>
      </c>
      <c r="F75" s="447">
        <v>0.0739</v>
      </c>
    </row>
    <row r="76" ht="12.75" customHeight="1">
      <c r="A76" s="448" t="s">
        <v>506</v>
      </c>
      <c r="B76" s="447">
        <v>0.0726</v>
      </c>
      <c r="C76" s="447">
        <v>0.0956</v>
      </c>
      <c r="D76" s="447">
        <v>0.0864</v>
      </c>
      <c r="E76" s="447">
        <v>0.0907</v>
      </c>
      <c r="F76" s="447">
        <v>0.0908</v>
      </c>
    </row>
    <row r="77" ht="12.75" customHeight="1">
      <c r="A77" s="448" t="s">
        <v>43</v>
      </c>
      <c r="B77" s="447">
        <v>0.0963</v>
      </c>
      <c r="C77" s="447">
        <v>0.1119</v>
      </c>
      <c r="D77" s="447">
        <v>0.1041</v>
      </c>
      <c r="E77" s="447">
        <v>0.1072</v>
      </c>
      <c r="F77" s="447">
        <v>0.106</v>
      </c>
    </row>
    <row r="78" ht="12.75" customHeight="1">
      <c r="A78" s="448" t="s">
        <v>507</v>
      </c>
      <c r="B78" s="447">
        <v>0.1088</v>
      </c>
      <c r="C78" s="447">
        <v>0.1297</v>
      </c>
      <c r="D78" s="447">
        <v>0.1202</v>
      </c>
      <c r="E78" s="447">
        <v>0.115</v>
      </c>
      <c r="F78" s="447">
        <v>0.1207</v>
      </c>
    </row>
    <row r="79" ht="12.75" customHeight="1">
      <c r="A79" s="448" t="s">
        <v>495</v>
      </c>
      <c r="B79" s="447">
        <v>0.1163</v>
      </c>
      <c r="C79" s="447">
        <v>0.1531</v>
      </c>
      <c r="D79" s="447">
        <v>0.1425</v>
      </c>
      <c r="E79" s="447">
        <v>0.131</v>
      </c>
      <c r="F79" s="447">
        <v>0.1404</v>
      </c>
    </row>
    <row r="80" ht="12.75" customHeight="1">
      <c r="A80" s="449" t="s">
        <v>508</v>
      </c>
      <c r="B80" s="125"/>
      <c r="C80" s="125"/>
      <c r="D80" s="125"/>
      <c r="E80" s="125"/>
      <c r="F80" s="125"/>
    </row>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0">
    <mergeCell ref="A65:F65"/>
    <mergeCell ref="A69:F69"/>
    <mergeCell ref="A80:F81"/>
    <mergeCell ref="A1:K2"/>
    <mergeCell ref="A3:E3"/>
    <mergeCell ref="A4:E9"/>
    <mergeCell ref="M5:Q19"/>
    <mergeCell ref="A15:F15"/>
    <mergeCell ref="M44:O48"/>
    <mergeCell ref="M60:O64"/>
  </mergeCells>
  <dataValidations>
    <dataValidation type="list" allowBlank="1" showErrorMessage="1" sqref="B11">
      <formula1>'Answer keys'!$I$2:$I$5</formula1>
    </dataValidation>
    <dataValidation type="list" allowBlank="1" showErrorMessage="1" sqref="B21">
      <formula1>'Answer keys'!$F$2:$F$6</formula1>
    </dataValidation>
    <dataValidation type="list" allowBlank="1" showErrorMessage="1" sqref="B71">
      <formula1>'Answer keys'!$H$2:$H$6</formula1>
    </dataValidation>
    <dataValidation type="list" allowBlank="1" showErrorMessage="1" sqref="B36">
      <formula1>'Answer keys'!$E$2:$E$3</formula1>
    </dataValidation>
    <dataValidation type="list" allowBlank="1" showErrorMessage="1" sqref="B25">
      <formula1>'Answer keys'!$C$2:$C$5</formula1>
    </dataValidation>
    <dataValidation type="list" allowBlank="1" showErrorMessage="1" sqref="B35">
      <formula1>'Answer keys'!$G$2:$G$16</formula1>
    </dataValidation>
    <dataValidation type="list" allowBlank="1" showErrorMessage="1" sqref="B33">
      <formula1>'Answer keys'!$D$2:$D$4</formula1>
    </dataValidation>
    <dataValidation type="list" allowBlank="1" showErrorMessage="1" sqref="G36:G47">
      <formula1>'Industry Averages(US)'!$A$2:$A$95</formula1>
    </dataValidation>
    <dataValidation type="list" allowBlank="1" showErrorMessage="1" sqref="G5:G15">
      <formula1>'Country equity risk premiums'!$A$5:$A$181</formula1>
    </dataValidation>
    <dataValidation type="list" allowBlank="1" showErrorMessage="1" sqref="B70">
      <formula1>$A$75:$A$79</formula1>
    </dataValidation>
    <dataValidation type="list" allowBlank="1" showErrorMessage="1" sqref="G52:G63">
      <formula1>'Industry Average Beta (Global)'!$A$2:$A$95</formula1>
    </dataValidation>
    <dataValidation type="list" allowBlank="1" showErrorMessage="1" sqref="B66">
      <formula1>'Answer keys'!$F$3:$F$6</formula1>
    </dataValidation>
  </dataValidations>
  <printOptions/>
  <pageMargins bottom="1.0" footer="0.0" header="0.0" left="0.75" right="0.75" top="1.0"/>
  <pageSetup orientation="portrait"/>
  <drawing r:id="rId2"/>
  <legacyDrawing r:id="rId3"/>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ht="12.75" customHeight="1">
      <c r="A1" s="450" t="s">
        <v>509</v>
      </c>
      <c r="B1" s="450"/>
      <c r="C1" s="450"/>
      <c r="D1" s="450"/>
      <c r="E1" s="450"/>
      <c r="F1" s="450"/>
      <c r="G1" s="450"/>
      <c r="H1" s="450"/>
      <c r="I1" s="450"/>
      <c r="J1" s="450"/>
      <c r="K1" s="450"/>
      <c r="L1" s="450"/>
      <c r="M1" s="450"/>
      <c r="N1" s="450"/>
      <c r="O1" s="450"/>
      <c r="P1" s="450"/>
      <c r="Q1" s="450"/>
      <c r="R1" s="450"/>
      <c r="S1" s="450"/>
      <c r="T1" s="450"/>
      <c r="U1" s="450"/>
      <c r="V1" s="450"/>
      <c r="W1" s="450"/>
      <c r="X1" s="450"/>
      <c r="Y1" s="450"/>
      <c r="Z1" s="450"/>
    </row>
    <row r="2" ht="12.75" customHeight="1">
      <c r="A2" s="451" t="s">
        <v>510</v>
      </c>
      <c r="B2" s="451"/>
      <c r="C2" s="451"/>
      <c r="D2" s="451"/>
      <c r="E2" s="451"/>
      <c r="F2" s="451"/>
      <c r="G2" s="451"/>
      <c r="H2" s="451"/>
      <c r="I2" s="451"/>
      <c r="J2" s="451"/>
      <c r="K2" s="451"/>
      <c r="L2" s="451"/>
      <c r="M2" s="451"/>
      <c r="N2" s="451"/>
      <c r="O2" s="451"/>
      <c r="P2" s="451"/>
      <c r="Q2" s="451"/>
      <c r="R2" s="451"/>
      <c r="S2" s="451"/>
      <c r="T2" s="451"/>
      <c r="U2" s="451"/>
      <c r="V2" s="451"/>
      <c r="W2" s="451"/>
      <c r="X2" s="451"/>
      <c r="Y2" s="451"/>
      <c r="Z2" s="451"/>
    </row>
    <row r="3" ht="12.75" customHeight="1"/>
    <row r="4" ht="12.75" customHeight="1">
      <c r="A4" s="452" t="s">
        <v>390</v>
      </c>
      <c r="B4" s="13"/>
      <c r="C4" s="13"/>
      <c r="D4" s="13"/>
      <c r="E4" s="13"/>
      <c r="F4" s="13"/>
      <c r="G4" s="13"/>
      <c r="H4" s="13"/>
      <c r="I4" s="13"/>
      <c r="J4" s="13"/>
      <c r="K4" s="14"/>
    </row>
    <row r="5" ht="12.75" customHeight="1">
      <c r="A5" s="380" t="s">
        <v>392</v>
      </c>
      <c r="B5" s="381">
        <v>1.0</v>
      </c>
      <c r="C5" s="381">
        <v>2.0</v>
      </c>
      <c r="D5" s="381">
        <v>3.0</v>
      </c>
      <c r="E5" s="381">
        <v>4.0</v>
      </c>
      <c r="F5" s="381">
        <v>5.0</v>
      </c>
      <c r="G5" s="381">
        <v>6.0</v>
      </c>
      <c r="H5" s="381">
        <v>7.0</v>
      </c>
      <c r="I5" s="381">
        <v>8.0</v>
      </c>
      <c r="J5" s="381">
        <v>9.0</v>
      </c>
      <c r="K5" s="381">
        <v>10.0</v>
      </c>
    </row>
    <row r="6" ht="12.75" customHeight="1">
      <c r="A6" s="382" t="s">
        <v>397</v>
      </c>
      <c r="B6" s="383">
        <v>0.0</v>
      </c>
      <c r="C6" s="383">
        <v>3.0E-4</v>
      </c>
      <c r="D6" s="383">
        <v>0.0013</v>
      </c>
      <c r="E6" s="383">
        <v>0.0024</v>
      </c>
      <c r="F6" s="383">
        <v>0.0035</v>
      </c>
      <c r="G6" s="383">
        <v>0.0045</v>
      </c>
      <c r="H6" s="383">
        <v>0.0051</v>
      </c>
      <c r="I6" s="383">
        <v>0.0059</v>
      </c>
      <c r="J6" s="383">
        <v>0.0064</v>
      </c>
      <c r="K6" s="383">
        <v>0.007</v>
      </c>
    </row>
    <row r="7" ht="12.75" customHeight="1">
      <c r="A7" s="382" t="s">
        <v>399</v>
      </c>
      <c r="B7" s="383">
        <v>2.0E-4</v>
      </c>
      <c r="C7" s="383">
        <v>6.0E-4</v>
      </c>
      <c r="D7" s="383">
        <v>0.0012</v>
      </c>
      <c r="E7" s="383">
        <v>0.0021</v>
      </c>
      <c r="F7" s="383">
        <v>0.0031</v>
      </c>
      <c r="G7" s="383">
        <v>0.0042</v>
      </c>
      <c r="H7" s="383">
        <v>0.005</v>
      </c>
      <c r="I7" s="383">
        <v>0.0058</v>
      </c>
      <c r="J7" s="383">
        <v>0.0065</v>
      </c>
      <c r="K7" s="383">
        <v>0.0072</v>
      </c>
    </row>
    <row r="8" ht="12.75" customHeight="1">
      <c r="A8" s="382" t="s">
        <v>401</v>
      </c>
      <c r="B8" s="383">
        <v>5.0E-4</v>
      </c>
      <c r="C8" s="383">
        <v>0.0014</v>
      </c>
      <c r="D8" s="383">
        <v>0.0023</v>
      </c>
      <c r="E8" s="383">
        <v>0.0035</v>
      </c>
      <c r="F8" s="383">
        <v>0.0047</v>
      </c>
      <c r="G8" s="383">
        <v>0.0062</v>
      </c>
      <c r="H8" s="383">
        <v>0.0079</v>
      </c>
      <c r="I8" s="383">
        <v>0.0093</v>
      </c>
      <c r="J8" s="383">
        <v>0.0108</v>
      </c>
      <c r="K8" s="383">
        <v>0.0124</v>
      </c>
    </row>
    <row r="9" ht="12.75" customHeight="1">
      <c r="A9" s="382" t="s">
        <v>403</v>
      </c>
      <c r="B9" s="383">
        <v>0.0016</v>
      </c>
      <c r="C9" s="383">
        <v>0.0045</v>
      </c>
      <c r="D9" s="383">
        <v>0.0078</v>
      </c>
      <c r="E9" s="383">
        <v>0.0117</v>
      </c>
      <c r="F9" s="383">
        <v>0.0158</v>
      </c>
      <c r="G9" s="383">
        <v>0.0198</v>
      </c>
      <c r="H9" s="383">
        <v>0.0233</v>
      </c>
      <c r="I9" s="383">
        <v>0.0267</v>
      </c>
      <c r="J9" s="383">
        <v>0.03</v>
      </c>
      <c r="K9" s="383">
        <v>0.0332</v>
      </c>
    </row>
    <row r="10" ht="12.75" customHeight="1">
      <c r="A10" s="382" t="s">
        <v>405</v>
      </c>
      <c r="B10" s="383">
        <v>0.0061</v>
      </c>
      <c r="C10" s="383">
        <v>0.0192</v>
      </c>
      <c r="D10" s="383">
        <v>0.0348</v>
      </c>
      <c r="E10" s="383">
        <v>0.0505</v>
      </c>
      <c r="F10" s="383">
        <v>0.0652</v>
      </c>
      <c r="G10" s="383">
        <v>0.0785</v>
      </c>
      <c r="H10" s="383">
        <v>0.0901</v>
      </c>
      <c r="I10" s="383">
        <v>0.1004</v>
      </c>
      <c r="J10" s="383">
        <v>0.1097</v>
      </c>
      <c r="K10" s="383">
        <v>0.1178</v>
      </c>
    </row>
    <row r="11" ht="12.75" customHeight="1">
      <c r="A11" s="382" t="s">
        <v>407</v>
      </c>
      <c r="B11" s="383">
        <v>0.0333</v>
      </c>
      <c r="C11" s="383">
        <v>0.0771</v>
      </c>
      <c r="D11" s="383">
        <v>0.1155</v>
      </c>
      <c r="E11" s="383">
        <v>0.1458</v>
      </c>
      <c r="F11" s="383">
        <v>0.1693</v>
      </c>
      <c r="G11" s="383">
        <v>0.1883</v>
      </c>
      <c r="H11" s="383">
        <v>0.2036</v>
      </c>
      <c r="I11" s="383">
        <v>0.216</v>
      </c>
      <c r="J11" s="383">
        <v>0.227</v>
      </c>
      <c r="K11" s="383">
        <v>0.2374</v>
      </c>
    </row>
    <row r="12" ht="12.75" customHeight="1">
      <c r="A12" s="382" t="s">
        <v>409</v>
      </c>
      <c r="B12" s="383">
        <v>0.2708</v>
      </c>
      <c r="C12" s="383">
        <v>0.3664</v>
      </c>
      <c r="D12" s="383">
        <v>0.4141</v>
      </c>
      <c r="E12" s="383">
        <v>0.441</v>
      </c>
      <c r="F12" s="383">
        <v>0.4619</v>
      </c>
      <c r="G12" s="383">
        <v>0.4709</v>
      </c>
      <c r="H12" s="383">
        <v>0.4826</v>
      </c>
      <c r="I12" s="383">
        <v>0.4905</v>
      </c>
      <c r="J12" s="383">
        <v>0.4976</v>
      </c>
      <c r="K12" s="383">
        <v>0.5038</v>
      </c>
    </row>
    <row r="13" ht="12.75" customHeight="1"/>
    <row r="14" ht="12.75" customHeight="1">
      <c r="A14" s="453" t="s">
        <v>511</v>
      </c>
    </row>
    <row r="15" ht="12.75" customHeight="1"/>
    <row r="16" ht="12.75" customHeight="1">
      <c r="A16" s="451" t="s">
        <v>512</v>
      </c>
      <c r="B16" s="451"/>
      <c r="C16" s="451"/>
      <c r="D16" s="451"/>
      <c r="E16" s="451"/>
      <c r="F16" s="451"/>
      <c r="G16" s="451"/>
      <c r="H16" s="451"/>
      <c r="I16" s="451"/>
      <c r="J16" s="451"/>
      <c r="K16" s="451"/>
      <c r="L16" s="451"/>
      <c r="M16" s="451"/>
      <c r="N16" s="451"/>
      <c r="O16" s="451"/>
      <c r="P16" s="451"/>
      <c r="Q16" s="451"/>
      <c r="R16" s="451"/>
      <c r="S16" s="451"/>
      <c r="T16" s="451"/>
      <c r="U16" s="451"/>
      <c r="V16" s="451"/>
      <c r="W16" s="451"/>
      <c r="X16" s="451"/>
      <c r="Y16" s="451"/>
      <c r="Z16" s="451"/>
    </row>
    <row r="17" ht="12.75" customHeight="1">
      <c r="O17" s="454" t="s">
        <v>513</v>
      </c>
    </row>
    <row r="18" ht="12.75" customHeight="1">
      <c r="A18" s="455"/>
      <c r="B18" s="456"/>
      <c r="C18" s="457" t="s">
        <v>514</v>
      </c>
      <c r="D18" s="457" t="s">
        <v>515</v>
      </c>
      <c r="E18" s="457" t="s">
        <v>516</v>
      </c>
      <c r="F18" s="457" t="s">
        <v>517</v>
      </c>
      <c r="G18" s="457" t="s">
        <v>518</v>
      </c>
      <c r="H18" s="457" t="s">
        <v>519</v>
      </c>
      <c r="I18" s="457" t="s">
        <v>520</v>
      </c>
      <c r="J18" s="457" t="s">
        <v>521</v>
      </c>
      <c r="K18" s="457" t="s">
        <v>522</v>
      </c>
      <c r="L18" s="457" t="s">
        <v>523</v>
      </c>
      <c r="O18" s="457" t="s">
        <v>514</v>
      </c>
      <c r="P18" s="457" t="s">
        <v>515</v>
      </c>
      <c r="Q18" s="457" t="s">
        <v>516</v>
      </c>
      <c r="R18" s="457" t="s">
        <v>517</v>
      </c>
      <c r="S18" s="457" t="s">
        <v>518</v>
      </c>
      <c r="T18" s="457" t="s">
        <v>519</v>
      </c>
      <c r="U18" s="457" t="s">
        <v>520</v>
      </c>
      <c r="V18" s="457" t="s">
        <v>521</v>
      </c>
      <c r="W18" s="457" t="s">
        <v>522</v>
      </c>
      <c r="X18" s="457" t="s">
        <v>523</v>
      </c>
    </row>
    <row r="19" ht="15.75" customHeight="1">
      <c r="A19" s="458" t="s">
        <v>524</v>
      </c>
      <c r="B19" s="459">
        <v>0.0</v>
      </c>
      <c r="C19" s="460">
        <f t="shared" ref="C19:L19" si="1">1-O28</f>
        <v>0.551</v>
      </c>
      <c r="D19" s="460">
        <f t="shared" si="1"/>
        <v>0.677</v>
      </c>
      <c r="E19" s="460">
        <f t="shared" si="1"/>
        <v>0.551</v>
      </c>
      <c r="F19" s="460">
        <f t="shared" si="1"/>
        <v>0.753</v>
      </c>
      <c r="G19" s="460">
        <f t="shared" si="1"/>
        <v>0.619</v>
      </c>
      <c r="H19" s="460">
        <f t="shared" si="1"/>
        <v>0.61</v>
      </c>
      <c r="I19" s="460">
        <f t="shared" si="1"/>
        <v>0.716</v>
      </c>
      <c r="J19" s="460">
        <f t="shared" si="1"/>
        <v>0.745</v>
      </c>
      <c r="K19" s="460">
        <f t="shared" si="1"/>
        <v>0.575</v>
      </c>
      <c r="L19" s="460">
        <f t="shared" si="1"/>
        <v>0.672</v>
      </c>
      <c r="N19" s="441">
        <v>1.0</v>
      </c>
      <c r="O19" s="461">
        <v>0.823</v>
      </c>
      <c r="P19" s="461">
        <v>0.818</v>
      </c>
      <c r="Q19" s="461">
        <v>0.84</v>
      </c>
      <c r="R19" s="461">
        <v>0.743</v>
      </c>
      <c r="S19" s="461">
        <v>0.828</v>
      </c>
      <c r="T19" s="461">
        <v>0.831</v>
      </c>
      <c r="U19" s="461">
        <v>0.769</v>
      </c>
      <c r="V19" s="461">
        <v>0.752</v>
      </c>
      <c r="W19" s="461">
        <v>0.814</v>
      </c>
      <c r="X19" s="461">
        <v>0.783</v>
      </c>
    </row>
    <row r="20" ht="12.75" customHeight="1">
      <c r="A20" s="462"/>
      <c r="B20" s="459">
        <v>1.0</v>
      </c>
      <c r="C20" s="460">
        <f t="shared" ref="C20:L20" si="2">O19-O$28</f>
        <v>0.374</v>
      </c>
      <c r="D20" s="460">
        <f t="shared" si="2"/>
        <v>0.495</v>
      </c>
      <c r="E20" s="460">
        <f t="shared" si="2"/>
        <v>0.391</v>
      </c>
      <c r="F20" s="460">
        <f t="shared" si="2"/>
        <v>0.496</v>
      </c>
      <c r="G20" s="460">
        <f t="shared" si="2"/>
        <v>0.447</v>
      </c>
      <c r="H20" s="460">
        <f t="shared" si="2"/>
        <v>0.441</v>
      </c>
      <c r="I20" s="460">
        <f t="shared" si="2"/>
        <v>0.485</v>
      </c>
      <c r="J20" s="460">
        <f t="shared" si="2"/>
        <v>0.497</v>
      </c>
      <c r="K20" s="460">
        <f t="shared" si="2"/>
        <v>0.389</v>
      </c>
      <c r="L20" s="460">
        <f t="shared" si="2"/>
        <v>0.455</v>
      </c>
      <c r="N20" s="441">
        <v>2.0</v>
      </c>
      <c r="O20" s="461">
        <v>0.748</v>
      </c>
      <c r="P20" s="461">
        <v>0.712</v>
      </c>
      <c r="Q20" s="461">
        <v>0.735</v>
      </c>
      <c r="R20" s="461">
        <v>0.598</v>
      </c>
      <c r="S20" s="461">
        <v>0.724</v>
      </c>
      <c r="T20" s="461">
        <v>0.724</v>
      </c>
      <c r="U20" s="461">
        <v>0.636</v>
      </c>
      <c r="V20" s="461">
        <v>0.627</v>
      </c>
      <c r="W20" s="461">
        <v>0.722</v>
      </c>
      <c r="X20" s="461">
        <v>0.662</v>
      </c>
    </row>
    <row r="21" ht="12.75" customHeight="1">
      <c r="A21" s="462"/>
      <c r="B21" s="459">
        <v>2.0</v>
      </c>
      <c r="C21" s="460">
        <f t="shared" ref="C21:L21" si="3">O20-O$28</f>
        <v>0.299</v>
      </c>
      <c r="D21" s="460">
        <f t="shared" si="3"/>
        <v>0.389</v>
      </c>
      <c r="E21" s="460">
        <f t="shared" si="3"/>
        <v>0.286</v>
      </c>
      <c r="F21" s="460">
        <f t="shared" si="3"/>
        <v>0.351</v>
      </c>
      <c r="G21" s="460">
        <f t="shared" si="3"/>
        <v>0.343</v>
      </c>
      <c r="H21" s="460">
        <f t="shared" si="3"/>
        <v>0.334</v>
      </c>
      <c r="I21" s="460">
        <f t="shared" si="3"/>
        <v>0.352</v>
      </c>
      <c r="J21" s="460">
        <f t="shared" si="3"/>
        <v>0.372</v>
      </c>
      <c r="K21" s="460">
        <f t="shared" si="3"/>
        <v>0.297</v>
      </c>
      <c r="L21" s="460">
        <f t="shared" si="3"/>
        <v>0.334</v>
      </c>
      <c r="N21" s="441">
        <v>3.0</v>
      </c>
      <c r="O21" s="461">
        <v>0.661</v>
      </c>
      <c r="P21" s="461">
        <v>0.629</v>
      </c>
      <c r="Q21" s="461">
        <v>0.67</v>
      </c>
      <c r="R21" s="461">
        <v>0.456</v>
      </c>
      <c r="S21" s="461">
        <v>0.622</v>
      </c>
      <c r="T21" s="461">
        <v>0.631</v>
      </c>
      <c r="U21" s="461">
        <v>0.523</v>
      </c>
      <c r="V21" s="461">
        <v>0.533</v>
      </c>
      <c r="W21" s="461">
        <v>0.674</v>
      </c>
      <c r="X21" s="461">
        <v>0.566</v>
      </c>
    </row>
    <row r="22" ht="12.75" customHeight="1">
      <c r="A22" s="462"/>
      <c r="B22" s="459">
        <v>3.0</v>
      </c>
      <c r="C22" s="460">
        <f t="shared" ref="C22:L22" si="4">O21-O$28</f>
        <v>0.212</v>
      </c>
      <c r="D22" s="460">
        <f t="shared" si="4"/>
        <v>0.306</v>
      </c>
      <c r="E22" s="460">
        <f t="shared" si="4"/>
        <v>0.221</v>
      </c>
      <c r="F22" s="460">
        <f t="shared" si="4"/>
        <v>0.209</v>
      </c>
      <c r="G22" s="460">
        <f t="shared" si="4"/>
        <v>0.241</v>
      </c>
      <c r="H22" s="460">
        <f t="shared" si="4"/>
        <v>0.241</v>
      </c>
      <c r="I22" s="460">
        <f t="shared" si="4"/>
        <v>0.239</v>
      </c>
      <c r="J22" s="460">
        <f t="shared" si="4"/>
        <v>0.278</v>
      </c>
      <c r="K22" s="460">
        <f t="shared" si="4"/>
        <v>0.249</v>
      </c>
      <c r="L22" s="460">
        <f t="shared" si="4"/>
        <v>0.238</v>
      </c>
      <c r="N22" s="441">
        <v>4.0</v>
      </c>
      <c r="O22" s="461">
        <v>0.612</v>
      </c>
      <c r="P22" s="461">
        <v>0.538</v>
      </c>
      <c r="Q22" s="461">
        <v>0.629</v>
      </c>
      <c r="R22" s="461">
        <v>0.371</v>
      </c>
      <c r="S22" s="461">
        <v>0.541</v>
      </c>
      <c r="T22" s="461">
        <v>0.565</v>
      </c>
      <c r="U22" s="461">
        <v>0.45</v>
      </c>
      <c r="V22" s="461">
        <v>0.464</v>
      </c>
      <c r="W22" s="461">
        <v>0.613</v>
      </c>
      <c r="X22" s="461">
        <v>0.498</v>
      </c>
    </row>
    <row r="23" ht="12.75" customHeight="1">
      <c r="A23" s="462"/>
      <c r="B23" s="459">
        <v>4.0</v>
      </c>
      <c r="C23" s="460">
        <f t="shared" ref="C23:L23" si="5">O22-O$28</f>
        <v>0.163</v>
      </c>
      <c r="D23" s="460">
        <f t="shared" si="5"/>
        <v>0.215</v>
      </c>
      <c r="E23" s="460">
        <f t="shared" si="5"/>
        <v>0.18</v>
      </c>
      <c r="F23" s="460">
        <f t="shared" si="5"/>
        <v>0.124</v>
      </c>
      <c r="G23" s="460">
        <f t="shared" si="5"/>
        <v>0.16</v>
      </c>
      <c r="H23" s="460">
        <f t="shared" si="5"/>
        <v>0.175</v>
      </c>
      <c r="I23" s="460">
        <f t="shared" si="5"/>
        <v>0.166</v>
      </c>
      <c r="J23" s="460">
        <f t="shared" si="5"/>
        <v>0.209</v>
      </c>
      <c r="K23" s="460">
        <f t="shared" si="5"/>
        <v>0.188</v>
      </c>
      <c r="L23" s="460">
        <f t="shared" si="5"/>
        <v>0.17</v>
      </c>
      <c r="N23" s="441">
        <v>5.0</v>
      </c>
      <c r="O23" s="461">
        <v>0.574</v>
      </c>
      <c r="P23" s="461">
        <v>0.512</v>
      </c>
      <c r="Q23" s="461">
        <v>0.565</v>
      </c>
      <c r="R23" s="461">
        <v>0.332</v>
      </c>
      <c r="S23" s="461">
        <v>0.494</v>
      </c>
      <c r="T23" s="461">
        <v>0.521</v>
      </c>
      <c r="U23" s="461">
        <v>0.411</v>
      </c>
      <c r="V23" s="461">
        <v>0.419</v>
      </c>
      <c r="W23" s="461">
        <v>0.559</v>
      </c>
      <c r="X23" s="461">
        <v>0.454</v>
      </c>
    </row>
    <row r="24" ht="12.75" customHeight="1">
      <c r="A24" s="462"/>
      <c r="B24" s="459">
        <v>5.0</v>
      </c>
      <c r="C24" s="460">
        <f t="shared" ref="C24:L24" si="6">O23-O$28</f>
        <v>0.125</v>
      </c>
      <c r="D24" s="460">
        <f t="shared" si="6"/>
        <v>0.189</v>
      </c>
      <c r="E24" s="460">
        <f t="shared" si="6"/>
        <v>0.116</v>
      </c>
      <c r="F24" s="460">
        <f t="shared" si="6"/>
        <v>0.085</v>
      </c>
      <c r="G24" s="460">
        <f t="shared" si="6"/>
        <v>0.113</v>
      </c>
      <c r="H24" s="460">
        <f t="shared" si="6"/>
        <v>0.131</v>
      </c>
      <c r="I24" s="460">
        <f t="shared" si="6"/>
        <v>0.127</v>
      </c>
      <c r="J24" s="460">
        <f t="shared" si="6"/>
        <v>0.164</v>
      </c>
      <c r="K24" s="460">
        <f t="shared" si="6"/>
        <v>0.134</v>
      </c>
      <c r="L24" s="460">
        <f t="shared" si="6"/>
        <v>0.126</v>
      </c>
      <c r="N24" s="441">
        <v>6.0</v>
      </c>
      <c r="O24" s="461">
        <v>0.541</v>
      </c>
      <c r="P24" s="461">
        <v>0.472</v>
      </c>
      <c r="Q24" s="461">
        <v>0.556</v>
      </c>
      <c r="R24" s="461">
        <v>0.306</v>
      </c>
      <c r="S24" s="461">
        <v>0.463</v>
      </c>
      <c r="T24" s="461">
        <v>0.485</v>
      </c>
      <c r="U24" s="461">
        <v>0.377</v>
      </c>
      <c r="V24" s="461">
        <v>0.372</v>
      </c>
      <c r="W24" s="461">
        <v>0.548</v>
      </c>
      <c r="X24" s="461">
        <v>0.423</v>
      </c>
    </row>
    <row r="25" ht="12.75" customHeight="1">
      <c r="A25" s="462"/>
      <c r="B25" s="459">
        <v>6.0</v>
      </c>
      <c r="C25" s="460">
        <f t="shared" ref="C25:L25" si="7">O24-O$28</f>
        <v>0.092</v>
      </c>
      <c r="D25" s="460">
        <f t="shared" si="7"/>
        <v>0.149</v>
      </c>
      <c r="E25" s="460">
        <f t="shared" si="7"/>
        <v>0.107</v>
      </c>
      <c r="F25" s="460">
        <f t="shared" si="7"/>
        <v>0.059</v>
      </c>
      <c r="G25" s="460">
        <f t="shared" si="7"/>
        <v>0.082</v>
      </c>
      <c r="H25" s="460">
        <f t="shared" si="7"/>
        <v>0.095</v>
      </c>
      <c r="I25" s="460">
        <f t="shared" si="7"/>
        <v>0.093</v>
      </c>
      <c r="J25" s="460">
        <f t="shared" si="7"/>
        <v>0.117</v>
      </c>
      <c r="K25" s="460">
        <f t="shared" si="7"/>
        <v>0.123</v>
      </c>
      <c r="L25" s="460">
        <f t="shared" si="7"/>
        <v>0.095</v>
      </c>
      <c r="N25" s="441">
        <v>7.0</v>
      </c>
      <c r="O25" s="461">
        <v>0.516</v>
      </c>
      <c r="P25" s="461">
        <v>0.429</v>
      </c>
      <c r="Q25" s="461">
        <v>0.516</v>
      </c>
      <c r="R25" s="461">
        <v>0.284</v>
      </c>
      <c r="S25" s="461">
        <v>0.438</v>
      </c>
      <c r="T25" s="461">
        <v>0.457</v>
      </c>
      <c r="U25" s="461">
        <v>0.349</v>
      </c>
      <c r="V25" s="461">
        <v>0.34</v>
      </c>
      <c r="W25" s="461">
        <v>0.529</v>
      </c>
      <c r="X25" s="461">
        <v>0.396</v>
      </c>
    </row>
    <row r="26" ht="12.75" customHeight="1">
      <c r="A26" s="462"/>
      <c r="B26" s="459">
        <v>7.0</v>
      </c>
      <c r="C26" s="460">
        <f t="shared" ref="C26:L26" si="8">O25-O$28</f>
        <v>0.067</v>
      </c>
      <c r="D26" s="460">
        <f t="shared" si="8"/>
        <v>0.106</v>
      </c>
      <c r="E26" s="460">
        <f t="shared" si="8"/>
        <v>0.067</v>
      </c>
      <c r="F26" s="460">
        <f t="shared" si="8"/>
        <v>0.037</v>
      </c>
      <c r="G26" s="460">
        <f t="shared" si="8"/>
        <v>0.057</v>
      </c>
      <c r="H26" s="460">
        <f t="shared" si="8"/>
        <v>0.067</v>
      </c>
      <c r="I26" s="460">
        <f t="shared" si="8"/>
        <v>0.065</v>
      </c>
      <c r="J26" s="460">
        <f t="shared" si="8"/>
        <v>0.085</v>
      </c>
      <c r="K26" s="460">
        <f t="shared" si="8"/>
        <v>0.104</v>
      </c>
      <c r="L26" s="460">
        <f t="shared" si="8"/>
        <v>0.068</v>
      </c>
      <c r="N26" s="441">
        <v>8.0</v>
      </c>
      <c r="O26" s="461">
        <v>0.495</v>
      </c>
      <c r="P26" s="461">
        <v>0.405</v>
      </c>
      <c r="Q26" s="461">
        <v>0.503</v>
      </c>
      <c r="R26" s="461">
        <v>0.271</v>
      </c>
      <c r="S26" s="461">
        <v>0.415</v>
      </c>
      <c r="T26" s="461">
        <v>0.433</v>
      </c>
      <c r="U26" s="461">
        <v>0.324</v>
      </c>
      <c r="V26" s="461">
        <v>0.314</v>
      </c>
      <c r="W26" s="461">
        <v>0.484</v>
      </c>
      <c r="X26" s="461">
        <v>0.371</v>
      </c>
    </row>
    <row r="27" ht="12.75" customHeight="1">
      <c r="A27" s="462"/>
      <c r="B27" s="459">
        <v>8.0</v>
      </c>
      <c r="C27" s="460">
        <f t="shared" ref="C27:L27" si="9">O26-O$28</f>
        <v>0.046</v>
      </c>
      <c r="D27" s="460">
        <f t="shared" si="9"/>
        <v>0.082</v>
      </c>
      <c r="E27" s="460">
        <f t="shared" si="9"/>
        <v>0.054</v>
      </c>
      <c r="F27" s="460">
        <f t="shared" si="9"/>
        <v>0.024</v>
      </c>
      <c r="G27" s="460">
        <f t="shared" si="9"/>
        <v>0.034</v>
      </c>
      <c r="H27" s="460">
        <f t="shared" si="9"/>
        <v>0.043</v>
      </c>
      <c r="I27" s="460">
        <f t="shared" si="9"/>
        <v>0.04</v>
      </c>
      <c r="J27" s="460">
        <f t="shared" si="9"/>
        <v>0.059</v>
      </c>
      <c r="K27" s="460">
        <f t="shared" si="9"/>
        <v>0.059</v>
      </c>
      <c r="L27" s="460">
        <f t="shared" si="9"/>
        <v>0.043</v>
      </c>
      <c r="N27" s="441">
        <v>9.0</v>
      </c>
      <c r="O27" s="461">
        <v>0.465</v>
      </c>
      <c r="P27" s="461">
        <v>0.371</v>
      </c>
      <c r="Q27" s="461">
        <v>0.476</v>
      </c>
      <c r="R27" s="461">
        <v>0.258</v>
      </c>
      <c r="S27" s="461">
        <v>0.4</v>
      </c>
      <c r="T27" s="461">
        <v>0.41</v>
      </c>
      <c r="U27" s="461">
        <v>0.305</v>
      </c>
      <c r="V27" s="461">
        <v>0.274</v>
      </c>
      <c r="W27" s="461">
        <v>0.455</v>
      </c>
      <c r="X27" s="461">
        <v>0.348</v>
      </c>
    </row>
    <row r="28" ht="12.75" customHeight="1">
      <c r="A28" s="463"/>
      <c r="B28" s="459">
        <v>9.0</v>
      </c>
      <c r="C28" s="460">
        <f t="shared" ref="C28:L28" si="10">O27-O$28</f>
        <v>0.016</v>
      </c>
      <c r="D28" s="460">
        <f t="shared" si="10"/>
        <v>0.048</v>
      </c>
      <c r="E28" s="460">
        <f t="shared" si="10"/>
        <v>0.027</v>
      </c>
      <c r="F28" s="460">
        <f t="shared" si="10"/>
        <v>0.011</v>
      </c>
      <c r="G28" s="460">
        <f t="shared" si="10"/>
        <v>0.019</v>
      </c>
      <c r="H28" s="460">
        <f t="shared" si="10"/>
        <v>0.02</v>
      </c>
      <c r="I28" s="460">
        <f t="shared" si="10"/>
        <v>0.021</v>
      </c>
      <c r="J28" s="460">
        <f t="shared" si="10"/>
        <v>0.019</v>
      </c>
      <c r="K28" s="460">
        <f t="shared" si="10"/>
        <v>0.03</v>
      </c>
      <c r="L28" s="460">
        <f t="shared" si="10"/>
        <v>0.02</v>
      </c>
      <c r="N28" s="441">
        <v>10.0</v>
      </c>
      <c r="O28" s="461">
        <v>0.449</v>
      </c>
      <c r="P28" s="461">
        <v>0.323</v>
      </c>
      <c r="Q28" s="461">
        <v>0.449</v>
      </c>
      <c r="R28" s="461">
        <v>0.247</v>
      </c>
      <c r="S28" s="461">
        <v>0.381</v>
      </c>
      <c r="T28" s="461">
        <v>0.39</v>
      </c>
      <c r="U28" s="461">
        <v>0.284</v>
      </c>
      <c r="V28" s="461">
        <v>0.255</v>
      </c>
      <c r="W28" s="461">
        <v>0.425</v>
      </c>
      <c r="X28" s="461">
        <v>0.328</v>
      </c>
    </row>
    <row r="29" ht="12.75" customHeight="1">
      <c r="B29" s="459">
        <v>10.0</v>
      </c>
      <c r="C29" s="460">
        <f t="shared" ref="C29:L29" si="11">O28-O$28</f>
        <v>0</v>
      </c>
      <c r="D29" s="460">
        <f t="shared" si="11"/>
        <v>0</v>
      </c>
      <c r="E29" s="460">
        <f t="shared" si="11"/>
        <v>0</v>
      </c>
      <c r="F29" s="460">
        <f t="shared" si="11"/>
        <v>0</v>
      </c>
      <c r="G29" s="460">
        <f t="shared" si="11"/>
        <v>0</v>
      </c>
      <c r="H29" s="460">
        <f t="shared" si="11"/>
        <v>0</v>
      </c>
      <c r="I29" s="460">
        <f t="shared" si="11"/>
        <v>0</v>
      </c>
      <c r="J29" s="460">
        <f t="shared" si="11"/>
        <v>0</v>
      </c>
      <c r="K29" s="460">
        <f t="shared" si="11"/>
        <v>0</v>
      </c>
      <c r="L29" s="460">
        <f t="shared" si="11"/>
        <v>0</v>
      </c>
    </row>
    <row r="30" ht="12.75" customHeight="1">
      <c r="A30" s="441" t="s">
        <v>525</v>
      </c>
      <c r="B30" s="464"/>
      <c r="C30" s="465"/>
      <c r="D30" s="465"/>
      <c r="E30" s="465"/>
      <c r="F30" s="465"/>
      <c r="G30" s="465"/>
      <c r="H30" s="465"/>
      <c r="I30" s="465"/>
      <c r="J30" s="465"/>
      <c r="K30" s="465"/>
      <c r="L30" s="465"/>
    </row>
    <row r="31" ht="12.75" customHeight="1">
      <c r="A31" s="1" t="s">
        <v>526</v>
      </c>
      <c r="B31" s="1"/>
      <c r="C31" s="1"/>
      <c r="D31" s="1"/>
      <c r="E31" s="1"/>
      <c r="F31" s="1"/>
      <c r="G31" s="1"/>
      <c r="H31" s="1"/>
      <c r="I31" s="1"/>
      <c r="J31" s="1"/>
      <c r="K31" s="1"/>
      <c r="L31" s="1"/>
      <c r="M31" s="1"/>
      <c r="N31" s="1"/>
      <c r="O31" s="1"/>
      <c r="P31" s="1"/>
      <c r="Q31" s="1"/>
      <c r="R31" s="1"/>
      <c r="S31" s="1"/>
      <c r="T31" s="1"/>
      <c r="U31" s="1"/>
      <c r="V31" s="1"/>
      <c r="W31" s="1"/>
      <c r="X31" s="1"/>
      <c r="Y31" s="1"/>
      <c r="Z31" s="1"/>
    </row>
    <row r="32" ht="12.75" customHeight="1">
      <c r="B32" s="1"/>
      <c r="C32" s="1"/>
      <c r="D32" s="1"/>
      <c r="E32" s="1"/>
      <c r="F32" s="1"/>
      <c r="G32" s="1"/>
      <c r="H32" s="1"/>
      <c r="I32" s="1"/>
      <c r="J32" s="1"/>
      <c r="K32" s="1"/>
      <c r="L32" s="1"/>
    </row>
    <row r="33" ht="12.75" customHeight="1">
      <c r="A33" s="4" t="s">
        <v>527</v>
      </c>
    </row>
    <row r="34" ht="12.75" customHeight="1">
      <c r="A34" s="1" t="s">
        <v>528</v>
      </c>
    </row>
    <row r="35" ht="12.75" customHeight="1">
      <c r="A35" s="1" t="s">
        <v>529</v>
      </c>
    </row>
    <row r="36" ht="12.75" customHeight="1">
      <c r="A36" s="1" t="s">
        <v>530</v>
      </c>
    </row>
    <row r="37" ht="12.75" customHeight="1">
      <c r="A37" s="1" t="s">
        <v>531</v>
      </c>
    </row>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A4:K4"/>
    <mergeCell ref="O17:X17"/>
    <mergeCell ref="A19:A28"/>
  </mergeCells>
  <printOptions/>
  <pageMargins bottom="0.75" footer="0.0" header="0.0" left="0.7" right="0.7" top="0.75"/>
  <pageSetup paperSize="9"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43"/>
    <col customWidth="1" min="2" max="2" width="14.0"/>
    <col customWidth="1" min="3" max="3" width="12.57"/>
    <col customWidth="1" min="4" max="4" width="16.29"/>
    <col customWidth="1" min="5" max="5" width="18.29"/>
    <col customWidth="1" min="6" max="6" width="16.29"/>
    <col customWidth="1" min="7" max="8" width="12.57"/>
    <col customWidth="1" min="9" max="26" width="10.71"/>
  </cols>
  <sheetData>
    <row r="1" ht="15.75" customHeight="1">
      <c r="A1" s="466" t="s">
        <v>333</v>
      </c>
      <c r="B1" s="466" t="s">
        <v>18</v>
      </c>
      <c r="C1" s="466" t="s">
        <v>532</v>
      </c>
      <c r="D1" s="466" t="s">
        <v>533</v>
      </c>
      <c r="E1" s="466" t="s">
        <v>534</v>
      </c>
      <c r="F1" s="466" t="s">
        <v>136</v>
      </c>
      <c r="G1" s="466" t="s">
        <v>535</v>
      </c>
      <c r="H1" s="466" t="s">
        <v>536</v>
      </c>
      <c r="I1" s="467"/>
      <c r="J1" s="467"/>
      <c r="K1" s="467"/>
      <c r="L1" s="467"/>
      <c r="M1" s="467"/>
      <c r="N1" s="467"/>
      <c r="O1" s="467"/>
      <c r="P1" s="467"/>
      <c r="Q1" s="467"/>
      <c r="R1" s="467"/>
      <c r="S1" s="467"/>
      <c r="T1" s="467"/>
      <c r="U1" s="467"/>
      <c r="V1" s="467"/>
      <c r="W1" s="467"/>
      <c r="X1" s="467"/>
      <c r="Y1" s="467"/>
      <c r="Z1" s="467"/>
    </row>
    <row r="2" ht="15.75" customHeight="1">
      <c r="A2" s="183" t="s">
        <v>537</v>
      </c>
      <c r="B2" s="468">
        <f>'Valuation output'!B3</f>
        <v>79774</v>
      </c>
      <c r="C2" s="183"/>
      <c r="D2" s="469">
        <f>'Valuation output'!B4</f>
        <v>0.6361721864</v>
      </c>
      <c r="E2" s="468">
        <f t="shared" ref="E2:E12" si="1">B2*D2</f>
        <v>50750</v>
      </c>
      <c r="F2" s="468">
        <f>'Valuation output'!B10</f>
        <v>0</v>
      </c>
      <c r="G2" s="468">
        <f t="shared" ref="G2:G12" si="2">E2-H2</f>
        <v>5075</v>
      </c>
      <c r="H2" s="468">
        <f>'Valuation output'!B7</f>
        <v>45675</v>
      </c>
      <c r="I2" s="467"/>
      <c r="J2" s="467"/>
      <c r="K2" s="467"/>
      <c r="L2" s="467"/>
      <c r="M2" s="467"/>
      <c r="N2" s="467"/>
      <c r="O2" s="467"/>
      <c r="P2" s="467"/>
      <c r="Q2" s="467"/>
      <c r="R2" s="467"/>
      <c r="S2" s="467"/>
      <c r="T2" s="467"/>
      <c r="U2" s="467"/>
      <c r="V2" s="467"/>
      <c r="W2" s="467"/>
      <c r="X2" s="467"/>
      <c r="Y2" s="467"/>
      <c r="Z2" s="467"/>
    </row>
    <row r="3" ht="15.75" customHeight="1">
      <c r="A3" s="183">
        <v>1.0</v>
      </c>
      <c r="B3" s="468">
        <f>'Valuation output'!C3</f>
        <v>143593.2</v>
      </c>
      <c r="C3" s="469">
        <f>'Valuation output'!C2</f>
        <v>0.8</v>
      </c>
      <c r="D3" s="469">
        <f>'Valuation output'!C4</f>
        <v>0.65</v>
      </c>
      <c r="E3" s="468">
        <f t="shared" si="1"/>
        <v>93335.58</v>
      </c>
      <c r="F3" s="468">
        <f>'Valuation output'!C10</f>
        <v>0</v>
      </c>
      <c r="G3" s="468">
        <f t="shared" si="2"/>
        <v>9333.558</v>
      </c>
      <c r="H3" s="468">
        <f>'Valuation output'!C7</f>
        <v>84002.022</v>
      </c>
      <c r="I3" s="467"/>
      <c r="J3" s="467"/>
      <c r="K3" s="467"/>
      <c r="L3" s="467"/>
      <c r="M3" s="467"/>
      <c r="N3" s="467"/>
      <c r="O3" s="467"/>
      <c r="P3" s="467"/>
      <c r="Q3" s="467"/>
      <c r="R3" s="467"/>
      <c r="S3" s="467"/>
      <c r="T3" s="467"/>
      <c r="U3" s="467"/>
      <c r="V3" s="467"/>
      <c r="W3" s="467"/>
      <c r="X3" s="467"/>
      <c r="Y3" s="467"/>
      <c r="Z3" s="467"/>
    </row>
    <row r="4" ht="15.75" customHeight="1">
      <c r="A4" s="183">
        <v>2.0</v>
      </c>
      <c r="B4" s="468">
        <f>'Valuation output'!D3</f>
        <v>186671.16</v>
      </c>
      <c r="C4" s="469">
        <f t="shared" ref="C4:C12" si="3">B4/B3-1</f>
        <v>0.3</v>
      </c>
      <c r="D4" s="469">
        <f>'Valuation output'!D4</f>
        <v>0.65</v>
      </c>
      <c r="E4" s="468">
        <f t="shared" si="1"/>
        <v>121336.254</v>
      </c>
      <c r="F4" s="468">
        <f>'Valuation output'!D10</f>
        <v>0</v>
      </c>
      <c r="G4" s="468">
        <f t="shared" si="2"/>
        <v>12133.6254</v>
      </c>
      <c r="H4" s="468">
        <f>'Valuation output'!D7</f>
        <v>109202.6286</v>
      </c>
      <c r="I4" s="467"/>
      <c r="J4" s="467"/>
      <c r="K4" s="467"/>
      <c r="L4" s="467"/>
      <c r="M4" s="467"/>
      <c r="N4" s="467"/>
      <c r="O4" s="467"/>
      <c r="P4" s="467"/>
      <c r="Q4" s="467"/>
      <c r="R4" s="467"/>
      <c r="S4" s="467"/>
      <c r="T4" s="467"/>
      <c r="U4" s="467"/>
      <c r="V4" s="467"/>
      <c r="W4" s="467"/>
      <c r="X4" s="467"/>
      <c r="Y4" s="467"/>
      <c r="Z4" s="467"/>
    </row>
    <row r="5" ht="15.75" customHeight="1">
      <c r="A5" s="183">
        <v>3.0</v>
      </c>
      <c r="B5" s="468">
        <f>'Valuation output'!E3</f>
        <v>242672.508</v>
      </c>
      <c r="C5" s="469">
        <f t="shared" si="3"/>
        <v>0.3</v>
      </c>
      <c r="D5" s="469">
        <f>'Valuation output'!E4</f>
        <v>0.65</v>
      </c>
      <c r="E5" s="468">
        <f t="shared" si="1"/>
        <v>157737.1302</v>
      </c>
      <c r="F5" s="468">
        <f>'Valuation output'!E10</f>
        <v>0</v>
      </c>
      <c r="G5" s="468">
        <f t="shared" si="2"/>
        <v>15773.71302</v>
      </c>
      <c r="H5" s="468">
        <f>'Valuation output'!E7</f>
        <v>141963.4172</v>
      </c>
      <c r="I5" s="467"/>
      <c r="J5" s="467"/>
      <c r="K5" s="467"/>
      <c r="L5" s="467"/>
      <c r="M5" s="467"/>
      <c r="N5" s="467"/>
      <c r="O5" s="467"/>
      <c r="P5" s="467"/>
      <c r="Q5" s="467"/>
      <c r="R5" s="467"/>
      <c r="S5" s="467"/>
      <c r="T5" s="467"/>
      <c r="U5" s="467"/>
      <c r="V5" s="467"/>
      <c r="W5" s="467"/>
      <c r="X5" s="467"/>
      <c r="Y5" s="467"/>
      <c r="Z5" s="467"/>
    </row>
    <row r="6" ht="15.75" customHeight="1">
      <c r="A6" s="183">
        <v>4.0</v>
      </c>
      <c r="B6" s="468">
        <f>'Valuation output'!F3</f>
        <v>315474.2604</v>
      </c>
      <c r="C6" s="469">
        <f t="shared" si="3"/>
        <v>0.3</v>
      </c>
      <c r="D6" s="469">
        <f>'Valuation output'!F4</f>
        <v>0.65</v>
      </c>
      <c r="E6" s="468">
        <f t="shared" si="1"/>
        <v>205058.2693</v>
      </c>
      <c r="F6" s="468">
        <f>'Valuation output'!F10</f>
        <v>0</v>
      </c>
      <c r="G6" s="468">
        <f t="shared" si="2"/>
        <v>20505.82693</v>
      </c>
      <c r="H6" s="468">
        <f>'Valuation output'!F7</f>
        <v>184552.4423</v>
      </c>
      <c r="I6" s="467"/>
      <c r="J6" s="467"/>
      <c r="K6" s="467"/>
      <c r="L6" s="467"/>
      <c r="M6" s="467"/>
      <c r="N6" s="467"/>
      <c r="O6" s="467"/>
      <c r="P6" s="467"/>
      <c r="Q6" s="467"/>
      <c r="R6" s="467"/>
      <c r="S6" s="467"/>
      <c r="T6" s="467"/>
      <c r="U6" s="467"/>
      <c r="V6" s="467"/>
      <c r="W6" s="467"/>
      <c r="X6" s="467"/>
      <c r="Y6" s="467"/>
      <c r="Z6" s="467"/>
    </row>
    <row r="7" ht="15.75" customHeight="1">
      <c r="A7" s="183">
        <v>5.0</v>
      </c>
      <c r="B7" s="468">
        <f>'Valuation output'!G3</f>
        <v>410116.5385</v>
      </c>
      <c r="C7" s="469">
        <f t="shared" si="3"/>
        <v>0.3</v>
      </c>
      <c r="D7" s="469">
        <f>'Valuation output'!G4</f>
        <v>0.65</v>
      </c>
      <c r="E7" s="468">
        <f t="shared" si="1"/>
        <v>266575.75</v>
      </c>
      <c r="F7" s="468">
        <f>'Valuation output'!G10</f>
        <v>0</v>
      </c>
      <c r="G7" s="468">
        <f t="shared" si="2"/>
        <v>26657.575</v>
      </c>
      <c r="H7" s="468">
        <f>'Valuation output'!G7</f>
        <v>239918.175</v>
      </c>
      <c r="I7" s="467"/>
      <c r="J7" s="467"/>
      <c r="K7" s="467"/>
      <c r="L7" s="467"/>
      <c r="M7" s="467"/>
      <c r="N7" s="467"/>
      <c r="O7" s="467"/>
      <c r="P7" s="467"/>
      <c r="Q7" s="467"/>
      <c r="R7" s="467"/>
      <c r="S7" s="467"/>
      <c r="T7" s="467"/>
      <c r="U7" s="467"/>
      <c r="V7" s="467"/>
      <c r="W7" s="467"/>
      <c r="X7" s="467"/>
      <c r="Y7" s="467"/>
      <c r="Z7" s="467"/>
    </row>
    <row r="8" ht="15.75" customHeight="1">
      <c r="A8" s="183">
        <v>6.0</v>
      </c>
      <c r="B8" s="468">
        <f>'Valuation output'!H3</f>
        <v>512038.7007</v>
      </c>
      <c r="C8" s="469">
        <f t="shared" si="3"/>
        <v>0.24852</v>
      </c>
      <c r="D8" s="469">
        <f>'Valuation output'!H4</f>
        <v>0.65</v>
      </c>
      <c r="E8" s="468">
        <f t="shared" si="1"/>
        <v>332825.1554</v>
      </c>
      <c r="F8" s="468">
        <f>'Valuation output'!H10</f>
        <v>0</v>
      </c>
      <c r="G8" s="468">
        <f t="shared" si="2"/>
        <v>43267.27021</v>
      </c>
      <c r="H8" s="468">
        <f>'Valuation output'!H7</f>
        <v>289557.8852</v>
      </c>
      <c r="I8" s="467"/>
      <c r="J8" s="467"/>
      <c r="K8" s="467"/>
      <c r="L8" s="467"/>
      <c r="M8" s="467"/>
      <c r="N8" s="467"/>
      <c r="O8" s="467"/>
      <c r="P8" s="467"/>
      <c r="Q8" s="467"/>
      <c r="R8" s="467"/>
      <c r="S8" s="467"/>
      <c r="T8" s="467"/>
      <c r="U8" s="467"/>
      <c r="V8" s="467"/>
      <c r="W8" s="467"/>
      <c r="X8" s="467"/>
      <c r="Y8" s="467"/>
      <c r="Z8" s="467"/>
    </row>
    <row r="9" ht="15.75" customHeight="1">
      <c r="A9" s="183">
        <v>7.0</v>
      </c>
      <c r="B9" s="468">
        <f>'Valuation output'!I3</f>
        <v>612930.8063</v>
      </c>
      <c r="C9" s="469">
        <f t="shared" si="3"/>
        <v>0.19704</v>
      </c>
      <c r="D9" s="469">
        <f>'Valuation output'!I4</f>
        <v>0.65</v>
      </c>
      <c r="E9" s="468">
        <f t="shared" si="1"/>
        <v>398405.0241</v>
      </c>
      <c r="F9" s="468">
        <f>'Valuation output'!I10</f>
        <v>0</v>
      </c>
      <c r="G9" s="468">
        <f t="shared" si="2"/>
        <v>63744.80385</v>
      </c>
      <c r="H9" s="468">
        <f>'Valuation output'!I7</f>
        <v>334660.2202</v>
      </c>
      <c r="I9" s="467"/>
      <c r="J9" s="467"/>
      <c r="K9" s="467"/>
      <c r="L9" s="467"/>
      <c r="M9" s="467"/>
      <c r="N9" s="467"/>
      <c r="O9" s="467"/>
      <c r="P9" s="467"/>
      <c r="Q9" s="467"/>
      <c r="R9" s="467"/>
      <c r="S9" s="467"/>
      <c r="T9" s="467"/>
      <c r="U9" s="467"/>
      <c r="V9" s="467"/>
      <c r="W9" s="467"/>
      <c r="X9" s="467"/>
      <c r="Y9" s="467"/>
      <c r="Z9" s="467"/>
    </row>
    <row r="10" ht="15.75" customHeight="1">
      <c r="A10" s="183">
        <v>8.0</v>
      </c>
      <c r="B10" s="468">
        <f>'Valuation output'!J3</f>
        <v>702149.0144</v>
      </c>
      <c r="C10" s="469">
        <f t="shared" si="3"/>
        <v>0.14556</v>
      </c>
      <c r="D10" s="469">
        <f>'Valuation output'!J4</f>
        <v>0.65</v>
      </c>
      <c r="E10" s="468">
        <f t="shared" si="1"/>
        <v>456396.8594</v>
      </c>
      <c r="F10" s="468">
        <f>'Valuation output'!J10</f>
        <v>0</v>
      </c>
      <c r="G10" s="468">
        <f t="shared" si="2"/>
        <v>86715.40328</v>
      </c>
      <c r="H10" s="468">
        <f>'Valuation output'!J7</f>
        <v>369681.4561</v>
      </c>
      <c r="I10" s="467"/>
      <c r="J10" s="467"/>
      <c r="K10" s="467"/>
      <c r="L10" s="467"/>
      <c r="M10" s="467"/>
      <c r="N10" s="467"/>
      <c r="O10" s="467"/>
      <c r="P10" s="467"/>
      <c r="Q10" s="467"/>
      <c r="R10" s="467"/>
      <c r="S10" s="467"/>
      <c r="T10" s="467"/>
      <c r="U10" s="467"/>
      <c r="V10" s="467"/>
      <c r="W10" s="467"/>
      <c r="X10" s="467"/>
      <c r="Y10" s="467"/>
      <c r="Z10" s="467"/>
    </row>
    <row r="11" ht="15.75" customHeight="1">
      <c r="A11" s="183">
        <v>9.0</v>
      </c>
      <c r="B11" s="468">
        <f>'Valuation output'!K3</f>
        <v>768207.1937</v>
      </c>
      <c r="C11" s="469">
        <f t="shared" si="3"/>
        <v>0.09408</v>
      </c>
      <c r="D11" s="469">
        <f>'Valuation output'!K4</f>
        <v>0.65</v>
      </c>
      <c r="E11" s="468">
        <f t="shared" si="1"/>
        <v>499334.6759</v>
      </c>
      <c r="F11" s="468">
        <f>'Valuation output'!K10</f>
        <v>0</v>
      </c>
      <c r="G11" s="468">
        <f t="shared" si="2"/>
        <v>109853.6287</v>
      </c>
      <c r="H11" s="468">
        <f>'Valuation output'!K7</f>
        <v>389481.0472</v>
      </c>
      <c r="I11" s="467"/>
      <c r="J11" s="467"/>
      <c r="K11" s="467"/>
      <c r="L11" s="467"/>
      <c r="M11" s="467"/>
      <c r="N11" s="467"/>
      <c r="O11" s="467"/>
      <c r="P11" s="467"/>
      <c r="Q11" s="467"/>
      <c r="R11" s="467"/>
      <c r="S11" s="467"/>
      <c r="T11" s="467"/>
      <c r="U11" s="467"/>
      <c r="V11" s="467"/>
      <c r="W11" s="467"/>
      <c r="X11" s="467"/>
      <c r="Y11" s="467"/>
      <c r="Z11" s="467"/>
    </row>
    <row r="12" ht="15.75" customHeight="1">
      <c r="A12" s="183">
        <v>10.0</v>
      </c>
      <c r="B12" s="468">
        <f>'Valuation output'!L3</f>
        <v>800932.8201</v>
      </c>
      <c r="C12" s="469">
        <f t="shared" si="3"/>
        <v>0.0426</v>
      </c>
      <c r="D12" s="469">
        <f>'Valuation output'!L4</f>
        <v>0.65</v>
      </c>
      <c r="E12" s="468">
        <f t="shared" si="1"/>
        <v>520606.3331</v>
      </c>
      <c r="F12" s="468">
        <f>'Valuation output'!L10</f>
        <v>0</v>
      </c>
      <c r="G12" s="468">
        <f t="shared" si="2"/>
        <v>130151.5833</v>
      </c>
      <c r="H12" s="468">
        <f>'Valuation output'!L7</f>
        <v>390454.7498</v>
      </c>
      <c r="I12" s="467"/>
      <c r="J12" s="467"/>
      <c r="K12" s="467"/>
      <c r="L12" s="467"/>
      <c r="M12" s="467"/>
      <c r="N12" s="467"/>
      <c r="O12" s="467"/>
      <c r="P12" s="467"/>
      <c r="Q12" s="467"/>
      <c r="R12" s="467"/>
      <c r="S12" s="467"/>
      <c r="T12" s="467"/>
      <c r="U12" s="467"/>
      <c r="V12" s="467"/>
      <c r="W12" s="467"/>
      <c r="X12" s="467"/>
      <c r="Y12" s="467"/>
      <c r="Z12" s="467"/>
    </row>
    <row r="13" ht="15.75" customHeight="1">
      <c r="A13" s="183"/>
      <c r="B13" s="183"/>
      <c r="C13" s="183"/>
      <c r="D13" s="183"/>
      <c r="E13" s="183"/>
      <c r="F13" s="183"/>
      <c r="G13" s="183"/>
      <c r="H13" s="183"/>
      <c r="I13" s="467"/>
      <c r="J13" s="467"/>
      <c r="K13" s="467"/>
      <c r="L13" s="467"/>
      <c r="M13" s="467"/>
      <c r="N13" s="467"/>
      <c r="O13" s="467"/>
      <c r="P13" s="467"/>
      <c r="Q13" s="467"/>
      <c r="R13" s="467"/>
      <c r="S13" s="467"/>
      <c r="T13" s="467"/>
      <c r="U13" s="467"/>
      <c r="V13" s="467"/>
      <c r="W13" s="467"/>
      <c r="X13" s="467"/>
      <c r="Y13" s="467"/>
      <c r="Z13" s="467"/>
    </row>
    <row r="14" ht="15.75" customHeight="1">
      <c r="A14" s="470" t="s">
        <v>333</v>
      </c>
      <c r="B14" s="470" t="s">
        <v>536</v>
      </c>
      <c r="C14" s="470" t="s">
        <v>538</v>
      </c>
      <c r="D14" s="470" t="s">
        <v>220</v>
      </c>
      <c r="E14" s="470" t="s">
        <v>216</v>
      </c>
      <c r="F14" s="470" t="s">
        <v>135</v>
      </c>
      <c r="G14" s="470" t="s">
        <v>539</v>
      </c>
      <c r="H14" s="470" t="s">
        <v>540</v>
      </c>
      <c r="I14" s="467"/>
      <c r="J14" s="467"/>
      <c r="K14" s="467"/>
      <c r="L14" s="467"/>
      <c r="M14" s="467"/>
      <c r="N14" s="467"/>
      <c r="O14" s="467"/>
      <c r="P14" s="467"/>
      <c r="Q14" s="467"/>
      <c r="R14" s="467"/>
      <c r="S14" s="467"/>
      <c r="T14" s="467"/>
      <c r="U14" s="467"/>
      <c r="V14" s="467"/>
      <c r="W14" s="467"/>
      <c r="X14" s="467"/>
      <c r="Y14" s="467"/>
      <c r="Z14" s="467"/>
    </row>
    <row r="15" ht="15.75" customHeight="1">
      <c r="A15" s="151" t="str">
        <f t="shared" ref="A15:A25" si="4">A2</f>
        <v>Traling 12 month</v>
      </c>
      <c r="B15" s="471">
        <f t="shared" ref="B15:B25" si="5">H2</f>
        <v>45675</v>
      </c>
      <c r="C15" s="151"/>
      <c r="D15" s="151"/>
      <c r="E15" s="151"/>
      <c r="F15" s="151"/>
      <c r="G15" s="471">
        <f>'Valuation output'!B58</f>
        <v>53279.4</v>
      </c>
      <c r="H15" s="143">
        <f t="shared" ref="H15:H25" si="6">B15/G15</f>
        <v>0.8572731675</v>
      </c>
      <c r="I15" s="467"/>
      <c r="J15" s="467"/>
      <c r="K15" s="467"/>
      <c r="L15" s="467"/>
      <c r="M15" s="467"/>
      <c r="N15" s="467"/>
      <c r="O15" s="467"/>
      <c r="P15" s="467"/>
      <c r="Q15" s="467"/>
      <c r="R15" s="467"/>
      <c r="S15" s="467"/>
      <c r="T15" s="467"/>
      <c r="U15" s="467"/>
      <c r="V15" s="467"/>
      <c r="W15" s="467"/>
      <c r="X15" s="467"/>
      <c r="Y15" s="467"/>
      <c r="Z15" s="467"/>
    </row>
    <row r="16" ht="15.75" customHeight="1">
      <c r="A16" s="151">
        <f t="shared" si="4"/>
        <v>1</v>
      </c>
      <c r="B16" s="471">
        <f t="shared" si="5"/>
        <v>84002.022</v>
      </c>
      <c r="C16" s="471">
        <f t="shared" ref="C16:C25" si="7">B3-B2</f>
        <v>63819.2</v>
      </c>
      <c r="D16" s="472">
        <f>'Valuation output'!C57</f>
        <v>1.5</v>
      </c>
      <c r="E16" s="471">
        <f t="shared" ref="E16:E25" si="8">C16/D16</f>
        <v>42546.13333</v>
      </c>
      <c r="F16" s="471">
        <f t="shared" ref="F16:F25" si="9">B16-E16</f>
        <v>41455.88867</v>
      </c>
      <c r="G16" s="471">
        <f t="shared" ref="G16:G25" si="10">G15+E16</f>
        <v>95825.53333</v>
      </c>
      <c r="H16" s="143">
        <f t="shared" si="6"/>
        <v>0.876614187</v>
      </c>
      <c r="I16" s="467"/>
      <c r="J16" s="467"/>
      <c r="K16" s="467"/>
      <c r="L16" s="467"/>
      <c r="M16" s="467"/>
      <c r="N16" s="467"/>
      <c r="O16" s="467"/>
      <c r="P16" s="467"/>
      <c r="Q16" s="467"/>
      <c r="R16" s="467"/>
      <c r="S16" s="467"/>
      <c r="T16" s="467"/>
      <c r="U16" s="467"/>
      <c r="V16" s="467"/>
      <c r="W16" s="467"/>
      <c r="X16" s="467"/>
      <c r="Y16" s="467"/>
      <c r="Z16" s="467"/>
    </row>
    <row r="17" ht="15.75" customHeight="1">
      <c r="A17" s="151">
        <f t="shared" si="4"/>
        <v>2</v>
      </c>
      <c r="B17" s="471">
        <f t="shared" si="5"/>
        <v>109202.6286</v>
      </c>
      <c r="C17" s="471">
        <f t="shared" si="7"/>
        <v>43077.96</v>
      </c>
      <c r="D17" s="472">
        <f>'Valuation output'!D57</f>
        <v>1.5</v>
      </c>
      <c r="E17" s="471">
        <f t="shared" si="8"/>
        <v>28718.64</v>
      </c>
      <c r="F17" s="471">
        <f t="shared" si="9"/>
        <v>80483.9886</v>
      </c>
      <c r="G17" s="471">
        <f t="shared" si="10"/>
        <v>124544.1733</v>
      </c>
      <c r="H17" s="143">
        <f t="shared" si="6"/>
        <v>0.8768184466</v>
      </c>
      <c r="I17" s="467"/>
      <c r="J17" s="467"/>
      <c r="K17" s="467"/>
      <c r="L17" s="467"/>
      <c r="M17" s="467"/>
      <c r="N17" s="467"/>
      <c r="O17" s="467"/>
      <c r="P17" s="467"/>
      <c r="Q17" s="467"/>
      <c r="R17" s="467"/>
      <c r="S17" s="467"/>
      <c r="T17" s="467"/>
      <c r="U17" s="467"/>
      <c r="V17" s="467"/>
      <c r="W17" s="467"/>
      <c r="X17" s="467"/>
      <c r="Y17" s="467"/>
      <c r="Z17" s="467"/>
    </row>
    <row r="18" ht="15.75" customHeight="1">
      <c r="A18" s="151">
        <f t="shared" si="4"/>
        <v>3</v>
      </c>
      <c r="B18" s="471">
        <f t="shared" si="5"/>
        <v>141963.4172</v>
      </c>
      <c r="C18" s="471">
        <f t="shared" si="7"/>
        <v>56001.348</v>
      </c>
      <c r="D18" s="472">
        <f>'Valuation output'!E57</f>
        <v>1.5</v>
      </c>
      <c r="E18" s="471">
        <f t="shared" si="8"/>
        <v>37334.232</v>
      </c>
      <c r="F18" s="471">
        <f t="shared" si="9"/>
        <v>104629.1852</v>
      </c>
      <c r="G18" s="471">
        <f t="shared" si="10"/>
        <v>161878.4053</v>
      </c>
      <c r="H18" s="143">
        <f t="shared" si="6"/>
        <v>0.8769756342</v>
      </c>
      <c r="I18" s="467"/>
      <c r="J18" s="467"/>
      <c r="K18" s="467"/>
      <c r="L18" s="467"/>
      <c r="M18" s="467"/>
      <c r="N18" s="467"/>
      <c r="O18" s="467"/>
      <c r="P18" s="467"/>
      <c r="Q18" s="467"/>
      <c r="R18" s="467"/>
      <c r="S18" s="467"/>
      <c r="T18" s="467"/>
      <c r="U18" s="467"/>
      <c r="V18" s="467"/>
      <c r="W18" s="467"/>
      <c r="X18" s="467"/>
      <c r="Y18" s="467"/>
      <c r="Z18" s="467"/>
    </row>
    <row r="19" ht="15.75" customHeight="1">
      <c r="A19" s="151">
        <f t="shared" si="4"/>
        <v>4</v>
      </c>
      <c r="B19" s="471">
        <f t="shared" si="5"/>
        <v>184552.4423</v>
      </c>
      <c r="C19" s="471">
        <f t="shared" si="7"/>
        <v>72801.7524</v>
      </c>
      <c r="D19" s="472">
        <f>'Valuation output'!F57</f>
        <v>1.5</v>
      </c>
      <c r="E19" s="471">
        <f t="shared" si="8"/>
        <v>48534.5016</v>
      </c>
      <c r="F19" s="471">
        <f t="shared" si="9"/>
        <v>136017.9407</v>
      </c>
      <c r="G19" s="471">
        <f t="shared" si="10"/>
        <v>210412.9069</v>
      </c>
      <c r="H19" s="143">
        <f t="shared" si="6"/>
        <v>0.8770965861</v>
      </c>
      <c r="I19" s="467"/>
      <c r="J19" s="467"/>
      <c r="K19" s="467"/>
      <c r="L19" s="467"/>
      <c r="M19" s="467"/>
      <c r="N19" s="467"/>
      <c r="O19" s="467"/>
      <c r="P19" s="467"/>
      <c r="Q19" s="467"/>
      <c r="R19" s="467"/>
      <c r="S19" s="467"/>
      <c r="T19" s="467"/>
      <c r="U19" s="467"/>
      <c r="V19" s="467"/>
      <c r="W19" s="467"/>
      <c r="X19" s="467"/>
      <c r="Y19" s="467"/>
      <c r="Z19" s="467"/>
    </row>
    <row r="20" ht="15.75" customHeight="1">
      <c r="A20" s="151">
        <f t="shared" si="4"/>
        <v>5</v>
      </c>
      <c r="B20" s="471">
        <f t="shared" si="5"/>
        <v>239918.175</v>
      </c>
      <c r="C20" s="471">
        <f t="shared" si="7"/>
        <v>94642.27812</v>
      </c>
      <c r="D20" s="472">
        <f>'Valuation output'!G57</f>
        <v>1.15</v>
      </c>
      <c r="E20" s="471">
        <f t="shared" si="8"/>
        <v>82297.63315</v>
      </c>
      <c r="F20" s="471">
        <f t="shared" si="9"/>
        <v>157620.5419</v>
      </c>
      <c r="G20" s="471">
        <f t="shared" si="10"/>
        <v>292710.5401</v>
      </c>
      <c r="H20" s="143">
        <f t="shared" si="6"/>
        <v>0.8196431019</v>
      </c>
      <c r="I20" s="467"/>
      <c r="J20" s="467"/>
      <c r="K20" s="467"/>
      <c r="L20" s="467"/>
      <c r="M20" s="467"/>
      <c r="N20" s="467"/>
      <c r="O20" s="467"/>
      <c r="P20" s="467"/>
      <c r="Q20" s="467"/>
      <c r="R20" s="467"/>
      <c r="S20" s="467"/>
      <c r="T20" s="467"/>
      <c r="U20" s="467"/>
      <c r="V20" s="467"/>
      <c r="W20" s="467"/>
      <c r="X20" s="467"/>
      <c r="Y20" s="467"/>
      <c r="Z20" s="467"/>
    </row>
    <row r="21" ht="15.75" customHeight="1">
      <c r="A21" s="151">
        <f t="shared" si="4"/>
        <v>6</v>
      </c>
      <c r="B21" s="471">
        <f t="shared" si="5"/>
        <v>289557.8852</v>
      </c>
      <c r="C21" s="471">
        <f t="shared" si="7"/>
        <v>101922.1622</v>
      </c>
      <c r="D21" s="472">
        <f>'Valuation output'!H57</f>
        <v>1.15</v>
      </c>
      <c r="E21" s="471">
        <f t="shared" si="8"/>
        <v>88627.96709</v>
      </c>
      <c r="F21" s="471">
        <f t="shared" si="9"/>
        <v>200929.9181</v>
      </c>
      <c r="G21" s="471">
        <f t="shared" si="10"/>
        <v>381338.5072</v>
      </c>
      <c r="H21" s="143">
        <f t="shared" si="6"/>
        <v>0.7593198163</v>
      </c>
      <c r="I21" s="467"/>
      <c r="J21" s="467"/>
      <c r="K21" s="467"/>
      <c r="L21" s="467"/>
      <c r="M21" s="467"/>
      <c r="N21" s="467"/>
      <c r="O21" s="467"/>
      <c r="P21" s="467"/>
      <c r="Q21" s="467"/>
      <c r="R21" s="467"/>
      <c r="S21" s="467"/>
      <c r="T21" s="467"/>
      <c r="U21" s="467"/>
      <c r="V21" s="467"/>
      <c r="W21" s="467"/>
      <c r="X21" s="467"/>
      <c r="Y21" s="467"/>
      <c r="Z21" s="467"/>
    </row>
    <row r="22" ht="15.75" customHeight="1">
      <c r="A22" s="151">
        <f t="shared" si="4"/>
        <v>7</v>
      </c>
      <c r="B22" s="471">
        <f t="shared" si="5"/>
        <v>334660.2202</v>
      </c>
      <c r="C22" s="471">
        <f t="shared" si="7"/>
        <v>100892.1056</v>
      </c>
      <c r="D22" s="472">
        <f>'Valuation output'!I57</f>
        <v>1.15</v>
      </c>
      <c r="E22" s="471">
        <f t="shared" si="8"/>
        <v>87732.26572</v>
      </c>
      <c r="F22" s="471">
        <f t="shared" si="9"/>
        <v>246927.9545</v>
      </c>
      <c r="G22" s="471">
        <f t="shared" si="10"/>
        <v>469070.7729</v>
      </c>
      <c r="H22" s="143">
        <f t="shared" si="6"/>
        <v>0.7134535758</v>
      </c>
      <c r="I22" s="467"/>
      <c r="J22" s="467"/>
      <c r="K22" s="467"/>
      <c r="L22" s="467"/>
      <c r="M22" s="467"/>
      <c r="N22" s="467"/>
      <c r="O22" s="467"/>
      <c r="P22" s="467"/>
      <c r="Q22" s="467"/>
      <c r="R22" s="467"/>
      <c r="S22" s="467"/>
      <c r="T22" s="467"/>
      <c r="U22" s="467"/>
      <c r="V22" s="467"/>
      <c r="W22" s="467"/>
      <c r="X22" s="467"/>
      <c r="Y22" s="467"/>
      <c r="Z22" s="467"/>
    </row>
    <row r="23" ht="15.75" customHeight="1">
      <c r="A23" s="151">
        <f t="shared" si="4"/>
        <v>8</v>
      </c>
      <c r="B23" s="471">
        <f t="shared" si="5"/>
        <v>369681.4561</v>
      </c>
      <c r="C23" s="471">
        <f t="shared" si="7"/>
        <v>89218.20816</v>
      </c>
      <c r="D23" s="472">
        <f>'Valuation output'!J57</f>
        <v>1.15</v>
      </c>
      <c r="E23" s="471">
        <f t="shared" si="8"/>
        <v>77581.05057</v>
      </c>
      <c r="F23" s="471">
        <f t="shared" si="9"/>
        <v>292100.4055</v>
      </c>
      <c r="G23" s="471">
        <f t="shared" si="10"/>
        <v>546651.8235</v>
      </c>
      <c r="H23" s="143">
        <f t="shared" si="6"/>
        <v>0.6762649281</v>
      </c>
      <c r="I23" s="467"/>
      <c r="J23" s="467"/>
      <c r="K23" s="467"/>
      <c r="L23" s="467"/>
      <c r="M23" s="467"/>
      <c r="N23" s="467"/>
      <c r="O23" s="467"/>
      <c r="P23" s="467"/>
      <c r="Q23" s="467"/>
      <c r="R23" s="467"/>
      <c r="S23" s="467"/>
      <c r="T23" s="467"/>
      <c r="U23" s="467"/>
      <c r="V23" s="467"/>
      <c r="W23" s="467"/>
      <c r="X23" s="467"/>
      <c r="Y23" s="467"/>
      <c r="Z23" s="467"/>
    </row>
    <row r="24" ht="15.75" customHeight="1">
      <c r="A24" s="151">
        <f t="shared" si="4"/>
        <v>9</v>
      </c>
      <c r="B24" s="471">
        <f t="shared" si="5"/>
        <v>389481.0472</v>
      </c>
      <c r="C24" s="471">
        <f t="shared" si="7"/>
        <v>66058.17928</v>
      </c>
      <c r="D24" s="472">
        <f>'Valuation output'!K57</f>
        <v>1.15</v>
      </c>
      <c r="E24" s="471">
        <f t="shared" si="8"/>
        <v>57441.89502</v>
      </c>
      <c r="F24" s="471">
        <f t="shared" si="9"/>
        <v>332039.1522</v>
      </c>
      <c r="G24" s="471">
        <f t="shared" si="10"/>
        <v>604093.7185</v>
      </c>
      <c r="H24" s="143">
        <f t="shared" si="6"/>
        <v>0.6447361316</v>
      </c>
      <c r="I24" s="467"/>
      <c r="J24" s="467"/>
      <c r="K24" s="467"/>
      <c r="L24" s="467"/>
      <c r="M24" s="467"/>
      <c r="N24" s="467"/>
      <c r="O24" s="467"/>
      <c r="P24" s="467"/>
      <c r="Q24" s="467"/>
      <c r="R24" s="467"/>
      <c r="S24" s="467"/>
      <c r="T24" s="467"/>
      <c r="U24" s="467"/>
      <c r="V24" s="467"/>
      <c r="W24" s="467"/>
      <c r="X24" s="467"/>
      <c r="Y24" s="467"/>
      <c r="Z24" s="467"/>
    </row>
    <row r="25" ht="15.75" customHeight="1">
      <c r="A25" s="151">
        <f t="shared" si="4"/>
        <v>10</v>
      </c>
      <c r="B25" s="471">
        <f t="shared" si="5"/>
        <v>390454.7498</v>
      </c>
      <c r="C25" s="471">
        <f t="shared" si="7"/>
        <v>32725.62645</v>
      </c>
      <c r="D25" s="472">
        <f>'Valuation output'!L57</f>
        <v>1.15</v>
      </c>
      <c r="E25" s="471">
        <f t="shared" si="8"/>
        <v>28457.06648</v>
      </c>
      <c r="F25" s="471">
        <f t="shared" si="9"/>
        <v>361997.6833</v>
      </c>
      <c r="G25" s="471">
        <f t="shared" si="10"/>
        <v>632550.785</v>
      </c>
      <c r="H25" s="143">
        <f t="shared" si="6"/>
        <v>0.6172702004</v>
      </c>
      <c r="I25" s="467"/>
      <c r="J25" s="467"/>
      <c r="K25" s="467"/>
      <c r="L25" s="467"/>
      <c r="M25" s="467"/>
      <c r="N25" s="467"/>
      <c r="O25" s="467"/>
      <c r="P25" s="467"/>
      <c r="Q25" s="467"/>
      <c r="R25" s="467"/>
      <c r="S25" s="467"/>
      <c r="T25" s="467"/>
      <c r="U25" s="467"/>
      <c r="V25" s="467"/>
      <c r="W25" s="467"/>
      <c r="X25" s="467"/>
      <c r="Y25" s="467"/>
      <c r="Z25" s="467"/>
    </row>
    <row r="26" ht="15.75" customHeight="1">
      <c r="A26" s="183"/>
      <c r="B26" s="183"/>
      <c r="C26" s="183"/>
      <c r="D26" s="183"/>
      <c r="E26" s="183"/>
      <c r="F26" s="183"/>
      <c r="G26" s="183"/>
      <c r="H26" s="183"/>
      <c r="I26" s="467"/>
      <c r="J26" s="467"/>
      <c r="K26" s="467"/>
      <c r="L26" s="467"/>
      <c r="M26" s="467"/>
      <c r="N26" s="467"/>
      <c r="O26" s="467"/>
      <c r="P26" s="467"/>
      <c r="Q26" s="467"/>
      <c r="R26" s="467"/>
      <c r="S26" s="467"/>
      <c r="T26" s="467"/>
      <c r="U26" s="467"/>
      <c r="V26" s="467"/>
      <c r="W26" s="467"/>
      <c r="X26" s="467"/>
      <c r="Y26" s="467"/>
      <c r="Z26" s="467"/>
    </row>
    <row r="27" ht="15.75" customHeight="1">
      <c r="A27" s="466" t="s">
        <v>333</v>
      </c>
      <c r="B27" s="466" t="s">
        <v>541</v>
      </c>
      <c r="C27" s="466" t="s">
        <v>542</v>
      </c>
      <c r="D27" s="466" t="s">
        <v>543</v>
      </c>
      <c r="E27" s="466" t="s">
        <v>544</v>
      </c>
      <c r="F27" s="466" t="s">
        <v>545</v>
      </c>
      <c r="G27" s="466" t="s">
        <v>546</v>
      </c>
      <c r="H27" s="466" t="s">
        <v>217</v>
      </c>
      <c r="I27" s="467"/>
      <c r="J27" s="467"/>
      <c r="K27" s="467"/>
      <c r="L27" s="467"/>
      <c r="M27" s="467"/>
      <c r="N27" s="467"/>
      <c r="O27" s="467"/>
      <c r="P27" s="467"/>
      <c r="Q27" s="467"/>
      <c r="R27" s="467"/>
      <c r="S27" s="467"/>
      <c r="T27" s="467"/>
      <c r="U27" s="467"/>
      <c r="V27" s="467"/>
      <c r="W27" s="467"/>
      <c r="X27" s="467"/>
      <c r="Y27" s="467"/>
      <c r="Z27" s="467"/>
    </row>
    <row r="28" ht="15.75" customHeight="1">
      <c r="A28" s="57">
        <f t="shared" ref="A28:A37" si="11">A16</f>
        <v>1</v>
      </c>
      <c r="B28" s="57"/>
      <c r="C28" s="57"/>
      <c r="D28" s="57"/>
      <c r="E28" s="57"/>
      <c r="F28" s="57"/>
      <c r="G28" s="57"/>
      <c r="H28" s="473" t="str">
        <f>'valuation output'!#ref!</f>
        <v>#ERROR!</v>
      </c>
    </row>
    <row r="29" ht="15.75" customHeight="1">
      <c r="A29" s="57">
        <f t="shared" si="11"/>
        <v>2</v>
      </c>
      <c r="B29" s="57"/>
      <c r="C29" s="57"/>
      <c r="D29" s="57"/>
      <c r="E29" s="57"/>
      <c r="F29" s="57"/>
      <c r="G29" s="57"/>
      <c r="H29" s="473" t="str">
        <f>'valuation output'!#ref!</f>
        <v>#ERROR!</v>
      </c>
    </row>
    <row r="30" ht="15.75" customHeight="1">
      <c r="A30" s="57">
        <f t="shared" si="11"/>
        <v>3</v>
      </c>
      <c r="B30" s="57"/>
      <c r="C30" s="57"/>
      <c r="D30" s="57"/>
      <c r="E30" s="57"/>
      <c r="F30" s="57"/>
      <c r="G30" s="57"/>
      <c r="H30" s="473" t="str">
        <f>'valuation output'!#ref!</f>
        <v>#ERROR!</v>
      </c>
    </row>
    <row r="31" ht="15.75" customHeight="1">
      <c r="A31" s="57">
        <f t="shared" si="11"/>
        <v>4</v>
      </c>
      <c r="B31" s="57"/>
      <c r="C31" s="57"/>
      <c r="D31" s="57"/>
      <c r="E31" s="57"/>
      <c r="F31" s="57"/>
      <c r="G31" s="57"/>
      <c r="H31" s="473" t="str">
        <f>'valuation output'!#ref!</f>
        <v>#ERROR!</v>
      </c>
    </row>
    <row r="32" ht="15.75" customHeight="1">
      <c r="A32" s="57">
        <f t="shared" si="11"/>
        <v>5</v>
      </c>
      <c r="B32" s="57"/>
      <c r="C32" s="57"/>
      <c r="D32" s="57"/>
      <c r="E32" s="57"/>
      <c r="F32" s="57"/>
      <c r="G32" s="57"/>
      <c r="H32" s="473" t="str">
        <f>'valuation output'!#ref!</f>
        <v>#ERROR!</v>
      </c>
    </row>
    <row r="33" ht="15.75" customHeight="1">
      <c r="A33" s="57">
        <f t="shared" si="11"/>
        <v>6</v>
      </c>
      <c r="B33" s="57"/>
      <c r="C33" s="57"/>
      <c r="D33" s="57"/>
      <c r="E33" s="57"/>
      <c r="F33" s="57"/>
      <c r="G33" s="57"/>
      <c r="H33" s="473" t="str">
        <f>'valuation output'!#ref!</f>
        <v>#ERROR!</v>
      </c>
    </row>
    <row r="34" ht="15.75" customHeight="1">
      <c r="A34" s="57">
        <f t="shared" si="11"/>
        <v>7</v>
      </c>
      <c r="B34" s="57"/>
      <c r="C34" s="57"/>
      <c r="D34" s="57"/>
      <c r="E34" s="57"/>
      <c r="F34" s="57"/>
      <c r="G34" s="57"/>
      <c r="H34" s="473" t="str">
        <f>'valuation output'!#ref!</f>
        <v>#ERROR!</v>
      </c>
    </row>
    <row r="35" ht="15.75" customHeight="1">
      <c r="A35" s="57">
        <f t="shared" si="11"/>
        <v>8</v>
      </c>
      <c r="B35" s="57"/>
      <c r="C35" s="57"/>
      <c r="D35" s="57"/>
      <c r="E35" s="57"/>
      <c r="F35" s="57"/>
      <c r="G35" s="57"/>
      <c r="H35" s="473" t="str">
        <f>'valuation output'!#ref!</f>
        <v>#ERROR!</v>
      </c>
    </row>
    <row r="36" ht="15.75" customHeight="1">
      <c r="A36" s="57">
        <f t="shared" si="11"/>
        <v>9</v>
      </c>
      <c r="B36" s="57"/>
      <c r="C36" s="57"/>
      <c r="D36" s="57"/>
      <c r="E36" s="57"/>
      <c r="F36" s="57"/>
      <c r="G36" s="57"/>
      <c r="H36" s="473" t="str">
        <f>'valuation output'!#ref!</f>
        <v>#ERROR!</v>
      </c>
    </row>
    <row r="37" ht="15.75" customHeight="1">
      <c r="A37" s="57">
        <f t="shared" si="11"/>
        <v>10</v>
      </c>
      <c r="B37" s="57"/>
      <c r="C37" s="57"/>
      <c r="D37" s="57"/>
      <c r="E37" s="57"/>
      <c r="F37" s="57"/>
      <c r="G37" s="57"/>
      <c r="H37" s="473" t="str">
        <f>'valuation output'!#ref!</f>
        <v>#ERROR!</v>
      </c>
    </row>
    <row r="38" ht="15.75" customHeight="1">
      <c r="A38" s="57"/>
      <c r="B38" s="57"/>
      <c r="C38" s="57"/>
      <c r="D38" s="57"/>
      <c r="E38" s="57"/>
      <c r="F38" s="57"/>
      <c r="G38" s="57"/>
      <c r="H38" s="57"/>
    </row>
    <row r="39" ht="15.75" customHeight="1">
      <c r="A39" s="474" t="s">
        <v>333</v>
      </c>
      <c r="B39" s="474" t="s">
        <v>217</v>
      </c>
      <c r="C39" s="474" t="s">
        <v>547</v>
      </c>
      <c r="D39" s="474" t="s">
        <v>135</v>
      </c>
      <c r="E39" s="474" t="s">
        <v>127</v>
      </c>
      <c r="F39" s="474" t="s">
        <v>360</v>
      </c>
      <c r="G39" s="57"/>
      <c r="H39" s="57"/>
    </row>
    <row r="40" ht="15.75" customHeight="1">
      <c r="A40" s="475">
        <f t="shared" ref="A40:A49" si="12">A28</f>
        <v>1</v>
      </c>
      <c r="B40" s="476" t="str">
        <f t="shared" ref="B40:B49" si="13">H28</f>
        <v>#ERROR!</v>
      </c>
      <c r="C40" s="477" t="str">
        <f>(1+'Summary Sheet'!B40)</f>
        <v>#ERROR!</v>
      </c>
      <c r="D40" s="478">
        <f t="shared" ref="D40:D49" si="14">F16</f>
        <v>41455.88867</v>
      </c>
      <c r="E40" s="475"/>
      <c r="F40" s="478" t="str">
        <f t="shared" ref="F40:F48" si="15">D40/C40</f>
        <v>#ERROR!</v>
      </c>
      <c r="G40" s="57"/>
      <c r="H40" s="57"/>
    </row>
    <row r="41" ht="15.75" customHeight="1">
      <c r="A41" s="475">
        <f t="shared" si="12"/>
        <v>2</v>
      </c>
      <c r="B41" s="476" t="str">
        <f t="shared" si="13"/>
        <v>#ERROR!</v>
      </c>
      <c r="C41" s="477" t="str">
        <f t="shared" ref="C41:C49" si="16">C40*(1+B41)</f>
        <v>#ERROR!</v>
      </c>
      <c r="D41" s="478">
        <f t="shared" si="14"/>
        <v>80483.9886</v>
      </c>
      <c r="E41" s="475"/>
      <c r="F41" s="478" t="str">
        <f t="shared" si="15"/>
        <v>#ERROR!</v>
      </c>
      <c r="G41" s="57"/>
      <c r="H41" s="57"/>
    </row>
    <row r="42" ht="15.75" customHeight="1">
      <c r="A42" s="475">
        <f t="shared" si="12"/>
        <v>3</v>
      </c>
      <c r="B42" s="476" t="str">
        <f t="shared" si="13"/>
        <v>#ERROR!</v>
      </c>
      <c r="C42" s="477" t="str">
        <f t="shared" si="16"/>
        <v>#ERROR!</v>
      </c>
      <c r="D42" s="478">
        <f t="shared" si="14"/>
        <v>104629.1852</v>
      </c>
      <c r="E42" s="475"/>
      <c r="F42" s="478" t="str">
        <f t="shared" si="15"/>
        <v>#ERROR!</v>
      </c>
      <c r="G42" s="57"/>
      <c r="H42" s="57"/>
    </row>
    <row r="43" ht="15.75" customHeight="1">
      <c r="A43" s="475">
        <f t="shared" si="12"/>
        <v>4</v>
      </c>
      <c r="B43" s="476" t="str">
        <f t="shared" si="13"/>
        <v>#ERROR!</v>
      </c>
      <c r="C43" s="477" t="str">
        <f t="shared" si="16"/>
        <v>#ERROR!</v>
      </c>
      <c r="D43" s="478">
        <f t="shared" si="14"/>
        <v>136017.9407</v>
      </c>
      <c r="E43" s="475"/>
      <c r="F43" s="478" t="str">
        <f t="shared" si="15"/>
        <v>#ERROR!</v>
      </c>
      <c r="G43" s="57"/>
      <c r="H43" s="57"/>
    </row>
    <row r="44" ht="15.75" customHeight="1">
      <c r="A44" s="475">
        <f t="shared" si="12"/>
        <v>5</v>
      </c>
      <c r="B44" s="476" t="str">
        <f t="shared" si="13"/>
        <v>#ERROR!</v>
      </c>
      <c r="C44" s="477" t="str">
        <f t="shared" si="16"/>
        <v>#ERROR!</v>
      </c>
      <c r="D44" s="478">
        <f t="shared" si="14"/>
        <v>157620.5419</v>
      </c>
      <c r="E44" s="475"/>
      <c r="F44" s="478" t="str">
        <f t="shared" si="15"/>
        <v>#ERROR!</v>
      </c>
      <c r="G44" s="57"/>
      <c r="H44" s="57"/>
    </row>
    <row r="45" ht="15.75" customHeight="1">
      <c r="A45" s="475">
        <f t="shared" si="12"/>
        <v>6</v>
      </c>
      <c r="B45" s="476" t="str">
        <f t="shared" si="13"/>
        <v>#ERROR!</v>
      </c>
      <c r="C45" s="477" t="str">
        <f t="shared" si="16"/>
        <v>#ERROR!</v>
      </c>
      <c r="D45" s="478">
        <f t="shared" si="14"/>
        <v>200929.9181</v>
      </c>
      <c r="E45" s="475"/>
      <c r="F45" s="478" t="str">
        <f t="shared" si="15"/>
        <v>#ERROR!</v>
      </c>
      <c r="G45" s="57"/>
      <c r="H45" s="57"/>
    </row>
    <row r="46" ht="15.75" customHeight="1">
      <c r="A46" s="475">
        <f t="shared" si="12"/>
        <v>7</v>
      </c>
      <c r="B46" s="476" t="str">
        <f t="shared" si="13"/>
        <v>#ERROR!</v>
      </c>
      <c r="C46" s="477" t="str">
        <f t="shared" si="16"/>
        <v>#ERROR!</v>
      </c>
      <c r="D46" s="478">
        <f t="shared" si="14"/>
        <v>246927.9545</v>
      </c>
      <c r="E46" s="475"/>
      <c r="F46" s="478" t="str">
        <f t="shared" si="15"/>
        <v>#ERROR!</v>
      </c>
      <c r="G46" s="57"/>
      <c r="H46" s="57"/>
    </row>
    <row r="47" ht="15.75" customHeight="1">
      <c r="A47" s="475">
        <f t="shared" si="12"/>
        <v>8</v>
      </c>
      <c r="B47" s="476" t="str">
        <f t="shared" si="13"/>
        <v>#ERROR!</v>
      </c>
      <c r="C47" s="477" t="str">
        <f t="shared" si="16"/>
        <v>#ERROR!</v>
      </c>
      <c r="D47" s="478">
        <f t="shared" si="14"/>
        <v>292100.4055</v>
      </c>
      <c r="E47" s="475"/>
      <c r="F47" s="478" t="str">
        <f t="shared" si="15"/>
        <v>#ERROR!</v>
      </c>
      <c r="G47" s="57"/>
      <c r="H47" s="57"/>
    </row>
    <row r="48" ht="15.75" customHeight="1">
      <c r="A48" s="475">
        <f t="shared" si="12"/>
        <v>9</v>
      </c>
      <c r="B48" s="476" t="str">
        <f t="shared" si="13"/>
        <v>#ERROR!</v>
      </c>
      <c r="C48" s="477" t="str">
        <f t="shared" si="16"/>
        <v>#ERROR!</v>
      </c>
      <c r="D48" s="478">
        <f t="shared" si="14"/>
        <v>332039.1522</v>
      </c>
      <c r="E48" s="475"/>
      <c r="F48" s="478" t="str">
        <f t="shared" si="15"/>
        <v>#ERROR!</v>
      </c>
      <c r="G48" s="57"/>
      <c r="H48" s="57"/>
    </row>
    <row r="49" ht="15.75" customHeight="1">
      <c r="A49" s="475">
        <f t="shared" si="12"/>
        <v>10</v>
      </c>
      <c r="B49" s="476" t="str">
        <f t="shared" si="13"/>
        <v>#ERROR!</v>
      </c>
      <c r="C49" s="477" t="str">
        <f t="shared" si="16"/>
        <v>#ERROR!</v>
      </c>
      <c r="D49" s="478">
        <f t="shared" si="14"/>
        <v>361997.6833</v>
      </c>
      <c r="E49" s="478">
        <f>'Valuation output'!B39</f>
        <v>0</v>
      </c>
      <c r="F49" s="478" t="str">
        <f>(D49+E49)/C49</f>
        <v>#ERROR!</v>
      </c>
      <c r="G49" s="57"/>
      <c r="H49" s="57"/>
    </row>
    <row r="50" ht="15.75" customHeight="1">
      <c r="A50" s="57" t="s">
        <v>158</v>
      </c>
      <c r="B50" s="57"/>
      <c r="C50" s="57"/>
      <c r="D50" s="57"/>
      <c r="E50" s="57"/>
      <c r="F50" s="478" t="str">
        <f>SUM(F40:F49)</f>
        <v>#ERROR!</v>
      </c>
      <c r="G50" s="57"/>
      <c r="H50" s="57"/>
    </row>
    <row r="51" ht="15.75" customHeight="1">
      <c r="A51" s="57"/>
      <c r="B51" s="57"/>
      <c r="C51" s="57"/>
      <c r="D51" s="57"/>
      <c r="E51" s="57"/>
      <c r="F51" s="57"/>
      <c r="G51" s="57"/>
      <c r="H51" s="57"/>
    </row>
    <row r="52" ht="15.75" customHeight="1">
      <c r="A52" s="57"/>
      <c r="B52" s="57"/>
      <c r="C52" s="57"/>
      <c r="D52" s="57"/>
      <c r="E52" s="57"/>
      <c r="F52" s="57"/>
      <c r="G52" s="57"/>
      <c r="H52" s="57"/>
    </row>
    <row r="53" ht="15.75" customHeight="1">
      <c r="A53" s="57"/>
      <c r="B53" s="57"/>
      <c r="C53" s="57"/>
      <c r="D53" s="57"/>
      <c r="E53" s="57"/>
      <c r="F53" s="57"/>
      <c r="G53" s="57"/>
      <c r="H53" s="57"/>
    </row>
    <row r="54" ht="15.75" customHeight="1">
      <c r="A54" s="57"/>
      <c r="B54" s="57"/>
      <c r="C54" s="57"/>
      <c r="D54" s="57"/>
      <c r="E54" s="57"/>
      <c r="F54" s="57"/>
      <c r="G54" s="57"/>
      <c r="H54" s="57"/>
    </row>
    <row r="55" ht="15.75" customHeight="1">
      <c r="A55" s="57"/>
      <c r="B55" s="57"/>
      <c r="C55" s="57"/>
      <c r="D55" s="57"/>
      <c r="E55" s="57"/>
      <c r="F55" s="57"/>
      <c r="G55" s="57"/>
      <c r="H55" s="57"/>
    </row>
    <row r="56" ht="15.75" customHeight="1">
      <c r="A56" s="57"/>
      <c r="B56" s="57"/>
      <c r="C56" s="57"/>
      <c r="D56" s="57"/>
      <c r="E56" s="57"/>
      <c r="F56" s="57"/>
      <c r="G56" s="57"/>
      <c r="H56" s="57"/>
    </row>
    <row r="57" ht="15.75" customHeight="1">
      <c r="A57" s="57"/>
      <c r="B57" s="57"/>
      <c r="C57" s="57"/>
      <c r="D57" s="57"/>
      <c r="E57" s="57"/>
      <c r="F57" s="57"/>
      <c r="G57" s="57"/>
      <c r="H57" s="57"/>
    </row>
    <row r="58" ht="15.75" customHeight="1">
      <c r="A58" s="57"/>
      <c r="B58" s="57"/>
      <c r="C58" s="57"/>
      <c r="D58" s="57"/>
      <c r="E58" s="57"/>
      <c r="F58" s="57"/>
      <c r="G58" s="57"/>
      <c r="H58" s="57"/>
    </row>
    <row r="59" ht="15.75" customHeight="1">
      <c r="A59" s="57"/>
      <c r="B59" s="57"/>
      <c r="C59" s="57"/>
      <c r="D59" s="57"/>
      <c r="E59" s="57"/>
      <c r="F59" s="57"/>
      <c r="G59" s="57"/>
      <c r="H59" s="57"/>
    </row>
    <row r="60" ht="15.75" customHeight="1">
      <c r="A60" s="57"/>
      <c r="B60" s="57"/>
      <c r="C60" s="57"/>
      <c r="D60" s="57"/>
      <c r="E60" s="57"/>
      <c r="F60" s="57"/>
      <c r="G60" s="57"/>
      <c r="H60" s="57"/>
    </row>
    <row r="61" ht="15.75" customHeight="1">
      <c r="A61" s="57"/>
      <c r="B61" s="57"/>
      <c r="C61" s="57"/>
      <c r="D61" s="57"/>
      <c r="E61" s="57"/>
      <c r="F61" s="57"/>
      <c r="G61" s="57"/>
      <c r="H61" s="57"/>
    </row>
    <row r="62" ht="15.75" customHeight="1">
      <c r="A62" s="57"/>
      <c r="B62" s="57"/>
      <c r="C62" s="57"/>
      <c r="D62" s="57"/>
      <c r="E62" s="57"/>
      <c r="F62" s="57"/>
      <c r="G62" s="57"/>
      <c r="H62" s="57"/>
    </row>
    <row r="63" ht="15.75" customHeight="1">
      <c r="A63" s="57"/>
      <c r="B63" s="57"/>
      <c r="C63" s="57"/>
      <c r="D63" s="57"/>
      <c r="E63" s="57"/>
      <c r="F63" s="57"/>
      <c r="G63" s="57"/>
      <c r="H63" s="57"/>
    </row>
    <row r="64" ht="15.75" customHeight="1">
      <c r="A64" s="57"/>
      <c r="B64" s="57"/>
      <c r="C64" s="57"/>
      <c r="D64" s="57"/>
      <c r="E64" s="57"/>
      <c r="F64" s="57"/>
      <c r="G64" s="57"/>
      <c r="H64" s="57"/>
    </row>
    <row r="65" ht="15.75" customHeight="1">
      <c r="A65" s="57"/>
      <c r="B65" s="57"/>
      <c r="C65" s="57"/>
      <c r="D65" s="57"/>
      <c r="E65" s="57"/>
      <c r="F65" s="57"/>
      <c r="G65" s="57"/>
      <c r="H65" s="57"/>
    </row>
    <row r="66" ht="15.75" customHeight="1">
      <c r="A66" s="57"/>
      <c r="B66" s="57"/>
      <c r="C66" s="57"/>
      <c r="D66" s="57"/>
      <c r="E66" s="57"/>
      <c r="F66" s="57"/>
      <c r="G66" s="57"/>
      <c r="H66" s="57"/>
    </row>
    <row r="67" ht="15.75" customHeight="1">
      <c r="A67" s="57"/>
      <c r="B67" s="57"/>
      <c r="C67" s="57"/>
      <c r="D67" s="57"/>
      <c r="E67" s="57"/>
      <c r="F67" s="57"/>
      <c r="G67" s="57"/>
      <c r="H67" s="57"/>
    </row>
    <row r="68" ht="15.75" customHeight="1">
      <c r="A68" s="57"/>
      <c r="B68" s="57"/>
      <c r="C68" s="57"/>
      <c r="D68" s="57"/>
      <c r="E68" s="57"/>
      <c r="F68" s="57"/>
      <c r="G68" s="57"/>
      <c r="H68" s="57"/>
    </row>
    <row r="69" ht="15.75" customHeight="1">
      <c r="A69" s="57"/>
      <c r="B69" s="57"/>
      <c r="C69" s="57"/>
      <c r="D69" s="57"/>
      <c r="E69" s="57"/>
      <c r="F69" s="57"/>
      <c r="G69" s="57"/>
      <c r="H69" s="57"/>
    </row>
    <row r="70" ht="15.75" customHeight="1">
      <c r="A70" s="57"/>
      <c r="B70" s="57"/>
      <c r="C70" s="57"/>
      <c r="D70" s="57"/>
      <c r="E70" s="57"/>
      <c r="F70" s="57"/>
      <c r="G70" s="57"/>
      <c r="H70" s="57"/>
    </row>
    <row r="71" ht="15.75" customHeight="1">
      <c r="A71" s="57"/>
      <c r="B71" s="57"/>
      <c r="C71" s="57"/>
      <c r="D71" s="57"/>
      <c r="E71" s="57"/>
      <c r="F71" s="57"/>
      <c r="G71" s="57"/>
      <c r="H71" s="57"/>
    </row>
    <row r="72" ht="15.75" customHeight="1">
      <c r="A72" s="57"/>
      <c r="B72" s="57"/>
      <c r="C72" s="57"/>
      <c r="D72" s="57"/>
      <c r="E72" s="57"/>
      <c r="F72" s="57"/>
      <c r="G72" s="57"/>
      <c r="H72" s="57"/>
    </row>
    <row r="73" ht="15.75" customHeight="1">
      <c r="A73" s="57"/>
      <c r="B73" s="57"/>
      <c r="C73" s="57"/>
      <c r="D73" s="57"/>
      <c r="E73" s="57"/>
      <c r="F73" s="57"/>
      <c r="G73" s="57"/>
      <c r="H73" s="57"/>
    </row>
    <row r="74" ht="15.75" customHeight="1">
      <c r="A74" s="57"/>
      <c r="B74" s="57"/>
      <c r="C74" s="57"/>
      <c r="D74" s="57"/>
      <c r="E74" s="57"/>
      <c r="F74" s="57"/>
      <c r="G74" s="57"/>
      <c r="H74" s="57"/>
    </row>
    <row r="75" ht="15.75" customHeight="1">
      <c r="A75" s="57"/>
      <c r="B75" s="57"/>
      <c r="C75" s="57"/>
      <c r="D75" s="57"/>
      <c r="E75" s="57"/>
      <c r="F75" s="57"/>
      <c r="G75" s="57"/>
      <c r="H75" s="57"/>
    </row>
    <row r="76" ht="15.75" customHeight="1">
      <c r="A76" s="57"/>
      <c r="B76" s="57"/>
      <c r="C76" s="57"/>
      <c r="D76" s="57"/>
      <c r="E76" s="57"/>
      <c r="F76" s="57"/>
      <c r="G76" s="57"/>
      <c r="H76" s="57"/>
    </row>
    <row r="77" ht="15.75" customHeight="1">
      <c r="A77" s="57"/>
      <c r="B77" s="57"/>
      <c r="C77" s="57"/>
      <c r="D77" s="57"/>
      <c r="E77" s="57"/>
      <c r="F77" s="57"/>
      <c r="G77" s="57"/>
      <c r="H77" s="57"/>
    </row>
    <row r="78" ht="15.75" customHeight="1">
      <c r="A78" s="57"/>
      <c r="B78" s="57"/>
      <c r="C78" s="57"/>
      <c r="D78" s="57"/>
      <c r="E78" s="57"/>
      <c r="F78" s="57"/>
      <c r="G78" s="57"/>
      <c r="H78" s="57"/>
    </row>
    <row r="79" ht="15.75" customHeight="1">
      <c r="A79" s="57"/>
      <c r="B79" s="57"/>
      <c r="C79" s="57"/>
      <c r="D79" s="57"/>
      <c r="E79" s="57"/>
      <c r="F79" s="57"/>
      <c r="G79" s="57"/>
      <c r="H79" s="57"/>
    </row>
    <row r="80" ht="15.75" customHeight="1">
      <c r="A80" s="57"/>
      <c r="B80" s="57"/>
      <c r="C80" s="57"/>
      <c r="D80" s="57"/>
      <c r="E80" s="57"/>
      <c r="F80" s="57"/>
      <c r="G80" s="57"/>
      <c r="H80" s="57"/>
    </row>
    <row r="81" ht="15.75" customHeight="1">
      <c r="A81" s="57"/>
      <c r="B81" s="57"/>
      <c r="C81" s="57"/>
      <c r="D81" s="57"/>
      <c r="E81" s="57"/>
      <c r="F81" s="57"/>
      <c r="G81" s="57"/>
      <c r="H81" s="57"/>
    </row>
    <row r="82" ht="15.75" customHeight="1">
      <c r="A82" s="57"/>
      <c r="B82" s="57"/>
      <c r="C82" s="57"/>
      <c r="D82" s="57"/>
      <c r="E82" s="57"/>
      <c r="F82" s="57"/>
      <c r="G82" s="57"/>
      <c r="H82" s="57"/>
    </row>
    <row r="83" ht="15.75" customHeight="1">
      <c r="A83" s="57"/>
      <c r="B83" s="57"/>
      <c r="C83" s="57"/>
      <c r="D83" s="57"/>
      <c r="E83" s="57"/>
      <c r="F83" s="57"/>
      <c r="G83" s="57"/>
      <c r="H83" s="57"/>
    </row>
    <row r="84" ht="15.75" customHeight="1">
      <c r="A84" s="57"/>
      <c r="B84" s="57"/>
      <c r="C84" s="57"/>
      <c r="D84" s="57"/>
      <c r="E84" s="57"/>
      <c r="F84" s="57"/>
      <c r="G84" s="57"/>
      <c r="H84" s="57"/>
    </row>
    <row r="85" ht="15.75" customHeight="1">
      <c r="A85" s="57"/>
      <c r="B85" s="57"/>
      <c r="C85" s="57"/>
      <c r="D85" s="57"/>
      <c r="E85" s="57"/>
      <c r="F85" s="57"/>
      <c r="G85" s="57"/>
      <c r="H85" s="57"/>
    </row>
    <row r="86" ht="15.75" customHeight="1">
      <c r="A86" s="57"/>
      <c r="B86" s="57"/>
      <c r="C86" s="57"/>
      <c r="D86" s="57"/>
      <c r="E86" s="57"/>
      <c r="F86" s="57"/>
      <c r="G86" s="57"/>
      <c r="H86" s="57"/>
    </row>
    <row r="87" ht="15.75" customHeight="1">
      <c r="A87" s="57"/>
      <c r="B87" s="57"/>
      <c r="C87" s="57"/>
      <c r="D87" s="57"/>
      <c r="E87" s="57"/>
      <c r="F87" s="57"/>
      <c r="G87" s="57"/>
      <c r="H87" s="57"/>
    </row>
    <row r="88" ht="15.75" customHeight="1">
      <c r="A88" s="57"/>
      <c r="B88" s="57"/>
      <c r="C88" s="57"/>
      <c r="D88" s="57"/>
      <c r="E88" s="57"/>
      <c r="F88" s="57"/>
      <c r="G88" s="57"/>
      <c r="H88" s="57"/>
    </row>
    <row r="89" ht="15.75" customHeight="1">
      <c r="A89" s="57"/>
      <c r="B89" s="57"/>
      <c r="C89" s="57"/>
      <c r="D89" s="57"/>
      <c r="E89" s="57"/>
      <c r="F89" s="57"/>
      <c r="G89" s="57"/>
      <c r="H89" s="57"/>
    </row>
    <row r="90" ht="15.75" customHeight="1">
      <c r="A90" s="57"/>
      <c r="B90" s="57"/>
      <c r="C90" s="57"/>
      <c r="D90" s="57"/>
      <c r="E90" s="57"/>
      <c r="F90" s="57"/>
      <c r="G90" s="57"/>
      <c r="H90" s="57"/>
    </row>
    <row r="91" ht="15.75" customHeight="1">
      <c r="A91" s="57"/>
      <c r="B91" s="57"/>
      <c r="C91" s="57"/>
      <c r="D91" s="57"/>
      <c r="E91" s="57"/>
      <c r="F91" s="57"/>
      <c r="G91" s="57"/>
      <c r="H91" s="57"/>
    </row>
    <row r="92" ht="15.75" customHeight="1">
      <c r="A92" s="57"/>
      <c r="B92" s="57"/>
      <c r="C92" s="57"/>
      <c r="D92" s="57"/>
      <c r="E92" s="57"/>
      <c r="F92" s="57"/>
      <c r="G92" s="57"/>
      <c r="H92" s="57"/>
    </row>
    <row r="93" ht="15.75" customHeight="1">
      <c r="A93" s="57"/>
      <c r="B93" s="57"/>
      <c r="C93" s="57"/>
      <c r="D93" s="57"/>
      <c r="E93" s="57"/>
      <c r="F93" s="57"/>
      <c r="G93" s="57"/>
      <c r="H93" s="57"/>
    </row>
    <row r="94" ht="15.75" customHeight="1">
      <c r="A94" s="57"/>
      <c r="B94" s="57"/>
      <c r="C94" s="57"/>
      <c r="D94" s="57"/>
      <c r="E94" s="57"/>
      <c r="F94" s="57"/>
      <c r="G94" s="57"/>
      <c r="H94" s="57"/>
    </row>
    <row r="95" ht="15.75" customHeight="1">
      <c r="A95" s="57"/>
      <c r="B95" s="57"/>
      <c r="C95" s="57"/>
      <c r="D95" s="57"/>
      <c r="E95" s="57"/>
      <c r="F95" s="57"/>
      <c r="G95" s="57"/>
      <c r="H95" s="57"/>
    </row>
    <row r="96" ht="15.75" customHeight="1">
      <c r="A96" s="57"/>
      <c r="B96" s="57"/>
      <c r="C96" s="57"/>
      <c r="D96" s="57"/>
      <c r="E96" s="57"/>
      <c r="F96" s="57"/>
      <c r="G96" s="57"/>
      <c r="H96" s="57"/>
    </row>
    <row r="97" ht="15.75" customHeight="1">
      <c r="A97" s="57"/>
      <c r="B97" s="57"/>
      <c r="C97" s="57"/>
      <c r="D97" s="57"/>
      <c r="E97" s="57"/>
      <c r="F97" s="57"/>
      <c r="G97" s="57"/>
      <c r="H97" s="57"/>
    </row>
    <row r="98" ht="15.75" customHeight="1">
      <c r="A98" s="57"/>
      <c r="B98" s="57"/>
      <c r="C98" s="57"/>
      <c r="D98" s="57"/>
      <c r="E98" s="57"/>
      <c r="F98" s="57"/>
      <c r="G98" s="57"/>
      <c r="H98" s="57"/>
    </row>
    <row r="99" ht="15.75" customHeight="1">
      <c r="A99" s="57"/>
      <c r="B99" s="57"/>
      <c r="C99" s="57"/>
      <c r="D99" s="57"/>
      <c r="E99" s="57"/>
      <c r="F99" s="57"/>
      <c r="G99" s="57"/>
      <c r="H99" s="57"/>
    </row>
    <row r="100" ht="15.75" customHeight="1">
      <c r="A100" s="57"/>
      <c r="B100" s="57"/>
      <c r="C100" s="57"/>
      <c r="D100" s="57"/>
      <c r="E100" s="57"/>
      <c r="F100" s="57"/>
      <c r="G100" s="57"/>
      <c r="H100" s="57"/>
    </row>
    <row r="101" ht="15.75" customHeight="1">
      <c r="A101" s="57"/>
      <c r="B101" s="57"/>
      <c r="C101" s="57"/>
      <c r="D101" s="57"/>
      <c r="E101" s="57"/>
      <c r="F101" s="57"/>
      <c r="G101" s="57"/>
      <c r="H101" s="57"/>
    </row>
    <row r="102" ht="15.75" customHeight="1">
      <c r="A102" s="57"/>
      <c r="B102" s="57"/>
      <c r="C102" s="57"/>
      <c r="D102" s="57"/>
      <c r="E102" s="57"/>
      <c r="F102" s="57"/>
      <c r="G102" s="57"/>
      <c r="H102" s="57"/>
    </row>
    <row r="103" ht="15.75" customHeight="1">
      <c r="A103" s="57"/>
      <c r="B103" s="57"/>
      <c r="C103" s="57"/>
      <c r="D103" s="57"/>
      <c r="E103" s="57"/>
      <c r="F103" s="57"/>
      <c r="G103" s="57"/>
      <c r="H103" s="57"/>
    </row>
    <row r="104" ht="15.75" customHeight="1">
      <c r="A104" s="57"/>
      <c r="B104" s="57"/>
      <c r="C104" s="57"/>
      <c r="D104" s="57"/>
      <c r="E104" s="57"/>
      <c r="F104" s="57"/>
      <c r="G104" s="57"/>
      <c r="H104" s="57"/>
    </row>
    <row r="105" ht="15.75" customHeight="1">
      <c r="A105" s="57"/>
      <c r="B105" s="57"/>
      <c r="C105" s="57"/>
      <c r="D105" s="57"/>
      <c r="E105" s="57"/>
      <c r="F105" s="57"/>
      <c r="G105" s="57"/>
      <c r="H105" s="57"/>
    </row>
    <row r="106" ht="15.75" customHeight="1">
      <c r="A106" s="57"/>
      <c r="B106" s="57"/>
      <c r="C106" s="57"/>
      <c r="D106" s="57"/>
      <c r="E106" s="57"/>
      <c r="F106" s="57"/>
      <c r="G106" s="57"/>
      <c r="H106" s="57"/>
    </row>
    <row r="107" ht="15.75" customHeight="1">
      <c r="A107" s="57"/>
      <c r="B107" s="57"/>
      <c r="C107" s="57"/>
      <c r="D107" s="57"/>
      <c r="E107" s="57"/>
      <c r="F107" s="57"/>
      <c r="G107" s="57"/>
      <c r="H107" s="57"/>
    </row>
    <row r="108" ht="15.75" customHeight="1">
      <c r="A108" s="57"/>
      <c r="B108" s="57"/>
      <c r="C108" s="57"/>
      <c r="D108" s="57"/>
      <c r="E108" s="57"/>
      <c r="F108" s="57"/>
      <c r="G108" s="57"/>
      <c r="H108" s="57"/>
    </row>
    <row r="109" ht="15.75" customHeight="1">
      <c r="A109" s="57"/>
      <c r="B109" s="57"/>
      <c r="C109" s="57"/>
      <c r="D109" s="57"/>
      <c r="E109" s="57"/>
      <c r="F109" s="57"/>
      <c r="G109" s="57"/>
      <c r="H109" s="57"/>
    </row>
    <row r="110" ht="15.75" customHeight="1">
      <c r="A110" s="57"/>
      <c r="B110" s="57"/>
      <c r="C110" s="57"/>
      <c r="D110" s="57"/>
      <c r="E110" s="57"/>
      <c r="F110" s="57"/>
      <c r="G110" s="57"/>
      <c r="H110" s="57"/>
    </row>
    <row r="111" ht="15.75" customHeight="1">
      <c r="A111" s="57"/>
      <c r="B111" s="57"/>
      <c r="C111" s="57"/>
      <c r="D111" s="57"/>
      <c r="E111" s="57"/>
      <c r="F111" s="57"/>
      <c r="G111" s="57"/>
      <c r="H111" s="57"/>
    </row>
    <row r="112" ht="15.75" customHeight="1">
      <c r="A112" s="57"/>
      <c r="B112" s="57"/>
      <c r="C112" s="57"/>
      <c r="D112" s="57"/>
      <c r="E112" s="57"/>
      <c r="F112" s="57"/>
      <c r="G112" s="57"/>
      <c r="H112" s="57"/>
    </row>
    <row r="113" ht="15.75" customHeight="1">
      <c r="A113" s="57"/>
      <c r="B113" s="57"/>
      <c r="C113" s="57"/>
      <c r="D113" s="57"/>
      <c r="E113" s="57"/>
      <c r="F113" s="57"/>
      <c r="G113" s="57"/>
      <c r="H113" s="57"/>
    </row>
    <row r="114" ht="15.75" customHeight="1">
      <c r="A114" s="57"/>
      <c r="B114" s="57"/>
      <c r="C114" s="57"/>
      <c r="D114" s="57"/>
      <c r="E114" s="57"/>
      <c r="F114" s="57"/>
      <c r="G114" s="57"/>
      <c r="H114" s="57"/>
    </row>
    <row r="115" ht="15.75" customHeight="1">
      <c r="A115" s="57"/>
      <c r="B115" s="57"/>
      <c r="C115" s="57"/>
      <c r="D115" s="57"/>
      <c r="E115" s="57"/>
      <c r="F115" s="57"/>
      <c r="G115" s="57"/>
      <c r="H115" s="57"/>
    </row>
    <row r="116" ht="15.75" customHeight="1">
      <c r="A116" s="57"/>
      <c r="B116" s="57"/>
      <c r="C116" s="57"/>
      <c r="D116" s="57"/>
      <c r="E116" s="57"/>
      <c r="F116" s="57"/>
      <c r="G116" s="57"/>
      <c r="H116" s="57"/>
    </row>
    <row r="117" ht="15.75" customHeight="1">
      <c r="A117" s="57"/>
      <c r="B117" s="57"/>
      <c r="C117" s="57"/>
      <c r="D117" s="57"/>
      <c r="E117" s="57"/>
      <c r="F117" s="57"/>
      <c r="G117" s="57"/>
      <c r="H117" s="57"/>
    </row>
    <row r="118" ht="15.75" customHeight="1">
      <c r="A118" s="57"/>
      <c r="B118" s="57"/>
      <c r="C118" s="57"/>
      <c r="D118" s="57"/>
      <c r="E118" s="57"/>
      <c r="F118" s="57"/>
      <c r="G118" s="57"/>
      <c r="H118" s="57"/>
    </row>
    <row r="119" ht="15.75" customHeight="1">
      <c r="A119" s="57"/>
      <c r="B119" s="57"/>
      <c r="C119" s="57"/>
      <c r="D119" s="57"/>
      <c r="E119" s="57"/>
      <c r="F119" s="57"/>
      <c r="G119" s="57"/>
      <c r="H119" s="57"/>
    </row>
    <row r="120" ht="15.75" customHeight="1">
      <c r="A120" s="57"/>
      <c r="B120" s="57"/>
      <c r="C120" s="57"/>
      <c r="D120" s="57"/>
      <c r="E120" s="57"/>
      <c r="F120" s="57"/>
      <c r="G120" s="57"/>
      <c r="H120" s="57"/>
    </row>
    <row r="121" ht="15.75" customHeight="1">
      <c r="A121" s="57"/>
      <c r="B121" s="57"/>
      <c r="C121" s="57"/>
      <c r="D121" s="57"/>
      <c r="E121" s="57"/>
      <c r="F121" s="57"/>
      <c r="G121" s="57"/>
      <c r="H121" s="57"/>
    </row>
    <row r="122" ht="15.75" customHeight="1">
      <c r="A122" s="57"/>
      <c r="B122" s="57"/>
      <c r="C122" s="57"/>
      <c r="D122" s="57"/>
      <c r="E122" s="57"/>
      <c r="F122" s="57"/>
      <c r="G122" s="57"/>
      <c r="H122" s="57"/>
    </row>
    <row r="123" ht="15.75" customHeight="1">
      <c r="A123" s="57"/>
      <c r="B123" s="57"/>
      <c r="C123" s="57"/>
      <c r="D123" s="57"/>
      <c r="E123" s="57"/>
      <c r="F123" s="57"/>
      <c r="G123" s="57"/>
      <c r="H123" s="57"/>
    </row>
    <row r="124" ht="15.75" customHeight="1">
      <c r="A124" s="57"/>
      <c r="B124" s="57"/>
      <c r="C124" s="57"/>
      <c r="D124" s="57"/>
      <c r="E124" s="57"/>
      <c r="F124" s="57"/>
      <c r="G124" s="57"/>
      <c r="H124" s="57"/>
    </row>
    <row r="125" ht="15.75" customHeight="1">
      <c r="A125" s="57"/>
      <c r="B125" s="57"/>
      <c r="C125" s="57"/>
      <c r="D125" s="57"/>
      <c r="E125" s="57"/>
      <c r="F125" s="57"/>
      <c r="G125" s="57"/>
      <c r="H125" s="57"/>
    </row>
    <row r="126" ht="15.75" customHeight="1">
      <c r="A126" s="57"/>
      <c r="B126" s="57"/>
      <c r="C126" s="57"/>
      <c r="D126" s="57"/>
      <c r="E126" s="57"/>
      <c r="F126" s="57"/>
      <c r="G126" s="57"/>
      <c r="H126" s="57"/>
    </row>
    <row r="127" ht="15.75" customHeight="1">
      <c r="A127" s="57"/>
      <c r="B127" s="57"/>
      <c r="C127" s="57"/>
      <c r="D127" s="57"/>
      <c r="E127" s="57"/>
      <c r="F127" s="57"/>
      <c r="G127" s="57"/>
      <c r="H127" s="57"/>
    </row>
    <row r="128" ht="15.75" customHeight="1">
      <c r="A128" s="57"/>
      <c r="B128" s="57"/>
      <c r="C128" s="57"/>
      <c r="D128" s="57"/>
      <c r="E128" s="57"/>
      <c r="F128" s="57"/>
      <c r="G128" s="57"/>
      <c r="H128" s="57"/>
    </row>
    <row r="129" ht="15.75" customHeight="1">
      <c r="A129" s="57"/>
      <c r="B129" s="57"/>
      <c r="C129" s="57"/>
      <c r="D129" s="57"/>
      <c r="E129" s="57"/>
      <c r="F129" s="57"/>
      <c r="G129" s="57"/>
      <c r="H129" s="57"/>
    </row>
    <row r="130" ht="15.75" customHeight="1">
      <c r="A130" s="57"/>
      <c r="B130" s="57"/>
      <c r="C130" s="57"/>
      <c r="D130" s="57"/>
      <c r="E130" s="57"/>
      <c r="F130" s="57"/>
      <c r="G130" s="57"/>
      <c r="H130" s="57"/>
    </row>
    <row r="131" ht="15.75" customHeight="1">
      <c r="A131" s="57"/>
      <c r="B131" s="57"/>
      <c r="C131" s="57"/>
      <c r="D131" s="57"/>
      <c r="E131" s="57"/>
      <c r="F131" s="57"/>
      <c r="G131" s="57"/>
      <c r="H131" s="57"/>
    </row>
    <row r="132" ht="15.75" customHeight="1">
      <c r="A132" s="57"/>
      <c r="B132" s="57"/>
      <c r="C132" s="57"/>
      <c r="D132" s="57"/>
      <c r="E132" s="57"/>
      <c r="F132" s="57"/>
      <c r="G132" s="57"/>
      <c r="H132" s="57"/>
    </row>
    <row r="133" ht="15.75" customHeight="1">
      <c r="A133" s="57"/>
      <c r="B133" s="57"/>
      <c r="C133" s="57"/>
      <c r="D133" s="57"/>
      <c r="E133" s="57"/>
      <c r="F133" s="57"/>
      <c r="G133" s="57"/>
      <c r="H133" s="57"/>
    </row>
    <row r="134" ht="15.75" customHeight="1">
      <c r="A134" s="57"/>
      <c r="B134" s="57"/>
      <c r="C134" s="57"/>
      <c r="D134" s="57"/>
      <c r="E134" s="57"/>
      <c r="F134" s="57"/>
      <c r="G134" s="57"/>
      <c r="H134" s="57"/>
    </row>
    <row r="135" ht="15.75" customHeight="1">
      <c r="A135" s="57"/>
      <c r="B135" s="57"/>
      <c r="C135" s="57"/>
      <c r="D135" s="57"/>
      <c r="E135" s="57"/>
      <c r="F135" s="57"/>
      <c r="G135" s="57"/>
      <c r="H135" s="57"/>
    </row>
    <row r="136" ht="15.75" customHeight="1">
      <c r="A136" s="57"/>
      <c r="B136" s="57"/>
      <c r="C136" s="57"/>
      <c r="D136" s="57"/>
      <c r="E136" s="57"/>
      <c r="F136" s="57"/>
      <c r="G136" s="57"/>
      <c r="H136" s="57"/>
    </row>
    <row r="137" ht="15.75" customHeight="1">
      <c r="A137" s="57"/>
      <c r="B137" s="57"/>
      <c r="C137" s="57"/>
      <c r="D137" s="57"/>
      <c r="E137" s="57"/>
      <c r="F137" s="57"/>
      <c r="G137" s="57"/>
      <c r="H137" s="57"/>
    </row>
    <row r="138" ht="15.75" customHeight="1">
      <c r="A138" s="57"/>
      <c r="B138" s="57"/>
      <c r="C138" s="57"/>
      <c r="D138" s="57"/>
      <c r="E138" s="57"/>
      <c r="F138" s="57"/>
      <c r="G138" s="57"/>
      <c r="H138" s="57"/>
    </row>
    <row r="139" ht="15.75" customHeight="1">
      <c r="A139" s="57"/>
      <c r="B139" s="57"/>
      <c r="C139" s="57"/>
      <c r="D139" s="57"/>
      <c r="E139" s="57"/>
      <c r="F139" s="57"/>
      <c r="G139" s="57"/>
      <c r="H139" s="57"/>
    </row>
    <row r="140" ht="15.75" customHeight="1">
      <c r="A140" s="57"/>
      <c r="B140" s="57"/>
      <c r="C140" s="57"/>
      <c r="D140" s="57"/>
      <c r="E140" s="57"/>
      <c r="F140" s="57"/>
      <c r="G140" s="57"/>
      <c r="H140" s="57"/>
    </row>
    <row r="141" ht="15.75" customHeight="1">
      <c r="A141" s="57"/>
      <c r="B141" s="57"/>
      <c r="C141" s="57"/>
      <c r="D141" s="57"/>
      <c r="E141" s="57"/>
      <c r="F141" s="57"/>
      <c r="G141" s="57"/>
      <c r="H141" s="57"/>
    </row>
    <row r="142" ht="15.75" customHeight="1">
      <c r="A142" s="57"/>
      <c r="B142" s="57"/>
      <c r="C142" s="57"/>
      <c r="D142" s="57"/>
      <c r="E142" s="57"/>
      <c r="F142" s="57"/>
      <c r="G142" s="57"/>
      <c r="H142" s="57"/>
    </row>
    <row r="143" ht="15.75" customHeight="1">
      <c r="A143" s="57"/>
      <c r="B143" s="57"/>
      <c r="C143" s="57"/>
      <c r="D143" s="57"/>
      <c r="E143" s="57"/>
      <c r="F143" s="57"/>
      <c r="G143" s="57"/>
      <c r="H143" s="57"/>
    </row>
    <row r="144" ht="15.75" customHeight="1">
      <c r="A144" s="57"/>
      <c r="B144" s="57"/>
      <c r="C144" s="57"/>
      <c r="D144" s="57"/>
      <c r="E144" s="57"/>
      <c r="F144" s="57"/>
      <c r="G144" s="57"/>
      <c r="H144" s="57"/>
    </row>
    <row r="145" ht="15.75" customHeight="1">
      <c r="A145" s="57"/>
      <c r="B145" s="57"/>
      <c r="C145" s="57"/>
      <c r="D145" s="57"/>
      <c r="E145" s="57"/>
      <c r="F145" s="57"/>
      <c r="G145" s="57"/>
      <c r="H145" s="57"/>
    </row>
    <row r="146" ht="15.75" customHeight="1">
      <c r="A146" s="57"/>
      <c r="B146" s="57"/>
      <c r="C146" s="57"/>
      <c r="D146" s="57"/>
      <c r="E146" s="57"/>
      <c r="F146" s="57"/>
      <c r="G146" s="57"/>
      <c r="H146" s="57"/>
    </row>
    <row r="147" ht="15.75" customHeight="1">
      <c r="A147" s="57"/>
      <c r="B147" s="57"/>
      <c r="C147" s="57"/>
      <c r="D147" s="57"/>
      <c r="E147" s="57"/>
      <c r="F147" s="57"/>
      <c r="G147" s="57"/>
      <c r="H147" s="57"/>
    </row>
    <row r="148" ht="15.75" customHeight="1">
      <c r="A148" s="57"/>
      <c r="B148" s="57"/>
      <c r="C148" s="57"/>
      <c r="D148" s="57"/>
      <c r="E148" s="57"/>
      <c r="F148" s="57"/>
      <c r="G148" s="57"/>
      <c r="H148" s="57"/>
    </row>
    <row r="149" ht="15.75" customHeight="1">
      <c r="A149" s="57"/>
      <c r="B149" s="57"/>
      <c r="C149" s="57"/>
      <c r="D149" s="57"/>
      <c r="E149" s="57"/>
      <c r="F149" s="57"/>
      <c r="G149" s="57"/>
      <c r="H149" s="57"/>
    </row>
    <row r="150" ht="15.75" customHeight="1">
      <c r="A150" s="57"/>
      <c r="B150" s="57"/>
      <c r="C150" s="57"/>
      <c r="D150" s="57"/>
      <c r="E150" s="57"/>
      <c r="F150" s="57"/>
      <c r="G150" s="57"/>
      <c r="H150" s="57"/>
    </row>
    <row r="151" ht="15.75" customHeight="1">
      <c r="A151" s="57"/>
      <c r="B151" s="57"/>
      <c r="C151" s="57"/>
      <c r="D151" s="57"/>
      <c r="E151" s="57"/>
      <c r="F151" s="57"/>
      <c r="G151" s="57"/>
      <c r="H151" s="57"/>
    </row>
    <row r="152" ht="15.75" customHeight="1">
      <c r="A152" s="57"/>
      <c r="B152" s="57"/>
      <c r="C152" s="57"/>
      <c r="D152" s="57"/>
      <c r="E152" s="57"/>
      <c r="F152" s="57"/>
      <c r="G152" s="57"/>
      <c r="H152" s="57"/>
    </row>
    <row r="153" ht="15.75" customHeight="1">
      <c r="A153" s="57"/>
      <c r="B153" s="57"/>
      <c r="C153" s="57"/>
      <c r="D153" s="57"/>
      <c r="E153" s="57"/>
      <c r="F153" s="57"/>
      <c r="G153" s="57"/>
      <c r="H153" s="57"/>
    </row>
    <row r="154" ht="15.75" customHeight="1">
      <c r="A154" s="57"/>
      <c r="B154" s="57"/>
      <c r="C154" s="57"/>
      <c r="D154" s="57"/>
      <c r="E154" s="57"/>
      <c r="F154" s="57"/>
      <c r="G154" s="57"/>
      <c r="H154" s="57"/>
    </row>
    <row r="155" ht="15.75" customHeight="1">
      <c r="A155" s="57"/>
      <c r="B155" s="57"/>
      <c r="C155" s="57"/>
      <c r="D155" s="57"/>
      <c r="E155" s="57"/>
      <c r="F155" s="57"/>
      <c r="G155" s="57"/>
      <c r="H155" s="57"/>
    </row>
    <row r="156" ht="15.75" customHeight="1">
      <c r="A156" s="57"/>
      <c r="B156" s="57"/>
      <c r="C156" s="57"/>
      <c r="D156" s="57"/>
      <c r="E156" s="57"/>
      <c r="F156" s="57"/>
      <c r="G156" s="57"/>
      <c r="H156" s="57"/>
    </row>
    <row r="157" ht="15.75" customHeight="1">
      <c r="A157" s="57"/>
      <c r="B157" s="57"/>
      <c r="C157" s="57"/>
      <c r="D157" s="57"/>
      <c r="E157" s="57"/>
      <c r="F157" s="57"/>
      <c r="G157" s="57"/>
      <c r="H157" s="57"/>
    </row>
    <row r="158" ht="15.75" customHeight="1">
      <c r="A158" s="57"/>
      <c r="B158" s="57"/>
      <c r="C158" s="57"/>
      <c r="D158" s="57"/>
      <c r="E158" s="57"/>
      <c r="F158" s="57"/>
      <c r="G158" s="57"/>
      <c r="H158" s="57"/>
    </row>
    <row r="159" ht="15.75" customHeight="1">
      <c r="A159" s="57"/>
      <c r="B159" s="57"/>
      <c r="C159" s="57"/>
      <c r="D159" s="57"/>
      <c r="E159" s="57"/>
      <c r="F159" s="57"/>
      <c r="G159" s="57"/>
      <c r="H159" s="57"/>
    </row>
    <row r="160" ht="15.75" customHeight="1">
      <c r="A160" s="57"/>
      <c r="B160" s="57"/>
      <c r="C160" s="57"/>
      <c r="D160" s="57"/>
      <c r="E160" s="57"/>
      <c r="F160" s="57"/>
      <c r="G160" s="57"/>
      <c r="H160" s="57"/>
    </row>
    <row r="161" ht="15.75" customHeight="1">
      <c r="A161" s="57"/>
      <c r="B161" s="57"/>
      <c r="C161" s="57"/>
      <c r="D161" s="57"/>
      <c r="E161" s="57"/>
      <c r="F161" s="57"/>
      <c r="G161" s="57"/>
      <c r="H161" s="57"/>
    </row>
    <row r="162" ht="15.75" customHeight="1">
      <c r="A162" s="57"/>
      <c r="B162" s="57"/>
      <c r="C162" s="57"/>
      <c r="D162" s="57"/>
      <c r="E162" s="57"/>
      <c r="F162" s="57"/>
      <c r="G162" s="57"/>
      <c r="H162" s="57"/>
    </row>
    <row r="163" ht="15.75" customHeight="1">
      <c r="A163" s="57"/>
      <c r="B163" s="57"/>
      <c r="C163" s="57"/>
      <c r="D163" s="57"/>
      <c r="E163" s="57"/>
      <c r="F163" s="57"/>
      <c r="G163" s="57"/>
      <c r="H163" s="57"/>
    </row>
    <row r="164" ht="15.75" customHeight="1">
      <c r="A164" s="57"/>
      <c r="B164" s="57"/>
      <c r="C164" s="57"/>
      <c r="D164" s="57"/>
      <c r="E164" s="57"/>
      <c r="F164" s="57"/>
      <c r="G164" s="57"/>
      <c r="H164" s="57"/>
    </row>
    <row r="165" ht="15.75" customHeight="1">
      <c r="A165" s="57"/>
      <c r="B165" s="57"/>
      <c r="C165" s="57"/>
      <c r="D165" s="57"/>
      <c r="E165" s="57"/>
      <c r="F165" s="57"/>
      <c r="G165" s="57"/>
      <c r="H165" s="57"/>
    </row>
    <row r="166" ht="15.75" customHeight="1">
      <c r="A166" s="57"/>
      <c r="B166" s="57"/>
      <c r="C166" s="57"/>
      <c r="D166" s="57"/>
      <c r="E166" s="57"/>
      <c r="F166" s="57"/>
      <c r="G166" s="57"/>
      <c r="H166" s="57"/>
    </row>
    <row r="167" ht="15.75" customHeight="1">
      <c r="A167" s="57"/>
      <c r="B167" s="57"/>
      <c r="C167" s="57"/>
      <c r="D167" s="57"/>
      <c r="E167" s="57"/>
      <c r="F167" s="57"/>
      <c r="G167" s="57"/>
      <c r="H167" s="57"/>
    </row>
    <row r="168" ht="15.75" customHeight="1">
      <c r="A168" s="57"/>
      <c r="B168" s="57"/>
      <c r="C168" s="57"/>
      <c r="D168" s="57"/>
      <c r="E168" s="57"/>
      <c r="F168" s="57"/>
      <c r="G168" s="57"/>
      <c r="H168" s="57"/>
    </row>
    <row r="169" ht="15.75" customHeight="1">
      <c r="A169" s="57"/>
      <c r="B169" s="57"/>
      <c r="C169" s="57"/>
      <c r="D169" s="57"/>
      <c r="E169" s="57"/>
      <c r="F169" s="57"/>
      <c r="G169" s="57"/>
      <c r="H169" s="57"/>
    </row>
    <row r="170" ht="15.75" customHeight="1">
      <c r="A170" s="57"/>
      <c r="B170" s="57"/>
      <c r="C170" s="57"/>
      <c r="D170" s="57"/>
      <c r="E170" s="57"/>
      <c r="F170" s="57"/>
      <c r="G170" s="57"/>
      <c r="H170" s="57"/>
    </row>
    <row r="171" ht="15.75" customHeight="1">
      <c r="A171" s="57"/>
      <c r="B171" s="57"/>
      <c r="C171" s="57"/>
      <c r="D171" s="57"/>
      <c r="E171" s="57"/>
      <c r="F171" s="57"/>
      <c r="G171" s="57"/>
      <c r="H171" s="57"/>
    </row>
    <row r="172" ht="15.75" customHeight="1">
      <c r="A172" s="57"/>
      <c r="B172" s="57"/>
      <c r="C172" s="57"/>
      <c r="D172" s="57"/>
      <c r="E172" s="57"/>
      <c r="F172" s="57"/>
      <c r="G172" s="57"/>
      <c r="H172" s="57"/>
    </row>
    <row r="173" ht="15.75" customHeight="1">
      <c r="A173" s="57"/>
      <c r="B173" s="57"/>
      <c r="C173" s="57"/>
      <c r="D173" s="57"/>
      <c r="E173" s="57"/>
      <c r="F173" s="57"/>
      <c r="G173" s="57"/>
      <c r="H173" s="57"/>
    </row>
    <row r="174" ht="15.75" customHeight="1">
      <c r="A174" s="57"/>
      <c r="B174" s="57"/>
      <c r="C174" s="57"/>
      <c r="D174" s="57"/>
      <c r="E174" s="57"/>
      <c r="F174" s="57"/>
      <c r="G174" s="57"/>
      <c r="H174" s="57"/>
    </row>
    <row r="175" ht="15.75" customHeight="1">
      <c r="A175" s="57"/>
      <c r="B175" s="57"/>
      <c r="C175" s="57"/>
      <c r="D175" s="57"/>
      <c r="E175" s="57"/>
      <c r="F175" s="57"/>
      <c r="G175" s="57"/>
      <c r="H175" s="57"/>
    </row>
    <row r="176" ht="15.75" customHeight="1">
      <c r="A176" s="57"/>
      <c r="B176" s="57"/>
      <c r="C176" s="57"/>
      <c r="D176" s="57"/>
      <c r="E176" s="57"/>
      <c r="F176" s="57"/>
      <c r="G176" s="57"/>
      <c r="H176" s="57"/>
    </row>
    <row r="177" ht="15.75" customHeight="1">
      <c r="A177" s="57"/>
      <c r="B177" s="57"/>
      <c r="C177" s="57"/>
      <c r="D177" s="57"/>
      <c r="E177" s="57"/>
      <c r="F177" s="57"/>
      <c r="G177" s="57"/>
      <c r="H177" s="57"/>
    </row>
    <row r="178" ht="15.75" customHeight="1">
      <c r="A178" s="57"/>
      <c r="B178" s="57"/>
      <c r="C178" s="57"/>
      <c r="D178" s="57"/>
      <c r="E178" s="57"/>
      <c r="F178" s="57"/>
      <c r="G178" s="57"/>
      <c r="H178" s="57"/>
    </row>
    <row r="179" ht="15.75" customHeight="1">
      <c r="A179" s="57"/>
      <c r="B179" s="57"/>
      <c r="C179" s="57"/>
      <c r="D179" s="57"/>
      <c r="E179" s="57"/>
      <c r="F179" s="57"/>
      <c r="G179" s="57"/>
      <c r="H179" s="57"/>
    </row>
    <row r="180" ht="15.75" customHeight="1">
      <c r="A180" s="57"/>
      <c r="B180" s="57"/>
      <c r="C180" s="57"/>
      <c r="D180" s="57"/>
      <c r="E180" s="57"/>
      <c r="F180" s="57"/>
      <c r="G180" s="57"/>
      <c r="H180" s="57"/>
    </row>
    <row r="181" ht="15.75" customHeight="1">
      <c r="A181" s="57"/>
      <c r="B181" s="57"/>
      <c r="C181" s="57"/>
      <c r="D181" s="57"/>
      <c r="E181" s="57"/>
      <c r="F181" s="57"/>
      <c r="G181" s="57"/>
      <c r="H181" s="57"/>
    </row>
    <row r="182" ht="15.75" customHeight="1">
      <c r="A182" s="57"/>
      <c r="B182" s="57"/>
      <c r="C182" s="57"/>
      <c r="D182" s="57"/>
      <c r="E182" s="57"/>
      <c r="F182" s="57"/>
      <c r="G182" s="57"/>
      <c r="H182" s="57"/>
    </row>
    <row r="183" ht="15.75" customHeight="1">
      <c r="A183" s="57"/>
      <c r="B183" s="57"/>
      <c r="C183" s="57"/>
      <c r="D183" s="57"/>
      <c r="E183" s="57"/>
      <c r="F183" s="57"/>
      <c r="G183" s="57"/>
      <c r="H183" s="57"/>
    </row>
    <row r="184" ht="15.75" customHeight="1">
      <c r="A184" s="57"/>
      <c r="B184" s="57"/>
      <c r="C184" s="57"/>
      <c r="D184" s="57"/>
      <c r="E184" s="57"/>
      <c r="F184" s="57"/>
      <c r="G184" s="57"/>
      <c r="H184" s="57"/>
    </row>
    <row r="185" ht="15.75" customHeight="1">
      <c r="A185" s="57"/>
      <c r="B185" s="57"/>
      <c r="C185" s="57"/>
      <c r="D185" s="57"/>
      <c r="E185" s="57"/>
      <c r="F185" s="57"/>
      <c r="G185" s="57"/>
      <c r="H185" s="57"/>
    </row>
    <row r="186" ht="15.75" customHeight="1">
      <c r="A186" s="57"/>
      <c r="B186" s="57"/>
      <c r="C186" s="57"/>
      <c r="D186" s="57"/>
      <c r="E186" s="57"/>
      <c r="F186" s="57"/>
      <c r="G186" s="57"/>
      <c r="H186" s="57"/>
    </row>
    <row r="187" ht="15.75" customHeight="1">
      <c r="A187" s="57"/>
      <c r="B187" s="57"/>
      <c r="C187" s="57"/>
      <c r="D187" s="57"/>
      <c r="E187" s="57"/>
      <c r="F187" s="57"/>
      <c r="G187" s="57"/>
      <c r="H187" s="57"/>
    </row>
    <row r="188" ht="15.75" customHeight="1">
      <c r="A188" s="57"/>
      <c r="B188" s="57"/>
      <c r="C188" s="57"/>
      <c r="D188" s="57"/>
      <c r="E188" s="57"/>
      <c r="F188" s="57"/>
      <c r="G188" s="57"/>
      <c r="H188" s="57"/>
    </row>
    <row r="189" ht="15.75" customHeight="1">
      <c r="A189" s="57"/>
      <c r="B189" s="57"/>
      <c r="C189" s="57"/>
      <c r="D189" s="57"/>
      <c r="E189" s="57"/>
      <c r="F189" s="57"/>
      <c r="G189" s="57"/>
      <c r="H189" s="57"/>
    </row>
    <row r="190" ht="15.75" customHeight="1">
      <c r="A190" s="57"/>
      <c r="B190" s="57"/>
      <c r="C190" s="57"/>
      <c r="D190" s="57"/>
      <c r="E190" s="57"/>
      <c r="F190" s="57"/>
      <c r="G190" s="57"/>
      <c r="H190" s="57"/>
    </row>
    <row r="191" ht="15.75" customHeight="1">
      <c r="A191" s="57"/>
      <c r="B191" s="57"/>
      <c r="C191" s="57"/>
      <c r="D191" s="57"/>
      <c r="E191" s="57"/>
      <c r="F191" s="57"/>
      <c r="G191" s="57"/>
      <c r="H191" s="57"/>
    </row>
    <row r="192" ht="15.75" customHeight="1">
      <c r="A192" s="57"/>
      <c r="B192" s="57"/>
      <c r="C192" s="57"/>
      <c r="D192" s="57"/>
      <c r="E192" s="57"/>
      <c r="F192" s="57"/>
      <c r="G192" s="57"/>
      <c r="H192" s="57"/>
    </row>
    <row r="193" ht="15.75" customHeight="1">
      <c r="A193" s="57"/>
      <c r="B193" s="57"/>
      <c r="C193" s="57"/>
      <c r="D193" s="57"/>
      <c r="E193" s="57"/>
      <c r="F193" s="57"/>
      <c r="G193" s="57"/>
      <c r="H193" s="57"/>
    </row>
    <row r="194" ht="15.75" customHeight="1">
      <c r="A194" s="57"/>
      <c r="B194" s="57"/>
      <c r="C194" s="57"/>
      <c r="D194" s="57"/>
      <c r="E194" s="57"/>
      <c r="F194" s="57"/>
      <c r="G194" s="57"/>
      <c r="H194" s="57"/>
    </row>
    <row r="195" ht="15.75" customHeight="1">
      <c r="A195" s="57"/>
      <c r="B195" s="57"/>
      <c r="C195" s="57"/>
      <c r="D195" s="57"/>
      <c r="E195" s="57"/>
      <c r="F195" s="57"/>
      <c r="G195" s="57"/>
      <c r="H195" s="57"/>
    </row>
    <row r="196" ht="15.75" customHeight="1">
      <c r="A196" s="57"/>
      <c r="B196" s="57"/>
      <c r="C196" s="57"/>
      <c r="D196" s="57"/>
      <c r="E196" s="57"/>
      <c r="F196" s="57"/>
      <c r="G196" s="57"/>
      <c r="H196" s="57"/>
    </row>
    <row r="197" ht="15.75" customHeight="1">
      <c r="A197" s="57"/>
      <c r="B197" s="57"/>
      <c r="C197" s="57"/>
      <c r="D197" s="57"/>
      <c r="E197" s="57"/>
      <c r="F197" s="57"/>
      <c r="G197" s="57"/>
      <c r="H197" s="57"/>
    </row>
    <row r="198" ht="15.75" customHeight="1">
      <c r="A198" s="57"/>
      <c r="B198" s="57"/>
      <c r="C198" s="57"/>
      <c r="D198" s="57"/>
      <c r="E198" s="57"/>
      <c r="F198" s="57"/>
      <c r="G198" s="57"/>
      <c r="H198" s="57"/>
    </row>
    <row r="199" ht="15.75" customHeight="1">
      <c r="A199" s="57"/>
      <c r="B199" s="57"/>
      <c r="C199" s="57"/>
      <c r="D199" s="57"/>
      <c r="E199" s="57"/>
      <c r="F199" s="57"/>
      <c r="G199" s="57"/>
      <c r="H199" s="57"/>
    </row>
    <row r="200" ht="15.75" customHeight="1">
      <c r="A200" s="57"/>
      <c r="B200" s="57"/>
      <c r="C200" s="57"/>
      <c r="D200" s="57"/>
      <c r="E200" s="57"/>
      <c r="F200" s="57"/>
      <c r="G200" s="57"/>
      <c r="H200" s="57"/>
    </row>
    <row r="201" ht="15.75" customHeight="1">
      <c r="A201" s="57"/>
      <c r="B201" s="57"/>
      <c r="C201" s="57"/>
      <c r="D201" s="57"/>
      <c r="E201" s="57"/>
      <c r="F201" s="57"/>
      <c r="G201" s="57"/>
      <c r="H201" s="57"/>
    </row>
    <row r="202" ht="15.75" customHeight="1">
      <c r="A202" s="57"/>
      <c r="B202" s="57"/>
      <c r="C202" s="57"/>
      <c r="D202" s="57"/>
      <c r="E202" s="57"/>
      <c r="F202" s="57"/>
      <c r="G202" s="57"/>
      <c r="H202" s="57"/>
    </row>
    <row r="203" ht="15.75" customHeight="1">
      <c r="A203" s="57"/>
      <c r="B203" s="57"/>
      <c r="C203" s="57"/>
      <c r="D203" s="57"/>
      <c r="E203" s="57"/>
      <c r="F203" s="57"/>
      <c r="G203" s="57"/>
      <c r="H203" s="57"/>
    </row>
    <row r="204" ht="15.75" customHeight="1">
      <c r="A204" s="57"/>
      <c r="B204" s="57"/>
      <c r="C204" s="57"/>
      <c r="D204" s="57"/>
      <c r="E204" s="57"/>
      <c r="F204" s="57"/>
      <c r="G204" s="57"/>
      <c r="H204" s="57"/>
    </row>
    <row r="205" ht="15.75" customHeight="1">
      <c r="A205" s="57"/>
      <c r="B205" s="57"/>
      <c r="C205" s="57"/>
      <c r="D205" s="57"/>
      <c r="E205" s="57"/>
      <c r="F205" s="57"/>
      <c r="G205" s="57"/>
      <c r="H205" s="57"/>
    </row>
    <row r="206" ht="15.75" customHeight="1">
      <c r="A206" s="57"/>
      <c r="B206" s="57"/>
      <c r="C206" s="57"/>
      <c r="D206" s="57"/>
      <c r="E206" s="57"/>
      <c r="F206" s="57"/>
      <c r="G206" s="57"/>
      <c r="H206" s="57"/>
    </row>
    <row r="207" ht="15.75" customHeight="1">
      <c r="A207" s="57"/>
      <c r="B207" s="57"/>
      <c r="C207" s="57"/>
      <c r="D207" s="57"/>
      <c r="E207" s="57"/>
      <c r="F207" s="57"/>
      <c r="G207" s="57"/>
      <c r="H207" s="57"/>
    </row>
    <row r="208" ht="15.75" customHeight="1">
      <c r="A208" s="57"/>
      <c r="B208" s="57"/>
      <c r="C208" s="57"/>
      <c r="D208" s="57"/>
      <c r="E208" s="57"/>
      <c r="F208" s="57"/>
      <c r="G208" s="57"/>
      <c r="H208" s="57"/>
    </row>
    <row r="209" ht="15.75" customHeight="1">
      <c r="A209" s="57"/>
      <c r="B209" s="57"/>
      <c r="C209" s="57"/>
      <c r="D209" s="57"/>
      <c r="E209" s="57"/>
      <c r="F209" s="57"/>
      <c r="G209" s="57"/>
      <c r="H209" s="57"/>
    </row>
    <row r="210" ht="15.75" customHeight="1">
      <c r="A210" s="57"/>
      <c r="B210" s="57"/>
      <c r="C210" s="57"/>
      <c r="D210" s="57"/>
      <c r="E210" s="57"/>
      <c r="F210" s="57"/>
      <c r="G210" s="57"/>
      <c r="H210" s="57"/>
    </row>
    <row r="211" ht="15.75" customHeight="1">
      <c r="A211" s="57"/>
      <c r="B211" s="57"/>
      <c r="C211" s="57"/>
      <c r="D211" s="57"/>
      <c r="E211" s="57"/>
      <c r="F211" s="57"/>
      <c r="G211" s="57"/>
      <c r="H211" s="57"/>
    </row>
    <row r="212" ht="15.75" customHeight="1">
      <c r="A212" s="57"/>
      <c r="B212" s="57"/>
      <c r="C212" s="57"/>
      <c r="D212" s="57"/>
      <c r="E212" s="57"/>
      <c r="F212" s="57"/>
      <c r="G212" s="57"/>
      <c r="H212" s="57"/>
    </row>
    <row r="213" ht="15.75" customHeight="1">
      <c r="A213" s="57"/>
      <c r="B213" s="57"/>
      <c r="C213" s="57"/>
      <c r="D213" s="57"/>
      <c r="E213" s="57"/>
      <c r="F213" s="57"/>
      <c r="G213" s="57"/>
      <c r="H213" s="57"/>
    </row>
    <row r="214" ht="15.75" customHeight="1">
      <c r="A214" s="57"/>
      <c r="B214" s="57"/>
      <c r="C214" s="57"/>
      <c r="D214" s="57"/>
      <c r="E214" s="57"/>
      <c r="F214" s="57"/>
      <c r="G214" s="57"/>
      <c r="H214" s="57"/>
    </row>
    <row r="215" ht="15.75" customHeight="1">
      <c r="A215" s="57"/>
      <c r="B215" s="57"/>
      <c r="C215" s="57"/>
      <c r="D215" s="57"/>
      <c r="E215" s="57"/>
      <c r="F215" s="57"/>
      <c r="G215" s="57"/>
      <c r="H215" s="57"/>
    </row>
    <row r="216" ht="15.75" customHeight="1">
      <c r="A216" s="57"/>
      <c r="B216" s="57"/>
      <c r="C216" s="57"/>
      <c r="D216" s="57"/>
      <c r="E216" s="57"/>
      <c r="F216" s="57"/>
      <c r="G216" s="57"/>
      <c r="H216" s="57"/>
    </row>
    <row r="217" ht="15.75" customHeight="1">
      <c r="A217" s="57"/>
      <c r="B217" s="57"/>
      <c r="C217" s="57"/>
      <c r="D217" s="57"/>
      <c r="E217" s="57"/>
      <c r="F217" s="57"/>
      <c r="G217" s="57"/>
      <c r="H217" s="57"/>
    </row>
    <row r="218" ht="15.75" customHeight="1">
      <c r="A218" s="57"/>
      <c r="B218" s="57"/>
      <c r="C218" s="57"/>
      <c r="D218" s="57"/>
      <c r="E218" s="57"/>
      <c r="F218" s="57"/>
      <c r="G218" s="57"/>
      <c r="H218" s="57"/>
    </row>
    <row r="219" ht="15.75" customHeight="1">
      <c r="A219" s="57"/>
      <c r="B219" s="57"/>
      <c r="C219" s="57"/>
      <c r="D219" s="57"/>
      <c r="E219" s="57"/>
      <c r="F219" s="57"/>
      <c r="G219" s="57"/>
      <c r="H219" s="57"/>
    </row>
    <row r="220" ht="15.75" customHeight="1">
      <c r="A220" s="57"/>
      <c r="B220" s="57"/>
      <c r="C220" s="57"/>
      <c r="D220" s="57"/>
      <c r="E220" s="57"/>
      <c r="F220" s="57"/>
      <c r="G220" s="57"/>
      <c r="H220" s="57"/>
    </row>
    <row r="221" ht="15.75" customHeight="1">
      <c r="A221" s="57"/>
      <c r="B221" s="57"/>
      <c r="C221" s="57"/>
      <c r="D221" s="57"/>
      <c r="E221" s="57"/>
      <c r="F221" s="57"/>
      <c r="G221" s="57"/>
      <c r="H221" s="57"/>
    </row>
    <row r="222" ht="15.75" customHeight="1">
      <c r="A222" s="57"/>
      <c r="B222" s="57"/>
      <c r="C222" s="57"/>
      <c r="D222" s="57"/>
      <c r="E222" s="57"/>
      <c r="F222" s="57"/>
      <c r="G222" s="57"/>
      <c r="H222" s="57"/>
    </row>
    <row r="223" ht="15.75" customHeight="1">
      <c r="A223" s="57"/>
      <c r="B223" s="57"/>
      <c r="C223" s="57"/>
      <c r="D223" s="57"/>
      <c r="E223" s="57"/>
      <c r="F223" s="57"/>
      <c r="G223" s="57"/>
      <c r="H223" s="57"/>
    </row>
    <row r="224" ht="15.75" customHeight="1">
      <c r="A224" s="57"/>
      <c r="B224" s="57"/>
      <c r="C224" s="57"/>
      <c r="D224" s="57"/>
      <c r="E224" s="57"/>
      <c r="F224" s="57"/>
      <c r="G224" s="57"/>
      <c r="H224" s="57"/>
    </row>
    <row r="225" ht="15.75" customHeight="1">
      <c r="A225" s="57"/>
      <c r="B225" s="57"/>
      <c r="C225" s="57"/>
      <c r="D225" s="57"/>
      <c r="E225" s="57"/>
      <c r="F225" s="57"/>
      <c r="G225" s="57"/>
      <c r="H225" s="57"/>
    </row>
    <row r="226" ht="15.75" customHeight="1">
      <c r="A226" s="57"/>
      <c r="B226" s="57"/>
      <c r="C226" s="57"/>
      <c r="D226" s="57"/>
      <c r="E226" s="57"/>
      <c r="F226" s="57"/>
      <c r="G226" s="57"/>
      <c r="H226" s="57"/>
    </row>
    <row r="227" ht="15.75" customHeight="1">
      <c r="A227" s="57"/>
      <c r="B227" s="57"/>
      <c r="C227" s="57"/>
      <c r="D227" s="57"/>
      <c r="E227" s="57"/>
      <c r="F227" s="57"/>
      <c r="G227" s="57"/>
      <c r="H227" s="57"/>
    </row>
    <row r="228" ht="15.75" customHeight="1">
      <c r="A228" s="57"/>
      <c r="B228" s="57"/>
      <c r="C228" s="57"/>
      <c r="D228" s="57"/>
      <c r="E228" s="57"/>
      <c r="F228" s="57"/>
      <c r="G228" s="57"/>
      <c r="H228" s="57"/>
    </row>
    <row r="229" ht="15.75" customHeight="1">
      <c r="A229" s="57"/>
      <c r="B229" s="57"/>
      <c r="C229" s="57"/>
      <c r="D229" s="57"/>
      <c r="E229" s="57"/>
      <c r="F229" s="57"/>
      <c r="G229" s="57"/>
      <c r="H229" s="57"/>
    </row>
    <row r="230" ht="15.75" customHeight="1">
      <c r="A230" s="57"/>
      <c r="B230" s="57"/>
      <c r="C230" s="57"/>
      <c r="D230" s="57"/>
      <c r="E230" s="57"/>
      <c r="F230" s="57"/>
      <c r="G230" s="57"/>
      <c r="H230" s="57"/>
    </row>
    <row r="231" ht="15.75" customHeight="1">
      <c r="A231" s="57"/>
      <c r="B231" s="57"/>
      <c r="C231" s="57"/>
      <c r="D231" s="57"/>
      <c r="E231" s="57"/>
      <c r="F231" s="57"/>
      <c r="G231" s="57"/>
      <c r="H231" s="57"/>
    </row>
    <row r="232" ht="15.75" customHeight="1">
      <c r="A232" s="57"/>
      <c r="B232" s="57"/>
      <c r="C232" s="57"/>
      <c r="D232" s="57"/>
      <c r="E232" s="57"/>
      <c r="F232" s="57"/>
      <c r="G232" s="57"/>
      <c r="H232" s="57"/>
    </row>
    <row r="233" ht="15.75" customHeight="1">
      <c r="A233" s="57"/>
      <c r="B233" s="57"/>
      <c r="C233" s="57"/>
      <c r="D233" s="57"/>
      <c r="E233" s="57"/>
      <c r="F233" s="57"/>
      <c r="G233" s="57"/>
      <c r="H233" s="57"/>
    </row>
    <row r="234" ht="15.75" customHeight="1">
      <c r="A234" s="57"/>
      <c r="B234" s="57"/>
      <c r="C234" s="57"/>
      <c r="D234" s="57"/>
      <c r="E234" s="57"/>
      <c r="F234" s="57"/>
      <c r="G234" s="57"/>
      <c r="H234" s="57"/>
    </row>
    <row r="235" ht="15.75" customHeight="1">
      <c r="A235" s="57"/>
      <c r="B235" s="57"/>
      <c r="C235" s="57"/>
      <c r="D235" s="57"/>
      <c r="E235" s="57"/>
      <c r="F235" s="57"/>
      <c r="G235" s="57"/>
      <c r="H235" s="57"/>
    </row>
    <row r="236" ht="15.75" customHeight="1">
      <c r="A236" s="57"/>
      <c r="B236" s="57"/>
      <c r="C236" s="57"/>
      <c r="D236" s="57"/>
      <c r="E236" s="57"/>
      <c r="F236" s="57"/>
      <c r="G236" s="57"/>
      <c r="H236" s="57"/>
    </row>
    <row r="237" ht="15.75" customHeight="1">
      <c r="A237" s="57"/>
      <c r="B237" s="57"/>
      <c r="C237" s="57"/>
      <c r="D237" s="57"/>
      <c r="E237" s="57"/>
      <c r="F237" s="57"/>
      <c r="G237" s="57"/>
      <c r="H237" s="57"/>
    </row>
    <row r="238" ht="15.75" customHeight="1">
      <c r="A238" s="57"/>
      <c r="B238" s="57"/>
      <c r="C238" s="57"/>
      <c r="D238" s="57"/>
      <c r="E238" s="57"/>
      <c r="F238" s="57"/>
      <c r="G238" s="57"/>
      <c r="H238" s="57"/>
    </row>
    <row r="239" ht="15.75" customHeight="1">
      <c r="A239" s="57"/>
      <c r="B239" s="57"/>
      <c r="C239" s="57"/>
      <c r="D239" s="57"/>
      <c r="E239" s="57"/>
      <c r="F239" s="57"/>
      <c r="G239" s="57"/>
      <c r="H239" s="57"/>
    </row>
    <row r="240" ht="15.75" customHeight="1">
      <c r="A240" s="57"/>
      <c r="B240" s="57"/>
      <c r="C240" s="57"/>
      <c r="D240" s="57"/>
      <c r="E240" s="57"/>
      <c r="F240" s="57"/>
      <c r="G240" s="57"/>
      <c r="H240" s="57"/>
    </row>
    <row r="241" ht="15.75" customHeight="1">
      <c r="A241" s="57"/>
      <c r="B241" s="57"/>
      <c r="C241" s="57"/>
      <c r="D241" s="57"/>
      <c r="E241" s="57"/>
      <c r="F241" s="57"/>
      <c r="G241" s="57"/>
      <c r="H241" s="57"/>
    </row>
    <row r="242" ht="15.75" customHeight="1">
      <c r="A242" s="57"/>
      <c r="B242" s="57"/>
      <c r="C242" s="57"/>
      <c r="D242" s="57"/>
      <c r="E242" s="57"/>
      <c r="F242" s="57"/>
      <c r="G242" s="57"/>
      <c r="H242" s="57"/>
    </row>
    <row r="243" ht="15.75" customHeight="1">
      <c r="A243" s="57"/>
      <c r="B243" s="57"/>
      <c r="C243" s="57"/>
      <c r="D243" s="57"/>
      <c r="E243" s="57"/>
      <c r="F243" s="57"/>
      <c r="G243" s="57"/>
      <c r="H243" s="57"/>
    </row>
    <row r="244" ht="15.75" customHeight="1">
      <c r="A244" s="57"/>
      <c r="B244" s="57"/>
      <c r="C244" s="57"/>
      <c r="D244" s="57"/>
      <c r="E244" s="57"/>
      <c r="F244" s="57"/>
      <c r="G244" s="57"/>
      <c r="H244" s="57"/>
    </row>
    <row r="245" ht="15.75" customHeight="1">
      <c r="A245" s="57"/>
      <c r="B245" s="57"/>
      <c r="C245" s="57"/>
      <c r="D245" s="57"/>
      <c r="E245" s="57"/>
      <c r="F245" s="57"/>
      <c r="G245" s="57"/>
      <c r="H245" s="57"/>
    </row>
    <row r="246" ht="15.75" customHeight="1">
      <c r="A246" s="57"/>
      <c r="B246" s="57"/>
      <c r="C246" s="57"/>
      <c r="D246" s="57"/>
      <c r="E246" s="57"/>
      <c r="F246" s="57"/>
      <c r="G246" s="57"/>
      <c r="H246" s="57"/>
    </row>
    <row r="247" ht="15.75" customHeight="1">
      <c r="A247" s="57"/>
      <c r="B247" s="57"/>
      <c r="C247" s="57"/>
      <c r="D247" s="57"/>
      <c r="E247" s="57"/>
      <c r="F247" s="57"/>
      <c r="G247" s="57"/>
      <c r="H247" s="57"/>
    </row>
    <row r="248" ht="15.75" customHeight="1">
      <c r="A248" s="57"/>
      <c r="B248" s="57"/>
      <c r="C248" s="57"/>
      <c r="D248" s="57"/>
      <c r="E248" s="57"/>
      <c r="F248" s="57"/>
      <c r="G248" s="57"/>
      <c r="H248" s="57"/>
    </row>
    <row r="249" ht="15.75" customHeight="1">
      <c r="A249" s="57"/>
      <c r="B249" s="57"/>
      <c r="C249" s="57"/>
      <c r="D249" s="57"/>
      <c r="E249" s="57"/>
      <c r="F249" s="57"/>
      <c r="G249" s="57"/>
      <c r="H249" s="57"/>
    </row>
    <row r="250" ht="15.75" customHeight="1">
      <c r="A250" s="57"/>
      <c r="B250" s="57"/>
      <c r="C250" s="57"/>
      <c r="D250" s="57"/>
      <c r="E250" s="57"/>
      <c r="F250" s="57"/>
      <c r="G250" s="57"/>
      <c r="H250" s="57"/>
    </row>
    <row r="251" ht="15.75" customHeight="1">
      <c r="A251" s="57"/>
      <c r="B251" s="57"/>
      <c r="C251" s="57"/>
      <c r="D251" s="57"/>
      <c r="E251" s="57"/>
      <c r="F251" s="57"/>
      <c r="G251" s="57"/>
      <c r="H251" s="57"/>
    </row>
    <row r="252" ht="15.75" customHeight="1">
      <c r="A252" s="57"/>
      <c r="B252" s="57"/>
      <c r="C252" s="57"/>
      <c r="D252" s="57"/>
      <c r="E252" s="57"/>
      <c r="F252" s="57"/>
      <c r="G252" s="57"/>
      <c r="H252" s="57"/>
    </row>
    <row r="253" ht="15.75" customHeight="1">
      <c r="A253" s="57"/>
      <c r="B253" s="57"/>
      <c r="C253" s="57"/>
      <c r="D253" s="57"/>
      <c r="E253" s="57"/>
      <c r="F253" s="57"/>
      <c r="G253" s="57"/>
      <c r="H253" s="57"/>
    </row>
    <row r="254" ht="15.75" customHeight="1">
      <c r="A254" s="57"/>
      <c r="B254" s="57"/>
      <c r="C254" s="57"/>
      <c r="D254" s="57"/>
      <c r="E254" s="57"/>
      <c r="F254" s="57"/>
      <c r="G254" s="57"/>
      <c r="H254" s="57"/>
    </row>
    <row r="255" ht="15.75" customHeight="1">
      <c r="A255" s="57"/>
      <c r="B255" s="57"/>
      <c r="C255" s="57"/>
      <c r="D255" s="57"/>
      <c r="E255" s="57"/>
      <c r="F255" s="57"/>
      <c r="G255" s="57"/>
      <c r="H255" s="57"/>
    </row>
    <row r="256" ht="15.75" customHeight="1">
      <c r="A256" s="57"/>
      <c r="B256" s="57"/>
      <c r="C256" s="57"/>
      <c r="D256" s="57"/>
      <c r="E256" s="57"/>
      <c r="F256" s="57"/>
      <c r="G256" s="57"/>
      <c r="H256" s="57"/>
    </row>
    <row r="257" ht="15.75" customHeight="1">
      <c r="A257" s="57"/>
      <c r="B257" s="57"/>
      <c r="C257" s="57"/>
      <c r="D257" s="57"/>
      <c r="E257" s="57"/>
      <c r="F257" s="57"/>
      <c r="G257" s="57"/>
      <c r="H257" s="57"/>
    </row>
    <row r="258" ht="15.75" customHeight="1">
      <c r="A258" s="57"/>
      <c r="B258" s="57"/>
      <c r="C258" s="57"/>
      <c r="D258" s="57"/>
      <c r="E258" s="57"/>
      <c r="F258" s="57"/>
      <c r="G258" s="57"/>
      <c r="H258" s="57"/>
    </row>
    <row r="259" ht="15.75" customHeight="1">
      <c r="A259" s="57"/>
      <c r="B259" s="57"/>
      <c r="C259" s="57"/>
      <c r="D259" s="57"/>
      <c r="E259" s="57"/>
      <c r="F259" s="57"/>
      <c r="G259" s="57"/>
      <c r="H259" s="57"/>
    </row>
    <row r="260" ht="15.75" customHeight="1">
      <c r="A260" s="57"/>
      <c r="B260" s="57"/>
      <c r="C260" s="57"/>
      <c r="D260" s="57"/>
      <c r="E260" s="57"/>
      <c r="F260" s="57"/>
      <c r="G260" s="57"/>
      <c r="H260" s="57"/>
    </row>
    <row r="261" ht="15.75" customHeight="1">
      <c r="A261" s="57"/>
      <c r="B261" s="57"/>
      <c r="C261" s="57"/>
      <c r="D261" s="57"/>
      <c r="E261" s="57"/>
      <c r="F261" s="57"/>
      <c r="G261" s="57"/>
      <c r="H261" s="57"/>
    </row>
    <row r="262" ht="15.75" customHeight="1">
      <c r="A262" s="57"/>
      <c r="B262" s="57"/>
      <c r="C262" s="57"/>
      <c r="D262" s="57"/>
      <c r="E262" s="57"/>
      <c r="F262" s="57"/>
      <c r="G262" s="57"/>
      <c r="H262" s="57"/>
    </row>
    <row r="263" ht="15.75" customHeight="1">
      <c r="A263" s="57"/>
      <c r="B263" s="57"/>
      <c r="C263" s="57"/>
      <c r="D263" s="57"/>
      <c r="E263" s="57"/>
      <c r="F263" s="57"/>
      <c r="G263" s="57"/>
      <c r="H263" s="57"/>
    </row>
    <row r="264" ht="15.75" customHeight="1">
      <c r="A264" s="57"/>
      <c r="B264" s="57"/>
      <c r="C264" s="57"/>
      <c r="D264" s="57"/>
      <c r="E264" s="57"/>
      <c r="F264" s="57"/>
      <c r="G264" s="57"/>
      <c r="H264" s="57"/>
    </row>
    <row r="265" ht="15.75" customHeight="1">
      <c r="A265" s="57"/>
      <c r="B265" s="57"/>
      <c r="C265" s="57"/>
      <c r="D265" s="57"/>
      <c r="E265" s="57"/>
      <c r="F265" s="57"/>
      <c r="G265" s="57"/>
      <c r="H265" s="57"/>
    </row>
    <row r="266" ht="15.75" customHeight="1">
      <c r="A266" s="57"/>
      <c r="B266" s="57"/>
      <c r="C266" s="57"/>
      <c r="D266" s="57"/>
      <c r="E266" s="57"/>
      <c r="F266" s="57"/>
      <c r="G266" s="57"/>
      <c r="H266" s="57"/>
    </row>
    <row r="267" ht="15.75" customHeight="1">
      <c r="A267" s="57"/>
      <c r="B267" s="57"/>
      <c r="C267" s="57"/>
      <c r="D267" s="57"/>
      <c r="E267" s="57"/>
      <c r="F267" s="57"/>
      <c r="G267" s="57"/>
      <c r="H267" s="57"/>
    </row>
    <row r="268" ht="15.75" customHeight="1">
      <c r="A268" s="57"/>
      <c r="B268" s="57"/>
      <c r="C268" s="57"/>
      <c r="D268" s="57"/>
      <c r="E268" s="57"/>
      <c r="F268" s="57"/>
      <c r="G268" s="57"/>
      <c r="H268" s="57"/>
    </row>
    <row r="269" ht="15.75" customHeight="1">
      <c r="A269" s="57"/>
      <c r="B269" s="57"/>
      <c r="C269" s="57"/>
      <c r="D269" s="57"/>
      <c r="E269" s="57"/>
      <c r="F269" s="57"/>
      <c r="G269" s="57"/>
      <c r="H269" s="57"/>
    </row>
    <row r="270" ht="15.75" customHeight="1">
      <c r="A270" s="57"/>
      <c r="B270" s="57"/>
      <c r="C270" s="57"/>
      <c r="D270" s="57"/>
      <c r="E270" s="57"/>
      <c r="F270" s="57"/>
      <c r="G270" s="57"/>
      <c r="H270" s="57"/>
    </row>
    <row r="271" ht="15.75" customHeight="1">
      <c r="A271" s="57"/>
      <c r="B271" s="57"/>
      <c r="C271" s="57"/>
      <c r="D271" s="57"/>
      <c r="E271" s="57"/>
      <c r="F271" s="57"/>
      <c r="G271" s="57"/>
      <c r="H271" s="57"/>
    </row>
    <row r="272" ht="15.75" customHeight="1">
      <c r="A272" s="57"/>
      <c r="B272" s="57"/>
      <c r="C272" s="57"/>
      <c r="D272" s="57"/>
      <c r="E272" s="57"/>
      <c r="F272" s="57"/>
      <c r="G272" s="57"/>
      <c r="H272" s="57"/>
    </row>
    <row r="273" ht="15.75" customHeight="1">
      <c r="A273" s="57"/>
      <c r="B273" s="57"/>
      <c r="C273" s="57"/>
      <c r="D273" s="57"/>
      <c r="E273" s="57"/>
      <c r="F273" s="57"/>
      <c r="G273" s="57"/>
      <c r="H273" s="57"/>
    </row>
    <row r="274" ht="15.75" customHeight="1">
      <c r="A274" s="57"/>
      <c r="B274" s="57"/>
      <c r="C274" s="57"/>
      <c r="D274" s="57"/>
      <c r="E274" s="57"/>
      <c r="F274" s="57"/>
      <c r="G274" s="57"/>
      <c r="H274" s="57"/>
    </row>
    <row r="275" ht="15.75" customHeight="1">
      <c r="A275" s="57"/>
      <c r="B275" s="57"/>
      <c r="C275" s="57"/>
      <c r="D275" s="57"/>
      <c r="E275" s="57"/>
      <c r="F275" s="57"/>
      <c r="G275" s="57"/>
      <c r="H275" s="57"/>
    </row>
    <row r="276" ht="15.75" customHeight="1">
      <c r="A276" s="57"/>
      <c r="B276" s="57"/>
      <c r="C276" s="57"/>
      <c r="D276" s="57"/>
      <c r="E276" s="57"/>
      <c r="F276" s="57"/>
      <c r="G276" s="57"/>
      <c r="H276" s="57"/>
    </row>
    <row r="277" ht="15.75" customHeight="1">
      <c r="A277" s="57"/>
      <c r="B277" s="57"/>
      <c r="C277" s="57"/>
      <c r="D277" s="57"/>
      <c r="E277" s="57"/>
      <c r="F277" s="57"/>
      <c r="G277" s="57"/>
      <c r="H277" s="57"/>
    </row>
    <row r="278" ht="15.75" customHeight="1">
      <c r="A278" s="57"/>
      <c r="B278" s="57"/>
      <c r="C278" s="57"/>
      <c r="D278" s="57"/>
      <c r="E278" s="57"/>
      <c r="F278" s="57"/>
      <c r="G278" s="57"/>
      <c r="H278" s="57"/>
    </row>
    <row r="279" ht="15.75" customHeight="1">
      <c r="A279" s="57"/>
      <c r="B279" s="57"/>
      <c r="C279" s="57"/>
      <c r="D279" s="57"/>
      <c r="E279" s="57"/>
      <c r="F279" s="57"/>
      <c r="G279" s="57"/>
      <c r="H279" s="57"/>
    </row>
    <row r="280" ht="15.75" customHeight="1">
      <c r="A280" s="57"/>
      <c r="B280" s="57"/>
      <c r="C280" s="57"/>
      <c r="D280" s="57"/>
      <c r="E280" s="57"/>
      <c r="F280" s="57"/>
      <c r="G280" s="57"/>
      <c r="H280" s="57"/>
    </row>
    <row r="281" ht="15.75" customHeight="1">
      <c r="A281" s="57"/>
      <c r="B281" s="57"/>
      <c r="C281" s="57"/>
      <c r="D281" s="57"/>
      <c r="E281" s="57"/>
      <c r="F281" s="57"/>
      <c r="G281" s="57"/>
      <c r="H281" s="57"/>
    </row>
    <row r="282" ht="15.75" customHeight="1">
      <c r="A282" s="57"/>
      <c r="B282" s="57"/>
      <c r="C282" s="57"/>
      <c r="D282" s="57"/>
      <c r="E282" s="57"/>
      <c r="F282" s="57"/>
      <c r="G282" s="57"/>
      <c r="H282" s="57"/>
    </row>
    <row r="283" ht="15.75" customHeight="1">
      <c r="A283" s="57"/>
      <c r="B283" s="57"/>
      <c r="C283" s="57"/>
      <c r="D283" s="57"/>
      <c r="E283" s="57"/>
      <c r="F283" s="57"/>
      <c r="G283" s="57"/>
      <c r="H283" s="57"/>
    </row>
    <row r="284" ht="15.75" customHeight="1">
      <c r="A284" s="57"/>
      <c r="B284" s="57"/>
      <c r="C284" s="57"/>
      <c r="D284" s="57"/>
      <c r="E284" s="57"/>
      <c r="F284" s="57"/>
      <c r="G284" s="57"/>
      <c r="H284" s="57"/>
    </row>
    <row r="285" ht="15.75" customHeight="1">
      <c r="A285" s="57"/>
      <c r="B285" s="57"/>
      <c r="C285" s="57"/>
      <c r="D285" s="57"/>
      <c r="E285" s="57"/>
      <c r="F285" s="57"/>
      <c r="G285" s="57"/>
      <c r="H285" s="57"/>
    </row>
    <row r="286" ht="15.75" customHeight="1">
      <c r="A286" s="57"/>
      <c r="B286" s="57"/>
      <c r="C286" s="57"/>
      <c r="D286" s="57"/>
      <c r="E286" s="57"/>
      <c r="F286" s="57"/>
      <c r="G286" s="57"/>
      <c r="H286" s="57"/>
    </row>
    <row r="287" ht="15.75" customHeight="1">
      <c r="A287" s="57"/>
      <c r="B287" s="57"/>
      <c r="C287" s="57"/>
      <c r="D287" s="57"/>
      <c r="E287" s="57"/>
      <c r="F287" s="57"/>
      <c r="G287" s="57"/>
      <c r="H287" s="57"/>
    </row>
    <row r="288" ht="15.75" customHeight="1">
      <c r="A288" s="57"/>
      <c r="B288" s="57"/>
      <c r="C288" s="57"/>
      <c r="D288" s="57"/>
      <c r="E288" s="57"/>
      <c r="F288" s="57"/>
      <c r="G288" s="57"/>
      <c r="H288" s="57"/>
    </row>
    <row r="289" ht="15.75" customHeight="1">
      <c r="A289" s="57"/>
      <c r="B289" s="57"/>
      <c r="C289" s="57"/>
      <c r="D289" s="57"/>
      <c r="E289" s="57"/>
      <c r="F289" s="57"/>
      <c r="G289" s="57"/>
      <c r="H289" s="57"/>
    </row>
    <row r="290" ht="15.75" customHeight="1">
      <c r="A290" s="57"/>
      <c r="B290" s="57"/>
      <c r="C290" s="57"/>
      <c r="D290" s="57"/>
      <c r="E290" s="57"/>
      <c r="F290" s="57"/>
      <c r="G290" s="57"/>
      <c r="H290" s="57"/>
    </row>
    <row r="291" ht="15.75" customHeight="1">
      <c r="A291" s="57"/>
      <c r="B291" s="57"/>
      <c r="C291" s="57"/>
      <c r="D291" s="57"/>
      <c r="E291" s="57"/>
      <c r="F291" s="57"/>
      <c r="G291" s="57"/>
      <c r="H291" s="57"/>
    </row>
    <row r="292" ht="15.75" customHeight="1">
      <c r="A292" s="57"/>
      <c r="B292" s="57"/>
      <c r="C292" s="57"/>
      <c r="D292" s="57"/>
      <c r="E292" s="57"/>
      <c r="F292" s="57"/>
      <c r="G292" s="57"/>
      <c r="H292" s="57"/>
    </row>
    <row r="293" ht="15.75" customHeight="1">
      <c r="A293" s="57"/>
      <c r="B293" s="57"/>
      <c r="C293" s="57"/>
      <c r="D293" s="57"/>
      <c r="E293" s="57"/>
      <c r="F293" s="57"/>
      <c r="G293" s="57"/>
      <c r="H293" s="57"/>
    </row>
    <row r="294" ht="15.75" customHeight="1">
      <c r="A294" s="57"/>
      <c r="B294" s="57"/>
      <c r="C294" s="57"/>
      <c r="D294" s="57"/>
      <c r="E294" s="57"/>
      <c r="F294" s="57"/>
      <c r="G294" s="57"/>
      <c r="H294" s="57"/>
    </row>
    <row r="295" ht="15.75" customHeight="1">
      <c r="A295" s="57"/>
      <c r="B295" s="57"/>
      <c r="C295" s="57"/>
      <c r="D295" s="57"/>
      <c r="E295" s="57"/>
      <c r="F295" s="57"/>
      <c r="G295" s="57"/>
      <c r="H295" s="57"/>
    </row>
    <row r="296" ht="15.75" customHeight="1">
      <c r="A296" s="57"/>
      <c r="B296" s="57"/>
      <c r="C296" s="57"/>
      <c r="D296" s="57"/>
      <c r="E296" s="57"/>
      <c r="F296" s="57"/>
      <c r="G296" s="57"/>
      <c r="H296" s="57"/>
    </row>
    <row r="297" ht="15.75" customHeight="1">
      <c r="A297" s="57"/>
      <c r="B297" s="57"/>
      <c r="C297" s="57"/>
      <c r="D297" s="57"/>
      <c r="E297" s="57"/>
      <c r="F297" s="57"/>
      <c r="G297" s="57"/>
      <c r="H297" s="57"/>
    </row>
    <row r="298" ht="15.75" customHeight="1">
      <c r="A298" s="57"/>
      <c r="B298" s="57"/>
      <c r="C298" s="57"/>
      <c r="D298" s="57"/>
      <c r="E298" s="57"/>
      <c r="F298" s="57"/>
      <c r="G298" s="57"/>
      <c r="H298" s="57"/>
    </row>
    <row r="299" ht="15.75" customHeight="1">
      <c r="A299" s="57"/>
      <c r="B299" s="57"/>
      <c r="C299" s="57"/>
      <c r="D299" s="57"/>
      <c r="E299" s="57"/>
      <c r="F299" s="57"/>
      <c r="G299" s="57"/>
      <c r="H299" s="57"/>
    </row>
    <row r="300" ht="15.75" customHeight="1">
      <c r="A300" s="57"/>
      <c r="B300" s="57"/>
      <c r="C300" s="57"/>
      <c r="D300" s="57"/>
      <c r="E300" s="57"/>
      <c r="F300" s="57"/>
      <c r="G300" s="57"/>
      <c r="H300" s="57"/>
    </row>
    <row r="301" ht="15.75" customHeight="1">
      <c r="A301" s="57"/>
      <c r="B301" s="57"/>
      <c r="C301" s="57"/>
      <c r="D301" s="57"/>
      <c r="E301" s="57"/>
      <c r="F301" s="57"/>
      <c r="G301" s="57"/>
      <c r="H301" s="57"/>
    </row>
    <row r="302" ht="15.75" customHeight="1">
      <c r="A302" s="57"/>
      <c r="B302" s="57"/>
      <c r="C302" s="57"/>
      <c r="D302" s="57"/>
      <c r="E302" s="57"/>
      <c r="F302" s="57"/>
      <c r="G302" s="57"/>
      <c r="H302" s="57"/>
    </row>
    <row r="303" ht="15.75" customHeight="1">
      <c r="A303" s="57"/>
      <c r="B303" s="57"/>
      <c r="C303" s="57"/>
      <c r="D303" s="57"/>
      <c r="E303" s="57"/>
      <c r="F303" s="57"/>
      <c r="G303" s="57"/>
      <c r="H303" s="57"/>
    </row>
    <row r="304" ht="15.75" customHeight="1">
      <c r="A304" s="57"/>
      <c r="B304" s="57"/>
      <c r="C304" s="57"/>
      <c r="D304" s="57"/>
      <c r="E304" s="57"/>
      <c r="F304" s="57"/>
      <c r="G304" s="57"/>
      <c r="H304" s="57"/>
    </row>
    <row r="305" ht="15.75" customHeight="1">
      <c r="A305" s="57"/>
      <c r="B305" s="57"/>
      <c r="C305" s="57"/>
      <c r="D305" s="57"/>
      <c r="E305" s="57"/>
      <c r="F305" s="57"/>
      <c r="G305" s="57"/>
      <c r="H305" s="57"/>
    </row>
    <row r="306" ht="15.75" customHeight="1">
      <c r="A306" s="57"/>
      <c r="B306" s="57"/>
      <c r="C306" s="57"/>
      <c r="D306" s="57"/>
      <c r="E306" s="57"/>
      <c r="F306" s="57"/>
      <c r="G306" s="57"/>
      <c r="H306" s="57"/>
    </row>
    <row r="307" ht="15.75" customHeight="1">
      <c r="A307" s="57"/>
      <c r="B307" s="57"/>
      <c r="C307" s="57"/>
      <c r="D307" s="57"/>
      <c r="E307" s="57"/>
      <c r="F307" s="57"/>
      <c r="G307" s="57"/>
      <c r="H307" s="57"/>
    </row>
    <row r="308" ht="15.75" customHeight="1">
      <c r="A308" s="57"/>
      <c r="B308" s="57"/>
      <c r="C308" s="57"/>
      <c r="D308" s="57"/>
      <c r="E308" s="57"/>
      <c r="F308" s="57"/>
      <c r="G308" s="57"/>
      <c r="H308" s="57"/>
    </row>
    <row r="309" ht="15.75" customHeight="1">
      <c r="A309" s="57"/>
      <c r="B309" s="57"/>
      <c r="C309" s="57"/>
      <c r="D309" s="57"/>
      <c r="E309" s="57"/>
      <c r="F309" s="57"/>
      <c r="G309" s="57"/>
      <c r="H309" s="57"/>
    </row>
    <row r="310" ht="15.75" customHeight="1">
      <c r="A310" s="57"/>
      <c r="B310" s="57"/>
      <c r="C310" s="57"/>
      <c r="D310" s="57"/>
      <c r="E310" s="57"/>
      <c r="F310" s="57"/>
      <c r="G310" s="57"/>
      <c r="H310" s="57"/>
    </row>
    <row r="311" ht="15.75" customHeight="1">
      <c r="A311" s="57"/>
      <c r="B311" s="57"/>
      <c r="C311" s="57"/>
      <c r="D311" s="57"/>
      <c r="E311" s="57"/>
      <c r="F311" s="57"/>
      <c r="G311" s="57"/>
      <c r="H311" s="57"/>
    </row>
    <row r="312" ht="15.75" customHeight="1">
      <c r="A312" s="57"/>
      <c r="B312" s="57"/>
      <c r="C312" s="57"/>
      <c r="D312" s="57"/>
      <c r="E312" s="57"/>
      <c r="F312" s="57"/>
      <c r="G312" s="57"/>
      <c r="H312" s="57"/>
    </row>
    <row r="313" ht="15.75" customHeight="1">
      <c r="A313" s="57"/>
      <c r="B313" s="57"/>
      <c r="C313" s="57"/>
      <c r="D313" s="57"/>
      <c r="E313" s="57"/>
      <c r="F313" s="57"/>
      <c r="G313" s="57"/>
      <c r="H313" s="57"/>
    </row>
    <row r="314" ht="15.75" customHeight="1">
      <c r="A314" s="57"/>
      <c r="B314" s="57"/>
      <c r="C314" s="57"/>
      <c r="D314" s="57"/>
      <c r="E314" s="57"/>
      <c r="F314" s="57"/>
      <c r="G314" s="57"/>
      <c r="H314" s="57"/>
    </row>
    <row r="315" ht="15.75" customHeight="1">
      <c r="A315" s="57"/>
      <c r="B315" s="57"/>
      <c r="C315" s="57"/>
      <c r="D315" s="57"/>
      <c r="E315" s="57"/>
      <c r="F315" s="57"/>
      <c r="G315" s="57"/>
      <c r="H315" s="57"/>
    </row>
    <row r="316" ht="15.75" customHeight="1">
      <c r="A316" s="57"/>
      <c r="B316" s="57"/>
      <c r="C316" s="57"/>
      <c r="D316" s="57"/>
      <c r="E316" s="57"/>
      <c r="F316" s="57"/>
      <c r="G316" s="57"/>
      <c r="H316" s="57"/>
    </row>
    <row r="317" ht="15.75" customHeight="1">
      <c r="A317" s="57"/>
      <c r="B317" s="57"/>
      <c r="C317" s="57"/>
      <c r="D317" s="57"/>
      <c r="E317" s="57"/>
      <c r="F317" s="57"/>
      <c r="G317" s="57"/>
      <c r="H317" s="57"/>
    </row>
    <row r="318" ht="15.75" customHeight="1">
      <c r="A318" s="57"/>
      <c r="B318" s="57"/>
      <c r="C318" s="57"/>
      <c r="D318" s="57"/>
      <c r="E318" s="57"/>
      <c r="F318" s="57"/>
      <c r="G318" s="57"/>
      <c r="H318" s="57"/>
    </row>
    <row r="319" ht="15.75" customHeight="1">
      <c r="A319" s="57"/>
      <c r="B319" s="57"/>
      <c r="C319" s="57"/>
      <c r="D319" s="57"/>
      <c r="E319" s="57"/>
      <c r="F319" s="57"/>
      <c r="G319" s="57"/>
      <c r="H319" s="57"/>
    </row>
    <row r="320" ht="15.75" customHeight="1">
      <c r="A320" s="57"/>
      <c r="B320" s="57"/>
      <c r="C320" s="57"/>
      <c r="D320" s="57"/>
      <c r="E320" s="57"/>
      <c r="F320" s="57"/>
      <c r="G320" s="57"/>
      <c r="H320" s="57"/>
    </row>
    <row r="321" ht="15.75" customHeight="1">
      <c r="A321" s="57"/>
      <c r="B321" s="57"/>
      <c r="C321" s="57"/>
      <c r="D321" s="57"/>
      <c r="E321" s="57"/>
      <c r="F321" s="57"/>
      <c r="G321" s="57"/>
      <c r="H321" s="57"/>
    </row>
    <row r="322" ht="15.75" customHeight="1">
      <c r="A322" s="57"/>
      <c r="B322" s="57"/>
      <c r="C322" s="57"/>
      <c r="D322" s="57"/>
      <c r="E322" s="57"/>
      <c r="F322" s="57"/>
      <c r="G322" s="57"/>
      <c r="H322" s="57"/>
    </row>
    <row r="323" ht="15.75" customHeight="1">
      <c r="A323" s="57"/>
      <c r="B323" s="57"/>
      <c r="C323" s="57"/>
      <c r="D323" s="57"/>
      <c r="E323" s="57"/>
      <c r="F323" s="57"/>
      <c r="G323" s="57"/>
      <c r="H323" s="57"/>
    </row>
    <row r="324" ht="15.75" customHeight="1">
      <c r="A324" s="57"/>
      <c r="B324" s="57"/>
      <c r="C324" s="57"/>
      <c r="D324" s="57"/>
      <c r="E324" s="57"/>
      <c r="F324" s="57"/>
      <c r="G324" s="57"/>
      <c r="H324" s="57"/>
    </row>
    <row r="325" ht="15.75" customHeight="1">
      <c r="A325" s="57"/>
      <c r="B325" s="57"/>
      <c r="C325" s="57"/>
      <c r="D325" s="57"/>
      <c r="E325" s="57"/>
      <c r="F325" s="57"/>
      <c r="G325" s="57"/>
      <c r="H325" s="57"/>
    </row>
    <row r="326" ht="15.75" customHeight="1">
      <c r="A326" s="57"/>
      <c r="B326" s="57"/>
      <c r="C326" s="57"/>
      <c r="D326" s="57"/>
      <c r="E326" s="57"/>
      <c r="F326" s="57"/>
      <c r="G326" s="57"/>
      <c r="H326" s="57"/>
    </row>
    <row r="327" ht="15.75" customHeight="1">
      <c r="A327" s="57"/>
      <c r="B327" s="57"/>
      <c r="C327" s="57"/>
      <c r="D327" s="57"/>
      <c r="E327" s="57"/>
      <c r="F327" s="57"/>
      <c r="G327" s="57"/>
      <c r="H327" s="57"/>
    </row>
    <row r="328" ht="15.75" customHeight="1">
      <c r="A328" s="57"/>
      <c r="B328" s="57"/>
      <c r="C328" s="57"/>
      <c r="D328" s="57"/>
      <c r="E328" s="57"/>
      <c r="F328" s="57"/>
      <c r="G328" s="57"/>
      <c r="H328" s="57"/>
    </row>
    <row r="329" ht="15.75" customHeight="1">
      <c r="A329" s="57"/>
      <c r="B329" s="57"/>
      <c r="C329" s="57"/>
      <c r="D329" s="57"/>
      <c r="E329" s="57"/>
      <c r="F329" s="57"/>
      <c r="G329" s="57"/>
      <c r="H329" s="57"/>
    </row>
    <row r="330" ht="15.75" customHeight="1">
      <c r="A330" s="57"/>
      <c r="B330" s="57"/>
      <c r="C330" s="57"/>
      <c r="D330" s="57"/>
      <c r="E330" s="57"/>
      <c r="F330" s="57"/>
      <c r="G330" s="57"/>
      <c r="H330" s="57"/>
    </row>
    <row r="331" ht="15.75" customHeight="1">
      <c r="A331" s="57"/>
      <c r="B331" s="57"/>
      <c r="C331" s="57"/>
      <c r="D331" s="57"/>
      <c r="E331" s="57"/>
      <c r="F331" s="57"/>
      <c r="G331" s="57"/>
      <c r="H331" s="57"/>
    </row>
    <row r="332" ht="15.75" customHeight="1">
      <c r="A332" s="57"/>
      <c r="B332" s="57"/>
      <c r="C332" s="57"/>
      <c r="D332" s="57"/>
      <c r="E332" s="57"/>
      <c r="F332" s="57"/>
      <c r="G332" s="57"/>
      <c r="H332" s="57"/>
    </row>
    <row r="333" ht="15.75" customHeight="1">
      <c r="A333" s="57"/>
      <c r="B333" s="57"/>
      <c r="C333" s="57"/>
      <c r="D333" s="57"/>
      <c r="E333" s="57"/>
      <c r="F333" s="57"/>
      <c r="G333" s="57"/>
      <c r="H333" s="57"/>
    </row>
    <row r="334" ht="15.75" customHeight="1">
      <c r="A334" s="57"/>
      <c r="B334" s="57"/>
      <c r="C334" s="57"/>
      <c r="D334" s="57"/>
      <c r="E334" s="57"/>
      <c r="F334" s="57"/>
      <c r="G334" s="57"/>
      <c r="H334" s="57"/>
    </row>
    <row r="335" ht="15.75" customHeight="1">
      <c r="A335" s="57"/>
      <c r="B335" s="57"/>
      <c r="C335" s="57"/>
      <c r="D335" s="57"/>
      <c r="E335" s="57"/>
      <c r="F335" s="57"/>
      <c r="G335" s="57"/>
      <c r="H335" s="57"/>
    </row>
    <row r="336" ht="15.75" customHeight="1">
      <c r="A336" s="57"/>
      <c r="B336" s="57"/>
      <c r="C336" s="57"/>
      <c r="D336" s="57"/>
      <c r="E336" s="57"/>
      <c r="F336" s="57"/>
      <c r="G336" s="57"/>
      <c r="H336" s="57"/>
    </row>
    <row r="337" ht="15.75" customHeight="1">
      <c r="A337" s="57"/>
      <c r="B337" s="57"/>
      <c r="C337" s="57"/>
      <c r="D337" s="57"/>
      <c r="E337" s="57"/>
      <c r="F337" s="57"/>
      <c r="G337" s="57"/>
      <c r="H337" s="57"/>
    </row>
    <row r="338" ht="15.75" customHeight="1">
      <c r="A338" s="57"/>
      <c r="B338" s="57"/>
      <c r="C338" s="57"/>
      <c r="D338" s="57"/>
      <c r="E338" s="57"/>
      <c r="F338" s="57"/>
      <c r="G338" s="57"/>
      <c r="H338" s="57"/>
    </row>
    <row r="339" ht="15.75" customHeight="1">
      <c r="A339" s="57"/>
      <c r="B339" s="57"/>
      <c r="C339" s="57"/>
      <c r="D339" s="57"/>
      <c r="E339" s="57"/>
      <c r="F339" s="57"/>
      <c r="G339" s="57"/>
      <c r="H339" s="57"/>
    </row>
    <row r="340" ht="15.75" customHeight="1">
      <c r="A340" s="57"/>
      <c r="B340" s="57"/>
      <c r="C340" s="57"/>
      <c r="D340" s="57"/>
      <c r="E340" s="57"/>
      <c r="F340" s="57"/>
      <c r="G340" s="57"/>
      <c r="H340" s="57"/>
    </row>
    <row r="341" ht="15.75" customHeight="1">
      <c r="A341" s="57"/>
      <c r="B341" s="57"/>
      <c r="C341" s="57"/>
      <c r="D341" s="57"/>
      <c r="E341" s="57"/>
      <c r="F341" s="57"/>
      <c r="G341" s="57"/>
      <c r="H341" s="57"/>
    </row>
    <row r="342" ht="15.75" customHeight="1">
      <c r="A342" s="57"/>
      <c r="B342" s="57"/>
      <c r="C342" s="57"/>
      <c r="D342" s="57"/>
      <c r="E342" s="57"/>
      <c r="F342" s="57"/>
      <c r="G342" s="57"/>
      <c r="H342" s="57"/>
    </row>
    <row r="343" ht="15.75" customHeight="1">
      <c r="A343" s="57"/>
      <c r="B343" s="57"/>
      <c r="C343" s="57"/>
      <c r="D343" s="57"/>
      <c r="E343" s="57"/>
      <c r="F343" s="57"/>
      <c r="G343" s="57"/>
      <c r="H343" s="57"/>
    </row>
    <row r="344" ht="15.75" customHeight="1">
      <c r="A344" s="57"/>
      <c r="B344" s="57"/>
      <c r="C344" s="57"/>
      <c r="D344" s="57"/>
      <c r="E344" s="57"/>
      <c r="F344" s="57"/>
      <c r="G344" s="57"/>
      <c r="H344" s="57"/>
    </row>
    <row r="345" ht="15.75" customHeight="1">
      <c r="A345" s="57"/>
      <c r="B345" s="57"/>
      <c r="C345" s="57"/>
      <c r="D345" s="57"/>
      <c r="E345" s="57"/>
      <c r="F345" s="57"/>
      <c r="G345" s="57"/>
      <c r="H345" s="57"/>
    </row>
    <row r="346" ht="15.75" customHeight="1">
      <c r="A346" s="57"/>
      <c r="B346" s="57"/>
      <c r="C346" s="57"/>
      <c r="D346" s="57"/>
      <c r="E346" s="57"/>
      <c r="F346" s="57"/>
      <c r="G346" s="57"/>
      <c r="H346" s="57"/>
    </row>
    <row r="347" ht="15.75" customHeight="1">
      <c r="A347" s="57"/>
      <c r="B347" s="57"/>
      <c r="C347" s="57"/>
      <c r="D347" s="57"/>
      <c r="E347" s="57"/>
      <c r="F347" s="57"/>
      <c r="G347" s="57"/>
      <c r="H347" s="57"/>
    </row>
    <row r="348" ht="15.75" customHeight="1">
      <c r="A348" s="57"/>
      <c r="B348" s="57"/>
      <c r="C348" s="57"/>
      <c r="D348" s="57"/>
      <c r="E348" s="57"/>
      <c r="F348" s="57"/>
      <c r="G348" s="57"/>
      <c r="H348" s="57"/>
    </row>
    <row r="349" ht="15.75" customHeight="1">
      <c r="A349" s="57"/>
      <c r="B349" s="57"/>
      <c r="C349" s="57"/>
      <c r="D349" s="57"/>
      <c r="E349" s="57"/>
      <c r="F349" s="57"/>
      <c r="G349" s="57"/>
      <c r="H349" s="57"/>
    </row>
    <row r="350" ht="15.75" customHeight="1">
      <c r="A350" s="57"/>
      <c r="B350" s="57"/>
      <c r="C350" s="57"/>
      <c r="D350" s="57"/>
      <c r="E350" s="57"/>
      <c r="F350" s="57"/>
      <c r="G350" s="57"/>
      <c r="H350" s="57"/>
    </row>
    <row r="351" ht="15.75" customHeight="1">
      <c r="A351" s="57"/>
      <c r="B351" s="57"/>
      <c r="C351" s="57"/>
      <c r="D351" s="57"/>
      <c r="E351" s="57"/>
      <c r="F351" s="57"/>
      <c r="G351" s="57"/>
      <c r="H351" s="57"/>
    </row>
    <row r="352" ht="15.75" customHeight="1">
      <c r="A352" s="57"/>
      <c r="B352" s="57"/>
      <c r="C352" s="57"/>
      <c r="D352" s="57"/>
      <c r="E352" s="57"/>
      <c r="F352" s="57"/>
      <c r="G352" s="57"/>
      <c r="H352" s="57"/>
    </row>
    <row r="353" ht="15.75" customHeight="1">
      <c r="A353" s="57"/>
      <c r="B353" s="57"/>
      <c r="C353" s="57"/>
      <c r="D353" s="57"/>
      <c r="E353" s="57"/>
      <c r="F353" s="57"/>
      <c r="G353" s="57"/>
      <c r="H353" s="57"/>
    </row>
    <row r="354" ht="15.75" customHeight="1">
      <c r="A354" s="57"/>
      <c r="B354" s="57"/>
      <c r="C354" s="57"/>
      <c r="D354" s="57"/>
      <c r="E354" s="57"/>
      <c r="F354" s="57"/>
      <c r="G354" s="57"/>
      <c r="H354" s="57"/>
    </row>
    <row r="355" ht="15.75" customHeight="1">
      <c r="A355" s="57"/>
      <c r="B355" s="57"/>
      <c r="C355" s="57"/>
      <c r="D355" s="57"/>
      <c r="E355" s="57"/>
      <c r="F355" s="57"/>
      <c r="G355" s="57"/>
      <c r="H355" s="57"/>
    </row>
    <row r="356" ht="15.75" customHeight="1">
      <c r="A356" s="57"/>
      <c r="B356" s="57"/>
      <c r="C356" s="57"/>
      <c r="D356" s="57"/>
      <c r="E356" s="57"/>
      <c r="F356" s="57"/>
      <c r="G356" s="57"/>
      <c r="H356" s="57"/>
    </row>
    <row r="357" ht="15.75" customHeight="1">
      <c r="A357" s="57"/>
      <c r="B357" s="57"/>
      <c r="C357" s="57"/>
      <c r="D357" s="57"/>
      <c r="E357" s="57"/>
      <c r="F357" s="57"/>
      <c r="G357" s="57"/>
      <c r="H357" s="57"/>
    </row>
    <row r="358" ht="15.75" customHeight="1">
      <c r="A358" s="57"/>
      <c r="B358" s="57"/>
      <c r="C358" s="57"/>
      <c r="D358" s="57"/>
      <c r="E358" s="57"/>
      <c r="F358" s="57"/>
      <c r="G358" s="57"/>
      <c r="H358" s="57"/>
    </row>
    <row r="359" ht="15.75" customHeight="1">
      <c r="A359" s="57"/>
      <c r="B359" s="57"/>
      <c r="C359" s="57"/>
      <c r="D359" s="57"/>
      <c r="E359" s="57"/>
      <c r="F359" s="57"/>
      <c r="G359" s="57"/>
      <c r="H359" s="57"/>
    </row>
    <row r="360" ht="15.75" customHeight="1">
      <c r="A360" s="57"/>
      <c r="B360" s="57"/>
      <c r="C360" s="57"/>
      <c r="D360" s="57"/>
      <c r="E360" s="57"/>
      <c r="F360" s="57"/>
      <c r="G360" s="57"/>
      <c r="H360" s="57"/>
    </row>
    <row r="361" ht="15.75" customHeight="1">
      <c r="A361" s="57"/>
      <c r="B361" s="57"/>
      <c r="C361" s="57"/>
      <c r="D361" s="57"/>
      <c r="E361" s="57"/>
      <c r="F361" s="57"/>
      <c r="G361" s="57"/>
      <c r="H361" s="57"/>
    </row>
    <row r="362" ht="15.75" customHeight="1">
      <c r="A362" s="57"/>
      <c r="B362" s="57"/>
      <c r="C362" s="57"/>
      <c r="D362" s="57"/>
      <c r="E362" s="57"/>
      <c r="F362" s="57"/>
      <c r="G362" s="57"/>
      <c r="H362" s="57"/>
    </row>
    <row r="363" ht="15.75" customHeight="1">
      <c r="A363" s="57"/>
      <c r="B363" s="57"/>
      <c r="C363" s="57"/>
      <c r="D363" s="57"/>
      <c r="E363" s="57"/>
      <c r="F363" s="57"/>
      <c r="G363" s="57"/>
      <c r="H363" s="57"/>
    </row>
    <row r="364" ht="15.75" customHeight="1">
      <c r="A364" s="57"/>
      <c r="B364" s="57"/>
      <c r="C364" s="57"/>
      <c r="D364" s="57"/>
      <c r="E364" s="57"/>
      <c r="F364" s="57"/>
      <c r="G364" s="57"/>
      <c r="H364" s="57"/>
    </row>
    <row r="365" ht="15.75" customHeight="1">
      <c r="A365" s="57"/>
      <c r="B365" s="57"/>
      <c r="C365" s="57"/>
      <c r="D365" s="57"/>
      <c r="E365" s="57"/>
      <c r="F365" s="57"/>
      <c r="G365" s="57"/>
      <c r="H365" s="57"/>
    </row>
    <row r="366" ht="15.75" customHeight="1">
      <c r="A366" s="57"/>
      <c r="B366" s="57"/>
      <c r="C366" s="57"/>
      <c r="D366" s="57"/>
      <c r="E366" s="57"/>
      <c r="F366" s="57"/>
      <c r="G366" s="57"/>
      <c r="H366" s="57"/>
    </row>
    <row r="367" ht="15.75" customHeight="1">
      <c r="A367" s="57"/>
      <c r="B367" s="57"/>
      <c r="C367" s="57"/>
      <c r="D367" s="57"/>
      <c r="E367" s="57"/>
      <c r="F367" s="57"/>
      <c r="G367" s="57"/>
      <c r="H367" s="57"/>
    </row>
    <row r="368" ht="15.75" customHeight="1">
      <c r="A368" s="57"/>
      <c r="B368" s="57"/>
      <c r="C368" s="57"/>
      <c r="D368" s="57"/>
      <c r="E368" s="57"/>
      <c r="F368" s="57"/>
      <c r="G368" s="57"/>
      <c r="H368" s="57"/>
    </row>
    <row r="369" ht="15.75" customHeight="1">
      <c r="A369" s="57"/>
      <c r="B369" s="57"/>
      <c r="C369" s="57"/>
      <c r="D369" s="57"/>
      <c r="E369" s="57"/>
      <c r="F369" s="57"/>
      <c r="G369" s="57"/>
      <c r="H369" s="57"/>
    </row>
    <row r="370" ht="15.75" customHeight="1">
      <c r="A370" s="57"/>
      <c r="B370" s="57"/>
      <c r="C370" s="57"/>
      <c r="D370" s="57"/>
      <c r="E370" s="57"/>
      <c r="F370" s="57"/>
      <c r="G370" s="57"/>
      <c r="H370" s="57"/>
    </row>
    <row r="371" ht="15.75" customHeight="1">
      <c r="A371" s="57"/>
      <c r="B371" s="57"/>
      <c r="C371" s="57"/>
      <c r="D371" s="57"/>
      <c r="E371" s="57"/>
      <c r="F371" s="57"/>
      <c r="G371" s="57"/>
      <c r="H371" s="57"/>
    </row>
    <row r="372" ht="15.75" customHeight="1">
      <c r="A372" s="57"/>
      <c r="B372" s="57"/>
      <c r="C372" s="57"/>
      <c r="D372" s="57"/>
      <c r="E372" s="57"/>
      <c r="F372" s="57"/>
      <c r="G372" s="57"/>
      <c r="H372" s="57"/>
    </row>
    <row r="373" ht="15.75" customHeight="1">
      <c r="A373" s="57"/>
      <c r="B373" s="57"/>
      <c r="C373" s="57"/>
      <c r="D373" s="57"/>
      <c r="E373" s="57"/>
      <c r="F373" s="57"/>
      <c r="G373" s="57"/>
      <c r="H373" s="57"/>
    </row>
    <row r="374" ht="15.75" customHeight="1">
      <c r="A374" s="57"/>
      <c r="B374" s="57"/>
      <c r="C374" s="57"/>
      <c r="D374" s="57"/>
      <c r="E374" s="57"/>
      <c r="F374" s="57"/>
      <c r="G374" s="57"/>
      <c r="H374" s="57"/>
    </row>
    <row r="375" ht="15.75" customHeight="1">
      <c r="A375" s="57"/>
      <c r="B375" s="57"/>
      <c r="C375" s="57"/>
      <c r="D375" s="57"/>
      <c r="E375" s="57"/>
      <c r="F375" s="57"/>
      <c r="G375" s="57"/>
      <c r="H375" s="57"/>
    </row>
    <row r="376" ht="15.75" customHeight="1">
      <c r="A376" s="57"/>
      <c r="B376" s="57"/>
      <c r="C376" s="57"/>
      <c r="D376" s="57"/>
      <c r="E376" s="57"/>
      <c r="F376" s="57"/>
      <c r="G376" s="57"/>
      <c r="H376" s="57"/>
    </row>
    <row r="377" ht="15.75" customHeight="1">
      <c r="A377" s="57"/>
      <c r="B377" s="57"/>
      <c r="C377" s="57"/>
      <c r="D377" s="57"/>
      <c r="E377" s="57"/>
      <c r="F377" s="57"/>
      <c r="G377" s="57"/>
      <c r="H377" s="57"/>
    </row>
    <row r="378" ht="15.75" customHeight="1">
      <c r="A378" s="57"/>
      <c r="B378" s="57"/>
      <c r="C378" s="57"/>
      <c r="D378" s="57"/>
      <c r="E378" s="57"/>
      <c r="F378" s="57"/>
      <c r="G378" s="57"/>
      <c r="H378" s="57"/>
    </row>
    <row r="379" ht="15.75" customHeight="1">
      <c r="A379" s="57"/>
      <c r="B379" s="57"/>
      <c r="C379" s="57"/>
      <c r="D379" s="57"/>
      <c r="E379" s="57"/>
      <c r="F379" s="57"/>
      <c r="G379" s="57"/>
      <c r="H379" s="57"/>
    </row>
    <row r="380" ht="15.75" customHeight="1">
      <c r="A380" s="57"/>
      <c r="B380" s="57"/>
      <c r="C380" s="57"/>
      <c r="D380" s="57"/>
      <c r="E380" s="57"/>
      <c r="F380" s="57"/>
      <c r="G380" s="57"/>
      <c r="H380" s="57"/>
    </row>
    <row r="381" ht="15.75" customHeight="1">
      <c r="A381" s="57"/>
      <c r="B381" s="57"/>
      <c r="C381" s="57"/>
      <c r="D381" s="57"/>
      <c r="E381" s="57"/>
      <c r="F381" s="57"/>
      <c r="G381" s="57"/>
      <c r="H381" s="57"/>
    </row>
    <row r="382" ht="15.75" customHeight="1">
      <c r="A382" s="57"/>
      <c r="B382" s="57"/>
      <c r="C382" s="57"/>
      <c r="D382" s="57"/>
      <c r="E382" s="57"/>
      <c r="F382" s="57"/>
      <c r="G382" s="57"/>
      <c r="H382" s="57"/>
    </row>
    <row r="383" ht="15.75" customHeight="1">
      <c r="A383" s="57"/>
      <c r="B383" s="57"/>
      <c r="C383" s="57"/>
      <c r="D383" s="57"/>
      <c r="E383" s="57"/>
      <c r="F383" s="57"/>
      <c r="G383" s="57"/>
      <c r="H383" s="57"/>
    </row>
    <row r="384" ht="15.75" customHeight="1">
      <c r="A384" s="57"/>
      <c r="B384" s="57"/>
      <c r="C384" s="57"/>
      <c r="D384" s="57"/>
      <c r="E384" s="57"/>
      <c r="F384" s="57"/>
      <c r="G384" s="57"/>
      <c r="H384" s="57"/>
    </row>
    <row r="385" ht="15.75" customHeight="1">
      <c r="A385" s="57"/>
      <c r="B385" s="57"/>
      <c r="C385" s="57"/>
      <c r="D385" s="57"/>
      <c r="E385" s="57"/>
      <c r="F385" s="57"/>
      <c r="G385" s="57"/>
      <c r="H385" s="57"/>
    </row>
    <row r="386" ht="15.75" customHeight="1">
      <c r="A386" s="57"/>
      <c r="B386" s="57"/>
      <c r="C386" s="57"/>
      <c r="D386" s="57"/>
      <c r="E386" s="57"/>
      <c r="F386" s="57"/>
      <c r="G386" s="57"/>
      <c r="H386" s="57"/>
    </row>
    <row r="387" ht="15.75" customHeight="1">
      <c r="A387" s="57"/>
      <c r="B387" s="57"/>
      <c r="C387" s="57"/>
      <c r="D387" s="57"/>
      <c r="E387" s="57"/>
      <c r="F387" s="57"/>
      <c r="G387" s="57"/>
      <c r="H387" s="57"/>
    </row>
    <row r="388" ht="15.75" customHeight="1">
      <c r="A388" s="57"/>
      <c r="B388" s="57"/>
      <c r="C388" s="57"/>
      <c r="D388" s="57"/>
      <c r="E388" s="57"/>
      <c r="F388" s="57"/>
      <c r="G388" s="57"/>
      <c r="H388" s="57"/>
    </row>
    <row r="389" ht="15.75" customHeight="1">
      <c r="A389" s="57"/>
      <c r="B389" s="57"/>
      <c r="C389" s="57"/>
      <c r="D389" s="57"/>
      <c r="E389" s="57"/>
      <c r="F389" s="57"/>
      <c r="G389" s="57"/>
      <c r="H389" s="57"/>
    </row>
    <row r="390" ht="15.75" customHeight="1">
      <c r="A390" s="57"/>
      <c r="B390" s="57"/>
      <c r="C390" s="57"/>
      <c r="D390" s="57"/>
      <c r="E390" s="57"/>
      <c r="F390" s="57"/>
      <c r="G390" s="57"/>
      <c r="H390" s="57"/>
    </row>
    <row r="391" ht="15.75" customHeight="1">
      <c r="A391" s="57"/>
      <c r="B391" s="57"/>
      <c r="C391" s="57"/>
      <c r="D391" s="57"/>
      <c r="E391" s="57"/>
      <c r="F391" s="57"/>
      <c r="G391" s="57"/>
      <c r="H391" s="57"/>
    </row>
    <row r="392" ht="15.75" customHeight="1">
      <c r="A392" s="57"/>
      <c r="B392" s="57"/>
      <c r="C392" s="57"/>
      <c r="D392" s="57"/>
      <c r="E392" s="57"/>
      <c r="F392" s="57"/>
      <c r="G392" s="57"/>
      <c r="H392" s="57"/>
    </row>
    <row r="393" ht="15.75" customHeight="1">
      <c r="A393" s="57"/>
      <c r="B393" s="57"/>
      <c r="C393" s="57"/>
      <c r="D393" s="57"/>
      <c r="E393" s="57"/>
      <c r="F393" s="57"/>
      <c r="G393" s="57"/>
      <c r="H393" s="57"/>
    </row>
    <row r="394" ht="15.75" customHeight="1">
      <c r="A394" s="57"/>
      <c r="B394" s="57"/>
      <c r="C394" s="57"/>
      <c r="D394" s="57"/>
      <c r="E394" s="57"/>
      <c r="F394" s="57"/>
      <c r="G394" s="57"/>
      <c r="H394" s="57"/>
    </row>
    <row r="395" ht="15.75" customHeight="1">
      <c r="A395" s="57"/>
      <c r="B395" s="57"/>
      <c r="C395" s="57"/>
      <c r="D395" s="57"/>
      <c r="E395" s="57"/>
      <c r="F395" s="57"/>
      <c r="G395" s="57"/>
      <c r="H395" s="57"/>
    </row>
    <row r="396" ht="15.75" customHeight="1">
      <c r="A396" s="57"/>
      <c r="B396" s="57"/>
      <c r="C396" s="57"/>
      <c r="D396" s="57"/>
      <c r="E396" s="57"/>
      <c r="F396" s="57"/>
      <c r="G396" s="57"/>
      <c r="H396" s="57"/>
    </row>
    <row r="397" ht="15.75" customHeight="1">
      <c r="A397" s="57"/>
      <c r="B397" s="57"/>
      <c r="C397" s="57"/>
      <c r="D397" s="57"/>
      <c r="E397" s="57"/>
      <c r="F397" s="57"/>
      <c r="G397" s="57"/>
      <c r="H397" s="57"/>
    </row>
    <row r="398" ht="15.75" customHeight="1">
      <c r="A398" s="57"/>
      <c r="B398" s="57"/>
      <c r="C398" s="57"/>
      <c r="D398" s="57"/>
      <c r="E398" s="57"/>
      <c r="F398" s="57"/>
      <c r="G398" s="57"/>
      <c r="H398" s="57"/>
    </row>
    <row r="399" ht="15.75" customHeight="1">
      <c r="A399" s="57"/>
      <c r="B399" s="57"/>
      <c r="C399" s="57"/>
      <c r="D399" s="57"/>
      <c r="E399" s="57"/>
      <c r="F399" s="57"/>
      <c r="G399" s="57"/>
      <c r="H399" s="57"/>
    </row>
    <row r="400" ht="15.75" customHeight="1">
      <c r="A400" s="57"/>
      <c r="B400" s="57"/>
      <c r="C400" s="57"/>
      <c r="D400" s="57"/>
      <c r="E400" s="57"/>
      <c r="F400" s="57"/>
      <c r="G400" s="57"/>
      <c r="H400" s="57"/>
    </row>
    <row r="401" ht="15.75" customHeight="1">
      <c r="A401" s="57"/>
      <c r="B401" s="57"/>
      <c r="C401" s="57"/>
      <c r="D401" s="57"/>
      <c r="E401" s="57"/>
      <c r="F401" s="57"/>
      <c r="G401" s="57"/>
      <c r="H401" s="57"/>
    </row>
    <row r="402" ht="15.75" customHeight="1">
      <c r="A402" s="57"/>
      <c r="B402" s="57"/>
      <c r="C402" s="57"/>
      <c r="D402" s="57"/>
      <c r="E402" s="57"/>
      <c r="F402" s="57"/>
      <c r="G402" s="57"/>
      <c r="H402" s="57"/>
    </row>
    <row r="403" ht="15.75" customHeight="1">
      <c r="A403" s="57"/>
      <c r="B403" s="57"/>
      <c r="C403" s="57"/>
      <c r="D403" s="57"/>
      <c r="E403" s="57"/>
      <c r="F403" s="57"/>
      <c r="G403" s="57"/>
      <c r="H403" s="57"/>
    </row>
    <row r="404" ht="15.75" customHeight="1">
      <c r="A404" s="57"/>
      <c r="B404" s="57"/>
      <c r="C404" s="57"/>
      <c r="D404" s="57"/>
      <c r="E404" s="57"/>
      <c r="F404" s="57"/>
      <c r="G404" s="57"/>
      <c r="H404" s="57"/>
    </row>
    <row r="405" ht="15.75" customHeight="1">
      <c r="A405" s="57"/>
      <c r="B405" s="57"/>
      <c r="C405" s="57"/>
      <c r="D405" s="57"/>
      <c r="E405" s="57"/>
      <c r="F405" s="57"/>
      <c r="G405" s="57"/>
      <c r="H405" s="57"/>
    </row>
    <row r="406" ht="15.75" customHeight="1">
      <c r="A406" s="57"/>
      <c r="B406" s="57"/>
      <c r="C406" s="57"/>
      <c r="D406" s="57"/>
      <c r="E406" s="57"/>
      <c r="F406" s="57"/>
      <c r="G406" s="57"/>
      <c r="H406" s="57"/>
    </row>
    <row r="407" ht="15.75" customHeight="1">
      <c r="A407" s="57"/>
      <c r="B407" s="57"/>
      <c r="C407" s="57"/>
      <c r="D407" s="57"/>
      <c r="E407" s="57"/>
      <c r="F407" s="57"/>
      <c r="G407" s="57"/>
      <c r="H407" s="57"/>
    </row>
    <row r="408" ht="15.75" customHeight="1">
      <c r="A408" s="57"/>
      <c r="B408" s="57"/>
      <c r="C408" s="57"/>
      <c r="D408" s="57"/>
      <c r="E408" s="57"/>
      <c r="F408" s="57"/>
      <c r="G408" s="57"/>
      <c r="H408" s="57"/>
    </row>
    <row r="409" ht="15.75" customHeight="1">
      <c r="A409" s="57"/>
      <c r="B409" s="57"/>
      <c r="C409" s="57"/>
      <c r="D409" s="57"/>
      <c r="E409" s="57"/>
      <c r="F409" s="57"/>
      <c r="G409" s="57"/>
      <c r="H409" s="57"/>
    </row>
    <row r="410" ht="15.75" customHeight="1">
      <c r="A410" s="57"/>
      <c r="B410" s="57"/>
      <c r="C410" s="57"/>
      <c r="D410" s="57"/>
      <c r="E410" s="57"/>
      <c r="F410" s="57"/>
      <c r="G410" s="57"/>
      <c r="H410" s="57"/>
    </row>
    <row r="411" ht="15.75" customHeight="1">
      <c r="A411" s="57"/>
      <c r="B411" s="57"/>
      <c r="C411" s="57"/>
      <c r="D411" s="57"/>
      <c r="E411" s="57"/>
      <c r="F411" s="57"/>
      <c r="G411" s="57"/>
      <c r="H411" s="57"/>
    </row>
    <row r="412" ht="15.75" customHeight="1">
      <c r="A412" s="57"/>
      <c r="B412" s="57"/>
      <c r="C412" s="57"/>
      <c r="D412" s="57"/>
      <c r="E412" s="57"/>
      <c r="F412" s="57"/>
      <c r="G412" s="57"/>
      <c r="H412" s="57"/>
    </row>
    <row r="413" ht="15.75" customHeight="1">
      <c r="A413" s="57"/>
      <c r="B413" s="57"/>
      <c r="C413" s="57"/>
      <c r="D413" s="57"/>
      <c r="E413" s="57"/>
      <c r="F413" s="57"/>
      <c r="G413" s="57"/>
      <c r="H413" s="57"/>
    </row>
    <row r="414" ht="15.75" customHeight="1">
      <c r="A414" s="57"/>
      <c r="B414" s="57"/>
      <c r="C414" s="57"/>
      <c r="D414" s="57"/>
      <c r="E414" s="57"/>
      <c r="F414" s="57"/>
      <c r="G414" s="57"/>
      <c r="H414" s="57"/>
    </row>
    <row r="415" ht="15.75" customHeight="1">
      <c r="A415" s="57"/>
      <c r="B415" s="57"/>
      <c r="C415" s="57"/>
      <c r="D415" s="57"/>
      <c r="E415" s="57"/>
      <c r="F415" s="57"/>
      <c r="G415" s="57"/>
      <c r="H415" s="57"/>
    </row>
    <row r="416" ht="15.75" customHeight="1">
      <c r="A416" s="57"/>
      <c r="B416" s="57"/>
      <c r="C416" s="57"/>
      <c r="D416" s="57"/>
      <c r="E416" s="57"/>
      <c r="F416" s="57"/>
      <c r="G416" s="57"/>
      <c r="H416" s="57"/>
    </row>
    <row r="417" ht="15.75" customHeight="1">
      <c r="A417" s="57"/>
      <c r="B417" s="57"/>
      <c r="C417" s="57"/>
      <c r="D417" s="57"/>
      <c r="E417" s="57"/>
      <c r="F417" s="57"/>
      <c r="G417" s="57"/>
      <c r="H417" s="57"/>
    </row>
    <row r="418" ht="15.75" customHeight="1">
      <c r="A418" s="57"/>
      <c r="B418" s="57"/>
      <c r="C418" s="57"/>
      <c r="D418" s="57"/>
      <c r="E418" s="57"/>
      <c r="F418" s="57"/>
      <c r="G418" s="57"/>
      <c r="H418" s="57"/>
    </row>
    <row r="419" ht="15.75" customHeight="1">
      <c r="A419" s="57"/>
      <c r="B419" s="57"/>
      <c r="C419" s="57"/>
      <c r="D419" s="57"/>
      <c r="E419" s="57"/>
      <c r="F419" s="57"/>
      <c r="G419" s="57"/>
      <c r="H419" s="57"/>
    </row>
    <row r="420" ht="15.75" customHeight="1">
      <c r="A420" s="57"/>
      <c r="B420" s="57"/>
      <c r="C420" s="57"/>
      <c r="D420" s="57"/>
      <c r="E420" s="57"/>
      <c r="F420" s="57"/>
      <c r="G420" s="57"/>
      <c r="H420" s="57"/>
    </row>
    <row r="421" ht="15.75" customHeight="1">
      <c r="A421" s="57"/>
      <c r="B421" s="57"/>
      <c r="C421" s="57"/>
      <c r="D421" s="57"/>
      <c r="E421" s="57"/>
      <c r="F421" s="57"/>
      <c r="G421" s="57"/>
      <c r="H421" s="57"/>
    </row>
    <row r="422" ht="15.75" customHeight="1">
      <c r="A422" s="57"/>
      <c r="B422" s="57"/>
      <c r="C422" s="57"/>
      <c r="D422" s="57"/>
      <c r="E422" s="57"/>
      <c r="F422" s="57"/>
      <c r="G422" s="57"/>
      <c r="H422" s="57"/>
    </row>
    <row r="423" ht="15.75" customHeight="1">
      <c r="A423" s="57"/>
      <c r="B423" s="57"/>
      <c r="C423" s="57"/>
      <c r="D423" s="57"/>
      <c r="E423" s="57"/>
      <c r="F423" s="57"/>
      <c r="G423" s="57"/>
      <c r="H423" s="57"/>
    </row>
    <row r="424" ht="15.75" customHeight="1">
      <c r="A424" s="57"/>
      <c r="B424" s="57"/>
      <c r="C424" s="57"/>
      <c r="D424" s="57"/>
      <c r="E424" s="57"/>
      <c r="F424" s="57"/>
      <c r="G424" s="57"/>
      <c r="H424" s="57"/>
    </row>
    <row r="425" ht="15.75" customHeight="1">
      <c r="A425" s="57"/>
      <c r="B425" s="57"/>
      <c r="C425" s="57"/>
      <c r="D425" s="57"/>
      <c r="E425" s="57"/>
      <c r="F425" s="57"/>
      <c r="G425" s="57"/>
      <c r="H425" s="57"/>
    </row>
    <row r="426" ht="15.75" customHeight="1">
      <c r="A426" s="57"/>
      <c r="B426" s="57"/>
      <c r="C426" s="57"/>
      <c r="D426" s="57"/>
      <c r="E426" s="57"/>
      <c r="F426" s="57"/>
      <c r="G426" s="57"/>
      <c r="H426" s="57"/>
    </row>
    <row r="427" ht="15.75" customHeight="1">
      <c r="A427" s="57"/>
      <c r="B427" s="57"/>
      <c r="C427" s="57"/>
      <c r="D427" s="57"/>
      <c r="E427" s="57"/>
      <c r="F427" s="57"/>
      <c r="G427" s="57"/>
      <c r="H427" s="57"/>
    </row>
    <row r="428" ht="15.75" customHeight="1">
      <c r="A428" s="57"/>
      <c r="B428" s="57"/>
      <c r="C428" s="57"/>
      <c r="D428" s="57"/>
      <c r="E428" s="57"/>
      <c r="F428" s="57"/>
      <c r="G428" s="57"/>
      <c r="H428" s="57"/>
    </row>
    <row r="429" ht="15.75" customHeight="1">
      <c r="A429" s="57"/>
      <c r="B429" s="57"/>
      <c r="C429" s="57"/>
      <c r="D429" s="57"/>
      <c r="E429" s="57"/>
      <c r="F429" s="57"/>
      <c r="G429" s="57"/>
      <c r="H429" s="57"/>
    </row>
    <row r="430" ht="15.75" customHeight="1">
      <c r="A430" s="57"/>
      <c r="B430" s="57"/>
      <c r="C430" s="57"/>
      <c r="D430" s="57"/>
      <c r="E430" s="57"/>
      <c r="F430" s="57"/>
      <c r="G430" s="57"/>
      <c r="H430" s="57"/>
    </row>
    <row r="431" ht="15.75" customHeight="1">
      <c r="A431" s="57"/>
      <c r="B431" s="57"/>
      <c r="C431" s="57"/>
      <c r="D431" s="57"/>
      <c r="E431" s="57"/>
      <c r="F431" s="57"/>
      <c r="G431" s="57"/>
      <c r="H431" s="57"/>
    </row>
    <row r="432" ht="15.75" customHeight="1">
      <c r="A432" s="57"/>
      <c r="B432" s="57"/>
      <c r="C432" s="57"/>
      <c r="D432" s="57"/>
      <c r="E432" s="57"/>
      <c r="F432" s="57"/>
      <c r="G432" s="57"/>
      <c r="H432" s="57"/>
    </row>
    <row r="433" ht="15.75" customHeight="1">
      <c r="A433" s="57"/>
      <c r="B433" s="57"/>
      <c r="C433" s="57"/>
      <c r="D433" s="57"/>
      <c r="E433" s="57"/>
      <c r="F433" s="57"/>
      <c r="G433" s="57"/>
      <c r="H433" s="57"/>
    </row>
    <row r="434" ht="15.75" customHeight="1">
      <c r="A434" s="57"/>
      <c r="B434" s="57"/>
      <c r="C434" s="57"/>
      <c r="D434" s="57"/>
      <c r="E434" s="57"/>
      <c r="F434" s="57"/>
      <c r="G434" s="57"/>
      <c r="H434" s="57"/>
    </row>
    <row r="435" ht="15.75" customHeight="1">
      <c r="A435" s="57"/>
      <c r="B435" s="57"/>
      <c r="C435" s="57"/>
      <c r="D435" s="57"/>
      <c r="E435" s="57"/>
      <c r="F435" s="57"/>
      <c r="G435" s="57"/>
      <c r="H435" s="57"/>
    </row>
    <row r="436" ht="15.75" customHeight="1">
      <c r="A436" s="57"/>
      <c r="B436" s="57"/>
      <c r="C436" s="57"/>
      <c r="D436" s="57"/>
      <c r="E436" s="57"/>
      <c r="F436" s="57"/>
      <c r="G436" s="57"/>
      <c r="H436" s="57"/>
    </row>
    <row r="437" ht="15.75" customHeight="1">
      <c r="A437" s="57"/>
      <c r="B437" s="57"/>
      <c r="C437" s="57"/>
      <c r="D437" s="57"/>
      <c r="E437" s="57"/>
      <c r="F437" s="57"/>
      <c r="G437" s="57"/>
      <c r="H437" s="57"/>
    </row>
    <row r="438" ht="15.75" customHeight="1">
      <c r="A438" s="57"/>
      <c r="B438" s="57"/>
      <c r="C438" s="57"/>
      <c r="D438" s="57"/>
      <c r="E438" s="57"/>
      <c r="F438" s="57"/>
      <c r="G438" s="57"/>
      <c r="H438" s="57"/>
    </row>
    <row r="439" ht="15.75" customHeight="1">
      <c r="A439" s="57"/>
      <c r="B439" s="57"/>
      <c r="C439" s="57"/>
      <c r="D439" s="57"/>
      <c r="E439" s="57"/>
      <c r="F439" s="57"/>
      <c r="G439" s="57"/>
      <c r="H439" s="57"/>
    </row>
    <row r="440" ht="15.75" customHeight="1">
      <c r="A440" s="57"/>
      <c r="B440" s="57"/>
      <c r="C440" s="57"/>
      <c r="D440" s="57"/>
      <c r="E440" s="57"/>
      <c r="F440" s="57"/>
      <c r="G440" s="57"/>
      <c r="H440" s="57"/>
    </row>
    <row r="441" ht="15.75" customHeight="1">
      <c r="A441" s="57"/>
      <c r="B441" s="57"/>
      <c r="C441" s="57"/>
      <c r="D441" s="57"/>
      <c r="E441" s="57"/>
      <c r="F441" s="57"/>
      <c r="G441" s="57"/>
      <c r="H441" s="57"/>
    </row>
    <row r="442" ht="15.75" customHeight="1">
      <c r="A442" s="57"/>
      <c r="B442" s="57"/>
      <c r="C442" s="57"/>
      <c r="D442" s="57"/>
      <c r="E442" s="57"/>
      <c r="F442" s="57"/>
      <c r="G442" s="57"/>
      <c r="H442" s="57"/>
    </row>
    <row r="443" ht="15.75" customHeight="1">
      <c r="A443" s="57"/>
      <c r="B443" s="57"/>
      <c r="C443" s="57"/>
      <c r="D443" s="57"/>
      <c r="E443" s="57"/>
      <c r="F443" s="57"/>
      <c r="G443" s="57"/>
      <c r="H443" s="57"/>
    </row>
    <row r="444" ht="15.75" customHeight="1">
      <c r="A444" s="57"/>
      <c r="B444" s="57"/>
      <c r="C444" s="57"/>
      <c r="D444" s="57"/>
      <c r="E444" s="57"/>
      <c r="F444" s="57"/>
      <c r="G444" s="57"/>
      <c r="H444" s="57"/>
    </row>
    <row r="445" ht="15.75" customHeight="1">
      <c r="A445" s="57"/>
      <c r="B445" s="57"/>
      <c r="C445" s="57"/>
      <c r="D445" s="57"/>
      <c r="E445" s="57"/>
      <c r="F445" s="57"/>
      <c r="G445" s="57"/>
      <c r="H445" s="57"/>
    </row>
    <row r="446" ht="15.75" customHeight="1">
      <c r="A446" s="57"/>
      <c r="B446" s="57"/>
      <c r="C446" s="57"/>
      <c r="D446" s="57"/>
      <c r="E446" s="57"/>
      <c r="F446" s="57"/>
      <c r="G446" s="57"/>
      <c r="H446" s="57"/>
    </row>
    <row r="447" ht="15.75" customHeight="1">
      <c r="A447" s="57"/>
      <c r="B447" s="57"/>
      <c r="C447" s="57"/>
      <c r="D447" s="57"/>
      <c r="E447" s="57"/>
      <c r="F447" s="57"/>
      <c r="G447" s="57"/>
      <c r="H447" s="57"/>
    </row>
    <row r="448" ht="15.75" customHeight="1">
      <c r="A448" s="57"/>
      <c r="B448" s="57"/>
      <c r="C448" s="57"/>
      <c r="D448" s="57"/>
      <c r="E448" s="57"/>
      <c r="F448" s="57"/>
      <c r="G448" s="57"/>
      <c r="H448" s="57"/>
    </row>
    <row r="449" ht="15.75" customHeight="1">
      <c r="A449" s="57"/>
      <c r="B449" s="57"/>
      <c r="C449" s="57"/>
      <c r="D449" s="57"/>
      <c r="E449" s="57"/>
      <c r="F449" s="57"/>
      <c r="G449" s="57"/>
      <c r="H449" s="57"/>
    </row>
    <row r="450" ht="15.75" customHeight="1">
      <c r="A450" s="57"/>
      <c r="B450" s="57"/>
      <c r="C450" s="57"/>
      <c r="D450" s="57"/>
      <c r="E450" s="57"/>
      <c r="F450" s="57"/>
      <c r="G450" s="57"/>
      <c r="H450" s="57"/>
    </row>
    <row r="451" ht="15.75" customHeight="1">
      <c r="A451" s="57"/>
      <c r="B451" s="57"/>
      <c r="C451" s="57"/>
      <c r="D451" s="57"/>
      <c r="E451" s="57"/>
      <c r="F451" s="57"/>
      <c r="G451" s="57"/>
      <c r="H451" s="57"/>
    </row>
    <row r="452" ht="15.75" customHeight="1">
      <c r="A452" s="57"/>
      <c r="B452" s="57"/>
      <c r="C452" s="57"/>
      <c r="D452" s="57"/>
      <c r="E452" s="57"/>
      <c r="F452" s="57"/>
      <c r="G452" s="57"/>
      <c r="H452" s="57"/>
    </row>
    <row r="453" ht="15.75" customHeight="1">
      <c r="A453" s="57"/>
      <c r="B453" s="57"/>
      <c r="C453" s="57"/>
      <c r="D453" s="57"/>
      <c r="E453" s="57"/>
      <c r="F453" s="57"/>
      <c r="G453" s="57"/>
      <c r="H453" s="57"/>
    </row>
    <row r="454" ht="15.75" customHeight="1">
      <c r="A454" s="57"/>
      <c r="B454" s="57"/>
      <c r="C454" s="57"/>
      <c r="D454" s="57"/>
      <c r="E454" s="57"/>
      <c r="F454" s="57"/>
      <c r="G454" s="57"/>
      <c r="H454" s="57"/>
    </row>
    <row r="455" ht="15.75" customHeight="1">
      <c r="A455" s="57"/>
      <c r="B455" s="57"/>
      <c r="C455" s="57"/>
      <c r="D455" s="57"/>
      <c r="E455" s="57"/>
      <c r="F455" s="57"/>
      <c r="G455" s="57"/>
      <c r="H455" s="57"/>
    </row>
    <row r="456" ht="15.75" customHeight="1">
      <c r="A456" s="57"/>
      <c r="B456" s="57"/>
      <c r="C456" s="57"/>
      <c r="D456" s="57"/>
      <c r="E456" s="57"/>
      <c r="F456" s="57"/>
      <c r="G456" s="57"/>
      <c r="H456" s="57"/>
    </row>
    <row r="457" ht="15.75" customHeight="1">
      <c r="A457" s="57"/>
      <c r="B457" s="57"/>
      <c r="C457" s="57"/>
      <c r="D457" s="57"/>
      <c r="E457" s="57"/>
      <c r="F457" s="57"/>
      <c r="G457" s="57"/>
      <c r="H457" s="57"/>
    </row>
    <row r="458" ht="15.75" customHeight="1">
      <c r="A458" s="57"/>
      <c r="B458" s="57"/>
      <c r="C458" s="57"/>
      <c r="D458" s="57"/>
      <c r="E458" s="57"/>
      <c r="F458" s="57"/>
      <c r="G458" s="57"/>
      <c r="H458" s="57"/>
    </row>
    <row r="459" ht="15.75" customHeight="1">
      <c r="A459" s="57"/>
      <c r="B459" s="57"/>
      <c r="C459" s="57"/>
      <c r="D459" s="57"/>
      <c r="E459" s="57"/>
      <c r="F459" s="57"/>
      <c r="G459" s="57"/>
      <c r="H459" s="57"/>
    </row>
    <row r="460" ht="15.75" customHeight="1">
      <c r="A460" s="57"/>
      <c r="B460" s="57"/>
      <c r="C460" s="57"/>
      <c r="D460" s="57"/>
      <c r="E460" s="57"/>
      <c r="F460" s="57"/>
      <c r="G460" s="57"/>
      <c r="H460" s="57"/>
    </row>
    <row r="461" ht="15.75" customHeight="1">
      <c r="A461" s="57"/>
      <c r="B461" s="57"/>
      <c r="C461" s="57"/>
      <c r="D461" s="57"/>
      <c r="E461" s="57"/>
      <c r="F461" s="57"/>
      <c r="G461" s="57"/>
      <c r="H461" s="57"/>
    </row>
    <row r="462" ht="15.75" customHeight="1">
      <c r="A462" s="57"/>
      <c r="B462" s="57"/>
      <c r="C462" s="57"/>
      <c r="D462" s="57"/>
      <c r="E462" s="57"/>
      <c r="F462" s="57"/>
      <c r="G462" s="57"/>
      <c r="H462" s="57"/>
    </row>
    <row r="463" ht="15.75" customHeight="1">
      <c r="A463" s="57"/>
      <c r="B463" s="57"/>
      <c r="C463" s="57"/>
      <c r="D463" s="57"/>
      <c r="E463" s="57"/>
      <c r="F463" s="57"/>
      <c r="G463" s="57"/>
      <c r="H463" s="57"/>
    </row>
    <row r="464" ht="15.75" customHeight="1">
      <c r="A464" s="57"/>
      <c r="B464" s="57"/>
      <c r="C464" s="57"/>
      <c r="D464" s="57"/>
      <c r="E464" s="57"/>
      <c r="F464" s="57"/>
      <c r="G464" s="57"/>
      <c r="H464" s="57"/>
    </row>
    <row r="465" ht="15.75" customHeight="1">
      <c r="A465" s="57"/>
      <c r="B465" s="57"/>
      <c r="C465" s="57"/>
      <c r="D465" s="57"/>
      <c r="E465" s="57"/>
      <c r="F465" s="57"/>
      <c r="G465" s="57"/>
      <c r="H465" s="57"/>
    </row>
    <row r="466" ht="15.75" customHeight="1">
      <c r="A466" s="57"/>
      <c r="B466" s="57"/>
      <c r="C466" s="57"/>
      <c r="D466" s="57"/>
      <c r="E466" s="57"/>
      <c r="F466" s="57"/>
      <c r="G466" s="57"/>
      <c r="H466" s="57"/>
    </row>
    <row r="467" ht="15.75" customHeight="1">
      <c r="A467" s="57"/>
      <c r="B467" s="57"/>
      <c r="C467" s="57"/>
      <c r="D467" s="57"/>
      <c r="E467" s="57"/>
      <c r="F467" s="57"/>
      <c r="G467" s="57"/>
      <c r="H467" s="57"/>
    </row>
    <row r="468" ht="15.75" customHeight="1">
      <c r="A468" s="57"/>
      <c r="B468" s="57"/>
      <c r="C468" s="57"/>
      <c r="D468" s="57"/>
      <c r="E468" s="57"/>
      <c r="F468" s="57"/>
      <c r="G468" s="57"/>
      <c r="H468" s="57"/>
    </row>
    <row r="469" ht="15.75" customHeight="1">
      <c r="A469" s="57"/>
      <c r="B469" s="57"/>
      <c r="C469" s="57"/>
      <c r="D469" s="57"/>
      <c r="E469" s="57"/>
      <c r="F469" s="57"/>
      <c r="G469" s="57"/>
      <c r="H469" s="57"/>
    </row>
    <row r="470" ht="15.75" customHeight="1">
      <c r="A470" s="57"/>
      <c r="B470" s="57"/>
      <c r="C470" s="57"/>
      <c r="D470" s="57"/>
      <c r="E470" s="57"/>
      <c r="F470" s="57"/>
      <c r="G470" s="57"/>
      <c r="H470" s="57"/>
    </row>
    <row r="471" ht="15.75" customHeight="1">
      <c r="A471" s="57"/>
      <c r="B471" s="57"/>
      <c r="C471" s="57"/>
      <c r="D471" s="57"/>
      <c r="E471" s="57"/>
      <c r="F471" s="57"/>
      <c r="G471" s="57"/>
      <c r="H471" s="57"/>
    </row>
    <row r="472" ht="15.75" customHeight="1">
      <c r="A472" s="57"/>
      <c r="B472" s="57"/>
      <c r="C472" s="57"/>
      <c r="D472" s="57"/>
      <c r="E472" s="57"/>
      <c r="F472" s="57"/>
      <c r="G472" s="57"/>
      <c r="H472" s="57"/>
    </row>
    <row r="473" ht="15.75" customHeight="1">
      <c r="A473" s="57"/>
      <c r="B473" s="57"/>
      <c r="C473" s="57"/>
      <c r="D473" s="57"/>
      <c r="E473" s="57"/>
      <c r="F473" s="57"/>
      <c r="G473" s="57"/>
      <c r="H473" s="57"/>
    </row>
    <row r="474" ht="15.75" customHeight="1">
      <c r="A474" s="57"/>
      <c r="B474" s="57"/>
      <c r="C474" s="57"/>
      <c r="D474" s="57"/>
      <c r="E474" s="57"/>
      <c r="F474" s="57"/>
      <c r="G474" s="57"/>
      <c r="H474" s="57"/>
    </row>
    <row r="475" ht="15.75" customHeight="1">
      <c r="A475" s="57"/>
      <c r="B475" s="57"/>
      <c r="C475" s="57"/>
      <c r="D475" s="57"/>
      <c r="E475" s="57"/>
      <c r="F475" s="57"/>
      <c r="G475" s="57"/>
      <c r="H475" s="57"/>
    </row>
    <row r="476" ht="15.75" customHeight="1">
      <c r="A476" s="57"/>
      <c r="B476" s="57"/>
      <c r="C476" s="57"/>
      <c r="D476" s="57"/>
      <c r="E476" s="57"/>
      <c r="F476" s="57"/>
      <c r="G476" s="57"/>
      <c r="H476" s="57"/>
    </row>
    <row r="477" ht="15.75" customHeight="1">
      <c r="A477" s="57"/>
      <c r="B477" s="57"/>
      <c r="C477" s="57"/>
      <c r="D477" s="57"/>
      <c r="E477" s="57"/>
      <c r="F477" s="57"/>
      <c r="G477" s="57"/>
      <c r="H477" s="57"/>
    </row>
    <row r="478" ht="15.75" customHeight="1">
      <c r="A478" s="57"/>
      <c r="B478" s="57"/>
      <c r="C478" s="57"/>
      <c r="D478" s="57"/>
      <c r="E478" s="57"/>
      <c r="F478" s="57"/>
      <c r="G478" s="57"/>
      <c r="H478" s="57"/>
    </row>
    <row r="479" ht="15.75" customHeight="1">
      <c r="A479" s="57"/>
      <c r="B479" s="57"/>
      <c r="C479" s="57"/>
      <c r="D479" s="57"/>
      <c r="E479" s="57"/>
      <c r="F479" s="57"/>
      <c r="G479" s="57"/>
      <c r="H479" s="57"/>
    </row>
    <row r="480" ht="15.75" customHeight="1">
      <c r="A480" s="57"/>
      <c r="B480" s="57"/>
      <c r="C480" s="57"/>
      <c r="D480" s="57"/>
      <c r="E480" s="57"/>
      <c r="F480" s="57"/>
      <c r="G480" s="57"/>
      <c r="H480" s="57"/>
    </row>
    <row r="481" ht="15.75" customHeight="1">
      <c r="A481" s="57"/>
      <c r="B481" s="57"/>
      <c r="C481" s="57"/>
      <c r="D481" s="57"/>
      <c r="E481" s="57"/>
      <c r="F481" s="57"/>
      <c r="G481" s="57"/>
      <c r="H481" s="57"/>
    </row>
    <row r="482" ht="15.75" customHeight="1">
      <c r="A482" s="57"/>
      <c r="B482" s="57"/>
      <c r="C482" s="57"/>
      <c r="D482" s="57"/>
      <c r="E482" s="57"/>
      <c r="F482" s="57"/>
      <c r="G482" s="57"/>
      <c r="H482" s="57"/>
    </row>
    <row r="483" ht="15.75" customHeight="1">
      <c r="A483" s="57"/>
      <c r="B483" s="57"/>
      <c r="C483" s="57"/>
      <c r="D483" s="57"/>
      <c r="E483" s="57"/>
      <c r="F483" s="57"/>
      <c r="G483" s="57"/>
      <c r="H483" s="57"/>
    </row>
    <row r="484" ht="15.75" customHeight="1">
      <c r="A484" s="57"/>
      <c r="B484" s="57"/>
      <c r="C484" s="57"/>
      <c r="D484" s="57"/>
      <c r="E484" s="57"/>
      <c r="F484" s="57"/>
      <c r="G484" s="57"/>
      <c r="H484" s="57"/>
    </row>
    <row r="485" ht="15.75" customHeight="1">
      <c r="A485" s="57"/>
      <c r="B485" s="57"/>
      <c r="C485" s="57"/>
      <c r="D485" s="57"/>
      <c r="E485" s="57"/>
      <c r="F485" s="57"/>
      <c r="G485" s="57"/>
      <c r="H485" s="57"/>
    </row>
    <row r="486" ht="15.75" customHeight="1">
      <c r="A486" s="57"/>
      <c r="B486" s="57"/>
      <c r="C486" s="57"/>
      <c r="D486" s="57"/>
      <c r="E486" s="57"/>
      <c r="F486" s="57"/>
      <c r="G486" s="57"/>
      <c r="H486" s="57"/>
    </row>
    <row r="487" ht="15.75" customHeight="1">
      <c r="A487" s="57"/>
      <c r="B487" s="57"/>
      <c r="C487" s="57"/>
      <c r="D487" s="57"/>
      <c r="E487" s="57"/>
      <c r="F487" s="57"/>
      <c r="G487" s="57"/>
      <c r="H487" s="57"/>
    </row>
    <row r="488" ht="15.75" customHeight="1">
      <c r="A488" s="57"/>
      <c r="B488" s="57"/>
      <c r="C488" s="57"/>
      <c r="D488" s="57"/>
      <c r="E488" s="57"/>
      <c r="F488" s="57"/>
      <c r="G488" s="57"/>
      <c r="H488" s="57"/>
    </row>
    <row r="489" ht="15.75" customHeight="1">
      <c r="A489" s="57"/>
      <c r="B489" s="57"/>
      <c r="C489" s="57"/>
      <c r="D489" s="57"/>
      <c r="E489" s="57"/>
      <c r="F489" s="57"/>
      <c r="G489" s="57"/>
      <c r="H489" s="57"/>
    </row>
    <row r="490" ht="15.75" customHeight="1">
      <c r="A490" s="57"/>
      <c r="B490" s="57"/>
      <c r="C490" s="57"/>
      <c r="D490" s="57"/>
      <c r="E490" s="57"/>
      <c r="F490" s="57"/>
      <c r="G490" s="57"/>
      <c r="H490" s="57"/>
    </row>
    <row r="491" ht="15.75" customHeight="1">
      <c r="A491" s="57"/>
      <c r="B491" s="57"/>
      <c r="C491" s="57"/>
      <c r="D491" s="57"/>
      <c r="E491" s="57"/>
      <c r="F491" s="57"/>
      <c r="G491" s="57"/>
      <c r="H491" s="57"/>
    </row>
    <row r="492" ht="15.75" customHeight="1">
      <c r="A492" s="57"/>
      <c r="B492" s="57"/>
      <c r="C492" s="57"/>
      <c r="D492" s="57"/>
      <c r="E492" s="57"/>
      <c r="F492" s="57"/>
      <c r="G492" s="57"/>
      <c r="H492" s="57"/>
    </row>
    <row r="493" ht="15.75" customHeight="1">
      <c r="A493" s="57"/>
      <c r="B493" s="57"/>
      <c r="C493" s="57"/>
      <c r="D493" s="57"/>
      <c r="E493" s="57"/>
      <c r="F493" s="57"/>
      <c r="G493" s="57"/>
      <c r="H493" s="57"/>
    </row>
    <row r="494" ht="15.75" customHeight="1">
      <c r="A494" s="57"/>
      <c r="B494" s="57"/>
      <c r="C494" s="57"/>
      <c r="D494" s="57"/>
      <c r="E494" s="57"/>
      <c r="F494" s="57"/>
      <c r="G494" s="57"/>
      <c r="H494" s="57"/>
    </row>
    <row r="495" ht="15.75" customHeight="1">
      <c r="A495" s="57"/>
      <c r="B495" s="57"/>
      <c r="C495" s="57"/>
      <c r="D495" s="57"/>
      <c r="E495" s="57"/>
      <c r="F495" s="57"/>
      <c r="G495" s="57"/>
      <c r="H495" s="57"/>
    </row>
    <row r="496" ht="15.75" customHeight="1">
      <c r="A496" s="57"/>
      <c r="B496" s="57"/>
      <c r="C496" s="57"/>
      <c r="D496" s="57"/>
      <c r="E496" s="57"/>
      <c r="F496" s="57"/>
      <c r="G496" s="57"/>
      <c r="H496" s="57"/>
    </row>
    <row r="497" ht="15.75" customHeight="1">
      <c r="A497" s="57"/>
      <c r="B497" s="57"/>
      <c r="C497" s="57"/>
      <c r="D497" s="57"/>
      <c r="E497" s="57"/>
      <c r="F497" s="57"/>
      <c r="G497" s="57"/>
      <c r="H497" s="57"/>
    </row>
    <row r="498" ht="15.75" customHeight="1">
      <c r="A498" s="57"/>
      <c r="B498" s="57"/>
      <c r="C498" s="57"/>
      <c r="D498" s="57"/>
      <c r="E498" s="57"/>
      <c r="F498" s="57"/>
      <c r="G498" s="57"/>
      <c r="H498" s="57"/>
    </row>
    <row r="499" ht="15.75" customHeight="1">
      <c r="A499" s="57"/>
      <c r="B499" s="57"/>
      <c r="C499" s="57"/>
      <c r="D499" s="57"/>
      <c r="E499" s="57"/>
      <c r="F499" s="57"/>
      <c r="G499" s="57"/>
      <c r="H499" s="57"/>
    </row>
    <row r="500" ht="15.75" customHeight="1">
      <c r="A500" s="57"/>
      <c r="B500" s="57"/>
      <c r="C500" s="57"/>
      <c r="D500" s="57"/>
      <c r="E500" s="57"/>
      <c r="F500" s="57"/>
      <c r="G500" s="57"/>
      <c r="H500" s="57"/>
    </row>
    <row r="501" ht="15.75" customHeight="1">
      <c r="A501" s="57"/>
      <c r="B501" s="57"/>
      <c r="C501" s="57"/>
      <c r="D501" s="57"/>
      <c r="E501" s="57"/>
      <c r="F501" s="57"/>
      <c r="G501" s="57"/>
      <c r="H501" s="57"/>
    </row>
    <row r="502" ht="15.75" customHeight="1">
      <c r="A502" s="57"/>
      <c r="B502" s="57"/>
      <c r="C502" s="57"/>
      <c r="D502" s="57"/>
      <c r="E502" s="57"/>
      <c r="F502" s="57"/>
      <c r="G502" s="57"/>
      <c r="H502" s="57"/>
    </row>
    <row r="503" ht="15.75" customHeight="1">
      <c r="A503" s="57"/>
      <c r="B503" s="57"/>
      <c r="C503" s="57"/>
      <c r="D503" s="57"/>
      <c r="E503" s="57"/>
      <c r="F503" s="57"/>
      <c r="G503" s="57"/>
      <c r="H503" s="57"/>
    </row>
    <row r="504" ht="15.75" customHeight="1">
      <c r="A504" s="57"/>
      <c r="B504" s="57"/>
      <c r="C504" s="57"/>
      <c r="D504" s="57"/>
      <c r="E504" s="57"/>
      <c r="F504" s="57"/>
      <c r="G504" s="57"/>
      <c r="H504" s="57"/>
    </row>
    <row r="505" ht="15.75" customHeight="1">
      <c r="A505" s="57"/>
      <c r="B505" s="57"/>
      <c r="C505" s="57"/>
      <c r="D505" s="57"/>
      <c r="E505" s="57"/>
      <c r="F505" s="57"/>
      <c r="G505" s="57"/>
      <c r="H505" s="57"/>
    </row>
    <row r="506" ht="15.75" customHeight="1">
      <c r="A506" s="57"/>
      <c r="B506" s="57"/>
      <c r="C506" s="57"/>
      <c r="D506" s="57"/>
      <c r="E506" s="57"/>
      <c r="F506" s="57"/>
      <c r="G506" s="57"/>
      <c r="H506" s="57"/>
    </row>
    <row r="507" ht="15.75" customHeight="1">
      <c r="A507" s="57"/>
      <c r="B507" s="57"/>
      <c r="C507" s="57"/>
      <c r="D507" s="57"/>
      <c r="E507" s="57"/>
      <c r="F507" s="57"/>
      <c r="G507" s="57"/>
      <c r="H507" s="57"/>
    </row>
    <row r="508" ht="15.75" customHeight="1">
      <c r="A508" s="57"/>
      <c r="B508" s="57"/>
      <c r="C508" s="57"/>
      <c r="D508" s="57"/>
      <c r="E508" s="57"/>
      <c r="F508" s="57"/>
      <c r="G508" s="57"/>
      <c r="H508" s="57"/>
    </row>
    <row r="509" ht="15.75" customHeight="1">
      <c r="A509" s="57"/>
      <c r="B509" s="57"/>
      <c r="C509" s="57"/>
      <c r="D509" s="57"/>
      <c r="E509" s="57"/>
      <c r="F509" s="57"/>
      <c r="G509" s="57"/>
      <c r="H509" s="57"/>
    </row>
    <row r="510" ht="15.75" customHeight="1">
      <c r="A510" s="57"/>
      <c r="B510" s="57"/>
      <c r="C510" s="57"/>
      <c r="D510" s="57"/>
      <c r="E510" s="57"/>
      <c r="F510" s="57"/>
      <c r="G510" s="57"/>
      <c r="H510" s="57"/>
    </row>
    <row r="511" ht="15.75" customHeight="1">
      <c r="A511" s="57"/>
      <c r="B511" s="57"/>
      <c r="C511" s="57"/>
      <c r="D511" s="57"/>
      <c r="E511" s="57"/>
      <c r="F511" s="57"/>
      <c r="G511" s="57"/>
      <c r="H511" s="57"/>
    </row>
    <row r="512" ht="15.75" customHeight="1">
      <c r="A512" s="57"/>
      <c r="B512" s="57"/>
      <c r="C512" s="57"/>
      <c r="D512" s="57"/>
      <c r="E512" s="57"/>
      <c r="F512" s="57"/>
      <c r="G512" s="57"/>
      <c r="H512" s="57"/>
    </row>
    <row r="513" ht="15.75" customHeight="1">
      <c r="A513" s="57"/>
      <c r="B513" s="57"/>
      <c r="C513" s="57"/>
      <c r="D513" s="57"/>
      <c r="E513" s="57"/>
      <c r="F513" s="57"/>
      <c r="G513" s="57"/>
      <c r="H513" s="57"/>
    </row>
    <row r="514" ht="15.75" customHeight="1">
      <c r="A514" s="57"/>
      <c r="B514" s="57"/>
      <c r="C514" s="57"/>
      <c r="D514" s="57"/>
      <c r="E514" s="57"/>
      <c r="F514" s="57"/>
      <c r="G514" s="57"/>
      <c r="H514" s="57"/>
    </row>
    <row r="515" ht="15.75" customHeight="1">
      <c r="A515" s="57"/>
      <c r="B515" s="57"/>
      <c r="C515" s="57"/>
      <c r="D515" s="57"/>
      <c r="E515" s="57"/>
      <c r="F515" s="57"/>
      <c r="G515" s="57"/>
      <c r="H515" s="57"/>
    </row>
    <row r="516" ht="15.75" customHeight="1">
      <c r="A516" s="57"/>
      <c r="B516" s="57"/>
      <c r="C516" s="57"/>
      <c r="D516" s="57"/>
      <c r="E516" s="57"/>
      <c r="F516" s="57"/>
      <c r="G516" s="57"/>
      <c r="H516" s="57"/>
    </row>
    <row r="517" ht="15.75" customHeight="1">
      <c r="A517" s="57"/>
      <c r="B517" s="57"/>
      <c r="C517" s="57"/>
      <c r="D517" s="57"/>
      <c r="E517" s="57"/>
      <c r="F517" s="57"/>
      <c r="G517" s="57"/>
      <c r="H517" s="57"/>
    </row>
    <row r="518" ht="15.75" customHeight="1">
      <c r="A518" s="57"/>
      <c r="B518" s="57"/>
      <c r="C518" s="57"/>
      <c r="D518" s="57"/>
      <c r="E518" s="57"/>
      <c r="F518" s="57"/>
      <c r="G518" s="57"/>
      <c r="H518" s="57"/>
    </row>
    <row r="519" ht="15.75" customHeight="1">
      <c r="A519" s="57"/>
      <c r="B519" s="57"/>
      <c r="C519" s="57"/>
      <c r="D519" s="57"/>
      <c r="E519" s="57"/>
      <c r="F519" s="57"/>
      <c r="G519" s="57"/>
      <c r="H519" s="57"/>
    </row>
    <row r="520" ht="15.75" customHeight="1">
      <c r="A520" s="57"/>
      <c r="B520" s="57"/>
      <c r="C520" s="57"/>
      <c r="D520" s="57"/>
      <c r="E520" s="57"/>
      <c r="F520" s="57"/>
      <c r="G520" s="57"/>
      <c r="H520" s="57"/>
    </row>
    <row r="521" ht="15.75" customHeight="1">
      <c r="A521" s="57"/>
      <c r="B521" s="57"/>
      <c r="C521" s="57"/>
      <c r="D521" s="57"/>
      <c r="E521" s="57"/>
      <c r="F521" s="57"/>
      <c r="G521" s="57"/>
      <c r="H521" s="57"/>
    </row>
    <row r="522" ht="15.75" customHeight="1">
      <c r="A522" s="57"/>
      <c r="B522" s="57"/>
      <c r="C522" s="57"/>
      <c r="D522" s="57"/>
      <c r="E522" s="57"/>
      <c r="F522" s="57"/>
      <c r="G522" s="57"/>
      <c r="H522" s="57"/>
    </row>
    <row r="523" ht="15.75" customHeight="1">
      <c r="A523" s="57"/>
      <c r="B523" s="57"/>
      <c r="C523" s="57"/>
      <c r="D523" s="57"/>
      <c r="E523" s="57"/>
      <c r="F523" s="57"/>
      <c r="G523" s="57"/>
      <c r="H523" s="57"/>
    </row>
    <row r="524" ht="15.75" customHeight="1">
      <c r="A524" s="57"/>
      <c r="B524" s="57"/>
      <c r="C524" s="57"/>
      <c r="D524" s="57"/>
      <c r="E524" s="57"/>
      <c r="F524" s="57"/>
      <c r="G524" s="57"/>
      <c r="H524" s="57"/>
    </row>
    <row r="525" ht="15.75" customHeight="1">
      <c r="A525" s="57"/>
      <c r="B525" s="57"/>
      <c r="C525" s="57"/>
      <c r="D525" s="57"/>
      <c r="E525" s="57"/>
      <c r="F525" s="57"/>
      <c r="G525" s="57"/>
      <c r="H525" s="57"/>
    </row>
    <row r="526" ht="15.75" customHeight="1">
      <c r="A526" s="57"/>
      <c r="B526" s="57"/>
      <c r="C526" s="57"/>
      <c r="D526" s="57"/>
      <c r="E526" s="57"/>
      <c r="F526" s="57"/>
      <c r="G526" s="57"/>
      <c r="H526" s="57"/>
    </row>
    <row r="527" ht="15.75" customHeight="1">
      <c r="A527" s="57"/>
      <c r="B527" s="57"/>
      <c r="C527" s="57"/>
      <c r="D527" s="57"/>
      <c r="E527" s="57"/>
      <c r="F527" s="57"/>
      <c r="G527" s="57"/>
      <c r="H527" s="57"/>
    </row>
    <row r="528" ht="15.75" customHeight="1">
      <c r="A528" s="57"/>
      <c r="B528" s="57"/>
      <c r="C528" s="57"/>
      <c r="D528" s="57"/>
      <c r="E528" s="57"/>
      <c r="F528" s="57"/>
      <c r="G528" s="57"/>
      <c r="H528" s="57"/>
    </row>
    <row r="529" ht="15.75" customHeight="1">
      <c r="A529" s="57"/>
      <c r="B529" s="57"/>
      <c r="C529" s="57"/>
      <c r="D529" s="57"/>
      <c r="E529" s="57"/>
      <c r="F529" s="57"/>
      <c r="G529" s="57"/>
      <c r="H529" s="57"/>
    </row>
    <row r="530" ht="15.75" customHeight="1">
      <c r="A530" s="57"/>
      <c r="B530" s="57"/>
      <c r="C530" s="57"/>
      <c r="D530" s="57"/>
      <c r="E530" s="57"/>
      <c r="F530" s="57"/>
      <c r="G530" s="57"/>
      <c r="H530" s="57"/>
    </row>
    <row r="531" ht="15.75" customHeight="1">
      <c r="A531" s="57"/>
      <c r="B531" s="57"/>
      <c r="C531" s="57"/>
      <c r="D531" s="57"/>
      <c r="E531" s="57"/>
      <c r="F531" s="57"/>
      <c r="G531" s="57"/>
      <c r="H531" s="57"/>
    </row>
    <row r="532" ht="15.75" customHeight="1">
      <c r="A532" s="57"/>
      <c r="B532" s="57"/>
      <c r="C532" s="57"/>
      <c r="D532" s="57"/>
      <c r="E532" s="57"/>
      <c r="F532" s="57"/>
      <c r="G532" s="57"/>
      <c r="H532" s="57"/>
    </row>
    <row r="533" ht="15.75" customHeight="1">
      <c r="A533" s="57"/>
      <c r="B533" s="57"/>
      <c r="C533" s="57"/>
      <c r="D533" s="57"/>
      <c r="E533" s="57"/>
      <c r="F533" s="57"/>
      <c r="G533" s="57"/>
      <c r="H533" s="57"/>
    </row>
    <row r="534" ht="15.75" customHeight="1">
      <c r="A534" s="57"/>
      <c r="B534" s="57"/>
      <c r="C534" s="57"/>
      <c r="D534" s="57"/>
      <c r="E534" s="57"/>
      <c r="F534" s="57"/>
      <c r="G534" s="57"/>
      <c r="H534" s="57"/>
    </row>
    <row r="535" ht="15.75" customHeight="1">
      <c r="A535" s="57"/>
      <c r="B535" s="57"/>
      <c r="C535" s="57"/>
      <c r="D535" s="57"/>
      <c r="E535" s="57"/>
      <c r="F535" s="57"/>
      <c r="G535" s="57"/>
      <c r="H535" s="57"/>
    </row>
    <row r="536" ht="15.75" customHeight="1">
      <c r="A536" s="57"/>
      <c r="B536" s="57"/>
      <c r="C536" s="57"/>
      <c r="D536" s="57"/>
      <c r="E536" s="57"/>
      <c r="F536" s="57"/>
      <c r="G536" s="57"/>
      <c r="H536" s="57"/>
    </row>
    <row r="537" ht="15.75" customHeight="1">
      <c r="A537" s="57"/>
      <c r="B537" s="57"/>
      <c r="C537" s="57"/>
      <c r="D537" s="57"/>
      <c r="E537" s="57"/>
      <c r="F537" s="57"/>
      <c r="G537" s="57"/>
      <c r="H537" s="57"/>
    </row>
    <row r="538" ht="15.75" customHeight="1">
      <c r="A538" s="57"/>
      <c r="B538" s="57"/>
      <c r="C538" s="57"/>
      <c r="D538" s="57"/>
      <c r="E538" s="57"/>
      <c r="F538" s="57"/>
      <c r="G538" s="57"/>
      <c r="H538" s="57"/>
    </row>
    <row r="539" ht="15.75" customHeight="1">
      <c r="A539" s="57"/>
      <c r="B539" s="57"/>
      <c r="C539" s="57"/>
      <c r="D539" s="57"/>
      <c r="E539" s="57"/>
      <c r="F539" s="57"/>
      <c r="G539" s="57"/>
      <c r="H539" s="57"/>
    </row>
    <row r="540" ht="15.75" customHeight="1">
      <c r="A540" s="57"/>
      <c r="B540" s="57"/>
      <c r="C540" s="57"/>
      <c r="D540" s="57"/>
      <c r="E540" s="57"/>
      <c r="F540" s="57"/>
      <c r="G540" s="57"/>
      <c r="H540" s="57"/>
    </row>
    <row r="541" ht="15.75" customHeight="1">
      <c r="A541" s="57"/>
      <c r="B541" s="57"/>
      <c r="C541" s="57"/>
      <c r="D541" s="57"/>
      <c r="E541" s="57"/>
      <c r="F541" s="57"/>
      <c r="G541" s="57"/>
      <c r="H541" s="57"/>
    </row>
    <row r="542" ht="15.75" customHeight="1">
      <c r="A542" s="57"/>
      <c r="B542" s="57"/>
      <c r="C542" s="57"/>
      <c r="D542" s="57"/>
      <c r="E542" s="57"/>
      <c r="F542" s="57"/>
      <c r="G542" s="57"/>
      <c r="H542" s="57"/>
    </row>
    <row r="543" ht="15.75" customHeight="1">
      <c r="A543" s="57"/>
      <c r="B543" s="57"/>
      <c r="C543" s="57"/>
      <c r="D543" s="57"/>
      <c r="E543" s="57"/>
      <c r="F543" s="57"/>
      <c r="G543" s="57"/>
      <c r="H543" s="57"/>
    </row>
    <row r="544" ht="15.75" customHeight="1">
      <c r="A544" s="57"/>
      <c r="B544" s="57"/>
      <c r="C544" s="57"/>
      <c r="D544" s="57"/>
      <c r="E544" s="57"/>
      <c r="F544" s="57"/>
      <c r="G544" s="57"/>
      <c r="H544" s="57"/>
    </row>
    <row r="545" ht="15.75" customHeight="1">
      <c r="A545" s="57"/>
      <c r="B545" s="57"/>
      <c r="C545" s="57"/>
      <c r="D545" s="57"/>
      <c r="E545" s="57"/>
      <c r="F545" s="57"/>
      <c r="G545" s="57"/>
      <c r="H545" s="57"/>
    </row>
    <row r="546" ht="15.75" customHeight="1">
      <c r="A546" s="57"/>
      <c r="B546" s="57"/>
      <c r="C546" s="57"/>
      <c r="D546" s="57"/>
      <c r="E546" s="57"/>
      <c r="F546" s="57"/>
      <c r="G546" s="57"/>
      <c r="H546" s="57"/>
    </row>
    <row r="547" ht="15.75" customHeight="1">
      <c r="A547" s="57"/>
      <c r="B547" s="57"/>
      <c r="C547" s="57"/>
      <c r="D547" s="57"/>
      <c r="E547" s="57"/>
      <c r="F547" s="57"/>
      <c r="G547" s="57"/>
      <c r="H547" s="57"/>
    </row>
    <row r="548" ht="15.75" customHeight="1">
      <c r="A548" s="57"/>
      <c r="B548" s="57"/>
      <c r="C548" s="57"/>
      <c r="D548" s="57"/>
      <c r="E548" s="57"/>
      <c r="F548" s="57"/>
      <c r="G548" s="57"/>
      <c r="H548" s="57"/>
    </row>
    <row r="549" ht="15.75" customHeight="1">
      <c r="A549" s="57"/>
      <c r="B549" s="57"/>
      <c r="C549" s="57"/>
      <c r="D549" s="57"/>
      <c r="E549" s="57"/>
      <c r="F549" s="57"/>
      <c r="G549" s="57"/>
      <c r="H549" s="57"/>
    </row>
    <row r="550" ht="15.75" customHeight="1">
      <c r="A550" s="57"/>
      <c r="B550" s="57"/>
      <c r="C550" s="57"/>
      <c r="D550" s="57"/>
      <c r="E550" s="57"/>
      <c r="F550" s="57"/>
      <c r="G550" s="57"/>
      <c r="H550" s="57"/>
    </row>
    <row r="551" ht="15.75" customHeight="1">
      <c r="A551" s="57"/>
      <c r="B551" s="57"/>
      <c r="C551" s="57"/>
      <c r="D551" s="57"/>
      <c r="E551" s="57"/>
      <c r="F551" s="57"/>
      <c r="G551" s="57"/>
      <c r="H551" s="57"/>
    </row>
    <row r="552" ht="15.75" customHeight="1">
      <c r="A552" s="57"/>
      <c r="B552" s="57"/>
      <c r="C552" s="57"/>
      <c r="D552" s="57"/>
      <c r="E552" s="57"/>
      <c r="F552" s="57"/>
      <c r="G552" s="57"/>
      <c r="H552" s="57"/>
    </row>
    <row r="553" ht="15.75" customHeight="1">
      <c r="A553" s="57"/>
      <c r="B553" s="57"/>
      <c r="C553" s="57"/>
      <c r="D553" s="57"/>
      <c r="E553" s="57"/>
      <c r="F553" s="57"/>
      <c r="G553" s="57"/>
      <c r="H553" s="57"/>
    </row>
    <row r="554" ht="15.75" customHeight="1">
      <c r="A554" s="57"/>
      <c r="B554" s="57"/>
      <c r="C554" s="57"/>
      <c r="D554" s="57"/>
      <c r="E554" s="57"/>
      <c r="F554" s="57"/>
      <c r="G554" s="57"/>
      <c r="H554" s="57"/>
    </row>
    <row r="555" ht="15.75" customHeight="1">
      <c r="A555" s="57"/>
      <c r="B555" s="57"/>
      <c r="C555" s="57"/>
      <c r="D555" s="57"/>
      <c r="E555" s="57"/>
      <c r="F555" s="57"/>
      <c r="G555" s="57"/>
      <c r="H555" s="57"/>
    </row>
    <row r="556" ht="15.75" customHeight="1">
      <c r="A556" s="57"/>
      <c r="B556" s="57"/>
      <c r="C556" s="57"/>
      <c r="D556" s="57"/>
      <c r="E556" s="57"/>
      <c r="F556" s="57"/>
      <c r="G556" s="57"/>
      <c r="H556" s="57"/>
    </row>
    <row r="557" ht="15.75" customHeight="1">
      <c r="A557" s="57"/>
      <c r="B557" s="57"/>
      <c r="C557" s="57"/>
      <c r="D557" s="57"/>
      <c r="E557" s="57"/>
      <c r="F557" s="57"/>
      <c r="G557" s="57"/>
      <c r="H557" s="57"/>
    </row>
    <row r="558" ht="15.75" customHeight="1">
      <c r="A558" s="57"/>
      <c r="B558" s="57"/>
      <c r="C558" s="57"/>
      <c r="D558" s="57"/>
      <c r="E558" s="57"/>
      <c r="F558" s="57"/>
      <c r="G558" s="57"/>
      <c r="H558" s="57"/>
    </row>
    <row r="559" ht="15.75" customHeight="1">
      <c r="A559" s="57"/>
      <c r="B559" s="57"/>
      <c r="C559" s="57"/>
      <c r="D559" s="57"/>
      <c r="E559" s="57"/>
      <c r="F559" s="57"/>
      <c r="G559" s="57"/>
      <c r="H559" s="57"/>
    </row>
    <row r="560" ht="15.75" customHeight="1">
      <c r="A560" s="57"/>
      <c r="B560" s="57"/>
      <c r="C560" s="57"/>
      <c r="D560" s="57"/>
      <c r="E560" s="57"/>
      <c r="F560" s="57"/>
      <c r="G560" s="57"/>
      <c r="H560" s="57"/>
    </row>
    <row r="561" ht="15.75" customHeight="1">
      <c r="A561" s="57"/>
      <c r="B561" s="57"/>
      <c r="C561" s="57"/>
      <c r="D561" s="57"/>
      <c r="E561" s="57"/>
      <c r="F561" s="57"/>
      <c r="G561" s="57"/>
      <c r="H561" s="57"/>
    </row>
    <row r="562" ht="15.75" customHeight="1">
      <c r="A562" s="57"/>
      <c r="B562" s="57"/>
      <c r="C562" s="57"/>
      <c r="D562" s="57"/>
      <c r="E562" s="57"/>
      <c r="F562" s="57"/>
      <c r="G562" s="57"/>
      <c r="H562" s="57"/>
    </row>
    <row r="563" ht="15.75" customHeight="1">
      <c r="A563" s="57"/>
      <c r="B563" s="57"/>
      <c r="C563" s="57"/>
      <c r="D563" s="57"/>
      <c r="E563" s="57"/>
      <c r="F563" s="57"/>
      <c r="G563" s="57"/>
      <c r="H563" s="57"/>
    </row>
    <row r="564" ht="15.75" customHeight="1">
      <c r="A564" s="57"/>
      <c r="B564" s="57"/>
      <c r="C564" s="57"/>
      <c r="D564" s="57"/>
      <c r="E564" s="57"/>
      <c r="F564" s="57"/>
      <c r="G564" s="57"/>
      <c r="H564" s="57"/>
    </row>
    <row r="565" ht="15.75" customHeight="1">
      <c r="A565" s="57"/>
      <c r="B565" s="57"/>
      <c r="C565" s="57"/>
      <c r="D565" s="57"/>
      <c r="E565" s="57"/>
      <c r="F565" s="57"/>
      <c r="G565" s="57"/>
      <c r="H565" s="57"/>
    </row>
    <row r="566" ht="15.75" customHeight="1">
      <c r="A566" s="57"/>
      <c r="B566" s="57"/>
      <c r="C566" s="57"/>
      <c r="D566" s="57"/>
      <c r="E566" s="57"/>
      <c r="F566" s="57"/>
      <c r="G566" s="57"/>
      <c r="H566" s="57"/>
    </row>
    <row r="567" ht="15.75" customHeight="1">
      <c r="A567" s="57"/>
      <c r="B567" s="57"/>
      <c r="C567" s="57"/>
      <c r="D567" s="57"/>
      <c r="E567" s="57"/>
      <c r="F567" s="57"/>
      <c r="G567" s="57"/>
      <c r="H567" s="57"/>
    </row>
    <row r="568" ht="15.75" customHeight="1">
      <c r="A568" s="57"/>
      <c r="B568" s="57"/>
      <c r="C568" s="57"/>
      <c r="D568" s="57"/>
      <c r="E568" s="57"/>
      <c r="F568" s="57"/>
      <c r="G568" s="57"/>
      <c r="H568" s="57"/>
    </row>
    <row r="569" ht="15.75" customHeight="1">
      <c r="A569" s="57"/>
      <c r="B569" s="57"/>
      <c r="C569" s="57"/>
      <c r="D569" s="57"/>
      <c r="E569" s="57"/>
      <c r="F569" s="57"/>
      <c r="G569" s="57"/>
      <c r="H569" s="57"/>
    </row>
    <row r="570" ht="15.75" customHeight="1">
      <c r="A570" s="57"/>
      <c r="B570" s="57"/>
      <c r="C570" s="57"/>
      <c r="D570" s="57"/>
      <c r="E570" s="57"/>
      <c r="F570" s="57"/>
      <c r="G570" s="57"/>
      <c r="H570" s="57"/>
    </row>
    <row r="571" ht="15.75" customHeight="1">
      <c r="A571" s="57"/>
      <c r="B571" s="57"/>
      <c r="C571" s="57"/>
      <c r="D571" s="57"/>
      <c r="E571" s="57"/>
      <c r="F571" s="57"/>
      <c r="G571" s="57"/>
      <c r="H571" s="57"/>
    </row>
    <row r="572" ht="15.75" customHeight="1">
      <c r="A572" s="57"/>
      <c r="B572" s="57"/>
      <c r="C572" s="57"/>
      <c r="D572" s="57"/>
      <c r="E572" s="57"/>
      <c r="F572" s="57"/>
      <c r="G572" s="57"/>
      <c r="H572" s="57"/>
    </row>
    <row r="573" ht="15.75" customHeight="1">
      <c r="A573" s="57"/>
      <c r="B573" s="57"/>
      <c r="C573" s="57"/>
      <c r="D573" s="57"/>
      <c r="E573" s="57"/>
      <c r="F573" s="57"/>
      <c r="G573" s="57"/>
      <c r="H573" s="57"/>
    </row>
    <row r="574" ht="15.75" customHeight="1">
      <c r="A574" s="57"/>
      <c r="B574" s="57"/>
      <c r="C574" s="57"/>
      <c r="D574" s="57"/>
      <c r="E574" s="57"/>
      <c r="F574" s="57"/>
      <c r="G574" s="57"/>
      <c r="H574" s="57"/>
    </row>
    <row r="575" ht="15.75" customHeight="1">
      <c r="A575" s="57"/>
      <c r="B575" s="57"/>
      <c r="C575" s="57"/>
      <c r="D575" s="57"/>
      <c r="E575" s="57"/>
      <c r="F575" s="57"/>
      <c r="G575" s="57"/>
      <c r="H575" s="57"/>
    </row>
    <row r="576" ht="15.75" customHeight="1">
      <c r="A576" s="57"/>
      <c r="B576" s="57"/>
      <c r="C576" s="57"/>
      <c r="D576" s="57"/>
      <c r="E576" s="57"/>
      <c r="F576" s="57"/>
      <c r="G576" s="57"/>
      <c r="H576" s="57"/>
    </row>
    <row r="577" ht="15.75" customHeight="1">
      <c r="A577" s="57"/>
      <c r="B577" s="57"/>
      <c r="C577" s="57"/>
      <c r="D577" s="57"/>
      <c r="E577" s="57"/>
      <c r="F577" s="57"/>
      <c r="G577" s="57"/>
      <c r="H577" s="57"/>
    </row>
    <row r="578" ht="15.75" customHeight="1">
      <c r="A578" s="57"/>
      <c r="B578" s="57"/>
      <c r="C578" s="57"/>
      <c r="D578" s="57"/>
      <c r="E578" s="57"/>
      <c r="F578" s="57"/>
      <c r="G578" s="57"/>
      <c r="H578" s="57"/>
    </row>
    <row r="579" ht="15.75" customHeight="1">
      <c r="A579" s="57"/>
      <c r="B579" s="57"/>
      <c r="C579" s="57"/>
      <c r="D579" s="57"/>
      <c r="E579" s="57"/>
      <c r="F579" s="57"/>
      <c r="G579" s="57"/>
      <c r="H579" s="57"/>
    </row>
    <row r="580" ht="15.75" customHeight="1">
      <c r="A580" s="57"/>
      <c r="B580" s="57"/>
      <c r="C580" s="57"/>
      <c r="D580" s="57"/>
      <c r="E580" s="57"/>
      <c r="F580" s="57"/>
      <c r="G580" s="57"/>
      <c r="H580" s="57"/>
    </row>
    <row r="581" ht="15.75" customHeight="1">
      <c r="A581" s="57"/>
      <c r="B581" s="57"/>
      <c r="C581" s="57"/>
      <c r="D581" s="57"/>
      <c r="E581" s="57"/>
      <c r="F581" s="57"/>
      <c r="G581" s="57"/>
      <c r="H581" s="57"/>
    </row>
    <row r="582" ht="15.75" customHeight="1">
      <c r="A582" s="57"/>
      <c r="B582" s="57"/>
      <c r="C582" s="57"/>
      <c r="D582" s="57"/>
      <c r="E582" s="57"/>
      <c r="F582" s="57"/>
      <c r="G582" s="57"/>
      <c r="H582" s="57"/>
    </row>
    <row r="583" ht="15.75" customHeight="1">
      <c r="A583" s="57"/>
      <c r="B583" s="57"/>
      <c r="C583" s="57"/>
      <c r="D583" s="57"/>
      <c r="E583" s="57"/>
      <c r="F583" s="57"/>
      <c r="G583" s="57"/>
      <c r="H583" s="57"/>
    </row>
    <row r="584" ht="15.75" customHeight="1">
      <c r="A584" s="57"/>
      <c r="B584" s="57"/>
      <c r="C584" s="57"/>
      <c r="D584" s="57"/>
      <c r="E584" s="57"/>
      <c r="F584" s="57"/>
      <c r="G584" s="57"/>
      <c r="H584" s="57"/>
    </row>
    <row r="585" ht="15.75" customHeight="1">
      <c r="A585" s="57"/>
      <c r="B585" s="57"/>
      <c r="C585" s="57"/>
      <c r="D585" s="57"/>
      <c r="E585" s="57"/>
      <c r="F585" s="57"/>
      <c r="G585" s="57"/>
      <c r="H585" s="57"/>
    </row>
    <row r="586" ht="15.75" customHeight="1">
      <c r="A586" s="57"/>
      <c r="B586" s="57"/>
      <c r="C586" s="57"/>
      <c r="D586" s="57"/>
      <c r="E586" s="57"/>
      <c r="F586" s="57"/>
      <c r="G586" s="57"/>
      <c r="H586" s="57"/>
    </row>
    <row r="587" ht="15.75" customHeight="1">
      <c r="A587" s="57"/>
      <c r="B587" s="57"/>
      <c r="C587" s="57"/>
      <c r="D587" s="57"/>
      <c r="E587" s="57"/>
      <c r="F587" s="57"/>
      <c r="G587" s="57"/>
      <c r="H587" s="57"/>
    </row>
    <row r="588" ht="15.75" customHeight="1">
      <c r="A588" s="57"/>
      <c r="B588" s="57"/>
      <c r="C588" s="57"/>
      <c r="D588" s="57"/>
      <c r="E588" s="57"/>
      <c r="F588" s="57"/>
      <c r="G588" s="57"/>
      <c r="H588" s="57"/>
    </row>
    <row r="589" ht="15.75" customHeight="1">
      <c r="A589" s="57"/>
      <c r="B589" s="57"/>
      <c r="C589" s="57"/>
      <c r="D589" s="57"/>
      <c r="E589" s="57"/>
      <c r="F589" s="57"/>
      <c r="G589" s="57"/>
      <c r="H589" s="57"/>
    </row>
    <row r="590" ht="15.75" customHeight="1">
      <c r="A590" s="57"/>
      <c r="B590" s="57"/>
      <c r="C590" s="57"/>
      <c r="D590" s="57"/>
      <c r="E590" s="57"/>
      <c r="F590" s="57"/>
      <c r="G590" s="57"/>
      <c r="H590" s="57"/>
    </row>
    <row r="591" ht="15.75" customHeight="1">
      <c r="A591" s="57"/>
      <c r="B591" s="57"/>
      <c r="C591" s="57"/>
      <c r="D591" s="57"/>
      <c r="E591" s="57"/>
      <c r="F591" s="57"/>
      <c r="G591" s="57"/>
      <c r="H591" s="57"/>
    </row>
    <row r="592" ht="15.75" customHeight="1">
      <c r="A592" s="57"/>
      <c r="B592" s="57"/>
      <c r="C592" s="57"/>
      <c r="D592" s="57"/>
      <c r="E592" s="57"/>
      <c r="F592" s="57"/>
      <c r="G592" s="57"/>
      <c r="H592" s="57"/>
    </row>
    <row r="593" ht="15.75" customHeight="1">
      <c r="A593" s="57"/>
      <c r="B593" s="57"/>
      <c r="C593" s="57"/>
      <c r="D593" s="57"/>
      <c r="E593" s="57"/>
      <c r="F593" s="57"/>
      <c r="G593" s="57"/>
      <c r="H593" s="57"/>
    </row>
    <row r="594" ht="15.75" customHeight="1">
      <c r="A594" s="57"/>
      <c r="B594" s="57"/>
      <c r="C594" s="57"/>
      <c r="D594" s="57"/>
      <c r="E594" s="57"/>
      <c r="F594" s="57"/>
      <c r="G594" s="57"/>
      <c r="H594" s="57"/>
    </row>
    <row r="595" ht="15.75" customHeight="1">
      <c r="A595" s="57"/>
      <c r="B595" s="57"/>
      <c r="C595" s="57"/>
      <c r="D595" s="57"/>
      <c r="E595" s="57"/>
      <c r="F595" s="57"/>
      <c r="G595" s="57"/>
      <c r="H595" s="57"/>
    </row>
    <row r="596" ht="15.75" customHeight="1">
      <c r="A596" s="57"/>
      <c r="B596" s="57"/>
      <c r="C596" s="57"/>
      <c r="D596" s="57"/>
      <c r="E596" s="57"/>
      <c r="F596" s="57"/>
      <c r="G596" s="57"/>
      <c r="H596" s="57"/>
    </row>
    <row r="597" ht="15.75" customHeight="1">
      <c r="A597" s="57"/>
      <c r="B597" s="57"/>
      <c r="C597" s="57"/>
      <c r="D597" s="57"/>
      <c r="E597" s="57"/>
      <c r="F597" s="57"/>
      <c r="G597" s="57"/>
      <c r="H597" s="57"/>
    </row>
    <row r="598" ht="15.75" customHeight="1">
      <c r="A598" s="57"/>
      <c r="B598" s="57"/>
      <c r="C598" s="57"/>
      <c r="D598" s="57"/>
      <c r="E598" s="57"/>
      <c r="F598" s="57"/>
      <c r="G598" s="57"/>
      <c r="H598" s="57"/>
    </row>
    <row r="599" ht="15.75" customHeight="1">
      <c r="A599" s="57"/>
      <c r="B599" s="57"/>
      <c r="C599" s="57"/>
      <c r="D599" s="57"/>
      <c r="E599" s="57"/>
      <c r="F599" s="57"/>
      <c r="G599" s="57"/>
      <c r="H599" s="57"/>
    </row>
    <row r="600" ht="15.75" customHeight="1">
      <c r="A600" s="57"/>
      <c r="B600" s="57"/>
      <c r="C600" s="57"/>
      <c r="D600" s="57"/>
      <c r="E600" s="57"/>
      <c r="F600" s="57"/>
      <c r="G600" s="57"/>
      <c r="H600" s="57"/>
    </row>
    <row r="601" ht="15.75" customHeight="1">
      <c r="A601" s="57"/>
      <c r="B601" s="57"/>
      <c r="C601" s="57"/>
      <c r="D601" s="57"/>
      <c r="E601" s="57"/>
      <c r="F601" s="57"/>
      <c r="G601" s="57"/>
      <c r="H601" s="57"/>
    </row>
    <row r="602" ht="15.75" customHeight="1">
      <c r="A602" s="57"/>
      <c r="B602" s="57"/>
      <c r="C602" s="57"/>
      <c r="D602" s="57"/>
      <c r="E602" s="57"/>
      <c r="F602" s="57"/>
      <c r="G602" s="57"/>
      <c r="H602" s="57"/>
    </row>
    <row r="603" ht="15.75" customHeight="1">
      <c r="A603" s="57"/>
      <c r="B603" s="57"/>
      <c r="C603" s="57"/>
      <c r="D603" s="57"/>
      <c r="E603" s="57"/>
      <c r="F603" s="57"/>
      <c r="G603" s="57"/>
      <c r="H603" s="57"/>
    </row>
    <row r="604" ht="15.75" customHeight="1">
      <c r="A604" s="57"/>
      <c r="B604" s="57"/>
      <c r="C604" s="57"/>
      <c r="D604" s="57"/>
      <c r="E604" s="57"/>
      <c r="F604" s="57"/>
      <c r="G604" s="57"/>
      <c r="H604" s="57"/>
    </row>
    <row r="605" ht="15.75" customHeight="1">
      <c r="A605" s="57"/>
      <c r="B605" s="57"/>
      <c r="C605" s="57"/>
      <c r="D605" s="57"/>
      <c r="E605" s="57"/>
      <c r="F605" s="57"/>
      <c r="G605" s="57"/>
      <c r="H605" s="57"/>
    </row>
    <row r="606" ht="15.75" customHeight="1">
      <c r="A606" s="57"/>
      <c r="B606" s="57"/>
      <c r="C606" s="57"/>
      <c r="D606" s="57"/>
      <c r="E606" s="57"/>
      <c r="F606" s="57"/>
      <c r="G606" s="57"/>
      <c r="H606" s="57"/>
    </row>
    <row r="607" ht="15.75" customHeight="1">
      <c r="A607" s="57"/>
      <c r="B607" s="57"/>
      <c r="C607" s="57"/>
      <c r="D607" s="57"/>
      <c r="E607" s="57"/>
      <c r="F607" s="57"/>
      <c r="G607" s="57"/>
      <c r="H607" s="57"/>
    </row>
    <row r="608" ht="15.75" customHeight="1">
      <c r="A608" s="57"/>
      <c r="B608" s="57"/>
      <c r="C608" s="57"/>
      <c r="D608" s="57"/>
      <c r="E608" s="57"/>
      <c r="F608" s="57"/>
      <c r="G608" s="57"/>
      <c r="H608" s="57"/>
    </row>
    <row r="609" ht="15.75" customHeight="1">
      <c r="A609" s="57"/>
      <c r="B609" s="57"/>
      <c r="C609" s="57"/>
      <c r="D609" s="57"/>
      <c r="E609" s="57"/>
      <c r="F609" s="57"/>
      <c r="G609" s="57"/>
      <c r="H609" s="57"/>
    </row>
    <row r="610" ht="15.75" customHeight="1">
      <c r="A610" s="57"/>
      <c r="B610" s="57"/>
      <c r="C610" s="57"/>
      <c r="D610" s="57"/>
      <c r="E610" s="57"/>
      <c r="F610" s="57"/>
      <c r="G610" s="57"/>
      <c r="H610" s="57"/>
    </row>
    <row r="611" ht="15.75" customHeight="1">
      <c r="A611" s="57"/>
      <c r="B611" s="57"/>
      <c r="C611" s="57"/>
      <c r="D611" s="57"/>
      <c r="E611" s="57"/>
      <c r="F611" s="57"/>
      <c r="G611" s="57"/>
      <c r="H611" s="57"/>
    </row>
    <row r="612" ht="15.75" customHeight="1">
      <c r="A612" s="57"/>
      <c r="B612" s="57"/>
      <c r="C612" s="57"/>
      <c r="D612" s="57"/>
      <c r="E612" s="57"/>
      <c r="F612" s="57"/>
      <c r="G612" s="57"/>
      <c r="H612" s="57"/>
    </row>
    <row r="613" ht="15.75" customHeight="1">
      <c r="A613" s="57"/>
      <c r="B613" s="57"/>
      <c r="C613" s="57"/>
      <c r="D613" s="57"/>
      <c r="E613" s="57"/>
      <c r="F613" s="57"/>
      <c r="G613" s="57"/>
      <c r="H613" s="57"/>
    </row>
    <row r="614" ht="15.75" customHeight="1">
      <c r="A614" s="57"/>
      <c r="B614" s="57"/>
      <c r="C614" s="57"/>
      <c r="D614" s="57"/>
      <c r="E614" s="57"/>
      <c r="F614" s="57"/>
      <c r="G614" s="57"/>
      <c r="H614" s="57"/>
    </row>
    <row r="615" ht="15.75" customHeight="1">
      <c r="A615" s="57"/>
      <c r="B615" s="57"/>
      <c r="C615" s="57"/>
      <c r="D615" s="57"/>
      <c r="E615" s="57"/>
      <c r="F615" s="57"/>
      <c r="G615" s="57"/>
      <c r="H615" s="57"/>
    </row>
    <row r="616" ht="15.75" customHeight="1">
      <c r="A616" s="57"/>
      <c r="B616" s="57"/>
      <c r="C616" s="57"/>
      <c r="D616" s="57"/>
      <c r="E616" s="57"/>
      <c r="F616" s="57"/>
      <c r="G616" s="57"/>
      <c r="H616" s="57"/>
    </row>
    <row r="617" ht="15.75" customHeight="1">
      <c r="A617" s="57"/>
      <c r="B617" s="57"/>
      <c r="C617" s="57"/>
      <c r="D617" s="57"/>
      <c r="E617" s="57"/>
      <c r="F617" s="57"/>
      <c r="G617" s="57"/>
      <c r="H617" s="57"/>
    </row>
    <row r="618" ht="15.75" customHeight="1">
      <c r="A618" s="57"/>
      <c r="B618" s="57"/>
      <c r="C618" s="57"/>
      <c r="D618" s="57"/>
      <c r="E618" s="57"/>
      <c r="F618" s="57"/>
      <c r="G618" s="57"/>
      <c r="H618" s="57"/>
    </row>
    <row r="619" ht="15.75" customHeight="1">
      <c r="A619" s="57"/>
      <c r="B619" s="57"/>
      <c r="C619" s="57"/>
      <c r="D619" s="57"/>
      <c r="E619" s="57"/>
      <c r="F619" s="57"/>
      <c r="G619" s="57"/>
      <c r="H619" s="57"/>
    </row>
    <row r="620" ht="15.75" customHeight="1">
      <c r="A620" s="57"/>
      <c r="B620" s="57"/>
      <c r="C620" s="57"/>
      <c r="D620" s="57"/>
      <c r="E620" s="57"/>
      <c r="F620" s="57"/>
      <c r="G620" s="57"/>
      <c r="H620" s="57"/>
    </row>
    <row r="621" ht="15.75" customHeight="1">
      <c r="A621" s="57"/>
      <c r="B621" s="57"/>
      <c r="C621" s="57"/>
      <c r="D621" s="57"/>
      <c r="E621" s="57"/>
      <c r="F621" s="57"/>
      <c r="G621" s="57"/>
      <c r="H621" s="57"/>
    </row>
    <row r="622" ht="15.75" customHeight="1">
      <c r="A622" s="57"/>
      <c r="B622" s="57"/>
      <c r="C622" s="57"/>
      <c r="D622" s="57"/>
      <c r="E622" s="57"/>
      <c r="F622" s="57"/>
      <c r="G622" s="57"/>
      <c r="H622" s="57"/>
    </row>
    <row r="623" ht="15.75" customHeight="1">
      <c r="A623" s="57"/>
      <c r="B623" s="57"/>
      <c r="C623" s="57"/>
      <c r="D623" s="57"/>
      <c r="E623" s="57"/>
      <c r="F623" s="57"/>
      <c r="G623" s="57"/>
      <c r="H623" s="57"/>
    </row>
    <row r="624" ht="15.75" customHeight="1">
      <c r="A624" s="57"/>
      <c r="B624" s="57"/>
      <c r="C624" s="57"/>
      <c r="D624" s="57"/>
      <c r="E624" s="57"/>
      <c r="F624" s="57"/>
      <c r="G624" s="57"/>
      <c r="H624" s="57"/>
    </row>
    <row r="625" ht="15.75" customHeight="1">
      <c r="A625" s="57"/>
      <c r="B625" s="57"/>
      <c r="C625" s="57"/>
      <c r="D625" s="57"/>
      <c r="E625" s="57"/>
      <c r="F625" s="57"/>
      <c r="G625" s="57"/>
      <c r="H625" s="57"/>
    </row>
    <row r="626" ht="15.75" customHeight="1">
      <c r="A626" s="57"/>
      <c r="B626" s="57"/>
      <c r="C626" s="57"/>
      <c r="D626" s="57"/>
      <c r="E626" s="57"/>
      <c r="F626" s="57"/>
      <c r="G626" s="57"/>
      <c r="H626" s="57"/>
    </row>
    <row r="627" ht="15.75" customHeight="1">
      <c r="A627" s="57"/>
      <c r="B627" s="57"/>
      <c r="C627" s="57"/>
      <c r="D627" s="57"/>
      <c r="E627" s="57"/>
      <c r="F627" s="57"/>
      <c r="G627" s="57"/>
      <c r="H627" s="57"/>
    </row>
    <row r="628" ht="15.75" customHeight="1">
      <c r="A628" s="57"/>
      <c r="B628" s="57"/>
      <c r="C628" s="57"/>
      <c r="D628" s="57"/>
      <c r="E628" s="57"/>
      <c r="F628" s="57"/>
      <c r="G628" s="57"/>
      <c r="H628" s="57"/>
    </row>
    <row r="629" ht="15.75" customHeight="1">
      <c r="A629" s="57"/>
      <c r="B629" s="57"/>
      <c r="C629" s="57"/>
      <c r="D629" s="57"/>
      <c r="E629" s="57"/>
      <c r="F629" s="57"/>
      <c r="G629" s="57"/>
      <c r="H629" s="57"/>
    </row>
    <row r="630" ht="15.75" customHeight="1">
      <c r="A630" s="57"/>
      <c r="B630" s="57"/>
      <c r="C630" s="57"/>
      <c r="D630" s="57"/>
      <c r="E630" s="57"/>
      <c r="F630" s="57"/>
      <c r="G630" s="57"/>
      <c r="H630" s="57"/>
    </row>
    <row r="631" ht="15.75" customHeight="1">
      <c r="A631" s="57"/>
      <c r="B631" s="57"/>
      <c r="C631" s="57"/>
      <c r="D631" s="57"/>
      <c r="E631" s="57"/>
      <c r="F631" s="57"/>
      <c r="G631" s="57"/>
      <c r="H631" s="57"/>
    </row>
    <row r="632" ht="15.75" customHeight="1">
      <c r="A632" s="57"/>
      <c r="B632" s="57"/>
      <c r="C632" s="57"/>
      <c r="D632" s="57"/>
      <c r="E632" s="57"/>
      <c r="F632" s="57"/>
      <c r="G632" s="57"/>
      <c r="H632" s="57"/>
    </row>
    <row r="633" ht="15.75" customHeight="1">
      <c r="A633" s="57"/>
      <c r="B633" s="57"/>
      <c r="C633" s="57"/>
      <c r="D633" s="57"/>
      <c r="E633" s="57"/>
      <c r="F633" s="57"/>
      <c r="G633" s="57"/>
      <c r="H633" s="57"/>
    </row>
    <row r="634" ht="15.75" customHeight="1">
      <c r="A634" s="57"/>
      <c r="B634" s="57"/>
      <c r="C634" s="57"/>
      <c r="D634" s="57"/>
      <c r="E634" s="57"/>
      <c r="F634" s="57"/>
      <c r="G634" s="57"/>
      <c r="H634" s="57"/>
    </row>
    <row r="635" ht="15.75" customHeight="1">
      <c r="A635" s="57"/>
      <c r="B635" s="57"/>
      <c r="C635" s="57"/>
      <c r="D635" s="57"/>
      <c r="E635" s="57"/>
      <c r="F635" s="57"/>
      <c r="G635" s="57"/>
      <c r="H635" s="57"/>
    </row>
    <row r="636" ht="15.75" customHeight="1">
      <c r="A636" s="57"/>
      <c r="B636" s="57"/>
      <c r="C636" s="57"/>
      <c r="D636" s="57"/>
      <c r="E636" s="57"/>
      <c r="F636" s="57"/>
      <c r="G636" s="57"/>
      <c r="H636" s="57"/>
    </row>
    <row r="637" ht="15.75" customHeight="1">
      <c r="A637" s="57"/>
      <c r="B637" s="57"/>
      <c r="C637" s="57"/>
      <c r="D637" s="57"/>
      <c r="E637" s="57"/>
      <c r="F637" s="57"/>
      <c r="G637" s="57"/>
      <c r="H637" s="57"/>
    </row>
    <row r="638" ht="15.75" customHeight="1">
      <c r="A638" s="57"/>
      <c r="B638" s="57"/>
      <c r="C638" s="57"/>
      <c r="D638" s="57"/>
      <c r="E638" s="57"/>
      <c r="F638" s="57"/>
      <c r="G638" s="57"/>
      <c r="H638" s="57"/>
    </row>
    <row r="639" ht="15.75" customHeight="1">
      <c r="A639" s="57"/>
      <c r="B639" s="57"/>
      <c r="C639" s="57"/>
      <c r="D639" s="57"/>
      <c r="E639" s="57"/>
      <c r="F639" s="57"/>
      <c r="G639" s="57"/>
      <c r="H639" s="57"/>
    </row>
    <row r="640" ht="15.75" customHeight="1">
      <c r="A640" s="57"/>
      <c r="B640" s="57"/>
      <c r="C640" s="57"/>
      <c r="D640" s="57"/>
      <c r="E640" s="57"/>
      <c r="F640" s="57"/>
      <c r="G640" s="57"/>
      <c r="H640" s="57"/>
    </row>
    <row r="641" ht="15.75" customHeight="1">
      <c r="A641" s="57"/>
      <c r="B641" s="57"/>
      <c r="C641" s="57"/>
      <c r="D641" s="57"/>
      <c r="E641" s="57"/>
      <c r="F641" s="57"/>
      <c r="G641" s="57"/>
      <c r="H641" s="57"/>
    </row>
    <row r="642" ht="15.75" customHeight="1">
      <c r="A642" s="57"/>
      <c r="B642" s="57"/>
      <c r="C642" s="57"/>
      <c r="D642" s="57"/>
      <c r="E642" s="57"/>
      <c r="F642" s="57"/>
      <c r="G642" s="57"/>
      <c r="H642" s="57"/>
    </row>
    <row r="643" ht="15.75" customHeight="1">
      <c r="A643" s="57"/>
      <c r="B643" s="57"/>
      <c r="C643" s="57"/>
      <c r="D643" s="57"/>
      <c r="E643" s="57"/>
      <c r="F643" s="57"/>
      <c r="G643" s="57"/>
      <c r="H643" s="57"/>
    </row>
    <row r="644" ht="15.75" customHeight="1">
      <c r="A644" s="57"/>
      <c r="B644" s="57"/>
      <c r="C644" s="57"/>
      <c r="D644" s="57"/>
      <c r="E644" s="57"/>
      <c r="F644" s="57"/>
      <c r="G644" s="57"/>
      <c r="H644" s="57"/>
    </row>
    <row r="645" ht="15.75" customHeight="1">
      <c r="A645" s="57"/>
      <c r="B645" s="57"/>
      <c r="C645" s="57"/>
      <c r="D645" s="57"/>
      <c r="E645" s="57"/>
      <c r="F645" s="57"/>
      <c r="G645" s="57"/>
      <c r="H645" s="57"/>
    </row>
    <row r="646" ht="15.75" customHeight="1">
      <c r="A646" s="57"/>
      <c r="B646" s="57"/>
      <c r="C646" s="57"/>
      <c r="D646" s="57"/>
      <c r="E646" s="57"/>
      <c r="F646" s="57"/>
      <c r="G646" s="57"/>
      <c r="H646" s="57"/>
    </row>
    <row r="647" ht="15.75" customHeight="1">
      <c r="A647" s="57"/>
      <c r="B647" s="57"/>
      <c r="C647" s="57"/>
      <c r="D647" s="57"/>
      <c r="E647" s="57"/>
      <c r="F647" s="57"/>
      <c r="G647" s="57"/>
      <c r="H647" s="57"/>
    </row>
    <row r="648" ht="15.75" customHeight="1">
      <c r="A648" s="57"/>
      <c r="B648" s="57"/>
      <c r="C648" s="57"/>
      <c r="D648" s="57"/>
      <c r="E648" s="57"/>
      <c r="F648" s="57"/>
      <c r="G648" s="57"/>
      <c r="H648" s="57"/>
    </row>
    <row r="649" ht="15.75" customHeight="1">
      <c r="A649" s="57"/>
      <c r="B649" s="57"/>
      <c r="C649" s="57"/>
      <c r="D649" s="57"/>
      <c r="E649" s="57"/>
      <c r="F649" s="57"/>
      <c r="G649" s="57"/>
      <c r="H649" s="57"/>
    </row>
    <row r="650" ht="15.75" customHeight="1">
      <c r="A650" s="57"/>
      <c r="B650" s="57"/>
      <c r="C650" s="57"/>
      <c r="D650" s="57"/>
      <c r="E650" s="57"/>
      <c r="F650" s="57"/>
      <c r="G650" s="57"/>
      <c r="H650" s="57"/>
    </row>
    <row r="651" ht="15.75" customHeight="1">
      <c r="A651" s="57"/>
      <c r="B651" s="57"/>
      <c r="C651" s="57"/>
      <c r="D651" s="57"/>
      <c r="E651" s="57"/>
      <c r="F651" s="57"/>
      <c r="G651" s="57"/>
      <c r="H651" s="57"/>
    </row>
    <row r="652" ht="15.75" customHeight="1">
      <c r="A652" s="57"/>
      <c r="B652" s="57"/>
      <c r="C652" s="57"/>
      <c r="D652" s="57"/>
      <c r="E652" s="57"/>
      <c r="F652" s="57"/>
      <c r="G652" s="57"/>
      <c r="H652" s="57"/>
    </row>
    <row r="653" ht="15.75" customHeight="1">
      <c r="A653" s="57"/>
      <c r="B653" s="57"/>
      <c r="C653" s="57"/>
      <c r="D653" s="57"/>
      <c r="E653" s="57"/>
      <c r="F653" s="57"/>
      <c r="G653" s="57"/>
      <c r="H653" s="57"/>
    </row>
    <row r="654" ht="15.75" customHeight="1">
      <c r="A654" s="57"/>
      <c r="B654" s="57"/>
      <c r="C654" s="57"/>
      <c r="D654" s="57"/>
      <c r="E654" s="57"/>
      <c r="F654" s="57"/>
      <c r="G654" s="57"/>
      <c r="H654" s="57"/>
    </row>
    <row r="655" ht="15.75" customHeight="1">
      <c r="A655" s="57"/>
      <c r="B655" s="57"/>
      <c r="C655" s="57"/>
      <c r="D655" s="57"/>
      <c r="E655" s="57"/>
      <c r="F655" s="57"/>
      <c r="G655" s="57"/>
      <c r="H655" s="57"/>
    </row>
    <row r="656" ht="15.75" customHeight="1">
      <c r="A656" s="57"/>
      <c r="B656" s="57"/>
      <c r="C656" s="57"/>
      <c r="D656" s="57"/>
      <c r="E656" s="57"/>
      <c r="F656" s="57"/>
      <c r="G656" s="57"/>
      <c r="H656" s="57"/>
    </row>
    <row r="657" ht="15.75" customHeight="1">
      <c r="A657" s="57"/>
      <c r="B657" s="57"/>
      <c r="C657" s="57"/>
      <c r="D657" s="57"/>
      <c r="E657" s="57"/>
      <c r="F657" s="57"/>
      <c r="G657" s="57"/>
      <c r="H657" s="57"/>
    </row>
    <row r="658" ht="15.75" customHeight="1">
      <c r="A658" s="57"/>
      <c r="B658" s="57"/>
      <c r="C658" s="57"/>
      <c r="D658" s="57"/>
      <c r="E658" s="57"/>
      <c r="F658" s="57"/>
      <c r="G658" s="57"/>
      <c r="H658" s="57"/>
    </row>
    <row r="659" ht="15.75" customHeight="1">
      <c r="A659" s="57"/>
      <c r="B659" s="57"/>
      <c r="C659" s="57"/>
      <c r="D659" s="57"/>
      <c r="E659" s="57"/>
      <c r="F659" s="57"/>
      <c r="G659" s="57"/>
      <c r="H659" s="57"/>
    </row>
    <row r="660" ht="15.75" customHeight="1">
      <c r="A660" s="57"/>
      <c r="B660" s="57"/>
      <c r="C660" s="57"/>
      <c r="D660" s="57"/>
      <c r="E660" s="57"/>
      <c r="F660" s="57"/>
      <c r="G660" s="57"/>
      <c r="H660" s="57"/>
    </row>
    <row r="661" ht="15.75" customHeight="1">
      <c r="A661" s="57"/>
      <c r="B661" s="57"/>
      <c r="C661" s="57"/>
      <c r="D661" s="57"/>
      <c r="E661" s="57"/>
      <c r="F661" s="57"/>
      <c r="G661" s="57"/>
      <c r="H661" s="57"/>
    </row>
    <row r="662" ht="15.75" customHeight="1">
      <c r="A662" s="57"/>
      <c r="B662" s="57"/>
      <c r="C662" s="57"/>
      <c r="D662" s="57"/>
      <c r="E662" s="57"/>
      <c r="F662" s="57"/>
      <c r="G662" s="57"/>
      <c r="H662" s="57"/>
    </row>
    <row r="663" ht="15.75" customHeight="1">
      <c r="A663" s="57"/>
      <c r="B663" s="57"/>
      <c r="C663" s="57"/>
      <c r="D663" s="57"/>
      <c r="E663" s="57"/>
      <c r="F663" s="57"/>
      <c r="G663" s="57"/>
      <c r="H663" s="57"/>
    </row>
    <row r="664" ht="15.75" customHeight="1">
      <c r="A664" s="57"/>
      <c r="B664" s="57"/>
      <c r="C664" s="57"/>
      <c r="D664" s="57"/>
      <c r="E664" s="57"/>
      <c r="F664" s="57"/>
      <c r="G664" s="57"/>
      <c r="H664" s="57"/>
    </row>
    <row r="665" ht="15.75" customHeight="1">
      <c r="A665" s="57"/>
      <c r="B665" s="57"/>
      <c r="C665" s="57"/>
      <c r="D665" s="57"/>
      <c r="E665" s="57"/>
      <c r="F665" s="57"/>
      <c r="G665" s="57"/>
      <c r="H665" s="57"/>
    </row>
    <row r="666" ht="15.75" customHeight="1">
      <c r="A666" s="57"/>
      <c r="B666" s="57"/>
      <c r="C666" s="57"/>
      <c r="D666" s="57"/>
      <c r="E666" s="57"/>
      <c r="F666" s="57"/>
      <c r="G666" s="57"/>
      <c r="H666" s="57"/>
    </row>
    <row r="667" ht="15.75" customHeight="1">
      <c r="A667" s="57"/>
      <c r="B667" s="57"/>
      <c r="C667" s="57"/>
      <c r="D667" s="57"/>
      <c r="E667" s="57"/>
      <c r="F667" s="57"/>
      <c r="G667" s="57"/>
      <c r="H667" s="57"/>
    </row>
    <row r="668" ht="15.75" customHeight="1">
      <c r="A668" s="57"/>
      <c r="B668" s="57"/>
      <c r="C668" s="57"/>
      <c r="D668" s="57"/>
      <c r="E668" s="57"/>
      <c r="F668" s="57"/>
      <c r="G668" s="57"/>
      <c r="H668" s="57"/>
    </row>
    <row r="669" ht="15.75" customHeight="1">
      <c r="A669" s="57"/>
      <c r="B669" s="57"/>
      <c r="C669" s="57"/>
      <c r="D669" s="57"/>
      <c r="E669" s="57"/>
      <c r="F669" s="57"/>
      <c r="G669" s="57"/>
      <c r="H669" s="57"/>
    </row>
    <row r="670" ht="15.75" customHeight="1">
      <c r="A670" s="57"/>
      <c r="B670" s="57"/>
      <c r="C670" s="57"/>
      <c r="D670" s="57"/>
      <c r="E670" s="57"/>
      <c r="F670" s="57"/>
      <c r="G670" s="57"/>
      <c r="H670" s="57"/>
    </row>
    <row r="671" ht="15.75" customHeight="1">
      <c r="A671" s="57"/>
      <c r="B671" s="57"/>
      <c r="C671" s="57"/>
      <c r="D671" s="57"/>
      <c r="E671" s="57"/>
      <c r="F671" s="57"/>
      <c r="G671" s="57"/>
      <c r="H671" s="57"/>
    </row>
    <row r="672" ht="15.75" customHeight="1">
      <c r="A672" s="57"/>
      <c r="B672" s="57"/>
      <c r="C672" s="57"/>
      <c r="D672" s="57"/>
      <c r="E672" s="57"/>
      <c r="F672" s="57"/>
      <c r="G672" s="57"/>
      <c r="H672" s="57"/>
    </row>
    <row r="673" ht="15.75" customHeight="1">
      <c r="A673" s="57"/>
      <c r="B673" s="57"/>
      <c r="C673" s="57"/>
      <c r="D673" s="57"/>
      <c r="E673" s="57"/>
      <c r="F673" s="57"/>
      <c r="G673" s="57"/>
      <c r="H673" s="57"/>
    </row>
    <row r="674" ht="15.75" customHeight="1">
      <c r="A674" s="57"/>
      <c r="B674" s="57"/>
      <c r="C674" s="57"/>
      <c r="D674" s="57"/>
      <c r="E674" s="57"/>
      <c r="F674" s="57"/>
      <c r="G674" s="57"/>
      <c r="H674" s="57"/>
    </row>
    <row r="675" ht="15.75" customHeight="1">
      <c r="A675" s="57"/>
      <c r="B675" s="57"/>
      <c r="C675" s="57"/>
      <c r="D675" s="57"/>
      <c r="E675" s="57"/>
      <c r="F675" s="57"/>
      <c r="G675" s="57"/>
      <c r="H675" s="57"/>
    </row>
    <row r="676" ht="15.75" customHeight="1">
      <c r="A676" s="57"/>
      <c r="B676" s="57"/>
      <c r="C676" s="57"/>
      <c r="D676" s="57"/>
      <c r="E676" s="57"/>
      <c r="F676" s="57"/>
      <c r="G676" s="57"/>
      <c r="H676" s="57"/>
    </row>
    <row r="677" ht="15.75" customHeight="1">
      <c r="A677" s="57"/>
      <c r="B677" s="57"/>
      <c r="C677" s="57"/>
      <c r="D677" s="57"/>
      <c r="E677" s="57"/>
      <c r="F677" s="57"/>
      <c r="G677" s="57"/>
      <c r="H677" s="57"/>
    </row>
    <row r="678" ht="15.75" customHeight="1">
      <c r="A678" s="57"/>
      <c r="B678" s="57"/>
      <c r="C678" s="57"/>
      <c r="D678" s="57"/>
      <c r="E678" s="57"/>
      <c r="F678" s="57"/>
      <c r="G678" s="57"/>
      <c r="H678" s="57"/>
    </row>
    <row r="679" ht="15.75" customHeight="1">
      <c r="A679" s="57"/>
      <c r="B679" s="57"/>
      <c r="C679" s="57"/>
      <c r="D679" s="57"/>
      <c r="E679" s="57"/>
      <c r="F679" s="57"/>
      <c r="G679" s="57"/>
      <c r="H679" s="57"/>
    </row>
    <row r="680" ht="15.75" customHeight="1">
      <c r="A680" s="57"/>
      <c r="B680" s="57"/>
      <c r="C680" s="57"/>
      <c r="D680" s="57"/>
      <c r="E680" s="57"/>
      <c r="F680" s="57"/>
      <c r="G680" s="57"/>
      <c r="H680" s="57"/>
    </row>
    <row r="681" ht="15.75" customHeight="1">
      <c r="A681" s="57"/>
      <c r="B681" s="57"/>
      <c r="C681" s="57"/>
      <c r="D681" s="57"/>
      <c r="E681" s="57"/>
      <c r="F681" s="57"/>
      <c r="G681" s="57"/>
      <c r="H681" s="57"/>
    </row>
    <row r="682" ht="15.75" customHeight="1">
      <c r="A682" s="57"/>
      <c r="B682" s="57"/>
      <c r="C682" s="57"/>
      <c r="D682" s="57"/>
      <c r="E682" s="57"/>
      <c r="F682" s="57"/>
      <c r="G682" s="57"/>
      <c r="H682" s="57"/>
    </row>
    <row r="683" ht="15.75" customHeight="1">
      <c r="A683" s="57"/>
      <c r="B683" s="57"/>
      <c r="C683" s="57"/>
      <c r="D683" s="57"/>
      <c r="E683" s="57"/>
      <c r="F683" s="57"/>
      <c r="G683" s="57"/>
      <c r="H683" s="57"/>
    </row>
    <row r="684" ht="15.75" customHeight="1">
      <c r="A684" s="57"/>
      <c r="B684" s="57"/>
      <c r="C684" s="57"/>
      <c r="D684" s="57"/>
      <c r="E684" s="57"/>
      <c r="F684" s="57"/>
      <c r="G684" s="57"/>
      <c r="H684" s="57"/>
    </row>
    <row r="685" ht="15.75" customHeight="1">
      <c r="A685" s="57"/>
      <c r="B685" s="57"/>
      <c r="C685" s="57"/>
      <c r="D685" s="57"/>
      <c r="E685" s="57"/>
      <c r="F685" s="57"/>
      <c r="G685" s="57"/>
      <c r="H685" s="57"/>
    </row>
    <row r="686" ht="15.75" customHeight="1">
      <c r="A686" s="57"/>
      <c r="B686" s="57"/>
      <c r="C686" s="57"/>
      <c r="D686" s="57"/>
      <c r="E686" s="57"/>
      <c r="F686" s="57"/>
      <c r="G686" s="57"/>
      <c r="H686" s="57"/>
    </row>
    <row r="687" ht="15.75" customHeight="1">
      <c r="A687" s="57"/>
      <c r="B687" s="57"/>
      <c r="C687" s="57"/>
      <c r="D687" s="57"/>
      <c r="E687" s="57"/>
      <c r="F687" s="57"/>
      <c r="G687" s="57"/>
      <c r="H687" s="57"/>
    </row>
    <row r="688" ht="15.75" customHeight="1">
      <c r="A688" s="57"/>
      <c r="B688" s="57"/>
      <c r="C688" s="57"/>
      <c r="D688" s="57"/>
      <c r="E688" s="57"/>
      <c r="F688" s="57"/>
      <c r="G688" s="57"/>
      <c r="H688" s="57"/>
    </row>
    <row r="689" ht="15.75" customHeight="1">
      <c r="A689" s="57"/>
      <c r="B689" s="57"/>
      <c r="C689" s="57"/>
      <c r="D689" s="57"/>
      <c r="E689" s="57"/>
      <c r="F689" s="57"/>
      <c r="G689" s="57"/>
      <c r="H689" s="57"/>
    </row>
    <row r="690" ht="15.75" customHeight="1">
      <c r="A690" s="57"/>
      <c r="B690" s="57"/>
      <c r="C690" s="57"/>
      <c r="D690" s="57"/>
      <c r="E690" s="57"/>
      <c r="F690" s="57"/>
      <c r="G690" s="57"/>
      <c r="H690" s="57"/>
    </row>
    <row r="691" ht="15.75" customHeight="1">
      <c r="A691" s="57"/>
      <c r="B691" s="57"/>
      <c r="C691" s="57"/>
      <c r="D691" s="57"/>
      <c r="E691" s="57"/>
      <c r="F691" s="57"/>
      <c r="G691" s="57"/>
      <c r="H691" s="57"/>
    </row>
    <row r="692" ht="15.75" customHeight="1">
      <c r="A692" s="57"/>
      <c r="B692" s="57"/>
      <c r="C692" s="57"/>
      <c r="D692" s="57"/>
      <c r="E692" s="57"/>
      <c r="F692" s="57"/>
      <c r="G692" s="57"/>
      <c r="H692" s="57"/>
    </row>
    <row r="693" ht="15.75" customHeight="1">
      <c r="A693" s="57"/>
      <c r="B693" s="57"/>
      <c r="C693" s="57"/>
      <c r="D693" s="57"/>
      <c r="E693" s="57"/>
      <c r="F693" s="57"/>
      <c r="G693" s="57"/>
      <c r="H693" s="57"/>
    </row>
    <row r="694" ht="15.75" customHeight="1">
      <c r="A694" s="57"/>
      <c r="B694" s="57"/>
      <c r="C694" s="57"/>
      <c r="D694" s="57"/>
      <c r="E694" s="57"/>
      <c r="F694" s="57"/>
      <c r="G694" s="57"/>
      <c r="H694" s="57"/>
    </row>
    <row r="695" ht="15.75" customHeight="1">
      <c r="A695" s="57"/>
      <c r="B695" s="57"/>
      <c r="C695" s="57"/>
      <c r="D695" s="57"/>
      <c r="E695" s="57"/>
      <c r="F695" s="57"/>
      <c r="G695" s="57"/>
      <c r="H695" s="57"/>
    </row>
    <row r="696" ht="15.75" customHeight="1">
      <c r="A696" s="57"/>
      <c r="B696" s="57"/>
      <c r="C696" s="57"/>
      <c r="D696" s="57"/>
      <c r="E696" s="57"/>
      <c r="F696" s="57"/>
      <c r="G696" s="57"/>
      <c r="H696" s="57"/>
    </row>
    <row r="697" ht="15.75" customHeight="1">
      <c r="A697" s="57"/>
      <c r="B697" s="57"/>
      <c r="C697" s="57"/>
      <c r="D697" s="57"/>
      <c r="E697" s="57"/>
      <c r="F697" s="57"/>
      <c r="G697" s="57"/>
      <c r="H697" s="57"/>
    </row>
    <row r="698" ht="15.75" customHeight="1">
      <c r="A698" s="57"/>
      <c r="B698" s="57"/>
      <c r="C698" s="57"/>
      <c r="D698" s="57"/>
      <c r="E698" s="57"/>
      <c r="F698" s="57"/>
      <c r="G698" s="57"/>
      <c r="H698" s="57"/>
    </row>
    <row r="699" ht="15.75" customHeight="1">
      <c r="A699" s="57"/>
      <c r="B699" s="57"/>
      <c r="C699" s="57"/>
      <c r="D699" s="57"/>
      <c r="E699" s="57"/>
      <c r="F699" s="57"/>
      <c r="G699" s="57"/>
      <c r="H699" s="57"/>
    </row>
    <row r="700" ht="15.75" customHeight="1">
      <c r="A700" s="57"/>
      <c r="B700" s="57"/>
      <c r="C700" s="57"/>
      <c r="D700" s="57"/>
      <c r="E700" s="57"/>
      <c r="F700" s="57"/>
      <c r="G700" s="57"/>
      <c r="H700" s="57"/>
    </row>
    <row r="701" ht="15.75" customHeight="1">
      <c r="A701" s="57"/>
      <c r="B701" s="57"/>
      <c r="C701" s="57"/>
      <c r="D701" s="57"/>
      <c r="E701" s="57"/>
      <c r="F701" s="57"/>
      <c r="G701" s="57"/>
      <c r="H701" s="57"/>
    </row>
    <row r="702" ht="15.75" customHeight="1">
      <c r="A702" s="57"/>
      <c r="B702" s="57"/>
      <c r="C702" s="57"/>
      <c r="D702" s="57"/>
      <c r="E702" s="57"/>
      <c r="F702" s="57"/>
      <c r="G702" s="57"/>
      <c r="H702" s="57"/>
    </row>
    <row r="703" ht="15.75" customHeight="1">
      <c r="A703" s="57"/>
      <c r="B703" s="57"/>
      <c r="C703" s="57"/>
      <c r="D703" s="57"/>
      <c r="E703" s="57"/>
      <c r="F703" s="57"/>
      <c r="G703" s="57"/>
      <c r="H703" s="57"/>
    </row>
    <row r="704" ht="15.75" customHeight="1">
      <c r="A704" s="57"/>
      <c r="B704" s="57"/>
      <c r="C704" s="57"/>
      <c r="D704" s="57"/>
      <c r="E704" s="57"/>
      <c r="F704" s="57"/>
      <c r="G704" s="57"/>
      <c r="H704" s="57"/>
    </row>
    <row r="705" ht="15.75" customHeight="1">
      <c r="A705" s="57"/>
      <c r="B705" s="57"/>
      <c r="C705" s="57"/>
      <c r="D705" s="57"/>
      <c r="E705" s="57"/>
      <c r="F705" s="57"/>
      <c r="G705" s="57"/>
      <c r="H705" s="57"/>
    </row>
    <row r="706" ht="15.75" customHeight="1">
      <c r="A706" s="57"/>
      <c r="B706" s="57"/>
      <c r="C706" s="57"/>
      <c r="D706" s="57"/>
      <c r="E706" s="57"/>
      <c r="F706" s="57"/>
      <c r="G706" s="57"/>
      <c r="H706" s="57"/>
    </row>
    <row r="707" ht="15.75" customHeight="1">
      <c r="A707" s="57"/>
      <c r="B707" s="57"/>
      <c r="C707" s="57"/>
      <c r="D707" s="57"/>
      <c r="E707" s="57"/>
      <c r="F707" s="57"/>
      <c r="G707" s="57"/>
      <c r="H707" s="57"/>
    </row>
    <row r="708" ht="15.75" customHeight="1">
      <c r="A708" s="57"/>
      <c r="B708" s="57"/>
      <c r="C708" s="57"/>
      <c r="D708" s="57"/>
      <c r="E708" s="57"/>
      <c r="F708" s="57"/>
      <c r="G708" s="57"/>
      <c r="H708" s="57"/>
    </row>
    <row r="709" ht="15.75" customHeight="1">
      <c r="A709" s="57"/>
      <c r="B709" s="57"/>
      <c r="C709" s="57"/>
      <c r="D709" s="57"/>
      <c r="E709" s="57"/>
      <c r="F709" s="57"/>
      <c r="G709" s="57"/>
      <c r="H709" s="57"/>
    </row>
    <row r="710" ht="15.75" customHeight="1">
      <c r="A710" s="57"/>
      <c r="B710" s="57"/>
      <c r="C710" s="57"/>
      <c r="D710" s="57"/>
      <c r="E710" s="57"/>
      <c r="F710" s="57"/>
      <c r="G710" s="57"/>
      <c r="H710" s="57"/>
    </row>
    <row r="711" ht="15.75" customHeight="1">
      <c r="A711" s="57"/>
      <c r="B711" s="57"/>
      <c r="C711" s="57"/>
      <c r="D711" s="57"/>
      <c r="E711" s="57"/>
      <c r="F711" s="57"/>
      <c r="G711" s="57"/>
      <c r="H711" s="57"/>
    </row>
    <row r="712" ht="15.75" customHeight="1">
      <c r="A712" s="57"/>
      <c r="B712" s="57"/>
      <c r="C712" s="57"/>
      <c r="D712" s="57"/>
      <c r="E712" s="57"/>
      <c r="F712" s="57"/>
      <c r="G712" s="57"/>
      <c r="H712" s="57"/>
    </row>
    <row r="713" ht="15.75" customHeight="1">
      <c r="A713" s="57"/>
      <c r="B713" s="57"/>
      <c r="C713" s="57"/>
      <c r="D713" s="57"/>
      <c r="E713" s="57"/>
      <c r="F713" s="57"/>
      <c r="G713" s="57"/>
      <c r="H713" s="57"/>
    </row>
    <row r="714" ht="15.75" customHeight="1">
      <c r="A714" s="57"/>
      <c r="B714" s="57"/>
      <c r="C714" s="57"/>
      <c r="D714" s="57"/>
      <c r="E714" s="57"/>
      <c r="F714" s="57"/>
      <c r="G714" s="57"/>
      <c r="H714" s="57"/>
    </row>
    <row r="715" ht="15.75" customHeight="1">
      <c r="A715" s="57"/>
      <c r="B715" s="57"/>
      <c r="C715" s="57"/>
      <c r="D715" s="57"/>
      <c r="E715" s="57"/>
      <c r="F715" s="57"/>
      <c r="G715" s="57"/>
      <c r="H715" s="57"/>
    </row>
    <row r="716" ht="15.75" customHeight="1">
      <c r="A716" s="57"/>
      <c r="B716" s="57"/>
      <c r="C716" s="57"/>
      <c r="D716" s="57"/>
      <c r="E716" s="57"/>
      <c r="F716" s="57"/>
      <c r="G716" s="57"/>
      <c r="H716" s="57"/>
    </row>
    <row r="717" ht="15.75" customHeight="1">
      <c r="A717" s="57"/>
      <c r="B717" s="57"/>
      <c r="C717" s="57"/>
      <c r="D717" s="57"/>
      <c r="E717" s="57"/>
      <c r="F717" s="57"/>
      <c r="G717" s="57"/>
      <c r="H717" s="57"/>
    </row>
    <row r="718" ht="15.75" customHeight="1">
      <c r="A718" s="57"/>
      <c r="B718" s="57"/>
      <c r="C718" s="57"/>
      <c r="D718" s="57"/>
      <c r="E718" s="57"/>
      <c r="F718" s="57"/>
      <c r="G718" s="57"/>
      <c r="H718" s="57"/>
    </row>
    <row r="719" ht="15.75" customHeight="1">
      <c r="A719" s="57"/>
      <c r="B719" s="57"/>
      <c r="C719" s="57"/>
      <c r="D719" s="57"/>
      <c r="E719" s="57"/>
      <c r="F719" s="57"/>
      <c r="G719" s="57"/>
      <c r="H719" s="57"/>
    </row>
    <row r="720" ht="15.75" customHeight="1">
      <c r="A720" s="57"/>
      <c r="B720" s="57"/>
      <c r="C720" s="57"/>
      <c r="D720" s="57"/>
      <c r="E720" s="57"/>
      <c r="F720" s="57"/>
      <c r="G720" s="57"/>
      <c r="H720" s="57"/>
    </row>
    <row r="721" ht="15.75" customHeight="1">
      <c r="A721" s="57"/>
      <c r="B721" s="57"/>
      <c r="C721" s="57"/>
      <c r="D721" s="57"/>
      <c r="E721" s="57"/>
      <c r="F721" s="57"/>
      <c r="G721" s="57"/>
      <c r="H721" s="57"/>
    </row>
    <row r="722" ht="15.75" customHeight="1">
      <c r="A722" s="57"/>
      <c r="B722" s="57"/>
      <c r="C722" s="57"/>
      <c r="D722" s="57"/>
      <c r="E722" s="57"/>
      <c r="F722" s="57"/>
      <c r="G722" s="57"/>
      <c r="H722" s="57"/>
    </row>
    <row r="723" ht="15.75" customHeight="1">
      <c r="A723" s="57"/>
      <c r="B723" s="57"/>
      <c r="C723" s="57"/>
      <c r="D723" s="57"/>
      <c r="E723" s="57"/>
      <c r="F723" s="57"/>
      <c r="G723" s="57"/>
      <c r="H723" s="57"/>
    </row>
    <row r="724" ht="15.75" customHeight="1">
      <c r="A724" s="57"/>
      <c r="B724" s="57"/>
      <c r="C724" s="57"/>
      <c r="D724" s="57"/>
      <c r="E724" s="57"/>
      <c r="F724" s="57"/>
      <c r="G724" s="57"/>
      <c r="H724" s="57"/>
    </row>
    <row r="725" ht="15.75" customHeight="1">
      <c r="A725" s="57"/>
      <c r="B725" s="57"/>
      <c r="C725" s="57"/>
      <c r="D725" s="57"/>
      <c r="E725" s="57"/>
      <c r="F725" s="57"/>
      <c r="G725" s="57"/>
      <c r="H725" s="57"/>
    </row>
    <row r="726" ht="15.75" customHeight="1">
      <c r="A726" s="57"/>
      <c r="B726" s="57"/>
      <c r="C726" s="57"/>
      <c r="D726" s="57"/>
      <c r="E726" s="57"/>
      <c r="F726" s="57"/>
      <c r="G726" s="57"/>
      <c r="H726" s="57"/>
    </row>
    <row r="727" ht="15.75" customHeight="1">
      <c r="A727" s="57"/>
      <c r="B727" s="57"/>
      <c r="C727" s="57"/>
      <c r="D727" s="57"/>
      <c r="E727" s="57"/>
      <c r="F727" s="57"/>
      <c r="G727" s="57"/>
      <c r="H727" s="57"/>
    </row>
    <row r="728" ht="15.75" customHeight="1">
      <c r="A728" s="57"/>
      <c r="B728" s="57"/>
      <c r="C728" s="57"/>
      <c r="D728" s="57"/>
      <c r="E728" s="57"/>
      <c r="F728" s="57"/>
      <c r="G728" s="57"/>
      <c r="H728" s="57"/>
    </row>
    <row r="729" ht="15.75" customHeight="1">
      <c r="A729" s="57"/>
      <c r="B729" s="57"/>
      <c r="C729" s="57"/>
      <c r="D729" s="57"/>
      <c r="E729" s="57"/>
      <c r="F729" s="57"/>
      <c r="G729" s="57"/>
      <c r="H729" s="57"/>
    </row>
    <row r="730" ht="15.75" customHeight="1">
      <c r="A730" s="57"/>
      <c r="B730" s="57"/>
      <c r="C730" s="57"/>
      <c r="D730" s="57"/>
      <c r="E730" s="57"/>
      <c r="F730" s="57"/>
      <c r="G730" s="57"/>
      <c r="H730" s="57"/>
    </row>
    <row r="731" ht="15.75" customHeight="1">
      <c r="A731" s="57"/>
      <c r="B731" s="57"/>
      <c r="C731" s="57"/>
      <c r="D731" s="57"/>
      <c r="E731" s="57"/>
      <c r="F731" s="57"/>
      <c r="G731" s="57"/>
      <c r="H731" s="57"/>
    </row>
    <row r="732" ht="15.75" customHeight="1">
      <c r="A732" s="57"/>
      <c r="B732" s="57"/>
      <c r="C732" s="57"/>
      <c r="D732" s="57"/>
      <c r="E732" s="57"/>
      <c r="F732" s="57"/>
      <c r="G732" s="57"/>
      <c r="H732" s="57"/>
    </row>
    <row r="733" ht="15.75" customHeight="1">
      <c r="A733" s="57"/>
      <c r="B733" s="57"/>
      <c r="C733" s="57"/>
      <c r="D733" s="57"/>
      <c r="E733" s="57"/>
      <c r="F733" s="57"/>
      <c r="G733" s="57"/>
      <c r="H733" s="57"/>
    </row>
    <row r="734" ht="15.75" customHeight="1">
      <c r="A734" s="57"/>
      <c r="B734" s="57"/>
      <c r="C734" s="57"/>
      <c r="D734" s="57"/>
      <c r="E734" s="57"/>
      <c r="F734" s="57"/>
      <c r="G734" s="57"/>
      <c r="H734" s="57"/>
    </row>
    <row r="735" ht="15.75" customHeight="1">
      <c r="A735" s="57"/>
      <c r="B735" s="57"/>
      <c r="C735" s="57"/>
      <c r="D735" s="57"/>
      <c r="E735" s="57"/>
      <c r="F735" s="57"/>
      <c r="G735" s="57"/>
      <c r="H735" s="57"/>
    </row>
    <row r="736" ht="15.75" customHeight="1">
      <c r="A736" s="57"/>
      <c r="B736" s="57"/>
      <c r="C736" s="57"/>
      <c r="D736" s="57"/>
      <c r="E736" s="57"/>
      <c r="F736" s="57"/>
      <c r="G736" s="57"/>
      <c r="H736" s="57"/>
    </row>
    <row r="737" ht="15.75" customHeight="1">
      <c r="A737" s="57"/>
      <c r="B737" s="57"/>
      <c r="C737" s="57"/>
      <c r="D737" s="57"/>
      <c r="E737" s="57"/>
      <c r="F737" s="57"/>
      <c r="G737" s="57"/>
      <c r="H737" s="57"/>
    </row>
    <row r="738" ht="15.75" customHeight="1">
      <c r="A738" s="57"/>
      <c r="B738" s="57"/>
      <c r="C738" s="57"/>
      <c r="D738" s="57"/>
      <c r="E738" s="57"/>
      <c r="F738" s="57"/>
      <c r="G738" s="57"/>
      <c r="H738" s="57"/>
    </row>
    <row r="739" ht="15.75" customHeight="1">
      <c r="A739" s="57"/>
      <c r="B739" s="57"/>
      <c r="C739" s="57"/>
      <c r="D739" s="57"/>
      <c r="E739" s="57"/>
      <c r="F739" s="57"/>
      <c r="G739" s="57"/>
      <c r="H739" s="57"/>
    </row>
    <row r="740" ht="15.75" customHeight="1">
      <c r="A740" s="57"/>
      <c r="B740" s="57"/>
      <c r="C740" s="57"/>
      <c r="D740" s="57"/>
      <c r="E740" s="57"/>
      <c r="F740" s="57"/>
      <c r="G740" s="57"/>
      <c r="H740" s="57"/>
    </row>
    <row r="741" ht="15.75" customHeight="1">
      <c r="A741" s="57"/>
      <c r="B741" s="57"/>
      <c r="C741" s="57"/>
      <c r="D741" s="57"/>
      <c r="E741" s="57"/>
      <c r="F741" s="57"/>
      <c r="G741" s="57"/>
      <c r="H741" s="57"/>
    </row>
    <row r="742" ht="15.75" customHeight="1">
      <c r="A742" s="57"/>
      <c r="B742" s="57"/>
      <c r="C742" s="57"/>
      <c r="D742" s="57"/>
      <c r="E742" s="57"/>
      <c r="F742" s="57"/>
      <c r="G742" s="57"/>
      <c r="H742" s="57"/>
    </row>
    <row r="743" ht="15.75" customHeight="1">
      <c r="A743" s="57"/>
      <c r="B743" s="57"/>
      <c r="C743" s="57"/>
      <c r="D743" s="57"/>
      <c r="E743" s="57"/>
      <c r="F743" s="57"/>
      <c r="G743" s="57"/>
      <c r="H743" s="57"/>
    </row>
    <row r="744" ht="15.75" customHeight="1">
      <c r="A744" s="57"/>
      <c r="B744" s="57"/>
      <c r="C744" s="57"/>
      <c r="D744" s="57"/>
      <c r="E744" s="57"/>
      <c r="F744" s="57"/>
      <c r="G744" s="57"/>
      <c r="H744" s="57"/>
    </row>
    <row r="745" ht="15.75" customHeight="1">
      <c r="A745" s="57"/>
      <c r="B745" s="57"/>
      <c r="C745" s="57"/>
      <c r="D745" s="57"/>
      <c r="E745" s="57"/>
      <c r="F745" s="57"/>
      <c r="G745" s="57"/>
      <c r="H745" s="57"/>
    </row>
    <row r="746" ht="15.75" customHeight="1">
      <c r="A746" s="57"/>
      <c r="B746" s="57"/>
      <c r="C746" s="57"/>
      <c r="D746" s="57"/>
      <c r="E746" s="57"/>
      <c r="F746" s="57"/>
      <c r="G746" s="57"/>
      <c r="H746" s="57"/>
    </row>
    <row r="747" ht="15.75" customHeight="1">
      <c r="A747" s="57"/>
      <c r="B747" s="57"/>
      <c r="C747" s="57"/>
      <c r="D747" s="57"/>
      <c r="E747" s="57"/>
      <c r="F747" s="57"/>
      <c r="G747" s="57"/>
      <c r="H747" s="57"/>
    </row>
    <row r="748" ht="15.75" customHeight="1">
      <c r="A748" s="57"/>
      <c r="B748" s="57"/>
      <c r="C748" s="57"/>
      <c r="D748" s="57"/>
      <c r="E748" s="57"/>
      <c r="F748" s="57"/>
      <c r="G748" s="57"/>
      <c r="H748" s="57"/>
    </row>
    <row r="749" ht="15.75" customHeight="1">
      <c r="A749" s="57"/>
      <c r="B749" s="57"/>
      <c r="C749" s="57"/>
      <c r="D749" s="57"/>
      <c r="E749" s="57"/>
      <c r="F749" s="57"/>
      <c r="G749" s="57"/>
      <c r="H749" s="57"/>
    </row>
    <row r="750" ht="15.75" customHeight="1">
      <c r="A750" s="57"/>
      <c r="B750" s="57"/>
      <c r="C750" s="57"/>
      <c r="D750" s="57"/>
      <c r="E750" s="57"/>
      <c r="F750" s="57"/>
      <c r="G750" s="57"/>
      <c r="H750" s="57"/>
    </row>
    <row r="751" ht="15.75" customHeight="1">
      <c r="A751" s="57"/>
      <c r="B751" s="57"/>
      <c r="C751" s="57"/>
      <c r="D751" s="57"/>
      <c r="E751" s="57"/>
      <c r="F751" s="57"/>
      <c r="G751" s="57"/>
      <c r="H751" s="57"/>
    </row>
    <row r="752" ht="15.75" customHeight="1">
      <c r="A752" s="57"/>
      <c r="B752" s="57"/>
      <c r="C752" s="57"/>
      <c r="D752" s="57"/>
      <c r="E752" s="57"/>
      <c r="F752" s="57"/>
      <c r="G752" s="57"/>
      <c r="H752" s="57"/>
    </row>
    <row r="753" ht="15.75" customHeight="1">
      <c r="A753" s="57"/>
      <c r="B753" s="57"/>
      <c r="C753" s="57"/>
      <c r="D753" s="57"/>
      <c r="E753" s="57"/>
      <c r="F753" s="57"/>
      <c r="G753" s="57"/>
      <c r="H753" s="57"/>
    </row>
    <row r="754" ht="15.75" customHeight="1">
      <c r="A754" s="57"/>
      <c r="B754" s="57"/>
      <c r="C754" s="57"/>
      <c r="D754" s="57"/>
      <c r="E754" s="57"/>
      <c r="F754" s="57"/>
      <c r="G754" s="57"/>
      <c r="H754" s="57"/>
    </row>
    <row r="755" ht="15.75" customHeight="1">
      <c r="A755" s="57"/>
      <c r="B755" s="57"/>
      <c r="C755" s="57"/>
      <c r="D755" s="57"/>
      <c r="E755" s="57"/>
      <c r="F755" s="57"/>
      <c r="G755" s="57"/>
      <c r="H755" s="57"/>
    </row>
    <row r="756" ht="15.75" customHeight="1">
      <c r="A756" s="57"/>
      <c r="B756" s="57"/>
      <c r="C756" s="57"/>
      <c r="D756" s="57"/>
      <c r="E756" s="57"/>
      <c r="F756" s="57"/>
      <c r="G756" s="57"/>
      <c r="H756" s="57"/>
    </row>
    <row r="757" ht="15.75" customHeight="1">
      <c r="A757" s="57"/>
      <c r="B757" s="57"/>
      <c r="C757" s="57"/>
      <c r="D757" s="57"/>
      <c r="E757" s="57"/>
      <c r="F757" s="57"/>
      <c r="G757" s="57"/>
      <c r="H757" s="57"/>
    </row>
    <row r="758" ht="15.75" customHeight="1">
      <c r="A758" s="57"/>
      <c r="B758" s="57"/>
      <c r="C758" s="57"/>
      <c r="D758" s="57"/>
      <c r="E758" s="57"/>
      <c r="F758" s="57"/>
      <c r="G758" s="57"/>
      <c r="H758" s="57"/>
    </row>
    <row r="759" ht="15.75" customHeight="1">
      <c r="A759" s="57"/>
      <c r="B759" s="57"/>
      <c r="C759" s="57"/>
      <c r="D759" s="57"/>
      <c r="E759" s="57"/>
      <c r="F759" s="57"/>
      <c r="G759" s="57"/>
      <c r="H759" s="57"/>
    </row>
    <row r="760" ht="15.75" customHeight="1">
      <c r="A760" s="57"/>
      <c r="B760" s="57"/>
      <c r="C760" s="57"/>
      <c r="D760" s="57"/>
      <c r="E760" s="57"/>
      <c r="F760" s="57"/>
      <c r="G760" s="57"/>
      <c r="H760" s="57"/>
    </row>
    <row r="761" ht="15.75" customHeight="1">
      <c r="A761" s="57"/>
      <c r="B761" s="57"/>
      <c r="C761" s="57"/>
      <c r="D761" s="57"/>
      <c r="E761" s="57"/>
      <c r="F761" s="57"/>
      <c r="G761" s="57"/>
      <c r="H761" s="57"/>
    </row>
    <row r="762" ht="15.75" customHeight="1">
      <c r="A762" s="57"/>
      <c r="B762" s="57"/>
      <c r="C762" s="57"/>
      <c r="D762" s="57"/>
      <c r="E762" s="57"/>
      <c r="F762" s="57"/>
      <c r="G762" s="57"/>
      <c r="H762" s="57"/>
    </row>
    <row r="763" ht="15.75" customHeight="1">
      <c r="A763" s="57"/>
      <c r="B763" s="57"/>
      <c r="C763" s="57"/>
      <c r="D763" s="57"/>
      <c r="E763" s="57"/>
      <c r="F763" s="57"/>
      <c r="G763" s="57"/>
      <c r="H763" s="57"/>
    </row>
    <row r="764" ht="15.75" customHeight="1">
      <c r="A764" s="57"/>
      <c r="B764" s="57"/>
      <c r="C764" s="57"/>
      <c r="D764" s="57"/>
      <c r="E764" s="57"/>
      <c r="F764" s="57"/>
      <c r="G764" s="57"/>
      <c r="H764" s="57"/>
    </row>
    <row r="765" ht="15.75" customHeight="1">
      <c r="A765" s="57"/>
      <c r="B765" s="57"/>
      <c r="C765" s="57"/>
      <c r="D765" s="57"/>
      <c r="E765" s="57"/>
      <c r="F765" s="57"/>
      <c r="G765" s="57"/>
      <c r="H765" s="57"/>
    </row>
    <row r="766" ht="15.75" customHeight="1">
      <c r="A766" s="57"/>
      <c r="B766" s="57"/>
      <c r="C766" s="57"/>
      <c r="D766" s="57"/>
      <c r="E766" s="57"/>
      <c r="F766" s="57"/>
      <c r="G766" s="57"/>
      <c r="H766" s="57"/>
    </row>
    <row r="767" ht="15.75" customHeight="1">
      <c r="A767" s="57"/>
      <c r="B767" s="57"/>
      <c r="C767" s="57"/>
      <c r="D767" s="57"/>
      <c r="E767" s="57"/>
      <c r="F767" s="57"/>
      <c r="G767" s="57"/>
      <c r="H767" s="57"/>
    </row>
    <row r="768" ht="15.75" customHeight="1">
      <c r="A768" s="57"/>
      <c r="B768" s="57"/>
      <c r="C768" s="57"/>
      <c r="D768" s="57"/>
      <c r="E768" s="57"/>
      <c r="F768" s="57"/>
      <c r="G768" s="57"/>
      <c r="H768" s="57"/>
    </row>
    <row r="769" ht="15.75" customHeight="1">
      <c r="A769" s="57"/>
      <c r="B769" s="57"/>
      <c r="C769" s="57"/>
      <c r="D769" s="57"/>
      <c r="E769" s="57"/>
      <c r="F769" s="57"/>
      <c r="G769" s="57"/>
      <c r="H769" s="57"/>
    </row>
    <row r="770" ht="15.75" customHeight="1">
      <c r="A770" s="57"/>
      <c r="B770" s="57"/>
      <c r="C770" s="57"/>
      <c r="D770" s="57"/>
      <c r="E770" s="57"/>
      <c r="F770" s="57"/>
      <c r="G770" s="57"/>
      <c r="H770" s="57"/>
    </row>
    <row r="771" ht="15.75" customHeight="1">
      <c r="A771" s="57"/>
      <c r="B771" s="57"/>
      <c r="C771" s="57"/>
      <c r="D771" s="57"/>
      <c r="E771" s="57"/>
      <c r="F771" s="57"/>
      <c r="G771" s="57"/>
      <c r="H771" s="57"/>
    </row>
    <row r="772" ht="15.75" customHeight="1">
      <c r="A772" s="57"/>
      <c r="B772" s="57"/>
      <c r="C772" s="57"/>
      <c r="D772" s="57"/>
      <c r="E772" s="57"/>
      <c r="F772" s="57"/>
      <c r="G772" s="57"/>
      <c r="H772" s="57"/>
    </row>
    <row r="773" ht="15.75" customHeight="1">
      <c r="A773" s="57"/>
      <c r="B773" s="57"/>
      <c r="C773" s="57"/>
      <c r="D773" s="57"/>
      <c r="E773" s="57"/>
      <c r="F773" s="57"/>
      <c r="G773" s="57"/>
      <c r="H773" s="57"/>
    </row>
    <row r="774" ht="15.75" customHeight="1">
      <c r="A774" s="57"/>
      <c r="B774" s="57"/>
      <c r="C774" s="57"/>
      <c r="D774" s="57"/>
      <c r="E774" s="57"/>
      <c r="F774" s="57"/>
      <c r="G774" s="57"/>
      <c r="H774" s="57"/>
    </row>
    <row r="775" ht="15.75" customHeight="1">
      <c r="A775" s="57"/>
      <c r="B775" s="57"/>
      <c r="C775" s="57"/>
      <c r="D775" s="57"/>
      <c r="E775" s="57"/>
      <c r="F775" s="57"/>
      <c r="G775" s="57"/>
      <c r="H775" s="57"/>
    </row>
    <row r="776" ht="15.75" customHeight="1">
      <c r="A776" s="57"/>
      <c r="B776" s="57"/>
      <c r="C776" s="57"/>
      <c r="D776" s="57"/>
      <c r="E776" s="57"/>
      <c r="F776" s="57"/>
      <c r="G776" s="57"/>
      <c r="H776" s="57"/>
    </row>
    <row r="777" ht="15.75" customHeight="1">
      <c r="A777" s="57"/>
      <c r="B777" s="57"/>
      <c r="C777" s="57"/>
      <c r="D777" s="57"/>
      <c r="E777" s="57"/>
      <c r="F777" s="57"/>
      <c r="G777" s="57"/>
      <c r="H777" s="57"/>
    </row>
    <row r="778" ht="15.75" customHeight="1">
      <c r="A778" s="57"/>
      <c r="B778" s="57"/>
      <c r="C778" s="57"/>
      <c r="D778" s="57"/>
      <c r="E778" s="57"/>
      <c r="F778" s="57"/>
      <c r="G778" s="57"/>
      <c r="H778" s="57"/>
    </row>
    <row r="779" ht="15.75" customHeight="1">
      <c r="A779" s="57"/>
      <c r="B779" s="57"/>
      <c r="C779" s="57"/>
      <c r="D779" s="57"/>
      <c r="E779" s="57"/>
      <c r="F779" s="57"/>
      <c r="G779" s="57"/>
      <c r="H779" s="57"/>
    </row>
    <row r="780" ht="15.75" customHeight="1">
      <c r="A780" s="57"/>
      <c r="B780" s="57"/>
      <c r="C780" s="57"/>
      <c r="D780" s="57"/>
      <c r="E780" s="57"/>
      <c r="F780" s="57"/>
      <c r="G780" s="57"/>
      <c r="H780" s="57"/>
    </row>
    <row r="781" ht="15.75" customHeight="1">
      <c r="A781" s="57"/>
      <c r="B781" s="57"/>
      <c r="C781" s="57"/>
      <c r="D781" s="57"/>
      <c r="E781" s="57"/>
      <c r="F781" s="57"/>
      <c r="G781" s="57"/>
      <c r="H781" s="57"/>
    </row>
    <row r="782" ht="15.75" customHeight="1">
      <c r="A782" s="57"/>
      <c r="B782" s="57"/>
      <c r="C782" s="57"/>
      <c r="D782" s="57"/>
      <c r="E782" s="57"/>
      <c r="F782" s="57"/>
      <c r="G782" s="57"/>
      <c r="H782" s="57"/>
    </row>
    <row r="783" ht="15.75" customHeight="1">
      <c r="A783" s="57"/>
      <c r="B783" s="57"/>
      <c r="C783" s="57"/>
      <c r="D783" s="57"/>
      <c r="E783" s="57"/>
      <c r="F783" s="57"/>
      <c r="G783" s="57"/>
      <c r="H783" s="57"/>
    </row>
    <row r="784" ht="15.75" customHeight="1">
      <c r="A784" s="57"/>
      <c r="B784" s="57"/>
      <c r="C784" s="57"/>
      <c r="D784" s="57"/>
      <c r="E784" s="57"/>
      <c r="F784" s="57"/>
      <c r="G784" s="57"/>
      <c r="H784" s="57"/>
    </row>
    <row r="785" ht="15.75" customHeight="1">
      <c r="A785" s="57"/>
      <c r="B785" s="57"/>
      <c r="C785" s="57"/>
      <c r="D785" s="57"/>
      <c r="E785" s="57"/>
      <c r="F785" s="57"/>
      <c r="G785" s="57"/>
      <c r="H785" s="57"/>
    </row>
    <row r="786" ht="15.75" customHeight="1">
      <c r="A786" s="57"/>
      <c r="B786" s="57"/>
      <c r="C786" s="57"/>
      <c r="D786" s="57"/>
      <c r="E786" s="57"/>
      <c r="F786" s="57"/>
      <c r="G786" s="57"/>
      <c r="H786" s="57"/>
    </row>
    <row r="787" ht="15.75" customHeight="1">
      <c r="A787" s="57"/>
      <c r="B787" s="57"/>
      <c r="C787" s="57"/>
      <c r="D787" s="57"/>
      <c r="E787" s="57"/>
      <c r="F787" s="57"/>
      <c r="G787" s="57"/>
      <c r="H787" s="57"/>
    </row>
    <row r="788" ht="15.75" customHeight="1">
      <c r="A788" s="57"/>
      <c r="B788" s="57"/>
      <c r="C788" s="57"/>
      <c r="D788" s="57"/>
      <c r="E788" s="57"/>
      <c r="F788" s="57"/>
      <c r="G788" s="57"/>
      <c r="H788" s="57"/>
    </row>
    <row r="789" ht="15.75" customHeight="1">
      <c r="A789" s="57"/>
      <c r="B789" s="57"/>
      <c r="C789" s="57"/>
      <c r="D789" s="57"/>
      <c r="E789" s="57"/>
      <c r="F789" s="57"/>
      <c r="G789" s="57"/>
      <c r="H789" s="57"/>
    </row>
    <row r="790" ht="15.75" customHeight="1">
      <c r="A790" s="57"/>
      <c r="B790" s="57"/>
      <c r="C790" s="57"/>
      <c r="D790" s="57"/>
      <c r="E790" s="57"/>
      <c r="F790" s="57"/>
      <c r="G790" s="57"/>
      <c r="H790" s="57"/>
    </row>
    <row r="791" ht="15.75" customHeight="1">
      <c r="A791" s="57"/>
      <c r="B791" s="57"/>
      <c r="C791" s="57"/>
      <c r="D791" s="57"/>
      <c r="E791" s="57"/>
      <c r="F791" s="57"/>
      <c r="G791" s="57"/>
      <c r="H791" s="57"/>
    </row>
    <row r="792" ht="15.75" customHeight="1">
      <c r="A792" s="57"/>
      <c r="B792" s="57"/>
      <c r="C792" s="57"/>
      <c r="D792" s="57"/>
      <c r="E792" s="57"/>
      <c r="F792" s="57"/>
      <c r="G792" s="57"/>
      <c r="H792" s="57"/>
    </row>
    <row r="793" ht="15.75" customHeight="1">
      <c r="A793" s="57"/>
      <c r="B793" s="57"/>
      <c r="C793" s="57"/>
      <c r="D793" s="57"/>
      <c r="E793" s="57"/>
      <c r="F793" s="57"/>
      <c r="G793" s="57"/>
      <c r="H793" s="57"/>
    </row>
    <row r="794" ht="15.75" customHeight="1">
      <c r="A794" s="57"/>
      <c r="B794" s="57"/>
      <c r="C794" s="57"/>
      <c r="D794" s="57"/>
      <c r="E794" s="57"/>
      <c r="F794" s="57"/>
      <c r="G794" s="57"/>
      <c r="H794" s="57"/>
    </row>
    <row r="795" ht="15.75" customHeight="1">
      <c r="A795" s="57"/>
      <c r="B795" s="57"/>
      <c r="C795" s="57"/>
      <c r="D795" s="57"/>
      <c r="E795" s="57"/>
      <c r="F795" s="57"/>
      <c r="G795" s="57"/>
      <c r="H795" s="57"/>
    </row>
    <row r="796" ht="15.75" customHeight="1">
      <c r="A796" s="57"/>
      <c r="B796" s="57"/>
      <c r="C796" s="57"/>
      <c r="D796" s="57"/>
      <c r="E796" s="57"/>
      <c r="F796" s="57"/>
      <c r="G796" s="57"/>
      <c r="H796" s="57"/>
    </row>
    <row r="797" ht="15.75" customHeight="1">
      <c r="A797" s="57"/>
      <c r="B797" s="57"/>
      <c r="C797" s="57"/>
      <c r="D797" s="57"/>
      <c r="E797" s="57"/>
      <c r="F797" s="57"/>
      <c r="G797" s="57"/>
      <c r="H797" s="57"/>
    </row>
    <row r="798" ht="15.75" customHeight="1">
      <c r="A798" s="57"/>
      <c r="B798" s="57"/>
      <c r="C798" s="57"/>
      <c r="D798" s="57"/>
      <c r="E798" s="57"/>
      <c r="F798" s="57"/>
      <c r="G798" s="57"/>
      <c r="H798" s="57"/>
    </row>
    <row r="799" ht="15.75" customHeight="1">
      <c r="A799" s="57"/>
      <c r="B799" s="57"/>
      <c r="C799" s="57"/>
      <c r="D799" s="57"/>
      <c r="E799" s="57"/>
      <c r="F799" s="57"/>
      <c r="G799" s="57"/>
      <c r="H799" s="57"/>
    </row>
    <row r="800" ht="15.75" customHeight="1">
      <c r="A800" s="57"/>
      <c r="B800" s="57"/>
      <c r="C800" s="57"/>
      <c r="D800" s="57"/>
      <c r="E800" s="57"/>
      <c r="F800" s="57"/>
      <c r="G800" s="57"/>
      <c r="H800" s="57"/>
    </row>
    <row r="801" ht="15.75" customHeight="1">
      <c r="A801" s="57"/>
      <c r="B801" s="57"/>
      <c r="C801" s="57"/>
      <c r="D801" s="57"/>
      <c r="E801" s="57"/>
      <c r="F801" s="57"/>
      <c r="G801" s="57"/>
      <c r="H801" s="57"/>
    </row>
    <row r="802" ht="15.75" customHeight="1">
      <c r="A802" s="57"/>
      <c r="B802" s="57"/>
      <c r="C802" s="57"/>
      <c r="D802" s="57"/>
      <c r="E802" s="57"/>
      <c r="F802" s="57"/>
      <c r="G802" s="57"/>
      <c r="H802" s="57"/>
    </row>
    <row r="803" ht="15.75" customHeight="1">
      <c r="A803" s="57"/>
      <c r="B803" s="57"/>
      <c r="C803" s="57"/>
      <c r="D803" s="57"/>
      <c r="E803" s="57"/>
      <c r="F803" s="57"/>
      <c r="G803" s="57"/>
      <c r="H803" s="57"/>
    </row>
    <row r="804" ht="15.75" customHeight="1">
      <c r="A804" s="57"/>
      <c r="B804" s="57"/>
      <c r="C804" s="57"/>
      <c r="D804" s="57"/>
      <c r="E804" s="57"/>
      <c r="F804" s="57"/>
      <c r="G804" s="57"/>
      <c r="H804" s="57"/>
    </row>
    <row r="805" ht="15.75" customHeight="1">
      <c r="A805" s="57"/>
      <c r="B805" s="57"/>
      <c r="C805" s="57"/>
      <c r="D805" s="57"/>
      <c r="E805" s="57"/>
      <c r="F805" s="57"/>
      <c r="G805" s="57"/>
      <c r="H805" s="57"/>
    </row>
    <row r="806" ht="15.75" customHeight="1">
      <c r="A806" s="57"/>
      <c r="B806" s="57"/>
      <c r="C806" s="57"/>
      <c r="D806" s="57"/>
      <c r="E806" s="57"/>
      <c r="F806" s="57"/>
      <c r="G806" s="57"/>
      <c r="H806" s="57"/>
    </row>
    <row r="807" ht="15.75" customHeight="1">
      <c r="A807" s="57"/>
      <c r="B807" s="57"/>
      <c r="C807" s="57"/>
      <c r="D807" s="57"/>
      <c r="E807" s="57"/>
      <c r="F807" s="57"/>
      <c r="G807" s="57"/>
      <c r="H807" s="57"/>
    </row>
    <row r="808" ht="15.75" customHeight="1">
      <c r="A808" s="57"/>
      <c r="B808" s="57"/>
      <c r="C808" s="57"/>
      <c r="D808" s="57"/>
      <c r="E808" s="57"/>
      <c r="F808" s="57"/>
      <c r="G808" s="57"/>
      <c r="H808" s="57"/>
    </row>
    <row r="809" ht="15.75" customHeight="1">
      <c r="A809" s="57"/>
      <c r="B809" s="57"/>
      <c r="C809" s="57"/>
      <c r="D809" s="57"/>
      <c r="E809" s="57"/>
      <c r="F809" s="57"/>
      <c r="G809" s="57"/>
      <c r="H809" s="57"/>
    </row>
    <row r="810" ht="15.75" customHeight="1">
      <c r="A810" s="57"/>
      <c r="B810" s="57"/>
      <c r="C810" s="57"/>
      <c r="D810" s="57"/>
      <c r="E810" s="57"/>
      <c r="F810" s="57"/>
      <c r="G810" s="57"/>
      <c r="H810" s="57"/>
    </row>
    <row r="811" ht="15.75" customHeight="1">
      <c r="A811" s="57"/>
      <c r="B811" s="57"/>
      <c r="C811" s="57"/>
      <c r="D811" s="57"/>
      <c r="E811" s="57"/>
      <c r="F811" s="57"/>
      <c r="G811" s="57"/>
      <c r="H811" s="57"/>
    </row>
    <row r="812" ht="15.75" customHeight="1">
      <c r="A812" s="57"/>
      <c r="B812" s="57"/>
      <c r="C812" s="57"/>
      <c r="D812" s="57"/>
      <c r="E812" s="57"/>
      <c r="F812" s="57"/>
      <c r="G812" s="57"/>
      <c r="H812" s="57"/>
    </row>
    <row r="813" ht="15.75" customHeight="1">
      <c r="A813" s="57"/>
      <c r="B813" s="57"/>
      <c r="C813" s="57"/>
      <c r="D813" s="57"/>
      <c r="E813" s="57"/>
      <c r="F813" s="57"/>
      <c r="G813" s="57"/>
      <c r="H813" s="57"/>
    </row>
    <row r="814" ht="15.75" customHeight="1">
      <c r="A814" s="57"/>
      <c r="B814" s="57"/>
      <c r="C814" s="57"/>
      <c r="D814" s="57"/>
      <c r="E814" s="57"/>
      <c r="F814" s="57"/>
      <c r="G814" s="57"/>
      <c r="H814" s="57"/>
    </row>
    <row r="815" ht="15.75" customHeight="1">
      <c r="A815" s="57"/>
      <c r="B815" s="57"/>
      <c r="C815" s="57"/>
      <c r="D815" s="57"/>
      <c r="E815" s="57"/>
      <c r="F815" s="57"/>
      <c r="G815" s="57"/>
      <c r="H815" s="57"/>
    </row>
    <row r="816" ht="15.75" customHeight="1">
      <c r="A816" s="57"/>
      <c r="B816" s="57"/>
      <c r="C816" s="57"/>
      <c r="D816" s="57"/>
      <c r="E816" s="57"/>
      <c r="F816" s="57"/>
      <c r="G816" s="57"/>
      <c r="H816" s="57"/>
    </row>
    <row r="817" ht="15.75" customHeight="1">
      <c r="A817" s="57"/>
      <c r="B817" s="57"/>
      <c r="C817" s="57"/>
      <c r="D817" s="57"/>
      <c r="E817" s="57"/>
      <c r="F817" s="57"/>
      <c r="G817" s="57"/>
      <c r="H817" s="57"/>
    </row>
    <row r="818" ht="15.75" customHeight="1">
      <c r="A818" s="57"/>
      <c r="B818" s="57"/>
      <c r="C818" s="57"/>
      <c r="D818" s="57"/>
      <c r="E818" s="57"/>
      <c r="F818" s="57"/>
      <c r="G818" s="57"/>
      <c r="H818" s="57"/>
    </row>
    <row r="819" ht="15.75" customHeight="1">
      <c r="A819" s="57"/>
      <c r="B819" s="57"/>
      <c r="C819" s="57"/>
      <c r="D819" s="57"/>
      <c r="E819" s="57"/>
      <c r="F819" s="57"/>
      <c r="G819" s="57"/>
      <c r="H819" s="57"/>
    </row>
    <row r="820" ht="15.75" customHeight="1">
      <c r="A820" s="57"/>
      <c r="B820" s="57"/>
      <c r="C820" s="57"/>
      <c r="D820" s="57"/>
      <c r="E820" s="57"/>
      <c r="F820" s="57"/>
      <c r="G820" s="57"/>
      <c r="H820" s="57"/>
    </row>
    <row r="821" ht="15.75" customHeight="1">
      <c r="A821" s="57"/>
      <c r="B821" s="57"/>
      <c r="C821" s="57"/>
      <c r="D821" s="57"/>
      <c r="E821" s="57"/>
      <c r="F821" s="57"/>
      <c r="G821" s="57"/>
      <c r="H821" s="57"/>
    </row>
    <row r="822" ht="15.75" customHeight="1">
      <c r="A822" s="57"/>
      <c r="B822" s="57"/>
      <c r="C822" s="57"/>
      <c r="D822" s="57"/>
      <c r="E822" s="57"/>
      <c r="F822" s="57"/>
      <c r="G822" s="57"/>
      <c r="H822" s="57"/>
    </row>
    <row r="823" ht="15.75" customHeight="1">
      <c r="A823" s="57"/>
      <c r="B823" s="57"/>
      <c r="C823" s="57"/>
      <c r="D823" s="57"/>
      <c r="E823" s="57"/>
      <c r="F823" s="57"/>
      <c r="G823" s="57"/>
      <c r="H823" s="57"/>
    </row>
    <row r="824" ht="15.75" customHeight="1">
      <c r="A824" s="57"/>
      <c r="B824" s="57"/>
      <c r="C824" s="57"/>
      <c r="D824" s="57"/>
      <c r="E824" s="57"/>
      <c r="F824" s="57"/>
      <c r="G824" s="57"/>
      <c r="H824" s="57"/>
    </row>
    <row r="825" ht="15.75" customHeight="1">
      <c r="A825" s="57"/>
      <c r="B825" s="57"/>
      <c r="C825" s="57"/>
      <c r="D825" s="57"/>
      <c r="E825" s="57"/>
      <c r="F825" s="57"/>
      <c r="G825" s="57"/>
      <c r="H825" s="57"/>
    </row>
    <row r="826" ht="15.75" customHeight="1">
      <c r="A826" s="57"/>
      <c r="B826" s="57"/>
      <c r="C826" s="57"/>
      <c r="D826" s="57"/>
      <c r="E826" s="57"/>
      <c r="F826" s="57"/>
      <c r="G826" s="57"/>
      <c r="H826" s="57"/>
    </row>
    <row r="827" ht="15.75" customHeight="1">
      <c r="A827" s="57"/>
      <c r="B827" s="57"/>
      <c r="C827" s="57"/>
      <c r="D827" s="57"/>
      <c r="E827" s="57"/>
      <c r="F827" s="57"/>
      <c r="G827" s="57"/>
      <c r="H827" s="57"/>
    </row>
    <row r="828" ht="15.75" customHeight="1">
      <c r="A828" s="57"/>
      <c r="B828" s="57"/>
      <c r="C828" s="57"/>
      <c r="D828" s="57"/>
      <c r="E828" s="57"/>
      <c r="F828" s="57"/>
      <c r="G828" s="57"/>
      <c r="H828" s="57"/>
    </row>
    <row r="829" ht="15.75" customHeight="1">
      <c r="A829" s="57"/>
      <c r="B829" s="57"/>
      <c r="C829" s="57"/>
      <c r="D829" s="57"/>
      <c r="E829" s="57"/>
      <c r="F829" s="57"/>
      <c r="G829" s="57"/>
      <c r="H829" s="57"/>
    </row>
    <row r="830" ht="15.75" customHeight="1">
      <c r="A830" s="57"/>
      <c r="B830" s="57"/>
      <c r="C830" s="57"/>
      <c r="D830" s="57"/>
      <c r="E830" s="57"/>
      <c r="F830" s="57"/>
      <c r="G830" s="57"/>
      <c r="H830" s="57"/>
    </row>
    <row r="831" ht="15.75" customHeight="1">
      <c r="A831" s="57"/>
      <c r="B831" s="57"/>
      <c r="C831" s="57"/>
      <c r="D831" s="57"/>
      <c r="E831" s="57"/>
      <c r="F831" s="57"/>
      <c r="G831" s="57"/>
      <c r="H831" s="57"/>
    </row>
    <row r="832" ht="15.75" customHeight="1">
      <c r="A832" s="57"/>
      <c r="B832" s="57"/>
      <c r="C832" s="57"/>
      <c r="D832" s="57"/>
      <c r="E832" s="57"/>
      <c r="F832" s="57"/>
      <c r="G832" s="57"/>
      <c r="H832" s="57"/>
    </row>
    <row r="833" ht="15.75" customHeight="1">
      <c r="A833" s="57"/>
      <c r="B833" s="57"/>
      <c r="C833" s="57"/>
      <c r="D833" s="57"/>
      <c r="E833" s="57"/>
      <c r="F833" s="57"/>
      <c r="G833" s="57"/>
      <c r="H833" s="57"/>
    </row>
    <row r="834" ht="15.75" customHeight="1">
      <c r="A834" s="57"/>
      <c r="B834" s="57"/>
      <c r="C834" s="57"/>
      <c r="D834" s="57"/>
      <c r="E834" s="57"/>
      <c r="F834" s="57"/>
      <c r="G834" s="57"/>
      <c r="H834" s="57"/>
    </row>
    <row r="835" ht="15.75" customHeight="1">
      <c r="A835" s="57"/>
      <c r="B835" s="57"/>
      <c r="C835" s="57"/>
      <c r="D835" s="57"/>
      <c r="E835" s="57"/>
      <c r="F835" s="57"/>
      <c r="G835" s="57"/>
      <c r="H835" s="57"/>
    </row>
    <row r="836" ht="15.75" customHeight="1">
      <c r="A836" s="57"/>
      <c r="B836" s="57"/>
      <c r="C836" s="57"/>
      <c r="D836" s="57"/>
      <c r="E836" s="57"/>
      <c r="F836" s="57"/>
      <c r="G836" s="57"/>
      <c r="H836" s="57"/>
    </row>
    <row r="837" ht="15.75" customHeight="1">
      <c r="A837" s="57"/>
      <c r="B837" s="57"/>
      <c r="C837" s="57"/>
      <c r="D837" s="57"/>
      <c r="E837" s="57"/>
      <c r="F837" s="57"/>
      <c r="G837" s="57"/>
      <c r="H837" s="57"/>
    </row>
    <row r="838" ht="15.75" customHeight="1">
      <c r="A838" s="57"/>
      <c r="B838" s="57"/>
      <c r="C838" s="57"/>
      <c r="D838" s="57"/>
      <c r="E838" s="57"/>
      <c r="F838" s="57"/>
      <c r="G838" s="57"/>
      <c r="H838" s="57"/>
    </row>
    <row r="839" ht="15.75" customHeight="1">
      <c r="A839" s="57"/>
      <c r="B839" s="57"/>
      <c r="C839" s="57"/>
      <c r="D839" s="57"/>
      <c r="E839" s="57"/>
      <c r="F839" s="57"/>
      <c r="G839" s="57"/>
      <c r="H839" s="57"/>
    </row>
    <row r="840" ht="15.75" customHeight="1">
      <c r="A840" s="57"/>
      <c r="B840" s="57"/>
      <c r="C840" s="57"/>
      <c r="D840" s="57"/>
      <c r="E840" s="57"/>
      <c r="F840" s="57"/>
      <c r="G840" s="57"/>
      <c r="H840" s="57"/>
    </row>
    <row r="841" ht="15.75" customHeight="1">
      <c r="A841" s="57"/>
      <c r="B841" s="57"/>
      <c r="C841" s="57"/>
      <c r="D841" s="57"/>
      <c r="E841" s="57"/>
      <c r="F841" s="57"/>
      <c r="G841" s="57"/>
      <c r="H841" s="57"/>
    </row>
    <row r="842" ht="15.75" customHeight="1">
      <c r="A842" s="57"/>
      <c r="B842" s="57"/>
      <c r="C842" s="57"/>
      <c r="D842" s="57"/>
      <c r="E842" s="57"/>
      <c r="F842" s="57"/>
      <c r="G842" s="57"/>
      <c r="H842" s="57"/>
    </row>
    <row r="843" ht="15.75" customHeight="1">
      <c r="A843" s="57"/>
      <c r="B843" s="57"/>
      <c r="C843" s="57"/>
      <c r="D843" s="57"/>
      <c r="E843" s="57"/>
      <c r="F843" s="57"/>
      <c r="G843" s="57"/>
      <c r="H843" s="57"/>
    </row>
    <row r="844" ht="15.75" customHeight="1">
      <c r="A844" s="57"/>
      <c r="B844" s="57"/>
      <c r="C844" s="57"/>
      <c r="D844" s="57"/>
      <c r="E844" s="57"/>
      <c r="F844" s="57"/>
      <c r="G844" s="57"/>
      <c r="H844" s="57"/>
    </row>
    <row r="845" ht="15.75" customHeight="1">
      <c r="A845" s="57"/>
      <c r="B845" s="57"/>
      <c r="C845" s="57"/>
      <c r="D845" s="57"/>
      <c r="E845" s="57"/>
      <c r="F845" s="57"/>
      <c r="G845" s="57"/>
      <c r="H845" s="57"/>
    </row>
    <row r="846" ht="15.75" customHeight="1">
      <c r="A846" s="57"/>
      <c r="B846" s="57"/>
      <c r="C846" s="57"/>
      <c r="D846" s="57"/>
      <c r="E846" s="57"/>
      <c r="F846" s="57"/>
      <c r="G846" s="57"/>
      <c r="H846" s="57"/>
    </row>
    <row r="847" ht="15.75" customHeight="1">
      <c r="A847" s="57"/>
      <c r="B847" s="57"/>
      <c r="C847" s="57"/>
      <c r="D847" s="57"/>
      <c r="E847" s="57"/>
      <c r="F847" s="57"/>
      <c r="G847" s="57"/>
      <c r="H847" s="57"/>
    </row>
    <row r="848" ht="15.75" customHeight="1">
      <c r="A848" s="57"/>
      <c r="B848" s="57"/>
      <c r="C848" s="57"/>
      <c r="D848" s="57"/>
      <c r="E848" s="57"/>
      <c r="F848" s="57"/>
      <c r="G848" s="57"/>
      <c r="H848" s="57"/>
    </row>
    <row r="849" ht="15.75" customHeight="1">
      <c r="A849" s="57"/>
      <c r="B849" s="57"/>
      <c r="C849" s="57"/>
      <c r="D849" s="57"/>
      <c r="E849" s="57"/>
      <c r="F849" s="57"/>
      <c r="G849" s="57"/>
      <c r="H849" s="57"/>
    </row>
    <row r="850" ht="15.75" customHeight="1">
      <c r="A850" s="57"/>
      <c r="B850" s="57"/>
      <c r="C850" s="57"/>
      <c r="D850" s="57"/>
      <c r="E850" s="57"/>
      <c r="F850" s="57"/>
      <c r="G850" s="57"/>
      <c r="H850" s="57"/>
    </row>
    <row r="851" ht="15.75" customHeight="1">
      <c r="A851" s="57"/>
      <c r="B851" s="57"/>
      <c r="C851" s="57"/>
      <c r="D851" s="57"/>
      <c r="E851" s="57"/>
      <c r="F851" s="57"/>
      <c r="G851" s="57"/>
      <c r="H851" s="57"/>
    </row>
    <row r="852" ht="15.75" customHeight="1">
      <c r="A852" s="57"/>
      <c r="B852" s="57"/>
      <c r="C852" s="57"/>
      <c r="D852" s="57"/>
      <c r="E852" s="57"/>
      <c r="F852" s="57"/>
      <c r="G852" s="57"/>
      <c r="H852" s="57"/>
    </row>
    <row r="853" ht="15.75" customHeight="1">
      <c r="A853" s="57"/>
      <c r="B853" s="57"/>
      <c r="C853" s="57"/>
      <c r="D853" s="57"/>
      <c r="E853" s="57"/>
      <c r="F853" s="57"/>
      <c r="G853" s="57"/>
      <c r="H853" s="57"/>
    </row>
    <row r="854" ht="15.75" customHeight="1">
      <c r="A854" s="57"/>
      <c r="B854" s="57"/>
      <c r="C854" s="57"/>
      <c r="D854" s="57"/>
      <c r="E854" s="57"/>
      <c r="F854" s="57"/>
      <c r="G854" s="57"/>
      <c r="H854" s="57"/>
    </row>
    <row r="855" ht="15.75" customHeight="1">
      <c r="A855" s="57"/>
      <c r="B855" s="57"/>
      <c r="C855" s="57"/>
      <c r="D855" s="57"/>
      <c r="E855" s="57"/>
      <c r="F855" s="57"/>
      <c r="G855" s="57"/>
      <c r="H855" s="57"/>
    </row>
    <row r="856" ht="15.75" customHeight="1">
      <c r="A856" s="57"/>
      <c r="B856" s="57"/>
      <c r="C856" s="57"/>
      <c r="D856" s="57"/>
      <c r="E856" s="57"/>
      <c r="F856" s="57"/>
      <c r="G856" s="57"/>
      <c r="H856" s="57"/>
    </row>
    <row r="857" ht="15.75" customHeight="1">
      <c r="A857" s="57"/>
      <c r="B857" s="57"/>
      <c r="C857" s="57"/>
      <c r="D857" s="57"/>
      <c r="E857" s="57"/>
      <c r="F857" s="57"/>
      <c r="G857" s="57"/>
      <c r="H857" s="57"/>
    </row>
    <row r="858" ht="15.75" customHeight="1">
      <c r="A858" s="57"/>
      <c r="B858" s="57"/>
      <c r="C858" s="57"/>
      <c r="D858" s="57"/>
      <c r="E858" s="57"/>
      <c r="F858" s="57"/>
      <c r="G858" s="57"/>
      <c r="H858" s="57"/>
    </row>
    <row r="859" ht="15.75" customHeight="1">
      <c r="A859" s="57"/>
      <c r="B859" s="57"/>
      <c r="C859" s="57"/>
      <c r="D859" s="57"/>
      <c r="E859" s="57"/>
      <c r="F859" s="57"/>
      <c r="G859" s="57"/>
      <c r="H859" s="57"/>
    </row>
    <row r="860" ht="15.75" customHeight="1">
      <c r="A860" s="57"/>
      <c r="B860" s="57"/>
      <c r="C860" s="57"/>
      <c r="D860" s="57"/>
      <c r="E860" s="57"/>
      <c r="F860" s="57"/>
      <c r="G860" s="57"/>
      <c r="H860" s="57"/>
    </row>
    <row r="861" ht="15.75" customHeight="1">
      <c r="A861" s="57"/>
      <c r="B861" s="57"/>
      <c r="C861" s="57"/>
      <c r="D861" s="57"/>
      <c r="E861" s="57"/>
      <c r="F861" s="57"/>
      <c r="G861" s="57"/>
      <c r="H861" s="57"/>
    </row>
    <row r="862" ht="15.75" customHeight="1">
      <c r="A862" s="57"/>
      <c r="B862" s="57"/>
      <c r="C862" s="57"/>
      <c r="D862" s="57"/>
      <c r="E862" s="57"/>
      <c r="F862" s="57"/>
      <c r="G862" s="57"/>
      <c r="H862" s="57"/>
    </row>
    <row r="863" ht="15.75" customHeight="1">
      <c r="A863" s="57"/>
      <c r="B863" s="57"/>
      <c r="C863" s="57"/>
      <c r="D863" s="57"/>
      <c r="E863" s="57"/>
      <c r="F863" s="57"/>
      <c r="G863" s="57"/>
      <c r="H863" s="57"/>
    </row>
    <row r="864" ht="15.75" customHeight="1">
      <c r="A864" s="57"/>
      <c r="B864" s="57"/>
      <c r="C864" s="57"/>
      <c r="D864" s="57"/>
      <c r="E864" s="57"/>
      <c r="F864" s="57"/>
      <c r="G864" s="57"/>
      <c r="H864" s="57"/>
    </row>
    <row r="865" ht="15.75" customHeight="1">
      <c r="A865" s="57"/>
      <c r="B865" s="57"/>
      <c r="C865" s="57"/>
      <c r="D865" s="57"/>
      <c r="E865" s="57"/>
      <c r="F865" s="57"/>
      <c r="G865" s="57"/>
      <c r="H865" s="57"/>
    </row>
    <row r="866" ht="15.75" customHeight="1">
      <c r="A866" s="57"/>
      <c r="B866" s="57"/>
      <c r="C866" s="57"/>
      <c r="D866" s="57"/>
      <c r="E866" s="57"/>
      <c r="F866" s="57"/>
      <c r="G866" s="57"/>
      <c r="H866" s="57"/>
    </row>
    <row r="867" ht="15.75" customHeight="1">
      <c r="A867" s="57"/>
      <c r="B867" s="57"/>
      <c r="C867" s="57"/>
      <c r="D867" s="57"/>
      <c r="E867" s="57"/>
      <c r="F867" s="57"/>
      <c r="G867" s="57"/>
      <c r="H867" s="57"/>
    </row>
    <row r="868" ht="15.75" customHeight="1">
      <c r="A868" s="57"/>
      <c r="B868" s="57"/>
      <c r="C868" s="57"/>
      <c r="D868" s="57"/>
      <c r="E868" s="57"/>
      <c r="F868" s="57"/>
      <c r="G868" s="57"/>
      <c r="H868" s="57"/>
    </row>
    <row r="869" ht="15.75" customHeight="1">
      <c r="A869" s="57"/>
      <c r="B869" s="57"/>
      <c r="C869" s="57"/>
      <c r="D869" s="57"/>
      <c r="E869" s="57"/>
      <c r="F869" s="57"/>
      <c r="G869" s="57"/>
      <c r="H869" s="57"/>
    </row>
    <row r="870" ht="15.75" customHeight="1">
      <c r="A870" s="57"/>
      <c r="B870" s="57"/>
      <c r="C870" s="57"/>
      <c r="D870" s="57"/>
      <c r="E870" s="57"/>
      <c r="F870" s="57"/>
      <c r="G870" s="57"/>
      <c r="H870" s="57"/>
    </row>
    <row r="871" ht="15.75" customHeight="1">
      <c r="A871" s="57"/>
      <c r="B871" s="57"/>
      <c r="C871" s="57"/>
      <c r="D871" s="57"/>
      <c r="E871" s="57"/>
      <c r="F871" s="57"/>
      <c r="G871" s="57"/>
      <c r="H871" s="57"/>
    </row>
    <row r="872" ht="15.75" customHeight="1">
      <c r="A872" s="57"/>
      <c r="B872" s="57"/>
      <c r="C872" s="57"/>
      <c r="D872" s="57"/>
      <c r="E872" s="57"/>
      <c r="F872" s="57"/>
      <c r="G872" s="57"/>
      <c r="H872" s="57"/>
    </row>
    <row r="873" ht="15.75" customHeight="1">
      <c r="A873" s="57"/>
      <c r="B873" s="57"/>
      <c r="C873" s="57"/>
      <c r="D873" s="57"/>
      <c r="E873" s="57"/>
      <c r="F873" s="57"/>
      <c r="G873" s="57"/>
      <c r="H873" s="57"/>
    </row>
    <row r="874" ht="15.75" customHeight="1">
      <c r="A874" s="57"/>
      <c r="B874" s="57"/>
      <c r="C874" s="57"/>
      <c r="D874" s="57"/>
      <c r="E874" s="57"/>
      <c r="F874" s="57"/>
      <c r="G874" s="57"/>
      <c r="H874" s="57"/>
    </row>
    <row r="875" ht="15.75" customHeight="1">
      <c r="A875" s="57"/>
      <c r="B875" s="57"/>
      <c r="C875" s="57"/>
      <c r="D875" s="57"/>
      <c r="E875" s="57"/>
      <c r="F875" s="57"/>
      <c r="G875" s="57"/>
      <c r="H875" s="57"/>
    </row>
    <row r="876" ht="15.75" customHeight="1">
      <c r="A876" s="57"/>
      <c r="B876" s="57"/>
      <c r="C876" s="57"/>
      <c r="D876" s="57"/>
      <c r="E876" s="57"/>
      <c r="F876" s="57"/>
      <c r="G876" s="57"/>
      <c r="H876" s="57"/>
    </row>
    <row r="877" ht="15.75" customHeight="1">
      <c r="A877" s="57"/>
      <c r="B877" s="57"/>
      <c r="C877" s="57"/>
      <c r="D877" s="57"/>
      <c r="E877" s="57"/>
      <c r="F877" s="57"/>
      <c r="G877" s="57"/>
      <c r="H877" s="57"/>
    </row>
    <row r="878" ht="15.75" customHeight="1">
      <c r="A878" s="57"/>
      <c r="B878" s="57"/>
      <c r="C878" s="57"/>
      <c r="D878" s="57"/>
      <c r="E878" s="57"/>
      <c r="F878" s="57"/>
      <c r="G878" s="57"/>
      <c r="H878" s="57"/>
    </row>
    <row r="879" ht="15.75" customHeight="1">
      <c r="A879" s="57"/>
      <c r="B879" s="57"/>
      <c r="C879" s="57"/>
      <c r="D879" s="57"/>
      <c r="E879" s="57"/>
      <c r="F879" s="57"/>
      <c r="G879" s="57"/>
      <c r="H879" s="57"/>
    </row>
    <row r="880" ht="15.75" customHeight="1">
      <c r="A880" s="57"/>
      <c r="B880" s="57"/>
      <c r="C880" s="57"/>
      <c r="D880" s="57"/>
      <c r="E880" s="57"/>
      <c r="F880" s="57"/>
      <c r="G880" s="57"/>
      <c r="H880" s="57"/>
    </row>
    <row r="881" ht="15.75" customHeight="1">
      <c r="A881" s="57"/>
      <c r="B881" s="57"/>
      <c r="C881" s="57"/>
      <c r="D881" s="57"/>
      <c r="E881" s="57"/>
      <c r="F881" s="57"/>
      <c r="G881" s="57"/>
      <c r="H881" s="57"/>
    </row>
    <row r="882" ht="15.75" customHeight="1">
      <c r="A882" s="57"/>
      <c r="B882" s="57"/>
      <c r="C882" s="57"/>
      <c r="D882" s="57"/>
      <c r="E882" s="57"/>
      <c r="F882" s="57"/>
      <c r="G882" s="57"/>
      <c r="H882" s="57"/>
    </row>
    <row r="883" ht="15.75" customHeight="1">
      <c r="A883" s="57"/>
      <c r="B883" s="57"/>
      <c r="C883" s="57"/>
      <c r="D883" s="57"/>
      <c r="E883" s="57"/>
      <c r="F883" s="57"/>
      <c r="G883" s="57"/>
      <c r="H883" s="57"/>
    </row>
    <row r="884" ht="15.75" customHeight="1">
      <c r="A884" s="57"/>
      <c r="B884" s="57"/>
      <c r="C884" s="57"/>
      <c r="D884" s="57"/>
      <c r="E884" s="57"/>
      <c r="F884" s="57"/>
      <c r="G884" s="57"/>
      <c r="H884" s="57"/>
    </row>
    <row r="885" ht="15.75" customHeight="1">
      <c r="A885" s="57"/>
      <c r="B885" s="57"/>
      <c r="C885" s="57"/>
      <c r="D885" s="57"/>
      <c r="E885" s="57"/>
      <c r="F885" s="57"/>
      <c r="G885" s="57"/>
      <c r="H885" s="57"/>
    </row>
    <row r="886" ht="15.75" customHeight="1">
      <c r="A886" s="57"/>
      <c r="B886" s="57"/>
      <c r="C886" s="57"/>
      <c r="D886" s="57"/>
      <c r="E886" s="57"/>
      <c r="F886" s="57"/>
      <c r="G886" s="57"/>
      <c r="H886" s="57"/>
    </row>
    <row r="887" ht="15.75" customHeight="1">
      <c r="A887" s="57"/>
      <c r="B887" s="57"/>
      <c r="C887" s="57"/>
      <c r="D887" s="57"/>
      <c r="E887" s="57"/>
      <c r="F887" s="57"/>
      <c r="G887" s="57"/>
      <c r="H887" s="57"/>
    </row>
    <row r="888" ht="15.75" customHeight="1">
      <c r="A888" s="57"/>
      <c r="B888" s="57"/>
      <c r="C888" s="57"/>
      <c r="D888" s="57"/>
      <c r="E888" s="57"/>
      <c r="F888" s="57"/>
      <c r="G888" s="57"/>
      <c r="H888" s="57"/>
    </row>
    <row r="889" ht="15.75" customHeight="1">
      <c r="A889" s="57"/>
      <c r="B889" s="57"/>
      <c r="C889" s="57"/>
      <c r="D889" s="57"/>
      <c r="E889" s="57"/>
      <c r="F889" s="57"/>
      <c r="G889" s="57"/>
      <c r="H889" s="57"/>
    </row>
    <row r="890" ht="15.75" customHeight="1">
      <c r="A890" s="57"/>
      <c r="B890" s="57"/>
      <c r="C890" s="57"/>
      <c r="D890" s="57"/>
      <c r="E890" s="57"/>
      <c r="F890" s="57"/>
      <c r="G890" s="57"/>
      <c r="H890" s="57"/>
    </row>
    <row r="891" ht="15.75" customHeight="1">
      <c r="A891" s="57"/>
      <c r="B891" s="57"/>
      <c r="C891" s="57"/>
      <c r="D891" s="57"/>
      <c r="E891" s="57"/>
      <c r="F891" s="57"/>
      <c r="G891" s="57"/>
      <c r="H891" s="57"/>
    </row>
    <row r="892" ht="15.75" customHeight="1">
      <c r="A892" s="57"/>
      <c r="B892" s="57"/>
      <c r="C892" s="57"/>
      <c r="D892" s="57"/>
      <c r="E892" s="57"/>
      <c r="F892" s="57"/>
      <c r="G892" s="57"/>
      <c r="H892" s="57"/>
    </row>
    <row r="893" ht="15.75" customHeight="1">
      <c r="A893" s="57"/>
      <c r="B893" s="57"/>
      <c r="C893" s="57"/>
      <c r="D893" s="57"/>
      <c r="E893" s="57"/>
      <c r="F893" s="57"/>
      <c r="G893" s="57"/>
      <c r="H893" s="57"/>
    </row>
    <row r="894" ht="15.75" customHeight="1">
      <c r="A894" s="57"/>
      <c r="B894" s="57"/>
      <c r="C894" s="57"/>
      <c r="D894" s="57"/>
      <c r="E894" s="57"/>
      <c r="F894" s="57"/>
      <c r="G894" s="57"/>
      <c r="H894" s="57"/>
    </row>
    <row r="895" ht="15.75" customHeight="1">
      <c r="A895" s="57"/>
      <c r="B895" s="57"/>
      <c r="C895" s="57"/>
      <c r="D895" s="57"/>
      <c r="E895" s="57"/>
      <c r="F895" s="57"/>
      <c r="G895" s="57"/>
      <c r="H895" s="57"/>
    </row>
    <row r="896" ht="15.75" customHeight="1">
      <c r="A896" s="57"/>
      <c r="B896" s="57"/>
      <c r="C896" s="57"/>
      <c r="D896" s="57"/>
      <c r="E896" s="57"/>
      <c r="F896" s="57"/>
      <c r="G896" s="57"/>
      <c r="H896" s="57"/>
    </row>
    <row r="897" ht="15.75" customHeight="1">
      <c r="A897" s="57"/>
      <c r="B897" s="57"/>
      <c r="C897" s="57"/>
      <c r="D897" s="57"/>
      <c r="E897" s="57"/>
      <c r="F897" s="57"/>
      <c r="G897" s="57"/>
      <c r="H897" s="57"/>
    </row>
    <row r="898" ht="15.75" customHeight="1">
      <c r="A898" s="57"/>
      <c r="B898" s="57"/>
      <c r="C898" s="57"/>
      <c r="D898" s="57"/>
      <c r="E898" s="57"/>
      <c r="F898" s="57"/>
      <c r="G898" s="57"/>
      <c r="H898" s="57"/>
    </row>
    <row r="899" ht="15.75" customHeight="1">
      <c r="A899" s="57"/>
      <c r="B899" s="57"/>
      <c r="C899" s="57"/>
      <c r="D899" s="57"/>
      <c r="E899" s="57"/>
      <c r="F899" s="57"/>
      <c r="G899" s="57"/>
      <c r="H899" s="57"/>
    </row>
    <row r="900" ht="15.75" customHeight="1">
      <c r="A900" s="57"/>
      <c r="B900" s="57"/>
      <c r="C900" s="57"/>
      <c r="D900" s="57"/>
      <c r="E900" s="57"/>
      <c r="F900" s="57"/>
      <c r="G900" s="57"/>
      <c r="H900" s="57"/>
    </row>
    <row r="901" ht="15.75" customHeight="1">
      <c r="A901" s="57"/>
      <c r="B901" s="57"/>
      <c r="C901" s="57"/>
      <c r="D901" s="57"/>
      <c r="E901" s="57"/>
      <c r="F901" s="57"/>
      <c r="G901" s="57"/>
      <c r="H901" s="57"/>
    </row>
    <row r="902" ht="15.75" customHeight="1">
      <c r="A902" s="57"/>
      <c r="B902" s="57"/>
      <c r="C902" s="57"/>
      <c r="D902" s="57"/>
      <c r="E902" s="57"/>
      <c r="F902" s="57"/>
      <c r="G902" s="57"/>
      <c r="H902" s="57"/>
    </row>
    <row r="903" ht="15.75" customHeight="1">
      <c r="A903" s="57"/>
      <c r="B903" s="57"/>
      <c r="C903" s="57"/>
      <c r="D903" s="57"/>
      <c r="E903" s="57"/>
      <c r="F903" s="57"/>
      <c r="G903" s="57"/>
      <c r="H903" s="57"/>
    </row>
    <row r="904" ht="15.75" customHeight="1">
      <c r="A904" s="57"/>
      <c r="B904" s="57"/>
      <c r="C904" s="57"/>
      <c r="D904" s="57"/>
      <c r="E904" s="57"/>
      <c r="F904" s="57"/>
      <c r="G904" s="57"/>
      <c r="H904" s="57"/>
    </row>
    <row r="905" ht="15.75" customHeight="1">
      <c r="A905" s="57"/>
      <c r="B905" s="57"/>
      <c r="C905" s="57"/>
      <c r="D905" s="57"/>
      <c r="E905" s="57"/>
      <c r="F905" s="57"/>
      <c r="G905" s="57"/>
      <c r="H905" s="57"/>
    </row>
    <row r="906" ht="15.75" customHeight="1">
      <c r="A906" s="57"/>
      <c r="B906" s="57"/>
      <c r="C906" s="57"/>
      <c r="D906" s="57"/>
      <c r="E906" s="57"/>
      <c r="F906" s="57"/>
      <c r="G906" s="57"/>
      <c r="H906" s="57"/>
    </row>
    <row r="907" ht="15.75" customHeight="1">
      <c r="A907" s="57"/>
      <c r="B907" s="57"/>
      <c r="C907" s="57"/>
      <c r="D907" s="57"/>
      <c r="E907" s="57"/>
      <c r="F907" s="57"/>
      <c r="G907" s="57"/>
      <c r="H907" s="57"/>
    </row>
    <row r="908" ht="15.75" customHeight="1">
      <c r="A908" s="57"/>
      <c r="B908" s="57"/>
      <c r="C908" s="57"/>
      <c r="D908" s="57"/>
      <c r="E908" s="57"/>
      <c r="F908" s="57"/>
      <c r="G908" s="57"/>
      <c r="H908" s="57"/>
    </row>
    <row r="909" ht="15.75" customHeight="1">
      <c r="A909" s="57"/>
      <c r="B909" s="57"/>
      <c r="C909" s="57"/>
      <c r="D909" s="57"/>
      <c r="E909" s="57"/>
      <c r="F909" s="57"/>
      <c r="G909" s="57"/>
      <c r="H909" s="57"/>
    </row>
    <row r="910" ht="15.75" customHeight="1">
      <c r="A910" s="57"/>
      <c r="B910" s="57"/>
      <c r="C910" s="57"/>
      <c r="D910" s="57"/>
      <c r="E910" s="57"/>
      <c r="F910" s="57"/>
      <c r="G910" s="57"/>
      <c r="H910" s="57"/>
    </row>
    <row r="911" ht="15.75" customHeight="1">
      <c r="A911" s="57"/>
      <c r="B911" s="57"/>
      <c r="C911" s="57"/>
      <c r="D911" s="57"/>
      <c r="E911" s="57"/>
      <c r="F911" s="57"/>
      <c r="G911" s="57"/>
      <c r="H911" s="57"/>
    </row>
    <row r="912" ht="15.75" customHeight="1">
      <c r="A912" s="57"/>
      <c r="B912" s="57"/>
      <c r="C912" s="57"/>
      <c r="D912" s="57"/>
      <c r="E912" s="57"/>
      <c r="F912" s="57"/>
      <c r="G912" s="57"/>
      <c r="H912" s="57"/>
    </row>
    <row r="913" ht="15.75" customHeight="1">
      <c r="A913" s="57"/>
      <c r="B913" s="57"/>
      <c r="C913" s="57"/>
      <c r="D913" s="57"/>
      <c r="E913" s="57"/>
      <c r="F913" s="57"/>
      <c r="G913" s="57"/>
      <c r="H913" s="57"/>
    </row>
    <row r="914" ht="15.75" customHeight="1">
      <c r="A914" s="57"/>
      <c r="B914" s="57"/>
      <c r="C914" s="57"/>
      <c r="D914" s="57"/>
      <c r="E914" s="57"/>
      <c r="F914" s="57"/>
      <c r="G914" s="57"/>
      <c r="H914" s="57"/>
    </row>
    <row r="915" ht="15.75" customHeight="1">
      <c r="A915" s="57"/>
      <c r="B915" s="57"/>
      <c r="C915" s="57"/>
      <c r="D915" s="57"/>
      <c r="E915" s="57"/>
      <c r="F915" s="57"/>
      <c r="G915" s="57"/>
      <c r="H915" s="57"/>
    </row>
    <row r="916" ht="15.75" customHeight="1">
      <c r="A916" s="57"/>
      <c r="B916" s="57"/>
      <c r="C916" s="57"/>
      <c r="D916" s="57"/>
      <c r="E916" s="57"/>
      <c r="F916" s="57"/>
      <c r="G916" s="57"/>
      <c r="H916" s="57"/>
    </row>
    <row r="917" ht="15.75" customHeight="1">
      <c r="A917" s="57"/>
      <c r="B917" s="57"/>
      <c r="C917" s="57"/>
      <c r="D917" s="57"/>
      <c r="E917" s="57"/>
      <c r="F917" s="57"/>
      <c r="G917" s="57"/>
      <c r="H917" s="57"/>
    </row>
    <row r="918" ht="15.75" customHeight="1">
      <c r="A918" s="57"/>
      <c r="B918" s="57"/>
      <c r="C918" s="57"/>
      <c r="D918" s="57"/>
      <c r="E918" s="57"/>
      <c r="F918" s="57"/>
      <c r="G918" s="57"/>
      <c r="H918" s="57"/>
    </row>
    <row r="919" ht="15.75" customHeight="1">
      <c r="A919" s="57"/>
      <c r="B919" s="57"/>
      <c r="C919" s="57"/>
      <c r="D919" s="57"/>
      <c r="E919" s="57"/>
      <c r="F919" s="57"/>
      <c r="G919" s="57"/>
      <c r="H919" s="57"/>
    </row>
    <row r="920" ht="15.75" customHeight="1">
      <c r="A920" s="57"/>
      <c r="B920" s="57"/>
      <c r="C920" s="57"/>
      <c r="D920" s="57"/>
      <c r="E920" s="57"/>
      <c r="F920" s="57"/>
      <c r="G920" s="57"/>
      <c r="H920" s="57"/>
    </row>
    <row r="921" ht="15.75" customHeight="1">
      <c r="A921" s="57"/>
      <c r="B921" s="57"/>
      <c r="C921" s="57"/>
      <c r="D921" s="57"/>
      <c r="E921" s="57"/>
      <c r="F921" s="57"/>
      <c r="G921" s="57"/>
      <c r="H921" s="57"/>
    </row>
    <row r="922" ht="15.75" customHeight="1">
      <c r="A922" s="57"/>
      <c r="B922" s="57"/>
      <c r="C922" s="57"/>
      <c r="D922" s="57"/>
      <c r="E922" s="57"/>
      <c r="F922" s="57"/>
      <c r="G922" s="57"/>
      <c r="H922" s="57"/>
    </row>
    <row r="923" ht="15.75" customHeight="1">
      <c r="A923" s="57"/>
      <c r="B923" s="57"/>
      <c r="C923" s="57"/>
      <c r="D923" s="57"/>
      <c r="E923" s="57"/>
      <c r="F923" s="57"/>
      <c r="G923" s="57"/>
      <c r="H923" s="57"/>
    </row>
    <row r="924" ht="15.75" customHeight="1">
      <c r="A924" s="57"/>
      <c r="B924" s="57"/>
      <c r="C924" s="57"/>
      <c r="D924" s="57"/>
      <c r="E924" s="57"/>
      <c r="F924" s="57"/>
      <c r="G924" s="57"/>
      <c r="H924" s="57"/>
    </row>
    <row r="925" ht="15.75" customHeight="1">
      <c r="A925" s="57"/>
      <c r="B925" s="57"/>
      <c r="C925" s="57"/>
      <c r="D925" s="57"/>
      <c r="E925" s="57"/>
      <c r="F925" s="57"/>
      <c r="G925" s="57"/>
      <c r="H925" s="57"/>
    </row>
    <row r="926" ht="15.75" customHeight="1">
      <c r="A926" s="57"/>
      <c r="B926" s="57"/>
      <c r="C926" s="57"/>
      <c r="D926" s="57"/>
      <c r="E926" s="57"/>
      <c r="F926" s="57"/>
      <c r="G926" s="57"/>
      <c r="H926" s="57"/>
    </row>
    <row r="927" ht="15.75" customHeight="1">
      <c r="A927" s="57"/>
      <c r="B927" s="57"/>
      <c r="C927" s="57"/>
      <c r="D927" s="57"/>
      <c r="E927" s="57"/>
      <c r="F927" s="57"/>
      <c r="G927" s="57"/>
      <c r="H927" s="57"/>
    </row>
    <row r="928" ht="15.75" customHeight="1">
      <c r="A928" s="57"/>
      <c r="B928" s="57"/>
      <c r="C928" s="57"/>
      <c r="D928" s="57"/>
      <c r="E928" s="57"/>
      <c r="F928" s="57"/>
      <c r="G928" s="57"/>
      <c r="H928" s="57"/>
    </row>
    <row r="929" ht="15.75" customHeight="1">
      <c r="A929" s="57"/>
      <c r="B929" s="57"/>
      <c r="C929" s="57"/>
      <c r="D929" s="57"/>
      <c r="E929" s="57"/>
      <c r="F929" s="57"/>
      <c r="G929" s="57"/>
      <c r="H929" s="57"/>
    </row>
    <row r="930" ht="15.75" customHeight="1">
      <c r="A930" s="57"/>
      <c r="B930" s="57"/>
      <c r="C930" s="57"/>
      <c r="D930" s="57"/>
      <c r="E930" s="57"/>
      <c r="F930" s="57"/>
      <c r="G930" s="57"/>
      <c r="H930" s="57"/>
    </row>
    <row r="931" ht="15.75" customHeight="1">
      <c r="A931" s="57"/>
      <c r="B931" s="57"/>
      <c r="C931" s="57"/>
      <c r="D931" s="57"/>
      <c r="E931" s="57"/>
      <c r="F931" s="57"/>
      <c r="G931" s="57"/>
      <c r="H931" s="57"/>
    </row>
    <row r="932" ht="15.75" customHeight="1">
      <c r="A932" s="57"/>
      <c r="B932" s="57"/>
      <c r="C932" s="57"/>
      <c r="D932" s="57"/>
      <c r="E932" s="57"/>
      <c r="F932" s="57"/>
      <c r="G932" s="57"/>
      <c r="H932" s="57"/>
    </row>
    <row r="933" ht="15.75" customHeight="1">
      <c r="A933" s="57"/>
      <c r="B933" s="57"/>
      <c r="C933" s="57"/>
      <c r="D933" s="57"/>
      <c r="E933" s="57"/>
      <c r="F933" s="57"/>
      <c r="G933" s="57"/>
      <c r="H933" s="57"/>
    </row>
    <row r="934" ht="15.75" customHeight="1">
      <c r="A934" s="57"/>
      <c r="B934" s="57"/>
      <c r="C934" s="57"/>
      <c r="D934" s="57"/>
      <c r="E934" s="57"/>
      <c r="F934" s="57"/>
      <c r="G934" s="57"/>
      <c r="H934" s="57"/>
    </row>
    <row r="935" ht="15.75" customHeight="1">
      <c r="A935" s="57"/>
      <c r="B935" s="57"/>
      <c r="C935" s="57"/>
      <c r="D935" s="57"/>
      <c r="E935" s="57"/>
      <c r="F935" s="57"/>
      <c r="G935" s="57"/>
      <c r="H935" s="57"/>
    </row>
    <row r="936" ht="15.75" customHeight="1">
      <c r="A936" s="57"/>
      <c r="B936" s="57"/>
      <c r="C936" s="57"/>
      <c r="D936" s="57"/>
      <c r="E936" s="57"/>
      <c r="F936" s="57"/>
      <c r="G936" s="57"/>
      <c r="H936" s="57"/>
    </row>
    <row r="937" ht="15.75" customHeight="1">
      <c r="A937" s="57"/>
      <c r="B937" s="57"/>
      <c r="C937" s="57"/>
      <c r="D937" s="57"/>
      <c r="E937" s="57"/>
      <c r="F937" s="57"/>
      <c r="G937" s="57"/>
      <c r="H937" s="57"/>
    </row>
    <row r="938" ht="15.75" customHeight="1">
      <c r="A938" s="57"/>
      <c r="B938" s="57"/>
      <c r="C938" s="57"/>
      <c r="D938" s="57"/>
      <c r="E938" s="57"/>
      <c r="F938" s="57"/>
      <c r="G938" s="57"/>
      <c r="H938" s="57"/>
    </row>
    <row r="939" ht="15.75" customHeight="1">
      <c r="A939" s="57"/>
      <c r="B939" s="57"/>
      <c r="C939" s="57"/>
      <c r="D939" s="57"/>
      <c r="E939" s="57"/>
      <c r="F939" s="57"/>
      <c r="G939" s="57"/>
      <c r="H939" s="57"/>
    </row>
    <row r="940" ht="15.75" customHeight="1">
      <c r="A940" s="57"/>
      <c r="B940" s="57"/>
      <c r="C940" s="57"/>
      <c r="D940" s="57"/>
      <c r="E940" s="57"/>
      <c r="F940" s="57"/>
      <c r="G940" s="57"/>
      <c r="H940" s="57"/>
    </row>
    <row r="941" ht="15.75" customHeight="1">
      <c r="A941" s="57"/>
      <c r="B941" s="57"/>
      <c r="C941" s="57"/>
      <c r="D941" s="57"/>
      <c r="E941" s="57"/>
      <c r="F941" s="57"/>
      <c r="G941" s="57"/>
      <c r="H941" s="57"/>
    </row>
    <row r="942" ht="15.75" customHeight="1">
      <c r="A942" s="57"/>
      <c r="B942" s="57"/>
      <c r="C942" s="57"/>
      <c r="D942" s="57"/>
      <c r="E942" s="57"/>
      <c r="F942" s="57"/>
      <c r="G942" s="57"/>
      <c r="H942" s="57"/>
    </row>
    <row r="943" ht="15.75" customHeight="1">
      <c r="A943" s="57"/>
      <c r="B943" s="57"/>
      <c r="C943" s="57"/>
      <c r="D943" s="57"/>
      <c r="E943" s="57"/>
      <c r="F943" s="57"/>
      <c r="G943" s="57"/>
      <c r="H943" s="57"/>
    </row>
    <row r="944" ht="15.75" customHeight="1">
      <c r="A944" s="57"/>
      <c r="B944" s="57"/>
      <c r="C944" s="57"/>
      <c r="D944" s="57"/>
      <c r="E944" s="57"/>
      <c r="F944" s="57"/>
      <c r="G944" s="57"/>
      <c r="H944" s="57"/>
    </row>
    <row r="945" ht="15.75" customHeight="1">
      <c r="A945" s="57"/>
      <c r="B945" s="57"/>
      <c r="C945" s="57"/>
      <c r="D945" s="57"/>
      <c r="E945" s="57"/>
      <c r="F945" s="57"/>
      <c r="G945" s="57"/>
      <c r="H945" s="57"/>
    </row>
    <row r="946" ht="15.75" customHeight="1">
      <c r="A946" s="57"/>
      <c r="B946" s="57"/>
      <c r="C946" s="57"/>
      <c r="D946" s="57"/>
      <c r="E946" s="57"/>
      <c r="F946" s="57"/>
      <c r="G946" s="57"/>
      <c r="H946" s="57"/>
    </row>
    <row r="947" ht="15.75" customHeight="1">
      <c r="A947" s="57"/>
      <c r="B947" s="57"/>
      <c r="C947" s="57"/>
      <c r="D947" s="57"/>
      <c r="E947" s="57"/>
      <c r="F947" s="57"/>
      <c r="G947" s="57"/>
      <c r="H947" s="57"/>
    </row>
    <row r="948" ht="15.75" customHeight="1">
      <c r="A948" s="57"/>
      <c r="B948" s="57"/>
      <c r="C948" s="57"/>
      <c r="D948" s="57"/>
      <c r="E948" s="57"/>
      <c r="F948" s="57"/>
      <c r="G948" s="57"/>
      <c r="H948" s="57"/>
    </row>
    <row r="949" ht="15.75" customHeight="1">
      <c r="A949" s="57"/>
      <c r="B949" s="57"/>
      <c r="C949" s="57"/>
      <c r="D949" s="57"/>
      <c r="E949" s="57"/>
      <c r="F949" s="57"/>
      <c r="G949" s="57"/>
      <c r="H949" s="57"/>
    </row>
    <row r="950" ht="15.75" customHeight="1">
      <c r="A950" s="57"/>
      <c r="B950" s="57"/>
      <c r="C950" s="57"/>
      <c r="D950" s="57"/>
      <c r="E950" s="57"/>
      <c r="F950" s="57"/>
      <c r="G950" s="57"/>
      <c r="H950" s="57"/>
    </row>
    <row r="951" ht="15.75" customHeight="1">
      <c r="A951" s="57"/>
      <c r="B951" s="57"/>
      <c r="C951" s="57"/>
      <c r="D951" s="57"/>
      <c r="E951" s="57"/>
      <c r="F951" s="57"/>
      <c r="G951" s="57"/>
      <c r="H951" s="57"/>
    </row>
    <row r="952" ht="15.75" customHeight="1">
      <c r="A952" s="57"/>
      <c r="B952" s="57"/>
      <c r="C952" s="57"/>
      <c r="D952" s="57"/>
      <c r="E952" s="57"/>
      <c r="F952" s="57"/>
      <c r="G952" s="57"/>
      <c r="H952" s="57"/>
    </row>
    <row r="953" ht="15.75" customHeight="1">
      <c r="A953" s="57"/>
      <c r="B953" s="57"/>
      <c r="C953" s="57"/>
      <c r="D953" s="57"/>
      <c r="E953" s="57"/>
      <c r="F953" s="57"/>
      <c r="G953" s="57"/>
      <c r="H953" s="57"/>
    </row>
    <row r="954" ht="15.75" customHeight="1">
      <c r="A954" s="57"/>
      <c r="B954" s="57"/>
      <c r="C954" s="57"/>
      <c r="D954" s="57"/>
      <c r="E954" s="57"/>
      <c r="F954" s="57"/>
      <c r="G954" s="57"/>
      <c r="H954" s="57"/>
    </row>
    <row r="955" ht="15.75" customHeight="1">
      <c r="A955" s="57"/>
      <c r="B955" s="57"/>
      <c r="C955" s="57"/>
      <c r="D955" s="57"/>
      <c r="E955" s="57"/>
      <c r="F955" s="57"/>
      <c r="G955" s="57"/>
      <c r="H955" s="57"/>
    </row>
    <row r="956" ht="15.75" customHeight="1">
      <c r="A956" s="57"/>
      <c r="B956" s="57"/>
      <c r="C956" s="57"/>
      <c r="D956" s="57"/>
      <c r="E956" s="57"/>
      <c r="F956" s="57"/>
      <c r="G956" s="57"/>
      <c r="H956" s="57"/>
    </row>
    <row r="957" ht="15.75" customHeight="1">
      <c r="A957" s="57"/>
      <c r="B957" s="57"/>
      <c r="C957" s="57"/>
      <c r="D957" s="57"/>
      <c r="E957" s="57"/>
      <c r="F957" s="57"/>
      <c r="G957" s="57"/>
      <c r="H957" s="57"/>
    </row>
    <row r="958" ht="15.75" customHeight="1">
      <c r="A958" s="57"/>
      <c r="B958" s="57"/>
      <c r="C958" s="57"/>
      <c r="D958" s="57"/>
      <c r="E958" s="57"/>
      <c r="F958" s="57"/>
      <c r="G958" s="57"/>
      <c r="H958" s="57"/>
    </row>
    <row r="959" ht="15.75" customHeight="1">
      <c r="A959" s="57"/>
      <c r="B959" s="57"/>
      <c r="C959" s="57"/>
      <c r="D959" s="57"/>
      <c r="E959" s="57"/>
      <c r="F959" s="57"/>
      <c r="G959" s="57"/>
      <c r="H959" s="57"/>
    </row>
    <row r="960" ht="15.75" customHeight="1">
      <c r="A960" s="57"/>
      <c r="B960" s="57"/>
      <c r="C960" s="57"/>
      <c r="D960" s="57"/>
      <c r="E960" s="57"/>
      <c r="F960" s="57"/>
      <c r="G960" s="57"/>
      <c r="H960" s="57"/>
    </row>
    <row r="961" ht="15.75" customHeight="1">
      <c r="A961" s="57"/>
      <c r="B961" s="57"/>
      <c r="C961" s="57"/>
      <c r="D961" s="57"/>
      <c r="E961" s="57"/>
      <c r="F961" s="57"/>
      <c r="G961" s="57"/>
      <c r="H961" s="57"/>
    </row>
    <row r="962" ht="15.75" customHeight="1">
      <c r="A962" s="57"/>
      <c r="B962" s="57"/>
      <c r="C962" s="57"/>
      <c r="D962" s="57"/>
      <c r="E962" s="57"/>
      <c r="F962" s="57"/>
      <c r="G962" s="57"/>
      <c r="H962" s="57"/>
    </row>
    <row r="963" ht="15.75" customHeight="1">
      <c r="A963" s="57"/>
      <c r="B963" s="57"/>
      <c r="C963" s="57"/>
      <c r="D963" s="57"/>
      <c r="E963" s="57"/>
      <c r="F963" s="57"/>
      <c r="G963" s="57"/>
      <c r="H963" s="57"/>
    </row>
    <row r="964" ht="15.75" customHeight="1">
      <c r="A964" s="57"/>
      <c r="B964" s="57"/>
      <c r="C964" s="57"/>
      <c r="D964" s="57"/>
      <c r="E964" s="57"/>
      <c r="F964" s="57"/>
      <c r="G964" s="57"/>
      <c r="H964" s="57"/>
    </row>
    <row r="965" ht="15.75" customHeight="1">
      <c r="A965" s="57"/>
      <c r="B965" s="57"/>
      <c r="C965" s="57"/>
      <c r="D965" s="57"/>
      <c r="E965" s="57"/>
      <c r="F965" s="57"/>
      <c r="G965" s="57"/>
      <c r="H965" s="57"/>
    </row>
    <row r="966" ht="15.75" customHeight="1">
      <c r="A966" s="57"/>
      <c r="B966" s="57"/>
      <c r="C966" s="57"/>
      <c r="D966" s="57"/>
      <c r="E966" s="57"/>
      <c r="F966" s="57"/>
      <c r="G966" s="57"/>
      <c r="H966" s="57"/>
    </row>
    <row r="967" ht="15.75" customHeight="1">
      <c r="A967" s="57"/>
      <c r="B967" s="57"/>
      <c r="C967" s="57"/>
      <c r="D967" s="57"/>
      <c r="E967" s="57"/>
      <c r="F967" s="57"/>
      <c r="G967" s="57"/>
      <c r="H967" s="57"/>
    </row>
    <row r="968" ht="15.75" customHeight="1">
      <c r="A968" s="57"/>
      <c r="B968" s="57"/>
      <c r="C968" s="57"/>
      <c r="D968" s="57"/>
      <c r="E968" s="57"/>
      <c r="F968" s="57"/>
      <c r="G968" s="57"/>
      <c r="H968" s="57"/>
    </row>
    <row r="969" ht="15.75" customHeight="1">
      <c r="A969" s="57"/>
      <c r="B969" s="57"/>
      <c r="C969" s="57"/>
      <c r="D969" s="57"/>
      <c r="E969" s="57"/>
      <c r="F969" s="57"/>
      <c r="G969" s="57"/>
      <c r="H969" s="57"/>
    </row>
    <row r="970" ht="15.75" customHeight="1">
      <c r="A970" s="57"/>
      <c r="B970" s="57"/>
      <c r="C970" s="57"/>
      <c r="D970" s="57"/>
      <c r="E970" s="57"/>
      <c r="F970" s="57"/>
      <c r="G970" s="57"/>
      <c r="H970" s="57"/>
    </row>
    <row r="971" ht="15.75" customHeight="1">
      <c r="A971" s="57"/>
      <c r="B971" s="57"/>
      <c r="C971" s="57"/>
      <c r="D971" s="57"/>
      <c r="E971" s="57"/>
      <c r="F971" s="57"/>
      <c r="G971" s="57"/>
      <c r="H971" s="57"/>
    </row>
    <row r="972" ht="15.75" customHeight="1">
      <c r="A972" s="57"/>
      <c r="B972" s="57"/>
      <c r="C972" s="57"/>
      <c r="D972" s="57"/>
      <c r="E972" s="57"/>
      <c r="F972" s="57"/>
      <c r="G972" s="57"/>
      <c r="H972" s="57"/>
    </row>
    <row r="973" ht="15.75" customHeight="1">
      <c r="A973" s="57"/>
      <c r="B973" s="57"/>
      <c r="C973" s="57"/>
      <c r="D973" s="57"/>
      <c r="E973" s="57"/>
      <c r="F973" s="57"/>
      <c r="G973" s="57"/>
      <c r="H973" s="57"/>
    </row>
    <row r="974" ht="15.75" customHeight="1">
      <c r="A974" s="57"/>
      <c r="B974" s="57"/>
      <c r="C974" s="57"/>
      <c r="D974" s="57"/>
      <c r="E974" s="57"/>
      <c r="F974" s="57"/>
      <c r="G974" s="57"/>
      <c r="H974" s="57"/>
    </row>
    <row r="975" ht="15.75" customHeight="1">
      <c r="A975" s="57"/>
      <c r="B975" s="57"/>
      <c r="C975" s="57"/>
      <c r="D975" s="57"/>
      <c r="E975" s="57"/>
      <c r="F975" s="57"/>
      <c r="G975" s="57"/>
      <c r="H975" s="57"/>
    </row>
    <row r="976" ht="15.75" customHeight="1">
      <c r="A976" s="57"/>
      <c r="B976" s="57"/>
      <c r="C976" s="57"/>
      <c r="D976" s="57"/>
      <c r="E976" s="57"/>
      <c r="F976" s="57"/>
      <c r="G976" s="57"/>
      <c r="H976" s="57"/>
    </row>
    <row r="977" ht="15.75" customHeight="1">
      <c r="A977" s="57"/>
      <c r="B977" s="57"/>
      <c r="C977" s="57"/>
      <c r="D977" s="57"/>
      <c r="E977" s="57"/>
      <c r="F977" s="57"/>
      <c r="G977" s="57"/>
      <c r="H977" s="57"/>
    </row>
    <row r="978" ht="15.75" customHeight="1">
      <c r="A978" s="57"/>
      <c r="B978" s="57"/>
      <c r="C978" s="57"/>
      <c r="D978" s="57"/>
      <c r="E978" s="57"/>
      <c r="F978" s="57"/>
      <c r="G978" s="57"/>
      <c r="H978" s="57"/>
    </row>
    <row r="979" ht="15.75" customHeight="1">
      <c r="A979" s="57"/>
      <c r="B979" s="57"/>
      <c r="C979" s="57"/>
      <c r="D979" s="57"/>
      <c r="E979" s="57"/>
      <c r="F979" s="57"/>
      <c r="G979" s="57"/>
      <c r="H979" s="57"/>
    </row>
    <row r="980" ht="15.75" customHeight="1">
      <c r="A980" s="57"/>
      <c r="B980" s="57"/>
      <c r="C980" s="57"/>
      <c r="D980" s="57"/>
      <c r="E980" s="57"/>
      <c r="F980" s="57"/>
      <c r="G980" s="57"/>
      <c r="H980" s="57"/>
    </row>
    <row r="981" ht="15.75" customHeight="1">
      <c r="A981" s="57"/>
      <c r="B981" s="57"/>
      <c r="C981" s="57"/>
      <c r="D981" s="57"/>
      <c r="E981" s="57"/>
      <c r="F981" s="57"/>
      <c r="G981" s="57"/>
      <c r="H981" s="57"/>
    </row>
    <row r="982" ht="15.75" customHeight="1">
      <c r="A982" s="57"/>
      <c r="B982" s="57"/>
      <c r="C982" s="57"/>
      <c r="D982" s="57"/>
      <c r="E982" s="57"/>
      <c r="F982" s="57"/>
      <c r="G982" s="57"/>
      <c r="H982" s="57"/>
    </row>
    <row r="983" ht="15.75" customHeight="1">
      <c r="A983" s="57"/>
      <c r="B983" s="57"/>
      <c r="C983" s="57"/>
      <c r="D983" s="57"/>
      <c r="E983" s="57"/>
      <c r="F983" s="57"/>
      <c r="G983" s="57"/>
      <c r="H983" s="57"/>
    </row>
    <row r="984" ht="15.75" customHeight="1">
      <c r="A984" s="57"/>
      <c r="B984" s="57"/>
      <c r="C984" s="57"/>
      <c r="D984" s="57"/>
      <c r="E984" s="57"/>
      <c r="F984" s="57"/>
      <c r="G984" s="57"/>
      <c r="H984" s="57"/>
    </row>
    <row r="985" ht="15.75" customHeight="1">
      <c r="A985" s="57"/>
      <c r="B985" s="57"/>
      <c r="C985" s="57"/>
      <c r="D985" s="57"/>
      <c r="E985" s="57"/>
      <c r="F985" s="57"/>
      <c r="G985" s="57"/>
      <c r="H985" s="57"/>
    </row>
    <row r="986" ht="15.75" customHeight="1">
      <c r="A986" s="57"/>
      <c r="B986" s="57"/>
      <c r="C986" s="57"/>
      <c r="D986" s="57"/>
      <c r="E986" s="57"/>
      <c r="F986" s="57"/>
      <c r="G986" s="57"/>
      <c r="H986" s="57"/>
    </row>
    <row r="987" ht="15.75" customHeight="1">
      <c r="A987" s="57"/>
      <c r="B987" s="57"/>
      <c r="C987" s="57"/>
      <c r="D987" s="57"/>
      <c r="E987" s="57"/>
      <c r="F987" s="57"/>
      <c r="G987" s="57"/>
      <c r="H987" s="57"/>
    </row>
    <row r="988" ht="15.75" customHeight="1">
      <c r="A988" s="57"/>
      <c r="B988" s="57"/>
      <c r="C988" s="57"/>
      <c r="D988" s="57"/>
      <c r="E988" s="57"/>
      <c r="F988" s="57"/>
      <c r="G988" s="57"/>
      <c r="H988" s="57"/>
    </row>
    <row r="989" ht="15.75" customHeight="1">
      <c r="A989" s="57"/>
      <c r="B989" s="57"/>
      <c r="C989" s="57"/>
      <c r="D989" s="57"/>
      <c r="E989" s="57"/>
      <c r="F989" s="57"/>
      <c r="G989" s="57"/>
      <c r="H989" s="57"/>
    </row>
    <row r="990" ht="15.75" customHeight="1">
      <c r="A990" s="57"/>
      <c r="B990" s="57"/>
      <c r="C990" s="57"/>
      <c r="D990" s="57"/>
      <c r="E990" s="57"/>
      <c r="F990" s="57"/>
      <c r="G990" s="57"/>
      <c r="H990" s="57"/>
    </row>
    <row r="991" ht="15.75" customHeight="1">
      <c r="A991" s="57"/>
      <c r="B991" s="57"/>
      <c r="C991" s="57"/>
      <c r="D991" s="57"/>
      <c r="E991" s="57"/>
      <c r="F991" s="57"/>
      <c r="G991" s="57"/>
      <c r="H991" s="57"/>
    </row>
    <row r="992" ht="15.75" customHeight="1">
      <c r="A992" s="57"/>
      <c r="B992" s="57"/>
      <c r="C992" s="57"/>
      <c r="D992" s="57"/>
      <c r="E992" s="57"/>
      <c r="F992" s="57"/>
      <c r="G992" s="57"/>
      <c r="H992" s="57"/>
    </row>
    <row r="993" ht="15.75" customHeight="1">
      <c r="A993" s="57"/>
      <c r="B993" s="57"/>
      <c r="C993" s="57"/>
      <c r="D993" s="57"/>
      <c r="E993" s="57"/>
      <c r="F993" s="57"/>
      <c r="G993" s="57"/>
      <c r="H993" s="57"/>
    </row>
    <row r="994" ht="15.75" customHeight="1">
      <c r="A994" s="57"/>
      <c r="B994" s="57"/>
      <c r="C994" s="57"/>
      <c r="D994" s="57"/>
      <c r="E994" s="57"/>
      <c r="F994" s="57"/>
      <c r="G994" s="57"/>
      <c r="H994" s="57"/>
    </row>
    <row r="995" ht="15.75" customHeight="1">
      <c r="A995" s="57"/>
      <c r="B995" s="57"/>
      <c r="C995" s="57"/>
      <c r="D995" s="57"/>
      <c r="E995" s="57"/>
      <c r="F995" s="57"/>
      <c r="G995" s="57"/>
      <c r="H995" s="57"/>
    </row>
    <row r="996" ht="15.75" customHeight="1">
      <c r="A996" s="57"/>
      <c r="B996" s="57"/>
      <c r="C996" s="57"/>
      <c r="D996" s="57"/>
      <c r="E996" s="57"/>
      <c r="F996" s="57"/>
      <c r="G996" s="57"/>
      <c r="H996" s="57"/>
    </row>
    <row r="997" ht="15.75" customHeight="1">
      <c r="A997" s="57"/>
      <c r="B997" s="57"/>
      <c r="C997" s="57"/>
      <c r="D997" s="57"/>
      <c r="E997" s="57"/>
      <c r="F997" s="57"/>
      <c r="G997" s="57"/>
      <c r="H997" s="57"/>
    </row>
    <row r="998" ht="15.75" customHeight="1">
      <c r="A998" s="57"/>
      <c r="B998" s="57"/>
      <c r="C998" s="57"/>
      <c r="D998" s="57"/>
      <c r="E998" s="57"/>
      <c r="F998" s="57"/>
      <c r="G998" s="57"/>
      <c r="H998" s="57"/>
    </row>
    <row r="999" ht="15.75" customHeight="1">
      <c r="A999" s="57"/>
      <c r="B999" s="57"/>
      <c r="C999" s="57"/>
      <c r="D999" s="57"/>
      <c r="E999" s="57"/>
      <c r="F999" s="57"/>
      <c r="G999" s="57"/>
      <c r="H999" s="57"/>
    </row>
    <row r="1000" ht="15.75" customHeight="1">
      <c r="A1000" s="57"/>
      <c r="B1000" s="57"/>
      <c r="C1000" s="57"/>
      <c r="D1000" s="57"/>
      <c r="E1000" s="57"/>
      <c r="F1000" s="57"/>
      <c r="G1000" s="57"/>
      <c r="H1000" s="57"/>
    </row>
  </sheetData>
  <printOptions/>
  <pageMargins bottom="1.0" footer="0.0" header="0.0" left="0.75" right="0.75" top="1.0"/>
  <pageSetup paperSize="9"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43"/>
    <col customWidth="1" min="2" max="2" width="15.0"/>
    <col customWidth="1" min="3" max="3" width="18.43"/>
    <col customWidth="1" min="4" max="4" width="21.0"/>
    <col customWidth="1" min="5" max="5" width="20.0"/>
    <col customWidth="1" min="6" max="6" width="17.71"/>
    <col customWidth="1" min="7" max="26" width="10.71"/>
  </cols>
  <sheetData>
    <row r="1" ht="12.75" customHeight="1">
      <c r="A1" s="441" t="s">
        <v>548</v>
      </c>
      <c r="B1" s="406">
        <v>0.0525</v>
      </c>
      <c r="C1" s="441" t="s">
        <v>549</v>
      </c>
    </row>
    <row r="2" ht="12.75" customHeight="1">
      <c r="A2" s="479" t="s">
        <v>550</v>
      </c>
      <c r="B2" s="479"/>
      <c r="C2" s="479"/>
      <c r="D2" s="479"/>
      <c r="E2" s="479"/>
      <c r="F2" s="479"/>
      <c r="G2" s="479"/>
      <c r="H2" s="479"/>
      <c r="I2" s="479"/>
      <c r="J2" s="479"/>
      <c r="K2" s="479"/>
      <c r="L2" s="479"/>
      <c r="M2" s="479"/>
      <c r="N2" s="479"/>
      <c r="O2" s="479"/>
      <c r="P2" s="479"/>
      <c r="Q2" s="479"/>
      <c r="R2" s="479"/>
      <c r="S2" s="479"/>
      <c r="T2" s="479"/>
      <c r="U2" s="479"/>
      <c r="V2" s="479"/>
      <c r="W2" s="479"/>
      <c r="X2" s="479"/>
      <c r="Y2" s="479"/>
      <c r="Z2" s="479"/>
    </row>
    <row r="3" ht="12.75" customHeight="1"/>
    <row r="4" ht="12.75" customHeight="1">
      <c r="A4" s="480" t="s">
        <v>425</v>
      </c>
      <c r="B4" s="481" t="s">
        <v>551</v>
      </c>
      <c r="C4" s="482" t="s">
        <v>552</v>
      </c>
      <c r="D4" s="482" t="s">
        <v>553</v>
      </c>
      <c r="E4" s="483" t="s">
        <v>554</v>
      </c>
      <c r="F4" s="483" t="s">
        <v>555</v>
      </c>
    </row>
    <row r="5" ht="12.75" customHeight="1">
      <c r="A5" s="484" t="s">
        <v>556</v>
      </c>
      <c r="B5" s="481" t="s">
        <v>557</v>
      </c>
      <c r="C5" s="485">
        <v>0.00603990825688074</v>
      </c>
      <c r="D5" s="485">
        <f t="shared" ref="D5:D181" si="1">E5+$B$1</f>
        <v>0.06102004316</v>
      </c>
      <c r="E5" s="486">
        <v>0.00852004316400721</v>
      </c>
      <c r="F5" s="486">
        <v>0.15</v>
      </c>
    </row>
    <row r="6" ht="12.75" customHeight="1">
      <c r="A6" s="484" t="s">
        <v>558</v>
      </c>
      <c r="B6" s="481" t="s">
        <v>559</v>
      </c>
      <c r="C6" s="485">
        <v>0.0550782110091743</v>
      </c>
      <c r="D6" s="485">
        <f t="shared" si="1"/>
        <v>0.1301946793</v>
      </c>
      <c r="E6" s="486">
        <v>0.0776946793289229</v>
      </c>
      <c r="F6" s="486">
        <v>0.15</v>
      </c>
    </row>
    <row r="7" ht="12.75" customHeight="1">
      <c r="A7" s="487" t="s">
        <v>560</v>
      </c>
      <c r="B7" s="444" t="s">
        <v>561</v>
      </c>
      <c r="C7" s="488">
        <v>0.0368146788990826</v>
      </c>
      <c r="D7" s="485">
        <f t="shared" si="1"/>
        <v>0.1044316917</v>
      </c>
      <c r="E7" s="489">
        <v>0.0519316916663297</v>
      </c>
      <c r="F7" s="490">
        <v>0.26</v>
      </c>
    </row>
    <row r="8" ht="12.75" customHeight="1">
      <c r="A8" s="484" t="s">
        <v>562</v>
      </c>
      <c r="B8" s="481" t="s">
        <v>563</v>
      </c>
      <c r="C8" s="485">
        <v>0.0232967889908257</v>
      </c>
      <c r="D8" s="485">
        <f t="shared" si="1"/>
        <v>0.08536302363</v>
      </c>
      <c r="E8" s="486">
        <v>0.0328630236325992</v>
      </c>
      <c r="F8" s="486">
        <v>0.1898</v>
      </c>
    </row>
    <row r="9" ht="12.75" customHeight="1">
      <c r="A9" s="484" t="s">
        <v>564</v>
      </c>
      <c r="B9" s="481" t="s">
        <v>565</v>
      </c>
      <c r="C9" s="485">
        <v>0.0795254587155963</v>
      </c>
      <c r="D9" s="485">
        <f t="shared" si="1"/>
        <v>0.1646805683</v>
      </c>
      <c r="E9" s="486">
        <v>0.112180568326095</v>
      </c>
      <c r="F9" s="486">
        <v>0.25</v>
      </c>
    </row>
    <row r="10" ht="12.75" customHeight="1">
      <c r="A10" s="484" t="s">
        <v>566</v>
      </c>
      <c r="B10" s="481" t="s">
        <v>567</v>
      </c>
      <c r="C10" s="485">
        <v>0.146827293577982</v>
      </c>
      <c r="D10" s="485">
        <f t="shared" si="1"/>
        <v>0.2596181922</v>
      </c>
      <c r="E10" s="486">
        <v>0.207118192153604</v>
      </c>
      <c r="F10" s="486">
        <v>0.35</v>
      </c>
    </row>
    <row r="11" ht="12.75" customHeight="1">
      <c r="A11" s="484" t="s">
        <v>568</v>
      </c>
      <c r="B11" s="481" t="s">
        <v>569</v>
      </c>
      <c r="C11" s="485">
        <v>0.0440050458715596</v>
      </c>
      <c r="D11" s="485">
        <f t="shared" si="1"/>
        <v>0.1145746002</v>
      </c>
      <c r="E11" s="486">
        <v>0.0620746001949097</v>
      </c>
      <c r="F11" s="486">
        <v>0.18</v>
      </c>
    </row>
    <row r="12" ht="12.75" customHeight="1">
      <c r="A12" s="484" t="s">
        <v>570</v>
      </c>
      <c r="B12" s="481" t="s">
        <v>563</v>
      </c>
      <c r="C12" s="485">
        <v>0.0232967889908257</v>
      </c>
      <c r="D12" s="485">
        <f t="shared" si="1"/>
        <v>0.08536302363</v>
      </c>
      <c r="E12" s="486">
        <v>0.0328630236325992</v>
      </c>
      <c r="F12" s="486">
        <v>0.25</v>
      </c>
    </row>
    <row r="13" ht="12.75" customHeight="1">
      <c r="A13" s="484" t="s">
        <v>571</v>
      </c>
      <c r="B13" s="481" t="s">
        <v>572</v>
      </c>
      <c r="C13" s="485">
        <v>0.0</v>
      </c>
      <c r="D13" s="485">
        <f t="shared" si="1"/>
        <v>0.0525</v>
      </c>
      <c r="E13" s="486">
        <v>0.0</v>
      </c>
      <c r="F13" s="486">
        <v>0.3</v>
      </c>
    </row>
    <row r="14" ht="12.75" customHeight="1">
      <c r="A14" s="484" t="s">
        <v>573</v>
      </c>
      <c r="B14" s="481" t="s">
        <v>574</v>
      </c>
      <c r="C14" s="485">
        <v>0.0048894495412844</v>
      </c>
      <c r="D14" s="485">
        <f t="shared" si="1"/>
        <v>0.0593971778</v>
      </c>
      <c r="E14" s="486">
        <v>0.00689717779943441</v>
      </c>
      <c r="F14" s="486">
        <v>0.24</v>
      </c>
    </row>
    <row r="15" ht="12.75" customHeight="1">
      <c r="A15" s="484" t="s">
        <v>575</v>
      </c>
      <c r="B15" s="481" t="s">
        <v>576</v>
      </c>
      <c r="C15" s="485">
        <v>0.0306309633027523</v>
      </c>
      <c r="D15" s="485">
        <f t="shared" si="1"/>
        <v>0.09570879033</v>
      </c>
      <c r="E15" s="486">
        <v>0.0432087903317509</v>
      </c>
      <c r="F15" s="486">
        <v>0.2</v>
      </c>
    </row>
    <row r="16" ht="12.75" customHeight="1">
      <c r="A16" s="484" t="s">
        <v>577</v>
      </c>
      <c r="B16" s="481" t="s">
        <v>559</v>
      </c>
      <c r="C16" s="485">
        <v>0.0550782110091743</v>
      </c>
      <c r="D16" s="485">
        <f t="shared" si="1"/>
        <v>0.1301946793</v>
      </c>
      <c r="E16" s="486">
        <v>0.0776946793289229</v>
      </c>
      <c r="F16" s="486">
        <v>0.0</v>
      </c>
    </row>
    <row r="17" ht="12.75" customHeight="1">
      <c r="A17" s="484" t="s">
        <v>578</v>
      </c>
      <c r="B17" s="481" t="s">
        <v>579</v>
      </c>
      <c r="C17" s="485">
        <v>0.0673018348623853</v>
      </c>
      <c r="D17" s="485">
        <f t="shared" si="1"/>
        <v>0.1474376238</v>
      </c>
      <c r="E17" s="486">
        <v>0.0949376238275089</v>
      </c>
      <c r="F17" s="486">
        <v>0.0</v>
      </c>
    </row>
    <row r="18" ht="12.75" customHeight="1">
      <c r="A18" s="484" t="s">
        <v>580</v>
      </c>
      <c r="B18" s="481" t="s">
        <v>569</v>
      </c>
      <c r="C18" s="485">
        <v>0.0440050458715596</v>
      </c>
      <c r="D18" s="485">
        <f t="shared" si="1"/>
        <v>0.1145746002</v>
      </c>
      <c r="E18" s="486">
        <v>0.0620746001949097</v>
      </c>
      <c r="F18" s="486">
        <v>0.325</v>
      </c>
    </row>
    <row r="19" ht="12.75" customHeight="1">
      <c r="A19" s="484" t="s">
        <v>581</v>
      </c>
      <c r="B19" s="481" t="s">
        <v>582</v>
      </c>
      <c r="C19" s="485">
        <v>0.0917490825688073</v>
      </c>
      <c r="D19" s="485">
        <f t="shared" si="1"/>
        <v>0.1819235128</v>
      </c>
      <c r="E19" s="486">
        <v>0.129423512824681</v>
      </c>
      <c r="F19" s="486">
        <v>0.055</v>
      </c>
    </row>
    <row r="20" ht="12.75" customHeight="1">
      <c r="A20" s="484" t="s">
        <v>583</v>
      </c>
      <c r="B20" s="481" t="s">
        <v>567</v>
      </c>
      <c r="C20" s="485">
        <v>0.146827293577982</v>
      </c>
      <c r="D20" s="485">
        <f t="shared" si="1"/>
        <v>0.2596181922</v>
      </c>
      <c r="E20" s="486">
        <v>0.207118192153604</v>
      </c>
      <c r="F20" s="486">
        <v>0.18</v>
      </c>
    </row>
    <row r="21" ht="12.75" customHeight="1">
      <c r="A21" s="484" t="s">
        <v>584</v>
      </c>
      <c r="B21" s="481" t="s">
        <v>585</v>
      </c>
      <c r="C21" s="485">
        <v>0.00733417431192661</v>
      </c>
      <c r="D21" s="485">
        <f t="shared" si="1"/>
        <v>0.0628457667</v>
      </c>
      <c r="E21" s="486">
        <v>0.0103457666991516</v>
      </c>
      <c r="F21" s="486">
        <v>0.25</v>
      </c>
    </row>
    <row r="22" ht="12.75" customHeight="1">
      <c r="A22" s="484" t="s">
        <v>586</v>
      </c>
      <c r="B22" s="481" t="s">
        <v>587</v>
      </c>
      <c r="C22" s="485">
        <v>0.110156422018349</v>
      </c>
      <c r="D22" s="485">
        <f t="shared" si="1"/>
        <v>0.2078893587</v>
      </c>
      <c r="E22" s="486">
        <v>0.155389358657846</v>
      </c>
      <c r="F22" s="486">
        <v>0.2718</v>
      </c>
    </row>
    <row r="23" ht="12.75" customHeight="1">
      <c r="A23" s="484" t="s">
        <v>588</v>
      </c>
      <c r="B23" s="481" t="s">
        <v>559</v>
      </c>
      <c r="C23" s="485">
        <v>0.0550782110091743</v>
      </c>
      <c r="D23" s="485">
        <f t="shared" si="1"/>
        <v>0.1301946793</v>
      </c>
      <c r="E23" s="486">
        <v>0.0776946793289229</v>
      </c>
      <c r="F23" s="486">
        <v>0.3</v>
      </c>
    </row>
    <row r="24" ht="12.75" customHeight="1">
      <c r="A24" s="484" t="s">
        <v>589</v>
      </c>
      <c r="B24" s="481" t="s">
        <v>590</v>
      </c>
      <c r="C24" s="485">
        <v>0.010354128440367</v>
      </c>
      <c r="D24" s="485">
        <f t="shared" si="1"/>
        <v>0.06710578828</v>
      </c>
      <c r="E24" s="486">
        <v>0.0146057882811552</v>
      </c>
      <c r="F24" s="486">
        <v>0.0</v>
      </c>
    </row>
    <row r="25" ht="12.75" customHeight="1">
      <c r="A25" s="484" t="s">
        <v>591</v>
      </c>
      <c r="B25" s="481" t="s">
        <v>579</v>
      </c>
      <c r="C25" s="485">
        <v>0.0673018348623853</v>
      </c>
      <c r="D25" s="485">
        <f t="shared" si="1"/>
        <v>0.1474376238</v>
      </c>
      <c r="E25" s="486">
        <v>0.0949376238275089</v>
      </c>
      <c r="F25" s="486">
        <v>0.25</v>
      </c>
    </row>
    <row r="26" ht="12.75" customHeight="1">
      <c r="A26" s="484" t="s">
        <v>592</v>
      </c>
      <c r="B26" s="481" t="s">
        <v>565</v>
      </c>
      <c r="C26" s="485">
        <v>0.0795254587155963</v>
      </c>
      <c r="D26" s="485">
        <f t="shared" si="1"/>
        <v>0.1646805683</v>
      </c>
      <c r="E26" s="486">
        <v>0.112180568326095</v>
      </c>
      <c r="F26" s="486">
        <v>0.1</v>
      </c>
    </row>
    <row r="27" ht="12.75" customHeight="1">
      <c r="A27" s="484" t="s">
        <v>593</v>
      </c>
      <c r="B27" s="481" t="s">
        <v>594</v>
      </c>
      <c r="C27" s="485">
        <v>0.0146683486238532</v>
      </c>
      <c r="D27" s="485">
        <f t="shared" si="1"/>
        <v>0.0731915334</v>
      </c>
      <c r="E27" s="486">
        <v>0.0206915333983032</v>
      </c>
      <c r="F27" s="486">
        <v>0.22</v>
      </c>
    </row>
    <row r="28" ht="12.75" customHeight="1">
      <c r="A28" s="484" t="s">
        <v>595</v>
      </c>
      <c r="B28" s="481" t="s">
        <v>596</v>
      </c>
      <c r="C28" s="485">
        <v>0.0368146788990826</v>
      </c>
      <c r="D28" s="485">
        <f t="shared" si="1"/>
        <v>0.1044316917</v>
      </c>
      <c r="E28" s="486">
        <v>0.0519316916663297</v>
      </c>
      <c r="F28" s="486">
        <v>0.34</v>
      </c>
    </row>
    <row r="29" ht="12.75" customHeight="1">
      <c r="A29" s="491" t="s">
        <v>597</v>
      </c>
      <c r="B29" s="444" t="s">
        <v>561</v>
      </c>
      <c r="C29" s="149">
        <v>0.010354128440367</v>
      </c>
      <c r="D29" s="485">
        <f t="shared" si="1"/>
        <v>0.06710578828</v>
      </c>
      <c r="E29" s="489">
        <v>0.0146057882811552</v>
      </c>
      <c r="F29" s="492">
        <v>0.185</v>
      </c>
    </row>
    <row r="30" ht="12.75" customHeight="1">
      <c r="A30" s="484" t="s">
        <v>598</v>
      </c>
      <c r="B30" s="481" t="s">
        <v>599</v>
      </c>
      <c r="C30" s="485">
        <v>0.0195577981651376</v>
      </c>
      <c r="D30" s="485">
        <f t="shared" si="1"/>
        <v>0.0800887112</v>
      </c>
      <c r="E30" s="486">
        <v>0.0275887111977376</v>
      </c>
      <c r="F30" s="486">
        <v>0.1</v>
      </c>
    </row>
    <row r="31" ht="12.75" customHeight="1">
      <c r="A31" s="484" t="s">
        <v>600</v>
      </c>
      <c r="B31" s="481" t="s">
        <v>582</v>
      </c>
      <c r="C31" s="485">
        <v>0.0917490825688073</v>
      </c>
      <c r="D31" s="485">
        <f t="shared" si="1"/>
        <v>0.1819235128</v>
      </c>
      <c r="E31" s="486">
        <v>0.129423512824681</v>
      </c>
      <c r="F31" s="486">
        <v>0.28</v>
      </c>
    </row>
    <row r="32" ht="12.75" customHeight="1">
      <c r="A32" s="484" t="s">
        <v>601</v>
      </c>
      <c r="B32" s="481" t="s">
        <v>579</v>
      </c>
      <c r="C32" s="485">
        <v>0.0673018348623853</v>
      </c>
      <c r="D32" s="485">
        <f t="shared" si="1"/>
        <v>0.1474376238</v>
      </c>
      <c r="E32" s="486">
        <v>0.0949376238275089</v>
      </c>
      <c r="F32" s="486">
        <v>0.2</v>
      </c>
    </row>
    <row r="33" ht="12.75" customHeight="1">
      <c r="A33" s="484" t="s">
        <v>602</v>
      </c>
      <c r="B33" s="481" t="s">
        <v>579</v>
      </c>
      <c r="C33" s="485">
        <v>0.0673018348623853</v>
      </c>
      <c r="D33" s="485">
        <f t="shared" si="1"/>
        <v>0.1474376238</v>
      </c>
      <c r="E33" s="486">
        <v>0.0949376238275089</v>
      </c>
      <c r="F33" s="486">
        <v>0.33</v>
      </c>
    </row>
    <row r="34" ht="12.75" customHeight="1">
      <c r="A34" s="484" t="s">
        <v>603</v>
      </c>
      <c r="B34" s="481" t="s">
        <v>572</v>
      </c>
      <c r="C34" s="485">
        <v>0.0</v>
      </c>
      <c r="D34" s="485">
        <f t="shared" si="1"/>
        <v>0.0525</v>
      </c>
      <c r="E34" s="486">
        <v>0.0</v>
      </c>
      <c r="F34" s="486">
        <v>0.25</v>
      </c>
    </row>
    <row r="35" ht="12.75" customHeight="1">
      <c r="A35" s="484" t="s">
        <v>604</v>
      </c>
      <c r="B35" s="481" t="s">
        <v>565</v>
      </c>
      <c r="C35" s="485">
        <v>0.0795254587155963</v>
      </c>
      <c r="D35" s="485">
        <f t="shared" si="1"/>
        <v>0.1646805683</v>
      </c>
      <c r="E35" s="486">
        <v>0.112180568326095</v>
      </c>
      <c r="F35" s="486">
        <v>0.0</v>
      </c>
    </row>
    <row r="36" ht="12.75" customHeight="1">
      <c r="A36" s="484" t="s">
        <v>605</v>
      </c>
      <c r="B36" s="481" t="s">
        <v>585</v>
      </c>
      <c r="C36" s="485">
        <v>0.00733417431192661</v>
      </c>
      <c r="D36" s="485">
        <f t="shared" si="1"/>
        <v>0.0628457667</v>
      </c>
      <c r="E36" s="486">
        <v>0.0103457666991516</v>
      </c>
      <c r="F36" s="486">
        <v>0.0</v>
      </c>
    </row>
    <row r="37" ht="12.75" customHeight="1">
      <c r="A37" s="484" t="s">
        <v>606</v>
      </c>
      <c r="B37" s="481" t="s">
        <v>590</v>
      </c>
      <c r="C37" s="485">
        <v>0.010354128440367</v>
      </c>
      <c r="D37" s="485">
        <f t="shared" si="1"/>
        <v>0.06710578828</v>
      </c>
      <c r="E37" s="486">
        <v>0.0146057882811552</v>
      </c>
      <c r="F37" s="486">
        <v>0.27</v>
      </c>
    </row>
    <row r="38" ht="12.75" customHeight="1">
      <c r="A38" s="484" t="s">
        <v>430</v>
      </c>
      <c r="B38" s="481" t="s">
        <v>607</v>
      </c>
      <c r="C38" s="485">
        <v>0.00862844036697248</v>
      </c>
      <c r="D38" s="485">
        <f t="shared" si="1"/>
        <v>0.06467149023</v>
      </c>
      <c r="E38" s="486">
        <v>0.012171490234296</v>
      </c>
      <c r="F38" s="486">
        <v>0.25</v>
      </c>
    </row>
    <row r="39" ht="12.75" customHeight="1">
      <c r="A39" s="484" t="s">
        <v>608</v>
      </c>
      <c r="B39" s="481" t="s">
        <v>563</v>
      </c>
      <c r="C39" s="485">
        <v>0.0232967889908257</v>
      </c>
      <c r="D39" s="485">
        <f t="shared" si="1"/>
        <v>0.08536302363</v>
      </c>
      <c r="E39" s="486">
        <v>0.0328630236325992</v>
      </c>
      <c r="F39" s="486">
        <v>0.35</v>
      </c>
    </row>
    <row r="40" ht="12.75" customHeight="1">
      <c r="A40" s="484" t="s">
        <v>609</v>
      </c>
      <c r="B40" s="481" t="s">
        <v>565</v>
      </c>
      <c r="C40" s="485">
        <v>0.0795254587155963</v>
      </c>
      <c r="D40" s="485">
        <f t="shared" si="1"/>
        <v>0.1646805683</v>
      </c>
      <c r="E40" s="486">
        <v>0.112180568326095</v>
      </c>
      <c r="F40" s="486">
        <v>0.3</v>
      </c>
    </row>
    <row r="41" ht="12.75" customHeight="1">
      <c r="A41" s="484" t="s">
        <v>610</v>
      </c>
      <c r="B41" s="481" t="s">
        <v>587</v>
      </c>
      <c r="C41" s="485">
        <v>0.110156422018349</v>
      </c>
      <c r="D41" s="485">
        <f t="shared" si="1"/>
        <v>0.2078893587</v>
      </c>
      <c r="E41" s="486">
        <v>0.155389358657846</v>
      </c>
      <c r="F41" s="486">
        <v>0.28</v>
      </c>
    </row>
    <row r="42" ht="12.75" customHeight="1">
      <c r="A42" s="484" t="s">
        <v>611</v>
      </c>
      <c r="B42" s="481" t="s">
        <v>559</v>
      </c>
      <c r="C42" s="485">
        <v>0.0550782110091743</v>
      </c>
      <c r="D42" s="485">
        <f t="shared" si="1"/>
        <v>0.1301946793</v>
      </c>
      <c r="E42" s="486">
        <v>0.0776946793289229</v>
      </c>
      <c r="F42" s="486">
        <v>0.2843</v>
      </c>
    </row>
    <row r="43" ht="12.75" customHeight="1">
      <c r="A43" s="484" t="s">
        <v>612</v>
      </c>
      <c r="B43" s="481" t="s">
        <v>579</v>
      </c>
      <c r="C43" s="485">
        <v>0.0673018348623853</v>
      </c>
      <c r="D43" s="485">
        <f t="shared" si="1"/>
        <v>0.1474376238</v>
      </c>
      <c r="E43" s="486">
        <v>0.0949376238275089</v>
      </c>
      <c r="F43" s="486">
        <v>0.3</v>
      </c>
    </row>
    <row r="44" ht="12.75" customHeight="1">
      <c r="A44" s="484" t="s">
        <v>613</v>
      </c>
      <c r="B44" s="481" t="s">
        <v>569</v>
      </c>
      <c r="C44" s="485">
        <v>0.0440050458715596</v>
      </c>
      <c r="D44" s="485">
        <f t="shared" si="1"/>
        <v>0.1145746002</v>
      </c>
      <c r="E44" s="486">
        <v>0.0620746001949097</v>
      </c>
      <c r="F44" s="486">
        <v>0.25</v>
      </c>
    </row>
    <row r="45" ht="12.75" customHeight="1">
      <c r="A45" s="484" t="s">
        <v>614</v>
      </c>
      <c r="B45" s="481" t="s">
        <v>563</v>
      </c>
      <c r="C45" s="485">
        <v>0.0232967889908257</v>
      </c>
      <c r="D45" s="485">
        <f t="shared" si="1"/>
        <v>0.08536302363</v>
      </c>
      <c r="E45" s="486">
        <v>0.0328630236325992</v>
      </c>
      <c r="F45" s="486">
        <v>0.18</v>
      </c>
    </row>
    <row r="46" ht="12.75" customHeight="1">
      <c r="A46" s="484" t="s">
        <v>615</v>
      </c>
      <c r="B46" s="481" t="s">
        <v>567</v>
      </c>
      <c r="C46" s="485">
        <v>0.146827293577982</v>
      </c>
      <c r="D46" s="485">
        <f t="shared" si="1"/>
        <v>0.2596181922</v>
      </c>
      <c r="E46" s="486">
        <v>0.207118192153604</v>
      </c>
      <c r="F46" s="486">
        <v>0.2718</v>
      </c>
    </row>
    <row r="47" ht="12.75" customHeight="1">
      <c r="A47" s="484" t="s">
        <v>616</v>
      </c>
      <c r="B47" s="481" t="s">
        <v>563</v>
      </c>
      <c r="C47" s="485">
        <v>0.0232967889908257</v>
      </c>
      <c r="D47" s="485">
        <f t="shared" si="1"/>
        <v>0.08536302363</v>
      </c>
      <c r="E47" s="486">
        <v>0.0328630236325992</v>
      </c>
      <c r="F47" s="486">
        <v>0.22</v>
      </c>
    </row>
    <row r="48" ht="12.75" customHeight="1">
      <c r="A48" s="484" t="s">
        <v>617</v>
      </c>
      <c r="B48" s="481" t="s">
        <v>576</v>
      </c>
      <c r="C48" s="485">
        <v>0.0306309633027523</v>
      </c>
      <c r="D48" s="485">
        <f t="shared" si="1"/>
        <v>0.09570879033</v>
      </c>
      <c r="E48" s="486">
        <v>0.0432087903317509</v>
      </c>
      <c r="F48" s="486">
        <v>0.125</v>
      </c>
    </row>
    <row r="49" ht="12.75" customHeight="1">
      <c r="A49" s="484" t="s">
        <v>618</v>
      </c>
      <c r="B49" s="481" t="s">
        <v>585</v>
      </c>
      <c r="C49" s="485">
        <v>0.00733417431192661</v>
      </c>
      <c r="D49" s="485">
        <f t="shared" si="1"/>
        <v>0.0628457667</v>
      </c>
      <c r="E49" s="486">
        <v>0.0103457666991516</v>
      </c>
      <c r="F49" s="486">
        <v>0.19</v>
      </c>
    </row>
    <row r="50" ht="12.75" customHeight="1">
      <c r="A50" s="484" t="s">
        <v>619</v>
      </c>
      <c r="B50" s="481" t="s">
        <v>572</v>
      </c>
      <c r="C50" s="485">
        <v>0.0</v>
      </c>
      <c r="D50" s="485">
        <f t="shared" si="1"/>
        <v>0.0525</v>
      </c>
      <c r="E50" s="486">
        <v>0.0</v>
      </c>
      <c r="F50" s="486">
        <v>0.22</v>
      </c>
    </row>
    <row r="51" ht="12.75" customHeight="1">
      <c r="A51" s="484" t="s">
        <v>620</v>
      </c>
      <c r="B51" s="481" t="s">
        <v>569</v>
      </c>
      <c r="C51" s="485">
        <v>0.0440050458715596</v>
      </c>
      <c r="D51" s="485">
        <f t="shared" si="1"/>
        <v>0.1145746002</v>
      </c>
      <c r="E51" s="486">
        <v>0.0620746001949097</v>
      </c>
      <c r="F51" s="486">
        <v>0.27</v>
      </c>
    </row>
    <row r="52" ht="12.75" customHeight="1">
      <c r="A52" s="484" t="s">
        <v>621</v>
      </c>
      <c r="B52" s="481" t="s">
        <v>622</v>
      </c>
      <c r="C52" s="485">
        <v>0.12238004587156</v>
      </c>
      <c r="D52" s="485">
        <f t="shared" si="1"/>
        <v>0.2251323032</v>
      </c>
      <c r="E52" s="486">
        <v>0.172632303156432</v>
      </c>
      <c r="F52" s="486">
        <v>0.25</v>
      </c>
    </row>
    <row r="53" ht="12.75" customHeight="1">
      <c r="A53" s="484" t="s">
        <v>623</v>
      </c>
      <c r="B53" s="481" t="s">
        <v>579</v>
      </c>
      <c r="C53" s="485">
        <v>0.0673018348623853</v>
      </c>
      <c r="D53" s="485">
        <f t="shared" si="1"/>
        <v>0.1474376238</v>
      </c>
      <c r="E53" s="486">
        <v>0.0949376238275089</v>
      </c>
      <c r="F53" s="486">
        <v>0.225</v>
      </c>
    </row>
    <row r="54" ht="12.75" customHeight="1">
      <c r="A54" s="484" t="s">
        <v>624</v>
      </c>
      <c r="B54" s="481" t="s">
        <v>622</v>
      </c>
      <c r="C54" s="485">
        <v>0.12238004587156</v>
      </c>
      <c r="D54" s="485">
        <f t="shared" si="1"/>
        <v>0.2251323032</v>
      </c>
      <c r="E54" s="486">
        <v>0.172632303156432</v>
      </c>
      <c r="F54" s="486">
        <v>0.3</v>
      </c>
    </row>
    <row r="55" ht="12.75" customHeight="1">
      <c r="A55" s="484" t="s">
        <v>625</v>
      </c>
      <c r="B55" s="481" t="s">
        <v>607</v>
      </c>
      <c r="C55" s="485">
        <v>0.00862844036697248</v>
      </c>
      <c r="D55" s="485">
        <f t="shared" si="1"/>
        <v>0.06467149023</v>
      </c>
      <c r="E55" s="486">
        <v>0.012171490234296</v>
      </c>
      <c r="F55" s="486">
        <v>0.2</v>
      </c>
    </row>
    <row r="56" ht="12.75" customHeight="1">
      <c r="A56" s="484" t="s">
        <v>626</v>
      </c>
      <c r="B56" s="481" t="s">
        <v>587</v>
      </c>
      <c r="C56" s="485">
        <v>0.110156422018349</v>
      </c>
      <c r="D56" s="485">
        <f t="shared" si="1"/>
        <v>0.2078893587</v>
      </c>
      <c r="E56" s="486">
        <v>0.155389358657846</v>
      </c>
      <c r="F56" s="486">
        <v>0.3</v>
      </c>
    </row>
    <row r="57" ht="12.75" customHeight="1">
      <c r="A57" s="484" t="s">
        <v>627</v>
      </c>
      <c r="B57" s="481" t="s">
        <v>559</v>
      </c>
      <c r="C57" s="485">
        <v>0.0550782110091743</v>
      </c>
      <c r="D57" s="485">
        <f t="shared" si="1"/>
        <v>0.1301946793</v>
      </c>
      <c r="E57" s="486">
        <v>0.0776946793289229</v>
      </c>
      <c r="F57" s="486">
        <v>0.2</v>
      </c>
    </row>
    <row r="58" ht="12.75" customHeight="1">
      <c r="A58" s="484" t="s">
        <v>628</v>
      </c>
      <c r="B58" s="481" t="s">
        <v>574</v>
      </c>
      <c r="C58" s="485">
        <v>0.0048894495412844</v>
      </c>
      <c r="D58" s="485">
        <f t="shared" si="1"/>
        <v>0.0593971778</v>
      </c>
      <c r="E58" s="486">
        <v>0.00689717779943441</v>
      </c>
      <c r="F58" s="486">
        <v>0.2</v>
      </c>
    </row>
    <row r="59" ht="12.75" customHeight="1">
      <c r="A59" s="484" t="s">
        <v>629</v>
      </c>
      <c r="B59" s="481" t="s">
        <v>557</v>
      </c>
      <c r="C59" s="485">
        <v>0.00603990825688074</v>
      </c>
      <c r="D59" s="485">
        <f t="shared" si="1"/>
        <v>0.06102004316</v>
      </c>
      <c r="E59" s="486">
        <v>0.00852004316400721</v>
      </c>
      <c r="F59" s="486">
        <v>0.25</v>
      </c>
    </row>
    <row r="60" ht="12.75" customHeight="1">
      <c r="A60" s="484" t="s">
        <v>630</v>
      </c>
      <c r="B60" s="481" t="s">
        <v>582</v>
      </c>
      <c r="C60" s="485">
        <v>0.0917490825688073</v>
      </c>
      <c r="D60" s="485">
        <f t="shared" si="1"/>
        <v>0.1819235128</v>
      </c>
      <c r="E60" s="486">
        <v>0.129423512824681</v>
      </c>
      <c r="F60" s="486">
        <v>0.3</v>
      </c>
    </row>
    <row r="61" ht="12.75" customHeight="1">
      <c r="A61" s="487" t="s">
        <v>631</v>
      </c>
      <c r="B61" s="444" t="s">
        <v>561</v>
      </c>
      <c r="C61" s="488">
        <v>0.0673018348623853</v>
      </c>
      <c r="D61" s="485">
        <f t="shared" si="1"/>
        <v>0.1474376238</v>
      </c>
      <c r="E61" s="489">
        <v>0.0949376238275089</v>
      </c>
      <c r="F61" s="492">
        <v>0.31</v>
      </c>
    </row>
    <row r="62" ht="12.75" customHeight="1">
      <c r="A62" s="484" t="s">
        <v>632</v>
      </c>
      <c r="B62" s="481" t="s">
        <v>596</v>
      </c>
      <c r="C62" s="485">
        <v>0.0368146788990826</v>
      </c>
      <c r="D62" s="485">
        <f t="shared" si="1"/>
        <v>0.1044316917</v>
      </c>
      <c r="E62" s="486">
        <v>0.0519316916663297</v>
      </c>
      <c r="F62" s="486">
        <v>0.15</v>
      </c>
    </row>
    <row r="63" ht="12.75" customHeight="1">
      <c r="A63" s="484" t="s">
        <v>633</v>
      </c>
      <c r="B63" s="481" t="s">
        <v>572</v>
      </c>
      <c r="C63" s="485">
        <v>0.0</v>
      </c>
      <c r="D63" s="485">
        <f t="shared" si="1"/>
        <v>0.0525</v>
      </c>
      <c r="E63" s="486">
        <v>0.0</v>
      </c>
      <c r="F63" s="486">
        <v>0.3</v>
      </c>
    </row>
    <row r="64" ht="12.75" customHeight="1">
      <c r="A64" s="484" t="s">
        <v>634</v>
      </c>
      <c r="B64" s="481" t="s">
        <v>567</v>
      </c>
      <c r="C64" s="485">
        <v>0.146827293577982</v>
      </c>
      <c r="D64" s="485">
        <f t="shared" si="1"/>
        <v>0.2596181922</v>
      </c>
      <c r="E64" s="486">
        <v>0.207118192153604</v>
      </c>
      <c r="F64" s="486">
        <v>0.25</v>
      </c>
    </row>
    <row r="65" ht="12.75" customHeight="1">
      <c r="A65" s="484" t="s">
        <v>635</v>
      </c>
      <c r="B65" s="481" t="s">
        <v>569</v>
      </c>
      <c r="C65" s="485">
        <v>0.0440050458715596</v>
      </c>
      <c r="D65" s="485">
        <f t="shared" si="1"/>
        <v>0.1145746002</v>
      </c>
      <c r="E65" s="486">
        <v>0.0620746001949097</v>
      </c>
      <c r="F65" s="486">
        <v>0.22</v>
      </c>
    </row>
    <row r="66" ht="12.75" customHeight="1">
      <c r="A66" s="484" t="s">
        <v>636</v>
      </c>
      <c r="B66" s="481" t="s">
        <v>576</v>
      </c>
      <c r="C66" s="485">
        <v>0.0306309633027523</v>
      </c>
      <c r="D66" s="485">
        <f t="shared" si="1"/>
        <v>0.09570879033</v>
      </c>
      <c r="E66" s="486">
        <v>0.0432087903317509</v>
      </c>
      <c r="F66" s="486">
        <v>0.25</v>
      </c>
    </row>
    <row r="67" ht="12.75" customHeight="1">
      <c r="A67" s="484" t="s">
        <v>637</v>
      </c>
      <c r="B67" s="481" t="s">
        <v>572</v>
      </c>
      <c r="C67" s="485">
        <v>0.0</v>
      </c>
      <c r="D67" s="485">
        <f t="shared" si="1"/>
        <v>0.0525</v>
      </c>
      <c r="E67" s="486">
        <v>0.0</v>
      </c>
      <c r="F67" s="486">
        <v>0.0</v>
      </c>
    </row>
    <row r="68" ht="12.75" customHeight="1">
      <c r="A68" s="491" t="s">
        <v>638</v>
      </c>
      <c r="B68" s="444" t="s">
        <v>561</v>
      </c>
      <c r="C68" s="149">
        <v>0.110156422018349</v>
      </c>
      <c r="D68" s="485">
        <f t="shared" si="1"/>
        <v>0.2078893587</v>
      </c>
      <c r="E68" s="489">
        <v>0.155389358657846</v>
      </c>
      <c r="F68" s="492">
        <v>0.2915</v>
      </c>
    </row>
    <row r="69" ht="12.75" customHeight="1">
      <c r="A69" s="487" t="s">
        <v>639</v>
      </c>
      <c r="B69" s="444" t="s">
        <v>561</v>
      </c>
      <c r="C69" s="488">
        <v>0.0795254587155963</v>
      </c>
      <c r="D69" s="485">
        <f t="shared" si="1"/>
        <v>0.1646805683</v>
      </c>
      <c r="E69" s="489">
        <v>0.112180568326095</v>
      </c>
      <c r="F69" s="492">
        <v>0.2915</v>
      </c>
    </row>
    <row r="70" ht="12.75" customHeight="1">
      <c r="A70" s="491" t="s">
        <v>640</v>
      </c>
      <c r="B70" s="444" t="s">
        <v>561</v>
      </c>
      <c r="C70" s="149">
        <v>0.0195577981651376</v>
      </c>
      <c r="D70" s="485">
        <f t="shared" si="1"/>
        <v>0.0800887112</v>
      </c>
      <c r="E70" s="489">
        <v>0.0275887111977376</v>
      </c>
      <c r="F70" s="492">
        <v>0.1864</v>
      </c>
    </row>
    <row r="71" ht="12.75" customHeight="1">
      <c r="A71" s="487" t="s">
        <v>641</v>
      </c>
      <c r="B71" s="444" t="s">
        <v>561</v>
      </c>
      <c r="C71" s="488">
        <v>0.146827293577982</v>
      </c>
      <c r="D71" s="485">
        <f t="shared" si="1"/>
        <v>0.2596181922</v>
      </c>
      <c r="E71" s="489">
        <v>0.207118192153604</v>
      </c>
      <c r="F71" s="492">
        <v>0.1864</v>
      </c>
    </row>
    <row r="72" ht="12.75" customHeight="1">
      <c r="A72" s="484" t="s">
        <v>642</v>
      </c>
      <c r="B72" s="481" t="s">
        <v>559</v>
      </c>
      <c r="C72" s="485">
        <v>0.0550782110091743</v>
      </c>
      <c r="D72" s="485">
        <f t="shared" si="1"/>
        <v>0.1301946793</v>
      </c>
      <c r="E72" s="486">
        <v>0.0776946793289229</v>
      </c>
      <c r="F72" s="486">
        <v>0.25</v>
      </c>
    </row>
    <row r="73" ht="12.75" customHeight="1">
      <c r="A73" s="484" t="s">
        <v>643</v>
      </c>
      <c r="B73" s="481" t="s">
        <v>585</v>
      </c>
      <c r="C73" s="485">
        <v>0.00733417431192661</v>
      </c>
      <c r="D73" s="485">
        <f t="shared" si="1"/>
        <v>0.0628457667</v>
      </c>
      <c r="E73" s="486">
        <v>0.0103457666991516</v>
      </c>
      <c r="F73" s="486">
        <v>0.165</v>
      </c>
    </row>
    <row r="74" ht="12.75" customHeight="1">
      <c r="A74" s="484" t="s">
        <v>644</v>
      </c>
      <c r="B74" s="481" t="s">
        <v>563</v>
      </c>
      <c r="C74" s="485">
        <v>0.0232967889908257</v>
      </c>
      <c r="D74" s="485">
        <f t="shared" si="1"/>
        <v>0.08536302363</v>
      </c>
      <c r="E74" s="486">
        <v>0.0328630236325992</v>
      </c>
      <c r="F74" s="486">
        <v>0.09</v>
      </c>
    </row>
    <row r="75" ht="12.75" customHeight="1">
      <c r="A75" s="484" t="s">
        <v>645</v>
      </c>
      <c r="B75" s="481" t="s">
        <v>590</v>
      </c>
      <c r="C75" s="485">
        <v>0.010354128440367</v>
      </c>
      <c r="D75" s="485">
        <f t="shared" si="1"/>
        <v>0.06710578828</v>
      </c>
      <c r="E75" s="486">
        <v>0.0146057882811552</v>
      </c>
      <c r="F75" s="486">
        <v>0.2</v>
      </c>
    </row>
    <row r="76" ht="12.75" customHeight="1">
      <c r="A76" s="484" t="s">
        <v>646</v>
      </c>
      <c r="B76" s="481" t="s">
        <v>647</v>
      </c>
      <c r="C76" s="485">
        <v>0.0268919724770642</v>
      </c>
      <c r="D76" s="485">
        <f t="shared" si="1"/>
        <v>0.0904344779</v>
      </c>
      <c r="E76" s="486">
        <v>0.0379344778968892</v>
      </c>
      <c r="F76" s="486">
        <v>0.3</v>
      </c>
    </row>
    <row r="77" ht="12.75" customHeight="1">
      <c r="A77" s="484" t="s">
        <v>648</v>
      </c>
      <c r="B77" s="481" t="s">
        <v>563</v>
      </c>
      <c r="C77" s="485">
        <v>0.0232967889908257</v>
      </c>
      <c r="D77" s="485">
        <f t="shared" si="1"/>
        <v>0.08536302363</v>
      </c>
      <c r="E77" s="486">
        <v>0.0328630236325992</v>
      </c>
      <c r="F77" s="486">
        <v>0.22</v>
      </c>
    </row>
    <row r="78" ht="12.75" customHeight="1">
      <c r="A78" s="491" t="s">
        <v>649</v>
      </c>
      <c r="B78" s="444" t="s">
        <v>561</v>
      </c>
      <c r="C78" s="149">
        <v>0.0550782110091743</v>
      </c>
      <c r="D78" s="485">
        <f t="shared" si="1"/>
        <v>0.1301946793</v>
      </c>
      <c r="E78" s="489">
        <v>0.0776946793289229</v>
      </c>
      <c r="F78" s="492">
        <v>0.2023</v>
      </c>
    </row>
    <row r="79" ht="12.75" customHeight="1">
      <c r="A79" s="484" t="s">
        <v>650</v>
      </c>
      <c r="B79" s="481" t="s">
        <v>582</v>
      </c>
      <c r="C79" s="485">
        <v>0.0917490825688073</v>
      </c>
      <c r="D79" s="485">
        <f t="shared" si="1"/>
        <v>0.1819235128</v>
      </c>
      <c r="E79" s="486">
        <v>0.129423512824681</v>
      </c>
      <c r="F79" s="486">
        <v>0.15</v>
      </c>
    </row>
    <row r="80" ht="12.75" customHeight="1">
      <c r="A80" s="484" t="s">
        <v>651</v>
      </c>
      <c r="B80" s="481" t="s">
        <v>607</v>
      </c>
      <c r="C80" s="485">
        <v>0.00862844036697248</v>
      </c>
      <c r="D80" s="485">
        <f t="shared" si="1"/>
        <v>0.06467149023</v>
      </c>
      <c r="E80" s="486">
        <v>0.012171490234296</v>
      </c>
      <c r="F80" s="486">
        <v>0.125</v>
      </c>
    </row>
    <row r="81" ht="12.75" customHeight="1">
      <c r="A81" s="484" t="s">
        <v>652</v>
      </c>
      <c r="B81" s="481" t="s">
        <v>585</v>
      </c>
      <c r="C81" s="485">
        <v>0.00733417431192661</v>
      </c>
      <c r="D81" s="485">
        <f t="shared" si="1"/>
        <v>0.0628457667</v>
      </c>
      <c r="E81" s="486">
        <v>0.0103457666991516</v>
      </c>
      <c r="F81" s="486">
        <v>0.0</v>
      </c>
    </row>
    <row r="82" ht="12.75" customHeight="1">
      <c r="A82" s="484" t="s">
        <v>653</v>
      </c>
      <c r="B82" s="481" t="s">
        <v>607</v>
      </c>
      <c r="C82" s="485">
        <v>0.00862844036697248</v>
      </c>
      <c r="D82" s="485">
        <f t="shared" si="1"/>
        <v>0.06467149023</v>
      </c>
      <c r="E82" s="486">
        <v>0.012171490234296</v>
      </c>
      <c r="F82" s="486">
        <v>0.23</v>
      </c>
    </row>
    <row r="83" ht="12.75" customHeight="1">
      <c r="A83" s="484" t="s">
        <v>654</v>
      </c>
      <c r="B83" s="481" t="s">
        <v>647</v>
      </c>
      <c r="C83" s="485">
        <v>0.0268919724770642</v>
      </c>
      <c r="D83" s="485">
        <f t="shared" si="1"/>
        <v>0.0904344779</v>
      </c>
      <c r="E83" s="486">
        <v>0.0379344778968892</v>
      </c>
      <c r="F83" s="486">
        <v>0.24</v>
      </c>
    </row>
    <row r="84" ht="12.75" customHeight="1">
      <c r="A84" s="484" t="s">
        <v>655</v>
      </c>
      <c r="B84" s="481" t="s">
        <v>579</v>
      </c>
      <c r="C84" s="485">
        <v>0.0673018348623853</v>
      </c>
      <c r="D84" s="485">
        <f t="shared" si="1"/>
        <v>0.1474376238</v>
      </c>
      <c r="E84" s="486">
        <v>0.0949376238275089</v>
      </c>
      <c r="F84" s="486">
        <v>0.25</v>
      </c>
    </row>
    <row r="85" ht="12.75" customHeight="1">
      <c r="A85" s="484" t="s">
        <v>503</v>
      </c>
      <c r="B85" s="481" t="s">
        <v>607</v>
      </c>
      <c r="C85" s="485">
        <v>0.00862844036697248</v>
      </c>
      <c r="D85" s="485">
        <f t="shared" si="1"/>
        <v>0.06467149023</v>
      </c>
      <c r="E85" s="486">
        <v>0.012171490234296</v>
      </c>
      <c r="F85" s="486">
        <v>0.232</v>
      </c>
    </row>
    <row r="86" ht="12.75" customHeight="1">
      <c r="A86" s="484" t="s">
        <v>656</v>
      </c>
      <c r="B86" s="481" t="s">
        <v>572</v>
      </c>
      <c r="C86" s="485">
        <v>0.0</v>
      </c>
      <c r="D86" s="485">
        <f t="shared" si="1"/>
        <v>0.0525</v>
      </c>
      <c r="E86" s="486">
        <v>0.0</v>
      </c>
      <c r="F86" s="486">
        <v>0.0</v>
      </c>
    </row>
    <row r="87" ht="12.75" customHeight="1">
      <c r="A87" s="484" t="s">
        <v>657</v>
      </c>
      <c r="B87" s="481" t="s">
        <v>559</v>
      </c>
      <c r="C87" s="485">
        <v>0.0550782110091743</v>
      </c>
      <c r="D87" s="485">
        <f t="shared" si="1"/>
        <v>0.1301946793</v>
      </c>
      <c r="E87" s="486">
        <v>0.0776946793289229</v>
      </c>
      <c r="F87" s="486">
        <v>0.2</v>
      </c>
    </row>
    <row r="88" ht="12.75" customHeight="1">
      <c r="A88" s="484" t="s">
        <v>658</v>
      </c>
      <c r="B88" s="481" t="s">
        <v>563</v>
      </c>
      <c r="C88" s="485">
        <v>0.0232967889908257</v>
      </c>
      <c r="D88" s="485">
        <f t="shared" si="1"/>
        <v>0.08536302363</v>
      </c>
      <c r="E88" s="486">
        <v>0.0328630236325992</v>
      </c>
      <c r="F88" s="486">
        <v>0.2</v>
      </c>
    </row>
    <row r="89" ht="12.75" customHeight="1">
      <c r="A89" s="484" t="s">
        <v>659</v>
      </c>
      <c r="B89" s="481" t="s">
        <v>579</v>
      </c>
      <c r="C89" s="485">
        <v>0.0673018348623853</v>
      </c>
      <c r="D89" s="485">
        <f t="shared" si="1"/>
        <v>0.1474376238</v>
      </c>
      <c r="E89" s="486">
        <v>0.0949376238275089</v>
      </c>
      <c r="F89" s="486">
        <v>0.3</v>
      </c>
    </row>
    <row r="90" ht="12.75" customHeight="1">
      <c r="A90" s="484" t="s">
        <v>660</v>
      </c>
      <c r="B90" s="481" t="s">
        <v>557</v>
      </c>
      <c r="C90" s="485">
        <v>0.00603990825688074</v>
      </c>
      <c r="D90" s="485">
        <f t="shared" si="1"/>
        <v>0.06102004316</v>
      </c>
      <c r="E90" s="486">
        <v>0.00852004316400721</v>
      </c>
      <c r="F90" s="486">
        <v>0.25</v>
      </c>
    </row>
    <row r="91" ht="12.75" customHeight="1">
      <c r="A91" s="487" t="s">
        <v>661</v>
      </c>
      <c r="B91" s="444" t="s">
        <v>561</v>
      </c>
      <c r="C91" s="488">
        <v>0.146827293577982</v>
      </c>
      <c r="D91" s="485">
        <f t="shared" si="1"/>
        <v>0.2596181922</v>
      </c>
      <c r="E91" s="489">
        <v>0.207118192153604</v>
      </c>
      <c r="F91" s="492">
        <v>0.231</v>
      </c>
    </row>
    <row r="92" ht="12.75" customHeight="1">
      <c r="A92" s="484" t="s">
        <v>662</v>
      </c>
      <c r="B92" s="481" t="s">
        <v>607</v>
      </c>
      <c r="C92" s="485">
        <v>0.00862844036697248</v>
      </c>
      <c r="D92" s="485">
        <f t="shared" si="1"/>
        <v>0.06467149023</v>
      </c>
      <c r="E92" s="486">
        <v>0.012171490234296</v>
      </c>
      <c r="F92" s="486">
        <v>0.15</v>
      </c>
    </row>
    <row r="93" ht="12.75" customHeight="1">
      <c r="A93" s="484" t="s">
        <v>663</v>
      </c>
      <c r="B93" s="481" t="s">
        <v>565</v>
      </c>
      <c r="C93" s="485">
        <v>0.0795254587155963</v>
      </c>
      <c r="D93" s="485">
        <f t="shared" si="1"/>
        <v>0.1646805683</v>
      </c>
      <c r="E93" s="486">
        <v>0.112180568326095</v>
      </c>
      <c r="F93" s="486">
        <v>0.1</v>
      </c>
    </row>
    <row r="94" ht="12.75" customHeight="1">
      <c r="A94" s="484" t="s">
        <v>664</v>
      </c>
      <c r="B94" s="481" t="s">
        <v>622</v>
      </c>
      <c r="C94" s="485">
        <v>0.12238004587156</v>
      </c>
      <c r="D94" s="485">
        <f t="shared" si="1"/>
        <v>0.2251323032</v>
      </c>
      <c r="E94" s="486">
        <v>0.172632303156432</v>
      </c>
      <c r="F94" s="486">
        <v>0.2281</v>
      </c>
    </row>
    <row r="95" ht="12.75" customHeight="1">
      <c r="A95" s="484" t="s">
        <v>665</v>
      </c>
      <c r="B95" s="481" t="s">
        <v>594</v>
      </c>
      <c r="C95" s="485">
        <v>0.0146683486238532</v>
      </c>
      <c r="D95" s="485">
        <f t="shared" si="1"/>
        <v>0.0731915334</v>
      </c>
      <c r="E95" s="486">
        <v>0.0206915333983032</v>
      </c>
      <c r="F95" s="486">
        <v>0.2</v>
      </c>
    </row>
    <row r="96" ht="12.75" customHeight="1">
      <c r="A96" s="484" t="s">
        <v>666</v>
      </c>
      <c r="B96" s="481" t="s">
        <v>667</v>
      </c>
      <c r="C96" s="485">
        <v>0.175</v>
      </c>
      <c r="D96" s="485">
        <f t="shared" si="1"/>
        <v>0.2993593049</v>
      </c>
      <c r="E96" s="486">
        <v>0.246859304858263</v>
      </c>
      <c r="F96" s="486">
        <v>0.17</v>
      </c>
    </row>
    <row r="97" ht="12.75" customHeight="1">
      <c r="A97" s="491" t="s">
        <v>668</v>
      </c>
      <c r="B97" s="444" t="s">
        <v>561</v>
      </c>
      <c r="C97" s="149">
        <v>0.110156422018349</v>
      </c>
      <c r="D97" s="485">
        <f t="shared" si="1"/>
        <v>0.2078893587</v>
      </c>
      <c r="E97" s="489">
        <v>0.155389358657846</v>
      </c>
      <c r="F97" s="492">
        <v>0.2915</v>
      </c>
    </row>
    <row r="98" ht="12.75" customHeight="1">
      <c r="A98" s="487" t="s">
        <v>669</v>
      </c>
      <c r="B98" s="444" t="s">
        <v>561</v>
      </c>
      <c r="C98" s="488">
        <v>0.0368146788990826</v>
      </c>
      <c r="D98" s="485">
        <f t="shared" si="1"/>
        <v>0.1044316917</v>
      </c>
      <c r="E98" s="489">
        <v>0.0519316916663297</v>
      </c>
      <c r="F98" s="490">
        <v>0.2</v>
      </c>
    </row>
    <row r="99" ht="12.75" customHeight="1">
      <c r="A99" s="484" t="s">
        <v>670</v>
      </c>
      <c r="B99" s="481" t="s">
        <v>572</v>
      </c>
      <c r="C99" s="485">
        <v>0.0</v>
      </c>
      <c r="D99" s="485">
        <f t="shared" si="1"/>
        <v>0.0525</v>
      </c>
      <c r="E99" s="486">
        <v>0.0</v>
      </c>
      <c r="F99" s="486">
        <v>0.125</v>
      </c>
    </row>
    <row r="100" ht="12.75" customHeight="1">
      <c r="A100" s="484" t="s">
        <v>671</v>
      </c>
      <c r="B100" s="481" t="s">
        <v>590</v>
      </c>
      <c r="C100" s="485">
        <v>0.010354128440367</v>
      </c>
      <c r="D100" s="485">
        <f t="shared" si="1"/>
        <v>0.06710578828</v>
      </c>
      <c r="E100" s="486">
        <v>0.0146057882811552</v>
      </c>
      <c r="F100" s="486">
        <v>0.15</v>
      </c>
    </row>
    <row r="101" ht="12.75" customHeight="1">
      <c r="A101" s="484" t="s">
        <v>672</v>
      </c>
      <c r="B101" s="481" t="s">
        <v>572</v>
      </c>
      <c r="C101" s="485">
        <v>0.0</v>
      </c>
      <c r="D101" s="485">
        <f t="shared" si="1"/>
        <v>0.0525</v>
      </c>
      <c r="E101" s="486">
        <v>0.0</v>
      </c>
      <c r="F101" s="486">
        <v>0.2494</v>
      </c>
    </row>
    <row r="102" ht="12.75" customHeight="1">
      <c r="A102" s="484" t="s">
        <v>673</v>
      </c>
      <c r="B102" s="481" t="s">
        <v>585</v>
      </c>
      <c r="C102" s="485">
        <v>0.00733417431192661</v>
      </c>
      <c r="D102" s="485">
        <f t="shared" si="1"/>
        <v>0.0628457667</v>
      </c>
      <c r="E102" s="486">
        <v>0.0103457666991516</v>
      </c>
      <c r="F102" s="486">
        <v>0.2281</v>
      </c>
    </row>
    <row r="103" ht="12.75" customHeight="1">
      <c r="A103" s="484" t="s">
        <v>674</v>
      </c>
      <c r="B103" s="481" t="s">
        <v>569</v>
      </c>
      <c r="C103" s="485">
        <v>0.0440050458715596</v>
      </c>
      <c r="D103" s="485">
        <f t="shared" si="1"/>
        <v>0.1145746002</v>
      </c>
      <c r="E103" s="486">
        <v>0.0620746001949097</v>
      </c>
      <c r="F103" s="486">
        <v>0.1</v>
      </c>
    </row>
    <row r="104" ht="12.75" customHeight="1">
      <c r="A104" s="491" t="s">
        <v>675</v>
      </c>
      <c r="B104" s="444" t="s">
        <v>561</v>
      </c>
      <c r="C104" s="149">
        <v>0.0795254587155963</v>
      </c>
      <c r="D104" s="485">
        <f t="shared" si="1"/>
        <v>0.1646805683</v>
      </c>
      <c r="E104" s="489">
        <v>0.112180568326095</v>
      </c>
      <c r="F104" s="492">
        <v>0.2</v>
      </c>
    </row>
    <row r="105" ht="12.75" customHeight="1">
      <c r="A105" s="487" t="s">
        <v>676</v>
      </c>
      <c r="B105" s="444" t="s">
        <v>561</v>
      </c>
      <c r="C105" s="488">
        <v>0.146827293577982</v>
      </c>
      <c r="D105" s="485">
        <f t="shared" si="1"/>
        <v>0.2596181922</v>
      </c>
      <c r="E105" s="489">
        <v>0.207118192153604</v>
      </c>
      <c r="F105" s="492">
        <v>0.3</v>
      </c>
    </row>
    <row r="106" ht="12.75" customHeight="1">
      <c r="A106" s="484" t="s">
        <v>677</v>
      </c>
      <c r="B106" s="481" t="s">
        <v>594</v>
      </c>
      <c r="C106" s="485">
        <v>0.0146683486238532</v>
      </c>
      <c r="D106" s="485">
        <f t="shared" si="1"/>
        <v>0.0731915334</v>
      </c>
      <c r="E106" s="486">
        <v>0.0206915333983032</v>
      </c>
      <c r="F106" s="486">
        <v>0.24</v>
      </c>
    </row>
    <row r="107" ht="12.75" customHeight="1">
      <c r="A107" s="484" t="s">
        <v>678</v>
      </c>
      <c r="B107" s="481" t="s">
        <v>582</v>
      </c>
      <c r="C107" s="485">
        <v>0.0917490825688073</v>
      </c>
      <c r="D107" s="485">
        <f t="shared" si="1"/>
        <v>0.1819235128</v>
      </c>
      <c r="E107" s="486">
        <v>0.129423512824681</v>
      </c>
      <c r="F107" s="486">
        <v>0.2281</v>
      </c>
    </row>
    <row r="108" ht="12.75" customHeight="1">
      <c r="A108" s="484" t="s">
        <v>679</v>
      </c>
      <c r="B108" s="481" t="s">
        <v>587</v>
      </c>
      <c r="C108" s="485">
        <v>0.110156422018349</v>
      </c>
      <c r="D108" s="485">
        <f t="shared" si="1"/>
        <v>0.2078893587</v>
      </c>
      <c r="E108" s="486">
        <v>0.155389358657846</v>
      </c>
      <c r="F108" s="486">
        <v>0.2281</v>
      </c>
    </row>
    <row r="109" ht="12.75" customHeight="1">
      <c r="A109" s="484" t="s">
        <v>680</v>
      </c>
      <c r="B109" s="481" t="s">
        <v>590</v>
      </c>
      <c r="C109" s="485">
        <v>0.010354128440367</v>
      </c>
      <c r="D109" s="485">
        <f t="shared" si="1"/>
        <v>0.06710578828</v>
      </c>
      <c r="E109" s="486">
        <v>0.0146057882811552</v>
      </c>
      <c r="F109" s="486">
        <v>0.35</v>
      </c>
    </row>
    <row r="110" ht="12.75" customHeight="1">
      <c r="A110" s="484" t="s">
        <v>681</v>
      </c>
      <c r="B110" s="481" t="s">
        <v>647</v>
      </c>
      <c r="C110" s="485">
        <v>0.0268919724770642</v>
      </c>
      <c r="D110" s="485">
        <f t="shared" si="1"/>
        <v>0.0904344779</v>
      </c>
      <c r="E110" s="486">
        <v>0.0379344778968892</v>
      </c>
      <c r="F110" s="486">
        <v>0.15</v>
      </c>
    </row>
    <row r="111" ht="12.75" customHeight="1">
      <c r="A111" s="484" t="s">
        <v>682</v>
      </c>
      <c r="B111" s="481" t="s">
        <v>563</v>
      </c>
      <c r="C111" s="485">
        <v>0.0232967889908257</v>
      </c>
      <c r="D111" s="485">
        <f t="shared" si="1"/>
        <v>0.08536302363</v>
      </c>
      <c r="E111" s="486">
        <v>0.0328630236325992</v>
      </c>
      <c r="F111" s="486">
        <v>0.3</v>
      </c>
    </row>
    <row r="112" ht="12.75" customHeight="1">
      <c r="A112" s="484" t="s">
        <v>683</v>
      </c>
      <c r="B112" s="481" t="s">
        <v>565</v>
      </c>
      <c r="C112" s="485">
        <v>0.0795254587155963</v>
      </c>
      <c r="D112" s="485">
        <f t="shared" si="1"/>
        <v>0.1646805683</v>
      </c>
      <c r="E112" s="486">
        <v>0.112180568326095</v>
      </c>
      <c r="F112" s="486">
        <v>0.12</v>
      </c>
    </row>
    <row r="113" ht="12.75" customHeight="1">
      <c r="A113" s="484" t="s">
        <v>684</v>
      </c>
      <c r="B113" s="481" t="s">
        <v>565</v>
      </c>
      <c r="C113" s="485">
        <v>0.0795254587155963</v>
      </c>
      <c r="D113" s="485">
        <f t="shared" si="1"/>
        <v>0.1646805683</v>
      </c>
      <c r="E113" s="486">
        <v>0.112180568326095</v>
      </c>
      <c r="F113" s="486">
        <v>0.25</v>
      </c>
    </row>
    <row r="114" ht="12.75" customHeight="1">
      <c r="A114" s="484" t="s">
        <v>685</v>
      </c>
      <c r="B114" s="481" t="s">
        <v>559</v>
      </c>
      <c r="C114" s="485">
        <v>0.0550782110091743</v>
      </c>
      <c r="D114" s="485">
        <f t="shared" si="1"/>
        <v>0.1301946793</v>
      </c>
      <c r="E114" s="486">
        <v>0.0776946793289229</v>
      </c>
      <c r="F114" s="486">
        <v>0.15</v>
      </c>
    </row>
    <row r="115" ht="12.75" customHeight="1">
      <c r="A115" s="484" t="s">
        <v>686</v>
      </c>
      <c r="B115" s="481" t="s">
        <v>647</v>
      </c>
      <c r="C115" s="485">
        <v>0.0268919724770642</v>
      </c>
      <c r="D115" s="485">
        <f t="shared" si="1"/>
        <v>0.0904344779</v>
      </c>
      <c r="E115" s="486">
        <v>0.0379344778968892</v>
      </c>
      <c r="F115" s="486">
        <v>0.2718</v>
      </c>
    </row>
    <row r="116" ht="12.75" customHeight="1">
      <c r="A116" s="484" t="s">
        <v>687</v>
      </c>
      <c r="B116" s="481" t="s">
        <v>576</v>
      </c>
      <c r="C116" s="485">
        <v>0.0306309633027523</v>
      </c>
      <c r="D116" s="485">
        <f t="shared" si="1"/>
        <v>0.09570879033</v>
      </c>
      <c r="E116" s="486">
        <v>0.0432087903317509</v>
      </c>
      <c r="F116" s="486">
        <v>0.31</v>
      </c>
    </row>
    <row r="117" ht="12.75" customHeight="1">
      <c r="A117" s="484" t="s">
        <v>688</v>
      </c>
      <c r="B117" s="481" t="s">
        <v>587</v>
      </c>
      <c r="C117" s="485">
        <v>0.110156422018349</v>
      </c>
      <c r="D117" s="485">
        <f t="shared" si="1"/>
        <v>0.2078893587</v>
      </c>
      <c r="E117" s="486">
        <v>0.155389358657846</v>
      </c>
      <c r="F117" s="486">
        <v>0.32</v>
      </c>
    </row>
    <row r="118" ht="12.75" customHeight="1">
      <c r="A118" s="491" t="s">
        <v>689</v>
      </c>
      <c r="B118" s="444" t="s">
        <v>561</v>
      </c>
      <c r="C118" s="149">
        <v>0.12238004587156</v>
      </c>
      <c r="D118" s="485">
        <f t="shared" si="1"/>
        <v>0.2251323032</v>
      </c>
      <c r="E118" s="489">
        <v>0.172632303156432</v>
      </c>
      <c r="F118" s="492">
        <v>0.25</v>
      </c>
    </row>
    <row r="119" ht="12.75" customHeight="1">
      <c r="A119" s="484" t="s">
        <v>690</v>
      </c>
      <c r="B119" s="481" t="s">
        <v>559</v>
      </c>
      <c r="C119" s="485">
        <v>0.0550782110091743</v>
      </c>
      <c r="D119" s="485">
        <f t="shared" si="1"/>
        <v>0.1301946793</v>
      </c>
      <c r="E119" s="486">
        <v>0.0776946793289229</v>
      </c>
      <c r="F119" s="486">
        <v>0.32</v>
      </c>
    </row>
    <row r="120" ht="12.75" customHeight="1">
      <c r="A120" s="484" t="s">
        <v>691</v>
      </c>
      <c r="B120" s="481" t="s">
        <v>572</v>
      </c>
      <c r="C120" s="485">
        <v>0.0</v>
      </c>
      <c r="D120" s="485">
        <f t="shared" si="1"/>
        <v>0.0525</v>
      </c>
      <c r="E120" s="486">
        <v>0.0</v>
      </c>
      <c r="F120" s="486">
        <v>0.258</v>
      </c>
    </row>
    <row r="121" ht="12.75" customHeight="1">
      <c r="A121" s="484" t="s">
        <v>692</v>
      </c>
      <c r="B121" s="481" t="s">
        <v>572</v>
      </c>
      <c r="C121" s="485">
        <v>0.0</v>
      </c>
      <c r="D121" s="485">
        <f t="shared" si="1"/>
        <v>0.0525</v>
      </c>
      <c r="E121" s="486">
        <v>0.0</v>
      </c>
      <c r="F121" s="486">
        <v>0.28</v>
      </c>
    </row>
    <row r="122" ht="12.75" customHeight="1">
      <c r="A122" s="484" t="s">
        <v>693</v>
      </c>
      <c r="B122" s="481" t="s">
        <v>565</v>
      </c>
      <c r="C122" s="485">
        <v>0.0795254587155963</v>
      </c>
      <c r="D122" s="485">
        <f t="shared" si="1"/>
        <v>0.1646805683</v>
      </c>
      <c r="E122" s="486">
        <v>0.112180568326095</v>
      </c>
      <c r="F122" s="486">
        <v>0.3</v>
      </c>
    </row>
    <row r="123" ht="12.75" customHeight="1">
      <c r="A123" s="484" t="s">
        <v>694</v>
      </c>
      <c r="B123" s="481" t="s">
        <v>565</v>
      </c>
      <c r="C123" s="485">
        <v>0.0795254587155963</v>
      </c>
      <c r="D123" s="485">
        <f t="shared" si="1"/>
        <v>0.1646805683</v>
      </c>
      <c r="E123" s="486">
        <v>0.112180568326095</v>
      </c>
      <c r="F123" s="486">
        <v>0.2281</v>
      </c>
    </row>
    <row r="124" ht="12.75" customHeight="1">
      <c r="A124" s="484" t="s">
        <v>695</v>
      </c>
      <c r="B124" s="481" t="s">
        <v>565</v>
      </c>
      <c r="C124" s="485">
        <v>0.0795254587155963</v>
      </c>
      <c r="D124" s="485">
        <f t="shared" si="1"/>
        <v>0.1646805683</v>
      </c>
      <c r="E124" s="486">
        <v>0.112180568326095</v>
      </c>
      <c r="F124" s="486">
        <v>0.3</v>
      </c>
    </row>
    <row r="125" ht="12.75" customHeight="1">
      <c r="A125" s="484" t="s">
        <v>696</v>
      </c>
      <c r="B125" s="481" t="s">
        <v>572</v>
      </c>
      <c r="C125" s="485">
        <v>0.0</v>
      </c>
      <c r="D125" s="485">
        <f t="shared" si="1"/>
        <v>0.0525</v>
      </c>
      <c r="E125" s="486">
        <v>0.0</v>
      </c>
      <c r="F125" s="486">
        <v>0.22</v>
      </c>
    </row>
    <row r="126" ht="12.75" customHeight="1">
      <c r="A126" s="484" t="s">
        <v>697</v>
      </c>
      <c r="B126" s="481" t="s">
        <v>569</v>
      </c>
      <c r="C126" s="485">
        <v>0.0440050458715596</v>
      </c>
      <c r="D126" s="485">
        <f t="shared" si="1"/>
        <v>0.1145746002</v>
      </c>
      <c r="E126" s="486">
        <v>0.0620746001949097</v>
      </c>
      <c r="F126" s="486">
        <v>0.15</v>
      </c>
    </row>
    <row r="127" ht="12.75" customHeight="1">
      <c r="A127" s="484" t="s">
        <v>698</v>
      </c>
      <c r="B127" s="481" t="s">
        <v>582</v>
      </c>
      <c r="C127" s="485">
        <v>0.0917490825688073</v>
      </c>
      <c r="D127" s="485">
        <f t="shared" si="1"/>
        <v>0.1819235128</v>
      </c>
      <c r="E127" s="486">
        <v>0.129423512824681</v>
      </c>
      <c r="F127" s="486">
        <v>0.29</v>
      </c>
    </row>
    <row r="128" ht="12.75" customHeight="1">
      <c r="A128" s="484" t="s">
        <v>699</v>
      </c>
      <c r="B128" s="481" t="s">
        <v>563</v>
      </c>
      <c r="C128" s="485">
        <v>0.0232967889908257</v>
      </c>
      <c r="D128" s="485">
        <f t="shared" si="1"/>
        <v>0.08536302363</v>
      </c>
      <c r="E128" s="486">
        <v>0.0328630236325992</v>
      </c>
      <c r="F128" s="486">
        <v>0.25</v>
      </c>
    </row>
    <row r="129" ht="12.75" customHeight="1">
      <c r="A129" s="484" t="s">
        <v>700</v>
      </c>
      <c r="B129" s="481" t="s">
        <v>579</v>
      </c>
      <c r="C129" s="485">
        <v>0.0673018348623853</v>
      </c>
      <c r="D129" s="485">
        <f t="shared" si="1"/>
        <v>0.1474376238</v>
      </c>
      <c r="E129" s="486">
        <v>0.0949376238275089</v>
      </c>
      <c r="F129" s="486">
        <v>0.3</v>
      </c>
    </row>
    <row r="130" ht="12.75" customHeight="1">
      <c r="A130" s="484" t="s">
        <v>701</v>
      </c>
      <c r="B130" s="481" t="s">
        <v>576</v>
      </c>
      <c r="C130" s="485">
        <v>0.0306309633027523</v>
      </c>
      <c r="D130" s="485">
        <f t="shared" si="1"/>
        <v>0.09570879033</v>
      </c>
      <c r="E130" s="486">
        <v>0.0432087903317509</v>
      </c>
      <c r="F130" s="486">
        <v>0.1</v>
      </c>
    </row>
    <row r="131" ht="12.75" customHeight="1">
      <c r="A131" s="484" t="s">
        <v>702</v>
      </c>
      <c r="B131" s="481" t="s">
        <v>599</v>
      </c>
      <c r="C131" s="485">
        <v>0.0195577981651376</v>
      </c>
      <c r="D131" s="485">
        <f t="shared" si="1"/>
        <v>0.0800887112</v>
      </c>
      <c r="E131" s="486">
        <v>0.0275887111977376</v>
      </c>
      <c r="F131" s="486">
        <v>0.295</v>
      </c>
    </row>
    <row r="132" ht="12.75" customHeight="1">
      <c r="A132" s="484" t="s">
        <v>703</v>
      </c>
      <c r="B132" s="481" t="s">
        <v>563</v>
      </c>
      <c r="C132" s="485">
        <v>0.0232967889908257</v>
      </c>
      <c r="D132" s="485">
        <f t="shared" si="1"/>
        <v>0.08536302363</v>
      </c>
      <c r="E132" s="486">
        <v>0.0328630236325992</v>
      </c>
      <c r="F132" s="486">
        <v>0.25</v>
      </c>
    </row>
    <row r="133" ht="12.75" customHeight="1">
      <c r="A133" s="484" t="s">
        <v>704</v>
      </c>
      <c r="B133" s="481" t="s">
        <v>590</v>
      </c>
      <c r="C133" s="485">
        <v>0.010354128440367</v>
      </c>
      <c r="D133" s="485">
        <f t="shared" si="1"/>
        <v>0.06710578828</v>
      </c>
      <c r="E133" s="486">
        <v>0.0146057882811552</v>
      </c>
      <c r="F133" s="486">
        <v>0.19</v>
      </c>
    </row>
    <row r="134" ht="12.75" customHeight="1">
      <c r="A134" s="484" t="s">
        <v>705</v>
      </c>
      <c r="B134" s="481" t="s">
        <v>563</v>
      </c>
      <c r="C134" s="485">
        <v>0.0232967889908257</v>
      </c>
      <c r="D134" s="485">
        <f t="shared" si="1"/>
        <v>0.08536302363</v>
      </c>
      <c r="E134" s="486">
        <v>0.0328630236325992</v>
      </c>
      <c r="F134" s="486">
        <v>0.21</v>
      </c>
    </row>
    <row r="135" ht="12.75" customHeight="1">
      <c r="A135" s="484" t="s">
        <v>706</v>
      </c>
      <c r="B135" s="481" t="s">
        <v>585</v>
      </c>
      <c r="C135" s="485">
        <v>0.00733417431192661</v>
      </c>
      <c r="D135" s="485">
        <f t="shared" si="1"/>
        <v>0.0628457667</v>
      </c>
      <c r="E135" s="486">
        <v>0.0103457666991516</v>
      </c>
      <c r="F135" s="486">
        <v>0.1</v>
      </c>
    </row>
    <row r="136" ht="12.75" customHeight="1">
      <c r="A136" s="484" t="s">
        <v>707</v>
      </c>
      <c r="B136" s="481" t="s">
        <v>594</v>
      </c>
      <c r="C136" s="485">
        <v>0.0146683486238532</v>
      </c>
      <c r="D136" s="485">
        <f t="shared" si="1"/>
        <v>0.0731915334</v>
      </c>
      <c r="E136" s="486">
        <v>0.0206915333983032</v>
      </c>
      <c r="F136" s="486">
        <v>0.0</v>
      </c>
    </row>
    <row r="137" ht="12.75" customHeight="1">
      <c r="A137" s="484" t="s">
        <v>708</v>
      </c>
      <c r="B137" s="481" t="s">
        <v>647</v>
      </c>
      <c r="C137" s="485">
        <v>0.0268919724770642</v>
      </c>
      <c r="D137" s="485">
        <f t="shared" si="1"/>
        <v>0.0904344779</v>
      </c>
      <c r="E137" s="486">
        <v>0.0379344778968892</v>
      </c>
      <c r="F137" s="486">
        <v>0.16</v>
      </c>
    </row>
    <row r="138" ht="12.75" customHeight="1">
      <c r="A138" s="484" t="s">
        <v>709</v>
      </c>
      <c r="B138" s="481" t="s">
        <v>582</v>
      </c>
      <c r="C138" s="485">
        <v>0.0917490825688073</v>
      </c>
      <c r="D138" s="485">
        <f t="shared" si="1"/>
        <v>0.1819235128</v>
      </c>
      <c r="E138" s="486">
        <v>0.129423512824681</v>
      </c>
      <c r="F138" s="486">
        <v>0.2</v>
      </c>
    </row>
    <row r="139" ht="12.75" customHeight="1">
      <c r="A139" s="484" t="s">
        <v>710</v>
      </c>
      <c r="B139" s="481" t="s">
        <v>579</v>
      </c>
      <c r="C139" s="485">
        <v>0.0673018348623853</v>
      </c>
      <c r="D139" s="485">
        <f t="shared" si="1"/>
        <v>0.1474376238</v>
      </c>
      <c r="E139" s="486">
        <v>0.0949376238275089</v>
      </c>
      <c r="F139" s="486">
        <v>0.3</v>
      </c>
    </row>
    <row r="140" ht="12.75" customHeight="1">
      <c r="A140" s="484" t="s">
        <v>711</v>
      </c>
      <c r="B140" s="481" t="s">
        <v>607</v>
      </c>
      <c r="C140" s="485">
        <v>0.00862844036697248</v>
      </c>
      <c r="D140" s="485">
        <f t="shared" si="1"/>
        <v>0.06467149023</v>
      </c>
      <c r="E140" s="486">
        <v>0.012171490234296</v>
      </c>
      <c r="F140" s="486">
        <v>0.2</v>
      </c>
    </row>
    <row r="141" ht="12.75" customHeight="1">
      <c r="A141" s="484" t="s">
        <v>712</v>
      </c>
      <c r="B141" s="481" t="s">
        <v>569</v>
      </c>
      <c r="C141" s="485">
        <v>0.0440050458715596</v>
      </c>
      <c r="D141" s="485">
        <f t="shared" si="1"/>
        <v>0.1145746002</v>
      </c>
      <c r="E141" s="486">
        <v>0.0620746001949097</v>
      </c>
      <c r="F141" s="486">
        <v>0.3</v>
      </c>
    </row>
    <row r="142" ht="12.75" customHeight="1">
      <c r="A142" s="484" t="s">
        <v>713</v>
      </c>
      <c r="B142" s="481" t="s">
        <v>596</v>
      </c>
      <c r="C142" s="485">
        <v>0.0368146788990826</v>
      </c>
      <c r="D142" s="485">
        <f t="shared" si="1"/>
        <v>0.1044316917</v>
      </c>
      <c r="E142" s="486">
        <v>0.0519316916663297</v>
      </c>
      <c r="F142" s="486">
        <v>0.15</v>
      </c>
    </row>
    <row r="143" ht="12.75" customHeight="1">
      <c r="A143" s="484" t="s">
        <v>714</v>
      </c>
      <c r="B143" s="481" t="s">
        <v>576</v>
      </c>
      <c r="C143" s="485">
        <v>0.0306309633027523</v>
      </c>
      <c r="D143" s="485">
        <f t="shared" si="1"/>
        <v>0.09570879033</v>
      </c>
      <c r="E143" s="486">
        <v>0.0432087903317509</v>
      </c>
      <c r="F143" s="486">
        <v>0.0</v>
      </c>
    </row>
    <row r="144" ht="12.75" customHeight="1">
      <c r="A144" s="487" t="s">
        <v>715</v>
      </c>
      <c r="B144" s="444" t="s">
        <v>561</v>
      </c>
      <c r="C144" s="488">
        <v>0.146827293577982</v>
      </c>
      <c r="D144" s="485">
        <f t="shared" si="1"/>
        <v>0.2596181922</v>
      </c>
      <c r="E144" s="489">
        <v>0.207118192153604</v>
      </c>
      <c r="F144" s="492">
        <v>0.3</v>
      </c>
    </row>
    <row r="145" ht="12.75" customHeight="1">
      <c r="A145" s="484" t="s">
        <v>716</v>
      </c>
      <c r="B145" s="481" t="s">
        <v>572</v>
      </c>
      <c r="C145" s="485">
        <v>0.0</v>
      </c>
      <c r="D145" s="485">
        <f t="shared" si="1"/>
        <v>0.0525</v>
      </c>
      <c r="E145" s="486">
        <v>0.0</v>
      </c>
      <c r="F145" s="486">
        <v>0.17</v>
      </c>
    </row>
    <row r="146" ht="12.75" customHeight="1">
      <c r="A146" s="484" t="s">
        <v>717</v>
      </c>
      <c r="B146" s="481" t="s">
        <v>590</v>
      </c>
      <c r="C146" s="485">
        <v>0.010354128440367</v>
      </c>
      <c r="D146" s="485">
        <f t="shared" si="1"/>
        <v>0.06710578828</v>
      </c>
      <c r="E146" s="486">
        <v>0.0146057882811552</v>
      </c>
      <c r="F146" s="486">
        <v>0.21</v>
      </c>
    </row>
    <row r="147" ht="12.75" customHeight="1">
      <c r="A147" s="484" t="s">
        <v>718</v>
      </c>
      <c r="B147" s="481" t="s">
        <v>594</v>
      </c>
      <c r="C147" s="485">
        <v>0.0146683486238532</v>
      </c>
      <c r="D147" s="485">
        <f t="shared" si="1"/>
        <v>0.0731915334</v>
      </c>
      <c r="E147" s="486">
        <v>0.0206915333983032</v>
      </c>
      <c r="F147" s="486">
        <v>0.19</v>
      </c>
    </row>
    <row r="148" ht="12.75" customHeight="1">
      <c r="A148" s="484" t="s">
        <v>719</v>
      </c>
      <c r="B148" s="481" t="s">
        <v>582</v>
      </c>
      <c r="C148" s="485">
        <v>0.0917490825688073</v>
      </c>
      <c r="D148" s="485">
        <f t="shared" si="1"/>
        <v>0.1819235128</v>
      </c>
      <c r="E148" s="486">
        <v>0.129423512824681</v>
      </c>
      <c r="F148" s="486">
        <v>0.3</v>
      </c>
    </row>
    <row r="149" ht="12.75" customHeight="1">
      <c r="A149" s="491" t="s">
        <v>720</v>
      </c>
      <c r="B149" s="444" t="s">
        <v>561</v>
      </c>
      <c r="C149" s="149">
        <v>0.146827293577982</v>
      </c>
      <c r="D149" s="485">
        <f t="shared" si="1"/>
        <v>0.2596181922</v>
      </c>
      <c r="E149" s="489">
        <v>0.207118192153604</v>
      </c>
      <c r="F149" s="492">
        <v>0.2915</v>
      </c>
    </row>
    <row r="150" ht="12.75" customHeight="1">
      <c r="A150" s="484" t="s">
        <v>721</v>
      </c>
      <c r="B150" s="481" t="s">
        <v>596</v>
      </c>
      <c r="C150" s="485">
        <v>0.0368146788990826</v>
      </c>
      <c r="D150" s="485">
        <f t="shared" si="1"/>
        <v>0.1044316917</v>
      </c>
      <c r="E150" s="486">
        <v>0.0519316916663297</v>
      </c>
      <c r="F150" s="486">
        <v>0.27</v>
      </c>
    </row>
    <row r="151" ht="12.75" customHeight="1">
      <c r="A151" s="484" t="s">
        <v>722</v>
      </c>
      <c r="B151" s="481" t="s">
        <v>599</v>
      </c>
      <c r="C151" s="485">
        <v>0.0195577981651376</v>
      </c>
      <c r="D151" s="485">
        <f t="shared" si="1"/>
        <v>0.0800887112</v>
      </c>
      <c r="E151" s="486">
        <v>0.0275887111977376</v>
      </c>
      <c r="F151" s="486">
        <v>0.25</v>
      </c>
    </row>
    <row r="152" ht="12.75" customHeight="1">
      <c r="A152" s="484" t="s">
        <v>723</v>
      </c>
      <c r="B152" s="481" t="s">
        <v>567</v>
      </c>
      <c r="C152" s="485">
        <v>0.146827293577982</v>
      </c>
      <c r="D152" s="485">
        <f t="shared" si="1"/>
        <v>0.2596181922</v>
      </c>
      <c r="E152" s="486">
        <v>0.207118192153604</v>
      </c>
      <c r="F152" s="486">
        <v>0.24</v>
      </c>
    </row>
    <row r="153" ht="12.75" customHeight="1">
      <c r="A153" s="484" t="s">
        <v>724</v>
      </c>
      <c r="B153" s="481" t="s">
        <v>596</v>
      </c>
      <c r="C153" s="485">
        <v>0.0368146788990826</v>
      </c>
      <c r="D153" s="485">
        <f t="shared" si="1"/>
        <v>0.1044316917</v>
      </c>
      <c r="E153" s="486">
        <v>0.0519316916663297</v>
      </c>
      <c r="F153" s="486">
        <v>0.2718</v>
      </c>
    </row>
    <row r="154" ht="12.75" customHeight="1">
      <c r="A154" s="484" t="s">
        <v>725</v>
      </c>
      <c r="B154" s="481" t="s">
        <v>565</v>
      </c>
      <c r="C154" s="485">
        <v>0.0795254587155963</v>
      </c>
      <c r="D154" s="485">
        <f t="shared" si="1"/>
        <v>0.1646805683</v>
      </c>
      <c r="E154" s="486">
        <v>0.112180568326095</v>
      </c>
      <c r="F154" s="486">
        <v>0.2718</v>
      </c>
    </row>
    <row r="155" ht="12.75" customHeight="1">
      <c r="A155" s="487" t="s">
        <v>726</v>
      </c>
      <c r="B155" s="444" t="s">
        <v>561</v>
      </c>
      <c r="C155" s="488">
        <v>0.175</v>
      </c>
      <c r="D155" s="485">
        <f t="shared" si="1"/>
        <v>0.2993593049</v>
      </c>
      <c r="E155" s="489">
        <v>0.246859304858263</v>
      </c>
      <c r="F155" s="492">
        <v>0.35</v>
      </c>
    </row>
    <row r="156" ht="12.75" customHeight="1">
      <c r="A156" s="484" t="s">
        <v>727</v>
      </c>
      <c r="B156" s="481" t="s">
        <v>622</v>
      </c>
      <c r="C156" s="485">
        <v>0.12238004587156</v>
      </c>
      <c r="D156" s="485">
        <f t="shared" si="1"/>
        <v>0.2251323032</v>
      </c>
      <c r="E156" s="486">
        <v>0.172632303156432</v>
      </c>
      <c r="F156" s="486">
        <v>0.36</v>
      </c>
    </row>
    <row r="157" ht="12.75" customHeight="1">
      <c r="A157" s="484" t="s">
        <v>728</v>
      </c>
      <c r="B157" s="481" t="s">
        <v>565</v>
      </c>
      <c r="C157" s="485">
        <v>0.0795254587155963</v>
      </c>
      <c r="D157" s="485">
        <f t="shared" si="1"/>
        <v>0.1646805683</v>
      </c>
      <c r="E157" s="486">
        <v>0.112180568326095</v>
      </c>
      <c r="F157" s="486">
        <v>0.275</v>
      </c>
    </row>
    <row r="158" ht="12.75" customHeight="1">
      <c r="A158" s="484" t="s">
        <v>729</v>
      </c>
      <c r="B158" s="481" t="s">
        <v>572</v>
      </c>
      <c r="C158" s="485">
        <v>0.0</v>
      </c>
      <c r="D158" s="485">
        <f t="shared" si="1"/>
        <v>0.0525</v>
      </c>
      <c r="E158" s="486">
        <v>0.0</v>
      </c>
      <c r="F158" s="486">
        <v>0.206</v>
      </c>
    </row>
    <row r="159" ht="12.75" customHeight="1">
      <c r="A159" s="484" t="s">
        <v>730</v>
      </c>
      <c r="B159" s="481" t="s">
        <v>572</v>
      </c>
      <c r="C159" s="485">
        <v>0.0</v>
      </c>
      <c r="D159" s="485">
        <f t="shared" si="1"/>
        <v>0.0525</v>
      </c>
      <c r="E159" s="486">
        <v>0.0</v>
      </c>
      <c r="F159" s="486">
        <v>0.18</v>
      </c>
    </row>
    <row r="160" ht="12.75" customHeight="1">
      <c r="A160" s="491" t="s">
        <v>731</v>
      </c>
      <c r="B160" s="444" t="s">
        <v>561</v>
      </c>
      <c r="C160" s="149">
        <v>0.175</v>
      </c>
      <c r="D160" s="485">
        <f t="shared" si="1"/>
        <v>0.2993593049</v>
      </c>
      <c r="E160" s="489">
        <v>0.246859304858263</v>
      </c>
      <c r="F160" s="492">
        <v>0.28</v>
      </c>
    </row>
    <row r="161" ht="12.75" customHeight="1">
      <c r="A161" s="484" t="s">
        <v>431</v>
      </c>
      <c r="B161" s="481" t="s">
        <v>585</v>
      </c>
      <c r="C161" s="485">
        <v>0.00733417431192661</v>
      </c>
      <c r="D161" s="485">
        <f t="shared" si="1"/>
        <v>0.0628457667</v>
      </c>
      <c r="E161" s="486">
        <v>0.0103457666991516</v>
      </c>
      <c r="F161" s="486">
        <v>0.2</v>
      </c>
    </row>
    <row r="162" ht="12.75" customHeight="1">
      <c r="A162" s="484" t="s">
        <v>732</v>
      </c>
      <c r="B162" s="493" t="s">
        <v>565</v>
      </c>
      <c r="C162" s="485">
        <v>0.0795254587155963</v>
      </c>
      <c r="D162" s="485">
        <f t="shared" si="1"/>
        <v>0.1646805683</v>
      </c>
      <c r="E162" s="494">
        <v>0.112180568326095</v>
      </c>
      <c r="F162" s="485">
        <v>0.18</v>
      </c>
    </row>
    <row r="163" ht="12.75" customHeight="1">
      <c r="A163" s="484" t="s">
        <v>733</v>
      </c>
      <c r="B163" s="493" t="s">
        <v>579</v>
      </c>
      <c r="C163" s="485">
        <v>0.0673018348623853</v>
      </c>
      <c r="D163" s="485">
        <f t="shared" si="1"/>
        <v>0.1474376238</v>
      </c>
      <c r="E163" s="494">
        <v>0.0949376238275089</v>
      </c>
      <c r="F163" s="485">
        <v>0.3</v>
      </c>
    </row>
    <row r="164" ht="12.75" customHeight="1">
      <c r="A164" s="484" t="s">
        <v>734</v>
      </c>
      <c r="B164" s="493" t="s">
        <v>599</v>
      </c>
      <c r="C164" s="485">
        <v>0.0195577981651376</v>
      </c>
      <c r="D164" s="485">
        <f t="shared" si="1"/>
        <v>0.0800887112</v>
      </c>
      <c r="E164" s="494">
        <v>0.0275887111977376</v>
      </c>
      <c r="F164" s="485">
        <v>0.2</v>
      </c>
    </row>
    <row r="165" ht="12.75" customHeight="1">
      <c r="A165" s="484" t="s">
        <v>735</v>
      </c>
      <c r="B165" s="493" t="s">
        <v>565</v>
      </c>
      <c r="C165" s="485">
        <v>0.0795254587155963</v>
      </c>
      <c r="D165" s="485">
        <f t="shared" si="1"/>
        <v>0.1646805683</v>
      </c>
      <c r="E165" s="494">
        <v>0.112180568326095</v>
      </c>
      <c r="F165" s="485">
        <v>0.2281</v>
      </c>
    </row>
    <row r="166" ht="12.75" customHeight="1">
      <c r="A166" s="484" t="s">
        <v>736</v>
      </c>
      <c r="B166" s="493" t="s">
        <v>596</v>
      </c>
      <c r="C166" s="485">
        <v>0.0368146788990826</v>
      </c>
      <c r="D166" s="485">
        <f t="shared" si="1"/>
        <v>0.1044316917</v>
      </c>
      <c r="E166" s="494">
        <v>0.0519316916663297</v>
      </c>
      <c r="F166" s="485">
        <v>0.3</v>
      </c>
    </row>
    <row r="167" ht="12.75" customHeight="1">
      <c r="A167" s="484" t="s">
        <v>737</v>
      </c>
      <c r="B167" s="493" t="s">
        <v>582</v>
      </c>
      <c r="C167" s="485">
        <v>0.0917490825688073</v>
      </c>
      <c r="D167" s="485">
        <f t="shared" si="1"/>
        <v>0.1819235128</v>
      </c>
      <c r="E167" s="494">
        <v>0.129423512824681</v>
      </c>
      <c r="F167" s="485">
        <v>0.15</v>
      </c>
    </row>
    <row r="168" ht="12.75" customHeight="1">
      <c r="A168" s="484" t="s">
        <v>738</v>
      </c>
      <c r="B168" s="493" t="s">
        <v>565</v>
      </c>
      <c r="C168" s="485">
        <v>0.0795254587155963</v>
      </c>
      <c r="D168" s="485">
        <f t="shared" si="1"/>
        <v>0.1646805683</v>
      </c>
      <c r="E168" s="494">
        <v>0.112180568326095</v>
      </c>
      <c r="F168" s="485">
        <v>0.23</v>
      </c>
    </row>
    <row r="169" ht="12.75" customHeight="1">
      <c r="A169" s="484" t="s">
        <v>739</v>
      </c>
      <c r="B169" s="493" t="s">
        <v>599</v>
      </c>
      <c r="C169" s="485">
        <v>0.0195577981651376</v>
      </c>
      <c r="D169" s="485">
        <f t="shared" si="1"/>
        <v>0.0800887112</v>
      </c>
      <c r="E169" s="494">
        <v>0.0275887111977376</v>
      </c>
      <c r="F169" s="485">
        <v>0.0</v>
      </c>
    </row>
    <row r="170" ht="12.75" customHeight="1">
      <c r="A170" s="484" t="s">
        <v>740</v>
      </c>
      <c r="B170" s="493" t="s">
        <v>579</v>
      </c>
      <c r="C170" s="485">
        <v>0.0673018348623853</v>
      </c>
      <c r="D170" s="485">
        <f t="shared" si="1"/>
        <v>0.1474376238</v>
      </c>
      <c r="E170" s="494">
        <v>0.0949376238275089</v>
      </c>
      <c r="F170" s="485">
        <v>0.3</v>
      </c>
    </row>
    <row r="171" ht="12.75" customHeight="1">
      <c r="A171" s="484" t="s">
        <v>741</v>
      </c>
      <c r="B171" s="493" t="s">
        <v>622</v>
      </c>
      <c r="C171" s="485">
        <v>0.12238004587156</v>
      </c>
      <c r="D171" s="485">
        <f t="shared" si="1"/>
        <v>0.2251323032</v>
      </c>
      <c r="E171" s="494">
        <v>0.172632303156432</v>
      </c>
      <c r="F171" s="485">
        <v>0.18</v>
      </c>
    </row>
    <row r="172" ht="12.75" customHeight="1">
      <c r="A172" s="484" t="s">
        <v>742</v>
      </c>
      <c r="B172" s="493" t="s">
        <v>557</v>
      </c>
      <c r="C172" s="485">
        <v>0.00603990825688074</v>
      </c>
      <c r="D172" s="485">
        <f t="shared" si="1"/>
        <v>0.06102004316</v>
      </c>
      <c r="E172" s="494">
        <v>0.00852004316400721</v>
      </c>
      <c r="F172" s="485">
        <v>0.0</v>
      </c>
    </row>
    <row r="173" ht="12.75" customHeight="1">
      <c r="A173" s="484" t="s">
        <v>743</v>
      </c>
      <c r="B173" s="493" t="s">
        <v>585</v>
      </c>
      <c r="C173" s="485">
        <v>0.00733417431192661</v>
      </c>
      <c r="D173" s="485">
        <f t="shared" si="1"/>
        <v>0.0628457667</v>
      </c>
      <c r="E173" s="494">
        <v>0.0103457666991516</v>
      </c>
      <c r="F173" s="485">
        <v>0.25</v>
      </c>
    </row>
    <row r="174" ht="12.75" customHeight="1">
      <c r="A174" s="484" t="s">
        <v>12</v>
      </c>
      <c r="B174" s="493" t="s">
        <v>572</v>
      </c>
      <c r="C174" s="485">
        <v>0.0</v>
      </c>
      <c r="D174" s="485">
        <f t="shared" si="1"/>
        <v>0.0525</v>
      </c>
      <c r="E174" s="494">
        <v>0.0</v>
      </c>
      <c r="F174" s="485">
        <v>0.25</v>
      </c>
    </row>
    <row r="175" ht="12.75" customHeight="1">
      <c r="A175" s="484" t="s">
        <v>744</v>
      </c>
      <c r="B175" s="493" t="s">
        <v>563</v>
      </c>
      <c r="C175" s="485">
        <v>0.0232967889908257</v>
      </c>
      <c r="D175" s="485">
        <f t="shared" si="1"/>
        <v>0.08536302363</v>
      </c>
      <c r="E175" s="494">
        <v>0.0328630236325992</v>
      </c>
      <c r="F175" s="485">
        <v>0.25</v>
      </c>
    </row>
    <row r="176" ht="12.75" customHeight="1">
      <c r="A176" s="484" t="s">
        <v>745</v>
      </c>
      <c r="B176" s="493" t="s">
        <v>559</v>
      </c>
      <c r="C176" s="485">
        <v>0.0550782110091743</v>
      </c>
      <c r="D176" s="485">
        <f t="shared" si="1"/>
        <v>0.1301946793</v>
      </c>
      <c r="E176" s="494">
        <v>0.0776946793289229</v>
      </c>
      <c r="F176" s="485">
        <v>0.15</v>
      </c>
    </row>
    <row r="177" ht="12.75" customHeight="1">
      <c r="A177" s="484" t="s">
        <v>746</v>
      </c>
      <c r="B177" s="493" t="s">
        <v>667</v>
      </c>
      <c r="C177" s="485">
        <v>0.175</v>
      </c>
      <c r="D177" s="485">
        <f t="shared" si="1"/>
        <v>0.2993593049</v>
      </c>
      <c r="E177" s="494">
        <v>0.246859304858263</v>
      </c>
      <c r="F177" s="485">
        <v>0.34</v>
      </c>
    </row>
    <row r="178" ht="12.75" customHeight="1">
      <c r="A178" s="484" t="s">
        <v>747</v>
      </c>
      <c r="B178" s="493" t="s">
        <v>596</v>
      </c>
      <c r="C178" s="485">
        <v>0.0368146788990826</v>
      </c>
      <c r="D178" s="485">
        <f t="shared" si="1"/>
        <v>0.1044316917</v>
      </c>
      <c r="E178" s="494">
        <v>0.0519316916663297</v>
      </c>
      <c r="F178" s="485">
        <v>0.2</v>
      </c>
    </row>
    <row r="179" ht="12.75" customHeight="1">
      <c r="A179" s="487" t="s">
        <v>748</v>
      </c>
      <c r="B179" s="454" t="s">
        <v>561</v>
      </c>
      <c r="C179" s="488">
        <v>0.175</v>
      </c>
      <c r="D179" s="485">
        <f t="shared" si="1"/>
        <v>0.2993593049</v>
      </c>
      <c r="E179" s="495">
        <v>0.246859304858263</v>
      </c>
      <c r="F179" s="143">
        <v>0.2</v>
      </c>
    </row>
    <row r="180" ht="12.75" customHeight="1">
      <c r="A180" s="484" t="s">
        <v>749</v>
      </c>
      <c r="B180" s="493" t="s">
        <v>567</v>
      </c>
      <c r="C180" s="485">
        <v>0.146827293577982</v>
      </c>
      <c r="D180" s="485">
        <f t="shared" si="1"/>
        <v>0.2596181922</v>
      </c>
      <c r="E180" s="494">
        <v>0.207118192153604</v>
      </c>
      <c r="F180" s="485">
        <v>0.35</v>
      </c>
    </row>
    <row r="181" ht="12.75" customHeight="1">
      <c r="A181" s="491" t="s">
        <v>750</v>
      </c>
      <c r="B181" s="454" t="s">
        <v>561</v>
      </c>
      <c r="C181" s="149">
        <v>0.0917490825688073</v>
      </c>
      <c r="D181" s="485">
        <f t="shared" si="1"/>
        <v>0.1819235128</v>
      </c>
      <c r="E181" s="495">
        <v>0.129423512824681</v>
      </c>
      <c r="F181" s="143">
        <v>0.25</v>
      </c>
    </row>
    <row r="182" ht="12.75" customHeight="1"/>
    <row r="183" ht="12.75" customHeight="1"/>
    <row r="184" ht="12.75" customHeight="1">
      <c r="A184" s="496" t="s">
        <v>442</v>
      </c>
      <c r="B184" s="497" t="s">
        <v>751</v>
      </c>
      <c r="C184" s="497" t="s">
        <v>752</v>
      </c>
      <c r="D184" s="497" t="s">
        <v>753</v>
      </c>
      <c r="E184" s="497" t="s">
        <v>754</v>
      </c>
    </row>
    <row r="185" ht="12.75" customHeight="1">
      <c r="A185" s="498" t="s">
        <v>755</v>
      </c>
      <c r="B185" s="499">
        <f t="shared" ref="B185:B194" si="2">$B$1+E185</f>
        <v>0.1488584248</v>
      </c>
      <c r="C185" s="499">
        <v>0.068309048958459</v>
      </c>
      <c r="D185" s="499">
        <v>0.272689677707697</v>
      </c>
      <c r="E185" s="499">
        <v>0.0963584248080814</v>
      </c>
    </row>
    <row r="186" ht="12.75" customHeight="1">
      <c r="A186" s="498" t="s">
        <v>756</v>
      </c>
      <c r="B186" s="499">
        <f t="shared" si="2"/>
        <v>0.07178154663</v>
      </c>
      <c r="C186" s="499">
        <v>0.013668800788687</v>
      </c>
      <c r="D186" s="499">
        <v>0.245213303177884</v>
      </c>
      <c r="E186" s="499">
        <v>0.0192815466339505</v>
      </c>
    </row>
    <row r="187" ht="12.75" customHeight="1">
      <c r="A187" s="498" t="s">
        <v>757</v>
      </c>
      <c r="B187" s="499">
        <f t="shared" si="2"/>
        <v>0.05250001664</v>
      </c>
      <c r="C187" s="499">
        <v>1.179818248698E-8</v>
      </c>
      <c r="D187" s="499">
        <v>0.297210927250876</v>
      </c>
      <c r="E187" s="499">
        <v>1.66428064418675E-8</v>
      </c>
    </row>
    <row r="188" ht="12.75" customHeight="1">
      <c r="A188" s="498" t="s">
        <v>758</v>
      </c>
      <c r="B188" s="499">
        <f t="shared" si="2"/>
        <v>0.164404421</v>
      </c>
      <c r="C188" s="499">
        <v>0.0793296962510374</v>
      </c>
      <c r="D188" s="499">
        <v>0.25630683338346</v>
      </c>
      <c r="E188" s="499">
        <v>0.11190442097799</v>
      </c>
    </row>
    <row r="189" ht="12.75" customHeight="1">
      <c r="A189" s="498" t="s">
        <v>759</v>
      </c>
      <c r="B189" s="499">
        <f t="shared" si="2"/>
        <v>0.1181567406</v>
      </c>
      <c r="C189" s="499">
        <v>0.0465444460900175</v>
      </c>
      <c r="D189" s="499">
        <v>0.314562688743076</v>
      </c>
      <c r="E189" s="499">
        <v>0.065656740610255</v>
      </c>
    </row>
    <row r="190" ht="12.75" customHeight="1">
      <c r="A190" s="498" t="s">
        <v>760</v>
      </c>
      <c r="B190" s="499">
        <f t="shared" si="2"/>
        <v>0.1304209821</v>
      </c>
      <c r="C190" s="499">
        <v>0.05523863838321</v>
      </c>
      <c r="D190" s="499">
        <v>0.183474744710879</v>
      </c>
      <c r="E190" s="499">
        <v>0.0779209821291211</v>
      </c>
    </row>
    <row r="191" ht="12.75" customHeight="1">
      <c r="A191" s="498" t="s">
        <v>761</v>
      </c>
      <c r="B191" s="499">
        <f t="shared" si="2"/>
        <v>0.07756247555</v>
      </c>
      <c r="C191" s="499">
        <v>0.017766934990427</v>
      </c>
      <c r="D191" s="499">
        <v>0.151813371674751</v>
      </c>
      <c r="E191" s="499">
        <v>0.0250624755497073</v>
      </c>
    </row>
    <row r="192" ht="12.75" customHeight="1">
      <c r="A192" s="498" t="s">
        <v>762</v>
      </c>
      <c r="B192" s="499">
        <f t="shared" si="2"/>
        <v>0.0525</v>
      </c>
      <c r="C192" s="499">
        <v>0.0</v>
      </c>
      <c r="D192" s="499">
        <v>0.25</v>
      </c>
      <c r="E192" s="499">
        <v>0.0</v>
      </c>
    </row>
    <row r="193" ht="12.75" customHeight="1">
      <c r="A193" s="498" t="s">
        <v>763</v>
      </c>
      <c r="B193" s="499">
        <f t="shared" si="2"/>
        <v>0.06756878889</v>
      </c>
      <c r="C193" s="499">
        <v>0.0106823522719741</v>
      </c>
      <c r="D193" s="499">
        <v>0.248289125760265</v>
      </c>
      <c r="E193" s="499">
        <v>0.0150687888920606</v>
      </c>
    </row>
    <row r="194" ht="12.75" customHeight="1">
      <c r="A194" s="498" t="s">
        <v>504</v>
      </c>
      <c r="B194" s="499">
        <f t="shared" si="2"/>
        <v>0.07293302727</v>
      </c>
      <c r="C194" s="499">
        <v>0.0144850921206196</v>
      </c>
      <c r="D194" s="495">
        <v>0.246723848034001</v>
      </c>
      <c r="E194" s="495">
        <v>0.0204330272668804</v>
      </c>
    </row>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1.0" footer="0.0" header="0.0" left="0.75" right="0.75" top="1.0"/>
  <pageSetup orientation="portrait"/>
  <drawing r:id="rId2"/>
  <legacyDrawing r:id="rId3"/>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20.29"/>
    <col customWidth="1" min="2" max="2" width="11.57"/>
    <col customWidth="1" min="3" max="3" width="9.43"/>
    <col customWidth="1" min="4" max="4" width="11.86"/>
    <col customWidth="1" min="5" max="5" width="12.57"/>
    <col customWidth="1" min="6" max="6" width="10.43"/>
    <col customWidth="1" min="7" max="7" width="11.57"/>
    <col customWidth="1" min="8" max="8" width="22.43"/>
    <col customWidth="1" min="9" max="23" width="10.86"/>
    <col customWidth="1" min="24" max="27" width="11.57"/>
  </cols>
  <sheetData>
    <row r="1" ht="12.75" customHeight="1">
      <c r="A1" s="500" t="s">
        <v>764</v>
      </c>
      <c r="B1" s="501" t="s">
        <v>765</v>
      </c>
      <c r="C1" s="502" t="s">
        <v>766</v>
      </c>
      <c r="D1" s="502" t="s">
        <v>767</v>
      </c>
      <c r="E1" s="502" t="s">
        <v>768</v>
      </c>
      <c r="F1" s="501" t="s">
        <v>769</v>
      </c>
      <c r="G1" s="501" t="s">
        <v>465</v>
      </c>
      <c r="H1" s="501" t="s">
        <v>770</v>
      </c>
      <c r="I1" s="501" t="s">
        <v>771</v>
      </c>
      <c r="J1" s="501" t="s">
        <v>772</v>
      </c>
      <c r="K1" s="501" t="s">
        <v>773</v>
      </c>
      <c r="L1" s="501" t="s">
        <v>774</v>
      </c>
      <c r="M1" s="501" t="s">
        <v>147</v>
      </c>
      <c r="N1" s="503" t="s">
        <v>775</v>
      </c>
      <c r="O1" s="501" t="s">
        <v>463</v>
      </c>
      <c r="P1" s="501" t="s">
        <v>776</v>
      </c>
      <c r="Q1" s="501" t="s">
        <v>777</v>
      </c>
      <c r="R1" s="501" t="s">
        <v>778</v>
      </c>
      <c r="S1" s="501" t="s">
        <v>779</v>
      </c>
      <c r="T1" s="501" t="s">
        <v>780</v>
      </c>
      <c r="U1" s="501" t="s">
        <v>781</v>
      </c>
      <c r="V1" s="501" t="s">
        <v>782</v>
      </c>
      <c r="W1" s="501" t="s">
        <v>210</v>
      </c>
      <c r="X1" s="500" t="s">
        <v>783</v>
      </c>
      <c r="Y1" s="500" t="s">
        <v>784</v>
      </c>
      <c r="Z1" s="500" t="s">
        <v>785</v>
      </c>
      <c r="AA1" s="501" t="s">
        <v>786</v>
      </c>
    </row>
    <row r="2" ht="12.75" customHeight="1">
      <c r="A2" s="504" t="s">
        <v>787</v>
      </c>
      <c r="B2" s="90">
        <v>58.0</v>
      </c>
      <c r="C2" s="505">
        <v>0.181669523809524</v>
      </c>
      <c r="D2" s="505">
        <v>0.106171049301388</v>
      </c>
      <c r="E2" s="505">
        <v>0.366200713775784</v>
      </c>
      <c r="F2" s="505">
        <v>0.247128678675669</v>
      </c>
      <c r="G2" s="332">
        <v>1.34589266913012</v>
      </c>
      <c r="H2" s="332">
        <v>1.63173805953472</v>
      </c>
      <c r="I2" s="505">
        <v>0.135725240736363</v>
      </c>
      <c r="J2" s="505">
        <v>0.52722114455333</v>
      </c>
      <c r="K2" s="505">
        <v>0.0588</v>
      </c>
      <c r="L2" s="505">
        <v>0.310292242501376</v>
      </c>
      <c r="M2" s="505">
        <v>0.107294639318548</v>
      </c>
      <c r="N2" s="332">
        <v>3.51260830484698</v>
      </c>
      <c r="O2" s="332">
        <v>1.96234411809726</v>
      </c>
      <c r="P2" s="332">
        <v>10.3602069853387</v>
      </c>
      <c r="Q2" s="332">
        <v>17.0332337501998</v>
      </c>
      <c r="R2" s="332">
        <v>4.5860864384364</v>
      </c>
      <c r="S2" s="332">
        <v>13.9933818375793</v>
      </c>
      <c r="T2" s="505">
        <v>0.0314144912087931</v>
      </c>
      <c r="U2" s="505">
        <v>0.035092407254195</v>
      </c>
      <c r="V2" s="505">
        <v>0.0177503759599097</v>
      </c>
      <c r="W2" s="505">
        <v>0.555266693484024</v>
      </c>
      <c r="X2" s="505">
        <v>0.135674155345355</v>
      </c>
      <c r="Y2" s="505">
        <v>0.676333683553441</v>
      </c>
      <c r="Z2" s="505">
        <v>0.676333683553441</v>
      </c>
      <c r="AA2" s="506">
        <v>0.111354680812063</v>
      </c>
    </row>
    <row r="3" ht="12.75" customHeight="1">
      <c r="A3" s="504" t="s">
        <v>788</v>
      </c>
      <c r="B3" s="90">
        <v>77.0</v>
      </c>
      <c r="C3" s="505">
        <v>0.0399225581395349</v>
      </c>
      <c r="D3" s="505">
        <v>0.0863540383271099</v>
      </c>
      <c r="E3" s="505">
        <v>0.152494798848859</v>
      </c>
      <c r="F3" s="505">
        <v>0.165147092177924</v>
      </c>
      <c r="G3" s="332">
        <v>1.22929620909237</v>
      </c>
      <c r="H3" s="332">
        <v>1.41418228025919</v>
      </c>
      <c r="I3" s="505">
        <v>0.122802427447396</v>
      </c>
      <c r="J3" s="505">
        <v>0.375555449537718</v>
      </c>
      <c r="K3" s="505">
        <v>0.055</v>
      </c>
      <c r="L3" s="505">
        <v>0.206708836071511</v>
      </c>
      <c r="M3" s="505">
        <v>0.105944820090938</v>
      </c>
      <c r="N3" s="332">
        <v>1.86538148457267</v>
      </c>
      <c r="O3" s="332">
        <v>2.54510758418947</v>
      </c>
      <c r="P3" s="332">
        <v>14.590340622882</v>
      </c>
      <c r="Q3" s="332">
        <v>23.9761151416462</v>
      </c>
      <c r="R3" s="332">
        <v>4.93443536497693</v>
      </c>
      <c r="S3" s="332">
        <v>53.685999313499</v>
      </c>
      <c r="T3" s="505">
        <v>0.469129926170435</v>
      </c>
      <c r="U3" s="505">
        <v>0.0291314970360018</v>
      </c>
      <c r="V3" s="505">
        <v>0.00627693839596311</v>
      </c>
      <c r="W3" s="505">
        <v>0.327471824343745</v>
      </c>
      <c r="X3" s="505">
        <v>0.0987258808260477</v>
      </c>
      <c r="Y3" s="505">
        <v>0.706968366868592</v>
      </c>
      <c r="Z3" s="505">
        <v>0.706968366868592</v>
      </c>
      <c r="AA3" s="506">
        <v>0.0892153138584187</v>
      </c>
    </row>
    <row r="4" ht="12.75" customHeight="1">
      <c r="A4" s="504" t="s">
        <v>789</v>
      </c>
      <c r="B4" s="90">
        <v>21.0</v>
      </c>
      <c r="C4" s="505">
        <v>0.0224125</v>
      </c>
      <c r="D4" s="505">
        <v>0.0211245467449114</v>
      </c>
      <c r="E4" s="505">
        <v>0.0307510925896807</v>
      </c>
      <c r="F4" s="505">
        <v>0.359930564329622</v>
      </c>
      <c r="G4" s="332">
        <v>0.693998003439328</v>
      </c>
      <c r="H4" s="332">
        <v>1.41596508769665</v>
      </c>
      <c r="I4" s="505">
        <v>0.122908326209181</v>
      </c>
      <c r="J4" s="505">
        <v>0.37727498727803</v>
      </c>
      <c r="K4" s="505">
        <v>0.055</v>
      </c>
      <c r="L4" s="505">
        <v>0.650757959597101</v>
      </c>
      <c r="M4" s="505">
        <v>0.0697685204611799</v>
      </c>
      <c r="N4" s="332">
        <v>1.60152251561795</v>
      </c>
      <c r="O4" s="332">
        <v>1.01517105563892</v>
      </c>
      <c r="P4" s="332">
        <v>9.39372808185684</v>
      </c>
      <c r="Q4" s="332">
        <v>47.4501436370722</v>
      </c>
      <c r="R4" s="332">
        <v>2.73534148181557</v>
      </c>
      <c r="S4" s="332">
        <v>71.7939074767527</v>
      </c>
      <c r="T4" s="505">
        <v>0.0104754547364039</v>
      </c>
      <c r="U4" s="505">
        <v>0.0916526424186832</v>
      </c>
      <c r="V4" s="505">
        <v>0.0402862068006871</v>
      </c>
      <c r="W4" s="505">
        <v>2.09934047368108</v>
      </c>
      <c r="X4" s="505">
        <v>-0.113688106257363</v>
      </c>
      <c r="Y4" s="505">
        <v>0.0</v>
      </c>
      <c r="Z4" s="505">
        <v>0.0</v>
      </c>
      <c r="AA4" s="506">
        <v>0.0213835915486085</v>
      </c>
    </row>
    <row r="5" ht="12.75" customHeight="1">
      <c r="A5" s="504" t="s">
        <v>790</v>
      </c>
      <c r="B5" s="90">
        <v>39.0</v>
      </c>
      <c r="C5" s="505">
        <v>0.0583569565217391</v>
      </c>
      <c r="D5" s="505">
        <v>0.101614252830865</v>
      </c>
      <c r="E5" s="505">
        <v>0.205667583909916</v>
      </c>
      <c r="F5" s="505">
        <v>0.205085114583353</v>
      </c>
      <c r="G5" s="332">
        <v>1.0163797426009</v>
      </c>
      <c r="H5" s="332">
        <v>1.32469740256416</v>
      </c>
      <c r="I5" s="505">
        <v>0.117487025712311</v>
      </c>
      <c r="J5" s="505">
        <v>0.385087469288904</v>
      </c>
      <c r="K5" s="505">
        <v>0.055</v>
      </c>
      <c r="L5" s="505">
        <v>0.340249069598209</v>
      </c>
      <c r="M5" s="505">
        <v>0.0915474486447626</v>
      </c>
      <c r="N5" s="332">
        <v>2.1037931987292</v>
      </c>
      <c r="O5" s="332">
        <v>1.15929060240306</v>
      </c>
      <c r="P5" s="332">
        <v>7.02199982229045</v>
      </c>
      <c r="Q5" s="332">
        <v>10.3817875502197</v>
      </c>
      <c r="R5" s="332">
        <v>2.42055886897072</v>
      </c>
      <c r="S5" s="332">
        <v>13.8045679416795</v>
      </c>
      <c r="T5" s="505">
        <v>0.262071356467563</v>
      </c>
      <c r="U5" s="505">
        <v>0.0223250464450971</v>
      </c>
      <c r="V5" s="505">
        <v>0.0152697410524952</v>
      </c>
      <c r="W5" s="505">
        <v>1.10251081539148</v>
      </c>
      <c r="X5" s="505">
        <v>0.13522490180675</v>
      </c>
      <c r="Y5" s="505">
        <v>0.543158964702381</v>
      </c>
      <c r="Z5" s="505">
        <v>0.543158964702381</v>
      </c>
      <c r="AA5" s="506">
        <v>0.111130356342108</v>
      </c>
    </row>
    <row r="6" ht="12.75" customHeight="1">
      <c r="A6" s="504" t="s">
        <v>791</v>
      </c>
      <c r="B6" s="90">
        <v>31.0</v>
      </c>
      <c r="C6" s="505">
        <v>0.280595</v>
      </c>
      <c r="D6" s="505">
        <v>0.0643259591066502</v>
      </c>
      <c r="E6" s="505">
        <v>0.0646134705451316</v>
      </c>
      <c r="F6" s="505">
        <v>0.105791079854429</v>
      </c>
      <c r="G6" s="332">
        <v>1.22553183431714</v>
      </c>
      <c r="H6" s="332">
        <v>1.54059767505338</v>
      </c>
      <c r="I6" s="505">
        <v>0.130311501898171</v>
      </c>
      <c r="J6" s="505">
        <v>0.526141248752484</v>
      </c>
      <c r="K6" s="505">
        <v>0.0588</v>
      </c>
      <c r="L6" s="505">
        <v>0.334181070628951</v>
      </c>
      <c r="M6" s="505">
        <v>0.10150124989331</v>
      </c>
      <c r="N6" s="332">
        <v>0.945286648635816</v>
      </c>
      <c r="O6" s="332">
        <v>1.81151105231907</v>
      </c>
      <c r="P6" s="332">
        <v>12.7452230566936</v>
      </c>
      <c r="Q6" s="332">
        <v>27.0154690598605</v>
      </c>
      <c r="R6" s="332">
        <v>2.91732088775322</v>
      </c>
      <c r="S6" s="332">
        <v>10.3034739792526</v>
      </c>
      <c r="T6" s="505">
        <v>-0.00263823246294501</v>
      </c>
      <c r="U6" s="505">
        <v>0.0832265468730608</v>
      </c>
      <c r="V6" s="505">
        <v>0.0463439530946684</v>
      </c>
      <c r="W6" s="505">
        <v>0.890830274549387</v>
      </c>
      <c r="X6" s="505">
        <v>0.15677154224933</v>
      </c>
      <c r="Y6" s="505">
        <v>0.105498117967206</v>
      </c>
      <c r="Z6" s="505">
        <v>0.105498117967206</v>
      </c>
      <c r="AA6" s="506">
        <v>0.0702992355351022</v>
      </c>
    </row>
    <row r="7" ht="12.75" customHeight="1">
      <c r="A7" s="504" t="s">
        <v>792</v>
      </c>
      <c r="B7" s="90">
        <v>37.0</v>
      </c>
      <c r="C7" s="505">
        <v>0.0707433333333333</v>
      </c>
      <c r="D7" s="505">
        <v>0.0506435432008649</v>
      </c>
      <c r="E7" s="505">
        <v>0.102594650391636</v>
      </c>
      <c r="F7" s="505">
        <v>0.21559462219926</v>
      </c>
      <c r="G7" s="332">
        <v>1.20243645845768</v>
      </c>
      <c r="H7" s="332">
        <v>1.47399181302383</v>
      </c>
      <c r="I7" s="505">
        <v>0.126355113693616</v>
      </c>
      <c r="J7" s="505">
        <v>0.395193947712965</v>
      </c>
      <c r="K7" s="505">
        <v>0.055</v>
      </c>
      <c r="L7" s="505">
        <v>0.299010082390344</v>
      </c>
      <c r="M7" s="505">
        <v>0.100907826636248</v>
      </c>
      <c r="N7" s="332">
        <v>1.97470508860507</v>
      </c>
      <c r="O7" s="332">
        <v>0.822772427849566</v>
      </c>
      <c r="P7" s="332">
        <v>7.17962711782199</v>
      </c>
      <c r="Q7" s="332">
        <v>14.5405479745404</v>
      </c>
      <c r="R7" s="332">
        <v>1.8900634744419</v>
      </c>
      <c r="S7" s="332">
        <v>31.6281933676118</v>
      </c>
      <c r="T7" s="505">
        <v>0.160551722305894</v>
      </c>
      <c r="U7" s="505">
        <v>0.0361311294778567</v>
      </c>
      <c r="V7" s="505">
        <v>0.0366959977639591</v>
      </c>
      <c r="W7" s="505">
        <v>1.62706070860564</v>
      </c>
      <c r="X7" s="505">
        <v>0.0703387801560853</v>
      </c>
      <c r="Y7" s="505">
        <v>0.371395212389575</v>
      </c>
      <c r="Z7" s="505">
        <v>0.371395212389575</v>
      </c>
      <c r="AA7" s="506">
        <v>0.0567775618858974</v>
      </c>
    </row>
    <row r="8" ht="12.75" customHeight="1">
      <c r="A8" s="504" t="s">
        <v>793</v>
      </c>
      <c r="B8" s="90">
        <v>7.0</v>
      </c>
      <c r="C8" s="505">
        <v>0.0194</v>
      </c>
      <c r="D8" s="505">
        <v>0.0</v>
      </c>
      <c r="E8" s="505">
        <v>2.64456570702313E-4</v>
      </c>
      <c r="F8" s="505">
        <v>0.171633479677372</v>
      </c>
      <c r="G8" s="332">
        <v>0.739341430591612</v>
      </c>
      <c r="H8" s="332">
        <v>1.08010158762877</v>
      </c>
      <c r="I8" s="505">
        <v>0.102958034305149</v>
      </c>
      <c r="J8" s="505">
        <v>0.195943234146197</v>
      </c>
      <c r="K8" s="505">
        <v>0.0473</v>
      </c>
      <c r="L8" s="505">
        <v>0.683929164378137</v>
      </c>
      <c r="M8" s="505">
        <v>0.0568044190431272</v>
      </c>
      <c r="N8" s="332">
        <v>0.317560871675546</v>
      </c>
      <c r="O8" s="332">
        <v>4.49493456208307</v>
      </c>
      <c r="P8" s="332" t="s">
        <v>794</v>
      </c>
      <c r="Q8" s="332" t="s">
        <v>794</v>
      </c>
      <c r="R8" s="332">
        <v>0.987555399410782</v>
      </c>
      <c r="S8" s="332">
        <v>9.51654391032766</v>
      </c>
      <c r="T8" s="505" t="s">
        <v>794</v>
      </c>
      <c r="U8" s="505">
        <v>0.013070339707981</v>
      </c>
      <c r="V8" s="505">
        <v>0.013070339707981</v>
      </c>
      <c r="W8" s="505">
        <v>-128.486073369666</v>
      </c>
      <c r="X8" s="505">
        <v>0.113450743251856</v>
      </c>
      <c r="Y8" s="505">
        <v>0.283623435482966</v>
      </c>
      <c r="Z8" s="505">
        <v>0.283623435482966</v>
      </c>
      <c r="AA8" s="506">
        <v>9.94395027199759E-4</v>
      </c>
    </row>
    <row r="9" ht="12.75" customHeight="1">
      <c r="A9" s="504" t="s">
        <v>795</v>
      </c>
      <c r="B9" s="90">
        <v>557.0</v>
      </c>
      <c r="C9" s="505">
        <v>0.11019711409396</v>
      </c>
      <c r="D9" s="505">
        <v>2.69263351477136E-8</v>
      </c>
      <c r="E9" s="505">
        <v>-3.6811631590712E-4</v>
      </c>
      <c r="F9" s="505">
        <v>0.210547659234819</v>
      </c>
      <c r="G9" s="332">
        <v>0.412980638397071</v>
      </c>
      <c r="H9" s="332">
        <v>0.504874234756478</v>
      </c>
      <c r="I9" s="505">
        <v>0.0687895295445348</v>
      </c>
      <c r="J9" s="505">
        <v>0.16758082918349</v>
      </c>
      <c r="K9" s="505">
        <v>0.0473</v>
      </c>
      <c r="L9" s="505">
        <v>0.39253969894843</v>
      </c>
      <c r="M9" s="505">
        <v>0.0557122541465145</v>
      </c>
      <c r="N9" s="332">
        <v>0.46900063005241</v>
      </c>
      <c r="O9" s="332">
        <v>4.3436213032828</v>
      </c>
      <c r="P9" s="332" t="s">
        <v>794</v>
      </c>
      <c r="Q9" s="332" t="s">
        <v>794</v>
      </c>
      <c r="R9" s="332">
        <v>1.23669981028607</v>
      </c>
      <c r="S9" s="332">
        <v>24.6012799338734</v>
      </c>
      <c r="T9" s="505" t="s">
        <v>794</v>
      </c>
      <c r="U9" s="505">
        <v>0.0293637294438972</v>
      </c>
      <c r="V9" s="505">
        <v>-0.0434516912107991</v>
      </c>
      <c r="W9" s="505" t="s">
        <v>794</v>
      </c>
      <c r="X9" s="505">
        <v>0.117990588125959</v>
      </c>
      <c r="Y9" s="505">
        <v>0.291072126250141</v>
      </c>
      <c r="Z9" s="505">
        <v>0.291072126250141</v>
      </c>
      <c r="AA9" s="506">
        <v>-9.67077715591496E-4</v>
      </c>
    </row>
    <row r="10" ht="12.75" customHeight="1">
      <c r="A10" s="504" t="s">
        <v>796</v>
      </c>
      <c r="B10" s="90">
        <v>23.0</v>
      </c>
      <c r="C10" s="505">
        <v>0.1254375</v>
      </c>
      <c r="D10" s="505">
        <v>0.200627853901725</v>
      </c>
      <c r="E10" s="505">
        <v>0.146576611888148</v>
      </c>
      <c r="F10" s="505">
        <v>0.349260410145648</v>
      </c>
      <c r="G10" s="332">
        <v>0.880782291763378</v>
      </c>
      <c r="H10" s="332">
        <v>1.01297423319964</v>
      </c>
      <c r="I10" s="505">
        <v>0.0989706694520589</v>
      </c>
      <c r="J10" s="505">
        <v>0.498746764429893</v>
      </c>
      <c r="K10" s="505">
        <v>0.055</v>
      </c>
      <c r="L10" s="505">
        <v>0.186394484850095</v>
      </c>
      <c r="M10" s="505">
        <v>0.0882118550043398</v>
      </c>
      <c r="N10" s="332">
        <v>0.802000073246579</v>
      </c>
      <c r="O10" s="332">
        <v>4.07134281684709</v>
      </c>
      <c r="P10" s="332">
        <v>15.9051185085164</v>
      </c>
      <c r="Q10" s="332">
        <v>20.1518793270373</v>
      </c>
      <c r="R10" s="332">
        <v>3.19243253239811</v>
      </c>
      <c r="S10" s="332">
        <v>111.501589557173</v>
      </c>
      <c r="T10" s="505">
        <v>0.153359772429379</v>
      </c>
      <c r="U10" s="505">
        <v>0.0787635501561306</v>
      </c>
      <c r="V10" s="505">
        <v>0.0567996896373479</v>
      </c>
      <c r="W10" s="505">
        <v>0.568218894038157</v>
      </c>
      <c r="X10" s="505">
        <v>0.0528462358512302</v>
      </c>
      <c r="Y10" s="505">
        <v>0.7900316485211</v>
      </c>
      <c r="Z10" s="505">
        <v>0.7900316485211</v>
      </c>
      <c r="AA10" s="506">
        <v>0.201712806274148</v>
      </c>
    </row>
    <row r="11" ht="12.75" customHeight="1">
      <c r="A11" s="504" t="s">
        <v>797</v>
      </c>
      <c r="B11" s="90">
        <v>31.0</v>
      </c>
      <c r="C11" s="505">
        <v>0.150485454545455</v>
      </c>
      <c r="D11" s="505">
        <v>0.190369991671535</v>
      </c>
      <c r="E11" s="505">
        <v>0.287193667345686</v>
      </c>
      <c r="F11" s="505">
        <v>0.181875087931568</v>
      </c>
      <c r="G11" s="332">
        <v>1.2014134916712</v>
      </c>
      <c r="H11" s="332">
        <v>1.30344330704355</v>
      </c>
      <c r="I11" s="505">
        <v>0.116224532438387</v>
      </c>
      <c r="J11" s="505">
        <v>0.41717146856964</v>
      </c>
      <c r="K11" s="505">
        <v>0.055</v>
      </c>
      <c r="L11" s="505">
        <v>0.132464398222978</v>
      </c>
      <c r="M11" s="505">
        <v>0.106293076116887</v>
      </c>
      <c r="N11" s="332">
        <v>1.60299007648955</v>
      </c>
      <c r="O11" s="332">
        <v>4.66685734257846</v>
      </c>
      <c r="P11" s="332">
        <v>20.0083475277598</v>
      </c>
      <c r="Q11" s="332">
        <v>24.1371687868788</v>
      </c>
      <c r="R11" s="332">
        <v>8.22727367662537</v>
      </c>
      <c r="S11" s="332">
        <v>39.5525944806275</v>
      </c>
      <c r="T11" s="505">
        <v>-0.0905765649308854</v>
      </c>
      <c r="U11" s="505">
        <v>0.0466213190425338</v>
      </c>
      <c r="V11" s="505">
        <v>0.0567716395565213</v>
      </c>
      <c r="W11" s="505">
        <v>0.291404454211998</v>
      </c>
      <c r="X11" s="505">
        <v>0.31944669288622</v>
      </c>
      <c r="Y11" s="505">
        <v>0.565165875273676</v>
      </c>
      <c r="Z11" s="505">
        <v>0.565165875273676</v>
      </c>
      <c r="AA11" s="506">
        <v>0.191440073066559</v>
      </c>
    </row>
    <row r="12" ht="12.75" customHeight="1">
      <c r="A12" s="504" t="s">
        <v>798</v>
      </c>
      <c r="B12" s="90">
        <v>26.0</v>
      </c>
      <c r="C12" s="505">
        <v>0.195441111111111</v>
      </c>
      <c r="D12" s="505">
        <v>0.14575123466837</v>
      </c>
      <c r="E12" s="505">
        <v>0.135171565630453</v>
      </c>
      <c r="F12" s="505">
        <v>0.219517730688649</v>
      </c>
      <c r="G12" s="332">
        <v>0.702159959171334</v>
      </c>
      <c r="H12" s="332">
        <v>1.32205864254722</v>
      </c>
      <c r="I12" s="505">
        <v>0.117330283367305</v>
      </c>
      <c r="J12" s="505">
        <v>0.468984145587513</v>
      </c>
      <c r="K12" s="505">
        <v>0.055</v>
      </c>
      <c r="L12" s="505">
        <v>0.594866268838992</v>
      </c>
      <c r="M12" s="505">
        <v>0.072072689068383</v>
      </c>
      <c r="N12" s="332">
        <v>1.08821855604258</v>
      </c>
      <c r="O12" s="332">
        <v>1.3273528475011</v>
      </c>
      <c r="P12" s="332">
        <v>6.55196305240936</v>
      </c>
      <c r="Q12" s="332">
        <v>8.98424931771724</v>
      </c>
      <c r="R12" s="332">
        <v>0.881765248388819</v>
      </c>
      <c r="S12" s="332">
        <v>6.93318863344397</v>
      </c>
      <c r="T12" s="505">
        <v>0.106208943919591</v>
      </c>
      <c r="U12" s="505">
        <v>0.024926670267361</v>
      </c>
      <c r="V12" s="505">
        <v>0.0254680025404599</v>
      </c>
      <c r="W12" s="505">
        <v>2.10138592377092</v>
      </c>
      <c r="X12" s="505">
        <v>0.207585838324481</v>
      </c>
      <c r="Y12" s="505">
        <v>0.143617341007684</v>
      </c>
      <c r="Z12" s="505">
        <v>0.143617341007684</v>
      </c>
      <c r="AA12" s="506">
        <v>0.147462106962818</v>
      </c>
    </row>
    <row r="13" ht="12.75" customHeight="1">
      <c r="A13" s="504" t="s">
        <v>799</v>
      </c>
      <c r="B13" s="90">
        <v>30.0</v>
      </c>
      <c r="C13" s="505">
        <v>0.1422875</v>
      </c>
      <c r="D13" s="505">
        <v>0.0040896492810984</v>
      </c>
      <c r="E13" s="505">
        <v>5.64509424792623E-4</v>
      </c>
      <c r="F13" s="505">
        <v>0.208239844889244</v>
      </c>
      <c r="G13" s="332">
        <v>0.693750562753166</v>
      </c>
      <c r="H13" s="332">
        <v>1.20480828961802</v>
      </c>
      <c r="I13" s="505">
        <v>0.11036561240331</v>
      </c>
      <c r="J13" s="505">
        <v>0.27996249256243</v>
      </c>
      <c r="K13" s="505">
        <v>0.055</v>
      </c>
      <c r="L13" s="505">
        <v>0.667871535110385</v>
      </c>
      <c r="M13" s="505">
        <v>0.0642052622474171</v>
      </c>
      <c r="N13" s="332">
        <v>0.263907299400291</v>
      </c>
      <c r="O13" s="332">
        <v>4.45846142336831</v>
      </c>
      <c r="P13" s="332" t="s">
        <v>794</v>
      </c>
      <c r="Q13" s="332" t="s">
        <v>794</v>
      </c>
      <c r="R13" s="332">
        <v>1.62224024536442</v>
      </c>
      <c r="S13" s="332">
        <v>15.3988250888402</v>
      </c>
      <c r="T13" s="505" t="s">
        <v>794</v>
      </c>
      <c r="U13" s="505">
        <v>0.0380569798570824</v>
      </c>
      <c r="V13" s="505">
        <v>0.025052525387017</v>
      </c>
      <c r="W13" s="505">
        <v>-106.711291312803</v>
      </c>
      <c r="X13" s="505">
        <v>0.134336667552373</v>
      </c>
      <c r="Y13" s="505">
        <v>0.286881409666076</v>
      </c>
      <c r="Z13" s="505">
        <v>0.286881409666077</v>
      </c>
      <c r="AA13" s="506">
        <v>0.00261969855087193</v>
      </c>
    </row>
    <row r="14" ht="12.75" customHeight="1">
      <c r="A14" s="504" t="s">
        <v>800</v>
      </c>
      <c r="B14" s="90">
        <v>45.0</v>
      </c>
      <c r="C14" s="505">
        <v>0.105975</v>
      </c>
      <c r="D14" s="505">
        <v>0.138075736808266</v>
      </c>
      <c r="E14" s="505">
        <v>0.345962034133045</v>
      </c>
      <c r="F14" s="505">
        <v>0.22045577488666</v>
      </c>
      <c r="G14" s="332">
        <v>1.09835926033508</v>
      </c>
      <c r="H14" s="332">
        <v>1.27728009482373</v>
      </c>
      <c r="I14" s="505">
        <v>0.114670437632529</v>
      </c>
      <c r="J14" s="505">
        <v>0.291899138471621</v>
      </c>
      <c r="K14" s="505">
        <v>0.055</v>
      </c>
      <c r="L14" s="505">
        <v>0.224362515202402</v>
      </c>
      <c r="M14" s="505">
        <v>0.0981976435780341</v>
      </c>
      <c r="N14" s="332">
        <v>2.96465680346883</v>
      </c>
      <c r="O14" s="332">
        <v>1.35998310518228</v>
      </c>
      <c r="P14" s="332">
        <v>7.84954473727042</v>
      </c>
      <c r="Q14" s="332">
        <v>9.7338715959223</v>
      </c>
      <c r="R14" s="332">
        <v>3.18925636907078</v>
      </c>
      <c r="S14" s="332">
        <v>15.7317971087971</v>
      </c>
      <c r="T14" s="505">
        <v>0.182128929555365</v>
      </c>
      <c r="U14" s="505">
        <v>0.0245823897131263</v>
      </c>
      <c r="V14" s="505">
        <v>0.0467874260762279</v>
      </c>
      <c r="W14" s="505">
        <v>0.729917002538682</v>
      </c>
      <c r="X14" s="505">
        <v>0.327287768396036</v>
      </c>
      <c r="Y14" s="505">
        <v>0.129539638766911</v>
      </c>
      <c r="Z14" s="505">
        <v>0.129539638766911</v>
      </c>
      <c r="AA14" s="506">
        <v>0.139988498915117</v>
      </c>
    </row>
    <row r="15" ht="12.75" customHeight="1">
      <c r="A15" s="504" t="s">
        <v>801</v>
      </c>
      <c r="B15" s="90">
        <v>164.0</v>
      </c>
      <c r="C15" s="505">
        <v>0.0846428</v>
      </c>
      <c r="D15" s="505">
        <v>0.0902838598104877</v>
      </c>
      <c r="E15" s="505">
        <v>0.23990816674376</v>
      </c>
      <c r="F15" s="505">
        <v>0.225372331648219</v>
      </c>
      <c r="G15" s="332">
        <v>1.01986877347307</v>
      </c>
      <c r="H15" s="332">
        <v>1.17092002045299</v>
      </c>
      <c r="I15" s="505">
        <v>0.108352649214908</v>
      </c>
      <c r="J15" s="505">
        <v>0.457824937097068</v>
      </c>
      <c r="K15" s="505">
        <v>0.055</v>
      </c>
      <c r="L15" s="505">
        <v>0.215525155088784</v>
      </c>
      <c r="M15" s="505">
        <v>0.0938903403359965</v>
      </c>
      <c r="N15" s="332">
        <v>2.8046731724829</v>
      </c>
      <c r="O15" s="332">
        <v>2.05482957377769</v>
      </c>
      <c r="P15" s="332">
        <v>13.1782672690087</v>
      </c>
      <c r="Q15" s="332">
        <v>21.7913131205506</v>
      </c>
      <c r="R15" s="332">
        <v>3.90023355217002</v>
      </c>
      <c r="S15" s="332">
        <v>33.7199397579495</v>
      </c>
      <c r="T15" s="505">
        <v>0.130386973821933</v>
      </c>
      <c r="U15" s="505">
        <v>0.0284213009660969</v>
      </c>
      <c r="V15" s="505">
        <v>0.0571875612772039</v>
      </c>
      <c r="W15" s="505">
        <v>1.02038383165545</v>
      </c>
      <c r="X15" s="505">
        <v>0.128504281494828</v>
      </c>
      <c r="Y15" s="505">
        <v>0.28225571869971</v>
      </c>
      <c r="Z15" s="505">
        <v>0.28225571869971</v>
      </c>
      <c r="AA15" s="506">
        <v>0.094231210499159</v>
      </c>
    </row>
    <row r="16" ht="12.75" customHeight="1">
      <c r="A16" s="504" t="s">
        <v>802</v>
      </c>
      <c r="B16" s="90">
        <v>10.0</v>
      </c>
      <c r="C16" s="505">
        <v>0.200488888888889</v>
      </c>
      <c r="D16" s="505">
        <v>0.198956618892856</v>
      </c>
      <c r="E16" s="505">
        <v>0.121260788776761</v>
      </c>
      <c r="F16" s="505">
        <v>0.298167279631681</v>
      </c>
      <c r="G16" s="332">
        <v>0.705920244285196</v>
      </c>
      <c r="H16" s="332">
        <v>1.25516419610183</v>
      </c>
      <c r="I16" s="505">
        <v>0.113356753248449</v>
      </c>
      <c r="J16" s="505">
        <v>0.2540691750565</v>
      </c>
      <c r="K16" s="505">
        <v>0.055</v>
      </c>
      <c r="L16" s="505">
        <v>0.517527838767052</v>
      </c>
      <c r="M16" s="505">
        <v>0.07603950107927</v>
      </c>
      <c r="N16" s="332">
        <v>0.795487220951141</v>
      </c>
      <c r="O16" s="332">
        <v>2.4271351695921</v>
      </c>
      <c r="P16" s="332">
        <v>7.38834136632044</v>
      </c>
      <c r="Q16" s="332">
        <v>12.4349656074455</v>
      </c>
      <c r="R16" s="332">
        <v>2.0421096097889</v>
      </c>
      <c r="S16" s="332">
        <v>11.0318115987057</v>
      </c>
      <c r="T16" s="505">
        <v>0.00593443180070667</v>
      </c>
      <c r="U16" s="505">
        <v>0.110496085751652</v>
      </c>
      <c r="V16" s="505">
        <v>-0.00486558487760943</v>
      </c>
      <c r="W16" s="505">
        <v>0.0151844882062198</v>
      </c>
      <c r="X16" s="505">
        <v>0.121375654463761</v>
      </c>
      <c r="Y16" s="505">
        <v>0.290506590835708</v>
      </c>
      <c r="Z16" s="505">
        <v>0.290506590835708</v>
      </c>
      <c r="AA16" s="506">
        <v>0.195276288877385</v>
      </c>
    </row>
    <row r="17" ht="12.75" customHeight="1">
      <c r="A17" s="504" t="s">
        <v>803</v>
      </c>
      <c r="B17" s="90">
        <v>38.0</v>
      </c>
      <c r="C17" s="505">
        <v>0.2702</v>
      </c>
      <c r="D17" s="505">
        <v>0.130533910474085</v>
      </c>
      <c r="E17" s="505">
        <v>0.25379383032265</v>
      </c>
      <c r="F17" s="505">
        <v>0.209666077614061</v>
      </c>
      <c r="G17" s="332">
        <v>0.958990030846578</v>
      </c>
      <c r="H17" s="332">
        <v>1.24710147709979</v>
      </c>
      <c r="I17" s="505">
        <v>0.112877827739728</v>
      </c>
      <c r="J17" s="505">
        <v>0.465790044217599</v>
      </c>
      <c r="K17" s="505">
        <v>0.055</v>
      </c>
      <c r="L17" s="505">
        <v>0.325693745935613</v>
      </c>
      <c r="M17" s="505">
        <v>0.0895490922099449</v>
      </c>
      <c r="N17" s="332">
        <v>2.14053956173405</v>
      </c>
      <c r="O17" s="332">
        <v>0.887990682860344</v>
      </c>
      <c r="P17" s="332">
        <v>4.91886271492945</v>
      </c>
      <c r="Q17" s="332">
        <v>6.65855664669951</v>
      </c>
      <c r="R17" s="332">
        <v>1.94069257462286</v>
      </c>
      <c r="S17" s="332">
        <v>9.95077208253024</v>
      </c>
      <c r="T17" s="505">
        <v>0.135018699284781</v>
      </c>
      <c r="U17" s="505">
        <v>0.0469461559659227</v>
      </c>
      <c r="V17" s="505">
        <v>0.0525851567712896</v>
      </c>
      <c r="W17" s="505">
        <v>0.585515396628855</v>
      </c>
      <c r="X17" s="505">
        <v>0.34777022369023</v>
      </c>
      <c r="Y17" s="505">
        <v>0.27395285947542</v>
      </c>
      <c r="Z17" s="505">
        <v>0.27395285947542</v>
      </c>
      <c r="AA17" s="506">
        <v>0.131485142788428</v>
      </c>
    </row>
    <row r="18" ht="12.75" customHeight="1">
      <c r="A18" s="504" t="s">
        <v>804</v>
      </c>
      <c r="B18" s="90">
        <v>4.0</v>
      </c>
      <c r="C18" s="505">
        <v>0.017525</v>
      </c>
      <c r="D18" s="505">
        <v>0.135163712287684</v>
      </c>
      <c r="E18" s="505">
        <v>0.203498375960656</v>
      </c>
      <c r="F18" s="505">
        <v>0.175527575811314</v>
      </c>
      <c r="G18" s="332">
        <v>1.09025656549882</v>
      </c>
      <c r="H18" s="332">
        <v>1.41259123056009</v>
      </c>
      <c r="I18" s="505">
        <v>0.12270791909527</v>
      </c>
      <c r="J18" s="505">
        <v>0.394931761400363</v>
      </c>
      <c r="K18" s="505">
        <v>0.055</v>
      </c>
      <c r="L18" s="505">
        <v>0.368056992888392</v>
      </c>
      <c r="M18" s="505">
        <v>0.0927267623461187</v>
      </c>
      <c r="N18" s="332">
        <v>1.69607304415279</v>
      </c>
      <c r="O18" s="332">
        <v>0.910381123993981</v>
      </c>
      <c r="P18" s="332">
        <v>5.01571786147059</v>
      </c>
      <c r="Q18" s="332">
        <v>6.70701164259086</v>
      </c>
      <c r="R18" s="332">
        <v>1.88925729900564</v>
      </c>
      <c r="S18" s="332">
        <v>4.91363503665297</v>
      </c>
      <c r="T18" s="505">
        <v>0.144688584298254</v>
      </c>
      <c r="U18" s="505">
        <v>0.0379629349135591</v>
      </c>
      <c r="V18" s="505">
        <v>4.0905351903939E-4</v>
      </c>
      <c r="W18" s="505">
        <v>0.231800435316084</v>
      </c>
      <c r="X18" s="505">
        <v>0.434362310815799</v>
      </c>
      <c r="Y18" s="505">
        <v>0.14606681893026</v>
      </c>
      <c r="Z18" s="505">
        <v>0.14606681893026</v>
      </c>
      <c r="AA18" s="506">
        <v>0.136292827508509</v>
      </c>
    </row>
    <row r="19" ht="12.75" customHeight="1">
      <c r="A19" s="504" t="s">
        <v>805</v>
      </c>
      <c r="B19" s="90">
        <v>76.0</v>
      </c>
      <c r="C19" s="505">
        <v>0.0948224489795918</v>
      </c>
      <c r="D19" s="505">
        <v>0.146209943704531</v>
      </c>
      <c r="E19" s="505">
        <v>0.178262520085787</v>
      </c>
      <c r="F19" s="505">
        <v>0.215184379004789</v>
      </c>
      <c r="G19" s="332">
        <v>1.1152530501631</v>
      </c>
      <c r="H19" s="332">
        <v>1.27729470793057</v>
      </c>
      <c r="I19" s="505">
        <v>0.114671305651076</v>
      </c>
      <c r="J19" s="505">
        <v>0.423204690921436</v>
      </c>
      <c r="K19" s="505">
        <v>0.055</v>
      </c>
      <c r="L19" s="505">
        <v>0.215097332884089</v>
      </c>
      <c r="M19" s="505">
        <v>0.0988785786286619</v>
      </c>
      <c r="N19" s="332">
        <v>1.3003828372798</v>
      </c>
      <c r="O19" s="332">
        <v>2.47848334468726</v>
      </c>
      <c r="P19" s="332">
        <v>10.5300804168471</v>
      </c>
      <c r="Q19" s="332">
        <v>16.5331529331355</v>
      </c>
      <c r="R19" s="332">
        <v>2.82960164878646</v>
      </c>
      <c r="S19" s="332">
        <v>34.7255276460295</v>
      </c>
      <c r="T19" s="505">
        <v>0.227107146980094</v>
      </c>
      <c r="U19" s="505">
        <v>0.0592701889883797</v>
      </c>
      <c r="V19" s="505">
        <v>0.0621554891809583</v>
      </c>
      <c r="W19" s="505">
        <v>0.918716200511902</v>
      </c>
      <c r="X19" s="505">
        <v>0.114285703971039</v>
      </c>
      <c r="Y19" s="505">
        <v>0.404624756532797</v>
      </c>
      <c r="Z19" s="505">
        <v>0.404624756532797</v>
      </c>
      <c r="AA19" s="506">
        <v>0.15299911402623</v>
      </c>
    </row>
    <row r="20" ht="12.75" customHeight="1">
      <c r="A20" s="504" t="s">
        <v>806</v>
      </c>
      <c r="B20" s="90">
        <v>19.0</v>
      </c>
      <c r="C20" s="505">
        <v>-0.037149</v>
      </c>
      <c r="D20" s="505">
        <v>0.221545196364764</v>
      </c>
      <c r="E20" s="505">
        <v>0.417859281998402</v>
      </c>
      <c r="F20" s="505">
        <v>0.057877792248144</v>
      </c>
      <c r="G20" s="332">
        <v>1.42891458809632</v>
      </c>
      <c r="H20" s="332">
        <v>1.45217888188087</v>
      </c>
      <c r="I20" s="505">
        <v>0.125059425583724</v>
      </c>
      <c r="J20" s="505">
        <v>0.619567394049993</v>
      </c>
      <c r="K20" s="505">
        <v>0.0588</v>
      </c>
      <c r="L20" s="505">
        <v>0.17836697027389</v>
      </c>
      <c r="M20" s="505">
        <v>0.11061893812724</v>
      </c>
      <c r="N20" s="332">
        <v>1.91446497092842</v>
      </c>
      <c r="O20" s="332">
        <v>1.43173476210687</v>
      </c>
      <c r="P20" s="332">
        <v>3.81372259811711</v>
      </c>
      <c r="Q20" s="332">
        <v>5.31349789180005</v>
      </c>
      <c r="R20" s="332">
        <v>2.45757981722153</v>
      </c>
      <c r="S20" s="332">
        <v>70.1002173464594</v>
      </c>
      <c r="T20" s="505">
        <v>0.0719332976682721</v>
      </c>
      <c r="U20" s="505">
        <v>0.066544699090671</v>
      </c>
      <c r="V20" s="505">
        <v>0.0134081671256972</v>
      </c>
      <c r="W20" s="505">
        <v>0.16330024899959</v>
      </c>
      <c r="X20" s="505">
        <v>0.740839030252333</v>
      </c>
      <c r="Y20" s="505">
        <v>0.204337177912159</v>
      </c>
      <c r="Z20" s="505">
        <v>0.204337177912159</v>
      </c>
      <c r="AA20" s="506">
        <v>0.223310857999542</v>
      </c>
    </row>
    <row r="21" ht="12.75" customHeight="1">
      <c r="A21" s="504" t="s">
        <v>807</v>
      </c>
      <c r="B21" s="90">
        <v>80.0</v>
      </c>
      <c r="C21" s="505">
        <v>0.104793076923077</v>
      </c>
      <c r="D21" s="505">
        <v>0.0657248414118898</v>
      </c>
      <c r="E21" s="505">
        <v>0.283931817001025</v>
      </c>
      <c r="F21" s="505">
        <v>0.209021092760474</v>
      </c>
      <c r="G21" s="332">
        <v>0.993221795032654</v>
      </c>
      <c r="H21" s="332">
        <v>1.17138693228896</v>
      </c>
      <c r="I21" s="505">
        <v>0.108380383777965</v>
      </c>
      <c r="J21" s="505">
        <v>0.477753001690207</v>
      </c>
      <c r="K21" s="505">
        <v>0.055</v>
      </c>
      <c r="L21" s="505">
        <v>0.245641991629205</v>
      </c>
      <c r="M21" s="505">
        <v>0.0918903426079125</v>
      </c>
      <c r="N21" s="332">
        <v>4.36212705769429</v>
      </c>
      <c r="O21" s="332">
        <v>1.17055165096228</v>
      </c>
      <c r="P21" s="332">
        <v>10.5631616234411</v>
      </c>
      <c r="Q21" s="332">
        <v>16.7233924228774</v>
      </c>
      <c r="R21" s="332">
        <v>4.03272970946335</v>
      </c>
      <c r="S21" s="332">
        <v>16.8266180088204</v>
      </c>
      <c r="T21" s="505">
        <v>0.155914373768237</v>
      </c>
      <c r="U21" s="505">
        <v>0.0122970955609222</v>
      </c>
      <c r="V21" s="505">
        <v>-0.00220743870175818</v>
      </c>
      <c r="W21" s="505">
        <v>0.306572949456314</v>
      </c>
      <c r="X21" s="505">
        <v>0.121492301285463</v>
      </c>
      <c r="Y21" s="505">
        <v>0.935827852769172</v>
      </c>
      <c r="Z21" s="505">
        <v>0.935827852769172</v>
      </c>
      <c r="AA21" s="506">
        <v>0.0695477033117417</v>
      </c>
    </row>
    <row r="22" ht="12.75" customHeight="1">
      <c r="A22" s="504" t="s">
        <v>808</v>
      </c>
      <c r="B22" s="90">
        <v>42.0</v>
      </c>
      <c r="C22" s="505">
        <v>0.163571481481481</v>
      </c>
      <c r="D22" s="505">
        <v>0.214095678609084</v>
      </c>
      <c r="E22" s="505">
        <v>0.426275707818137</v>
      </c>
      <c r="F22" s="505">
        <v>0.167014126649875</v>
      </c>
      <c r="G22" s="332">
        <v>1.22704237221301</v>
      </c>
      <c r="H22" s="332">
        <v>1.29108636483818</v>
      </c>
      <c r="I22" s="505">
        <v>0.115490530071388</v>
      </c>
      <c r="J22" s="505">
        <v>0.487254443559567</v>
      </c>
      <c r="K22" s="505">
        <v>0.055</v>
      </c>
      <c r="L22" s="505">
        <v>0.0869472632701858</v>
      </c>
      <c r="M22" s="505">
        <v>0.109035519157953</v>
      </c>
      <c r="N22" s="332">
        <v>2.12396319511638</v>
      </c>
      <c r="O22" s="332">
        <v>3.66751544785831</v>
      </c>
      <c r="P22" s="332">
        <v>14.7335253498569</v>
      </c>
      <c r="Q22" s="332">
        <v>17.080897524012</v>
      </c>
      <c r="R22" s="332">
        <v>25.5613970893378</v>
      </c>
      <c r="S22" s="332">
        <v>60.3719860753715</v>
      </c>
      <c r="T22" s="505">
        <v>-0.0876178566950052</v>
      </c>
      <c r="U22" s="505">
        <v>0.0304284767825414</v>
      </c>
      <c r="V22" s="505">
        <v>0.0181602397544023</v>
      </c>
      <c r="W22" s="505">
        <v>0.0627499738738938</v>
      </c>
      <c r="X22" s="505">
        <v>0.962601783592746</v>
      </c>
      <c r="Y22" s="505">
        <v>0.169473566524804</v>
      </c>
      <c r="Z22" s="505">
        <v>0.169473566524804</v>
      </c>
      <c r="AA22" s="506">
        <v>0.220265341670264</v>
      </c>
    </row>
    <row r="23" ht="12.75" customHeight="1">
      <c r="A23" s="504" t="s">
        <v>809</v>
      </c>
      <c r="B23" s="90">
        <v>49.0</v>
      </c>
      <c r="C23" s="505">
        <v>0.0501678125</v>
      </c>
      <c r="D23" s="505">
        <v>0.111321131471325</v>
      </c>
      <c r="E23" s="505">
        <v>0.145474741337644</v>
      </c>
      <c r="F23" s="505">
        <v>0.211490946259476</v>
      </c>
      <c r="G23" s="332">
        <v>1.07606105339227</v>
      </c>
      <c r="H23" s="332">
        <v>1.26439600286022</v>
      </c>
      <c r="I23" s="505">
        <v>0.113905122569897</v>
      </c>
      <c r="J23" s="505">
        <v>0.351116452838821</v>
      </c>
      <c r="K23" s="505">
        <v>0.055</v>
      </c>
      <c r="L23" s="505">
        <v>0.231515707888363</v>
      </c>
      <c r="M23" s="505">
        <v>0.0970843204364117</v>
      </c>
      <c r="N23" s="332">
        <v>1.41718281258231</v>
      </c>
      <c r="O23" s="332">
        <v>2.1491300729514</v>
      </c>
      <c r="P23" s="332">
        <v>12.9341606719277</v>
      </c>
      <c r="Q23" s="332">
        <v>18.7494090056664</v>
      </c>
      <c r="R23" s="332">
        <v>3.65591342873353</v>
      </c>
      <c r="S23" s="332">
        <v>23.6701765779056</v>
      </c>
      <c r="T23" s="505">
        <v>0.203133249602206</v>
      </c>
      <c r="U23" s="505">
        <v>0.0534324572242859</v>
      </c>
      <c r="V23" s="505">
        <v>0.0603971754413972</v>
      </c>
      <c r="W23" s="505">
        <v>1.13902697344103</v>
      </c>
      <c r="X23" s="505">
        <v>0.18776605314362</v>
      </c>
      <c r="Y23" s="505">
        <v>0.321556520131287</v>
      </c>
      <c r="Z23" s="505">
        <v>0.321556520131287</v>
      </c>
      <c r="AA23" s="506">
        <v>0.114393310492453</v>
      </c>
    </row>
    <row r="24" ht="12.75" customHeight="1">
      <c r="A24" s="504" t="s">
        <v>810</v>
      </c>
      <c r="B24" s="90">
        <v>23.0</v>
      </c>
      <c r="C24" s="505">
        <v>0.07692</v>
      </c>
      <c r="D24" s="505">
        <v>0.0344185411414363</v>
      </c>
      <c r="E24" s="505">
        <v>0.0284514137755217</v>
      </c>
      <c r="F24" s="505">
        <v>0.159692156498181</v>
      </c>
      <c r="G24" s="332">
        <v>0.939496413823634</v>
      </c>
      <c r="H24" s="332">
        <v>1.03822847477909</v>
      </c>
      <c r="I24" s="505">
        <v>0.100470771401878</v>
      </c>
      <c r="J24" s="505">
        <v>0.578444387307465</v>
      </c>
      <c r="K24" s="505">
        <v>0.0588</v>
      </c>
      <c r="L24" s="505">
        <v>0.175166375267379</v>
      </c>
      <c r="M24" s="505">
        <v>0.0905965077043848</v>
      </c>
      <c r="N24" s="332">
        <v>0.809135585220317</v>
      </c>
      <c r="O24" s="332">
        <v>2.49707333784771</v>
      </c>
      <c r="P24" s="332">
        <v>30.9551095438044</v>
      </c>
      <c r="Q24" s="332">
        <v>69.4410938597647</v>
      </c>
      <c r="R24" s="332">
        <v>1.84589848785717</v>
      </c>
      <c r="S24" s="332">
        <v>14.4583446826546</v>
      </c>
      <c r="T24" s="505">
        <v>0.076139744625111</v>
      </c>
      <c r="U24" s="505">
        <v>0.0425013938883248</v>
      </c>
      <c r="V24" s="505">
        <v>0.0276219002205922</v>
      </c>
      <c r="W24" s="505">
        <v>1.70189688387218</v>
      </c>
      <c r="X24" s="505">
        <v>0.00824960012711776</v>
      </c>
      <c r="Y24" s="505">
        <v>1.50677938946209</v>
      </c>
      <c r="Z24" s="505">
        <v>1.50677938946209</v>
      </c>
      <c r="AA24" s="506">
        <v>0.0362327833504738</v>
      </c>
    </row>
    <row r="25" ht="12.75" customHeight="1">
      <c r="A25" s="504" t="s">
        <v>811</v>
      </c>
      <c r="B25" s="90">
        <v>598.0</v>
      </c>
      <c r="C25" s="505">
        <v>0.272303536585366</v>
      </c>
      <c r="D25" s="505">
        <v>0.120189715663306</v>
      </c>
      <c r="E25" s="505">
        <v>0.064930486901624</v>
      </c>
      <c r="F25" s="505">
        <v>0.142512329857379</v>
      </c>
      <c r="G25" s="332">
        <v>1.19944895790849</v>
      </c>
      <c r="H25" s="332">
        <v>1.24174228007061</v>
      </c>
      <c r="I25" s="505">
        <v>0.112559491436194</v>
      </c>
      <c r="J25" s="505">
        <v>0.584140933082109</v>
      </c>
      <c r="K25" s="505">
        <v>0.0588</v>
      </c>
      <c r="L25" s="505">
        <v>0.132854226479077</v>
      </c>
      <c r="M25" s="505">
        <v>0.103464358656288</v>
      </c>
      <c r="N25" s="332">
        <v>0.458857259371701</v>
      </c>
      <c r="O25" s="332">
        <v>6.18483746896643</v>
      </c>
      <c r="P25" s="332">
        <v>11.0292606928232</v>
      </c>
      <c r="Q25" s="332">
        <v>40.6824218188479</v>
      </c>
      <c r="R25" s="332">
        <v>5.80097216584943</v>
      </c>
      <c r="S25" s="332">
        <v>113.80317420122</v>
      </c>
      <c r="T25" s="505">
        <v>0.129969620846325</v>
      </c>
      <c r="U25" s="505">
        <v>0.035583539077648</v>
      </c>
      <c r="V25" s="505">
        <v>-2.05519124342126E-4</v>
      </c>
      <c r="W25" s="505">
        <v>0.409991269362738</v>
      </c>
      <c r="X25" s="505">
        <v>0.00677590783683316</v>
      </c>
      <c r="Y25" s="505">
        <v>5.69192545431251E-4</v>
      </c>
      <c r="Z25" s="505">
        <v>5.69192545431196E-4</v>
      </c>
      <c r="AA25" s="506">
        <v>0.142616457040632</v>
      </c>
    </row>
    <row r="26" ht="12.75" customHeight="1">
      <c r="A26" s="504" t="s">
        <v>812</v>
      </c>
      <c r="B26" s="90">
        <v>281.0</v>
      </c>
      <c r="C26" s="505">
        <v>0.423456338028169</v>
      </c>
      <c r="D26" s="505">
        <v>0.273874801261921</v>
      </c>
      <c r="E26" s="505">
        <v>0.19583591126441</v>
      </c>
      <c r="F26" s="505">
        <v>0.121521738854422</v>
      </c>
      <c r="G26" s="332">
        <v>1.18080609462825</v>
      </c>
      <c r="H26" s="332">
        <v>1.26800615551969</v>
      </c>
      <c r="I26" s="505">
        <v>0.11411956563787</v>
      </c>
      <c r="J26" s="505">
        <v>0.648835539504517</v>
      </c>
      <c r="K26" s="505">
        <v>0.0588</v>
      </c>
      <c r="L26" s="505">
        <v>0.119838975949616</v>
      </c>
      <c r="M26" s="505">
        <v>0.10572849259539</v>
      </c>
      <c r="N26" s="332">
        <v>0.753868300629899</v>
      </c>
      <c r="O26" s="332">
        <v>4.85079726021243</v>
      </c>
      <c r="P26" s="332">
        <v>12.3367464750805</v>
      </c>
      <c r="Q26" s="332">
        <v>17.3749659224252</v>
      </c>
      <c r="R26" s="332">
        <v>5.28223187417939</v>
      </c>
      <c r="S26" s="332">
        <v>17.7656532828138</v>
      </c>
      <c r="T26" s="505">
        <v>0.194488633950552</v>
      </c>
      <c r="U26" s="505">
        <v>0.0454444974594313</v>
      </c>
      <c r="V26" s="505">
        <v>0.0273289385518787</v>
      </c>
      <c r="W26" s="505">
        <v>0.233144220564823</v>
      </c>
      <c r="X26" s="505">
        <v>0.245401898755845</v>
      </c>
      <c r="Y26" s="505">
        <v>0.513600801794866</v>
      </c>
      <c r="Z26" s="505">
        <v>0.513600801794866</v>
      </c>
      <c r="AA26" s="506">
        <v>0.266272254813102</v>
      </c>
    </row>
    <row r="27" ht="12.75" customHeight="1">
      <c r="A27" s="504" t="s">
        <v>813</v>
      </c>
      <c r="B27" s="90">
        <v>33.0</v>
      </c>
      <c r="C27" s="505">
        <v>0.041291875</v>
      </c>
      <c r="D27" s="505">
        <v>0.0527631167193786</v>
      </c>
      <c r="E27" s="505">
        <v>0.0677418706027327</v>
      </c>
      <c r="F27" s="505">
        <v>0.288287585776669</v>
      </c>
      <c r="G27" s="332">
        <v>0.99371608027377</v>
      </c>
      <c r="H27" s="332">
        <v>1.10082888931948</v>
      </c>
      <c r="I27" s="505">
        <v>0.104189236025577</v>
      </c>
      <c r="J27" s="505">
        <v>0.418126018550588</v>
      </c>
      <c r="K27" s="505">
        <v>0.055</v>
      </c>
      <c r="L27" s="505">
        <v>0.234364307247969</v>
      </c>
      <c r="M27" s="505">
        <v>0.0894385255757264</v>
      </c>
      <c r="N27" s="332">
        <v>1.24008920156861</v>
      </c>
      <c r="O27" s="332">
        <v>1.84993123644055</v>
      </c>
      <c r="P27" s="332">
        <v>9.65021566586409</v>
      </c>
      <c r="Q27" s="332">
        <v>30.359718234591</v>
      </c>
      <c r="R27" s="332">
        <v>1.81380698120419</v>
      </c>
      <c r="S27" s="332">
        <v>18.2134025592977</v>
      </c>
      <c r="T27" s="505">
        <v>0.0795750566023429</v>
      </c>
      <c r="U27" s="505">
        <v>0.032093203022036</v>
      </c>
      <c r="V27" s="505">
        <v>0.092404200428599</v>
      </c>
      <c r="W27" s="505">
        <v>3.5636046330702</v>
      </c>
      <c r="X27" s="505">
        <v>0.0319007145682919</v>
      </c>
      <c r="Y27" s="505">
        <v>0.174392580952067</v>
      </c>
      <c r="Z27" s="505">
        <v>0.174392580952067</v>
      </c>
      <c r="AA27" s="506">
        <v>0.0582892557385095</v>
      </c>
    </row>
    <row r="28" ht="12.75" customHeight="1">
      <c r="A28" s="504" t="s">
        <v>814</v>
      </c>
      <c r="B28" s="90">
        <v>110.0</v>
      </c>
      <c r="C28" s="505">
        <v>0.138975</v>
      </c>
      <c r="D28" s="505">
        <v>0.0996677347032065</v>
      </c>
      <c r="E28" s="505">
        <v>0.184032845637186</v>
      </c>
      <c r="F28" s="505">
        <v>0.201038290404313</v>
      </c>
      <c r="G28" s="332">
        <v>1.43265487983239</v>
      </c>
      <c r="H28" s="332">
        <v>1.58966866195112</v>
      </c>
      <c r="I28" s="505">
        <v>0.133226318519897</v>
      </c>
      <c r="J28" s="505">
        <v>0.585548594366345</v>
      </c>
      <c r="K28" s="505">
        <v>0.0588</v>
      </c>
      <c r="L28" s="505">
        <v>0.183792716401175</v>
      </c>
      <c r="M28" s="505">
        <v>0.116845550336289</v>
      </c>
      <c r="N28" s="332">
        <v>1.78417539726103</v>
      </c>
      <c r="O28" s="332">
        <v>2.76691156666249</v>
      </c>
      <c r="P28" s="332">
        <v>12.6877826520215</v>
      </c>
      <c r="Q28" s="332">
        <v>22.7177899447375</v>
      </c>
      <c r="R28" s="332">
        <v>3.13114396404966</v>
      </c>
      <c r="S28" s="332">
        <v>50.3502478516785</v>
      </c>
      <c r="T28" s="505">
        <v>0.255465985172736</v>
      </c>
      <c r="U28" s="505">
        <v>0.0526852425626358</v>
      </c>
      <c r="V28" s="505">
        <v>0.149968010544379</v>
      </c>
      <c r="W28" s="505">
        <v>2.79285755113042</v>
      </c>
      <c r="X28" s="505">
        <v>0.132030993409586</v>
      </c>
      <c r="Y28" s="505">
        <v>0.344604546332926</v>
      </c>
      <c r="Z28" s="505">
        <v>0.344604546332926</v>
      </c>
      <c r="AA28" s="506">
        <v>0.107726630001053</v>
      </c>
    </row>
    <row r="29" ht="12.75" customHeight="1">
      <c r="A29" s="504" t="s">
        <v>815</v>
      </c>
      <c r="B29" s="90">
        <v>16.0</v>
      </c>
      <c r="C29" s="505">
        <v>-0.00473</v>
      </c>
      <c r="D29" s="505">
        <v>0.0185329700356455</v>
      </c>
      <c r="E29" s="505">
        <v>0.0546389144556</v>
      </c>
      <c r="F29" s="505">
        <v>0.100648833238475</v>
      </c>
      <c r="G29" s="332">
        <v>1.61305969901781</v>
      </c>
      <c r="H29" s="332">
        <v>1.53891912408894</v>
      </c>
      <c r="I29" s="505">
        <v>0.130211795970883</v>
      </c>
      <c r="J29" s="505">
        <v>0.395647132450166</v>
      </c>
      <c r="K29" s="505">
        <v>0.055</v>
      </c>
      <c r="L29" s="505">
        <v>0.141294903310688</v>
      </c>
      <c r="M29" s="505">
        <v>0.117641947610832</v>
      </c>
      <c r="N29" s="332">
        <v>2.22529348102059</v>
      </c>
      <c r="O29" s="332">
        <v>0.776290310148583</v>
      </c>
      <c r="P29" s="332">
        <v>10.4340167181782</v>
      </c>
      <c r="Q29" s="332">
        <v>27.8277556719464</v>
      </c>
      <c r="R29" s="332">
        <v>1.86512089392196</v>
      </c>
      <c r="S29" s="332">
        <v>78.6062213401292</v>
      </c>
      <c r="T29" s="505">
        <v>0.136813251523478</v>
      </c>
      <c r="U29" s="505">
        <v>0.0137102042366263</v>
      </c>
      <c r="V29" s="505">
        <v>0.0240979516900662</v>
      </c>
      <c r="W29" s="505">
        <v>4.48298046957305</v>
      </c>
      <c r="X29" s="505">
        <v>0.0127503026614788</v>
      </c>
      <c r="Y29" s="505">
        <v>0.0</v>
      </c>
      <c r="Z29" s="505">
        <v>0.0</v>
      </c>
      <c r="AA29" s="506">
        <v>0.0253944374213195</v>
      </c>
    </row>
    <row r="30" ht="12.75" customHeight="1">
      <c r="A30" s="504" t="s">
        <v>816</v>
      </c>
      <c r="B30" s="90">
        <v>138.0</v>
      </c>
      <c r="C30" s="505">
        <v>0.106349294117647</v>
      </c>
      <c r="D30" s="505">
        <v>0.0973606008204959</v>
      </c>
      <c r="E30" s="505">
        <v>0.17474664762348</v>
      </c>
      <c r="F30" s="505">
        <v>0.189994420524329</v>
      </c>
      <c r="G30" s="332">
        <v>1.11616326062408</v>
      </c>
      <c r="H30" s="332">
        <v>1.20125276475571</v>
      </c>
      <c r="I30" s="505">
        <v>0.110154414226489</v>
      </c>
      <c r="J30" s="505">
        <v>0.449375866701406</v>
      </c>
      <c r="K30" s="505">
        <v>0.055</v>
      </c>
      <c r="L30" s="505">
        <v>0.158357528340312</v>
      </c>
      <c r="M30" s="505">
        <v>0.0992428814978455</v>
      </c>
      <c r="N30" s="332">
        <v>1.82935331319144</v>
      </c>
      <c r="O30" s="332">
        <v>1.93761945892568</v>
      </c>
      <c r="P30" s="332">
        <v>11.9162937551165</v>
      </c>
      <c r="Q30" s="332">
        <v>19.2495742404448</v>
      </c>
      <c r="R30" s="332">
        <v>3.06148540224128</v>
      </c>
      <c r="S30" s="332">
        <v>58.2521710644617</v>
      </c>
      <c r="T30" s="505">
        <v>0.224220072535207</v>
      </c>
      <c r="U30" s="505">
        <v>0.0452948333366378</v>
      </c>
      <c r="V30" s="505">
        <v>0.135804483090312</v>
      </c>
      <c r="W30" s="505">
        <v>2.23412796903867</v>
      </c>
      <c r="X30" s="505">
        <v>0.124175200192935</v>
      </c>
      <c r="Y30" s="505">
        <v>0.106088782160218</v>
      </c>
      <c r="Z30" s="505">
        <v>0.106088782160218</v>
      </c>
      <c r="AA30" s="506">
        <v>0.101707148849998</v>
      </c>
    </row>
    <row r="31" ht="12.75" customHeight="1">
      <c r="A31" s="504" t="s">
        <v>817</v>
      </c>
      <c r="B31" s="90">
        <v>43.0</v>
      </c>
      <c r="C31" s="505">
        <v>0.121383448275862</v>
      </c>
      <c r="D31" s="505">
        <v>0.0442223490872262</v>
      </c>
      <c r="E31" s="505">
        <v>0.138346217129375</v>
      </c>
      <c r="F31" s="505">
        <v>0.228833805175681</v>
      </c>
      <c r="G31" s="332">
        <v>1.0176246718468</v>
      </c>
      <c r="H31" s="332">
        <v>1.19676401383199</v>
      </c>
      <c r="I31" s="505">
        <v>0.10988778242162</v>
      </c>
      <c r="J31" s="505">
        <v>0.351668481439537</v>
      </c>
      <c r="K31" s="505">
        <v>0.055</v>
      </c>
      <c r="L31" s="505">
        <v>0.240076343019611</v>
      </c>
      <c r="M31" s="505">
        <v>0.0934094746248619</v>
      </c>
      <c r="N31" s="332">
        <v>3.39885320522326</v>
      </c>
      <c r="O31" s="332">
        <v>1.08307558802899</v>
      </c>
      <c r="P31" s="332">
        <v>13.1695807183775</v>
      </c>
      <c r="Q31" s="332">
        <v>22.9872803185099</v>
      </c>
      <c r="R31" s="332">
        <v>2.81818607019487</v>
      </c>
      <c r="S31" s="332">
        <v>29.0625946747814</v>
      </c>
      <c r="T31" s="505">
        <v>0.200145226007341</v>
      </c>
      <c r="U31" s="505">
        <v>0.0311654387089101</v>
      </c>
      <c r="V31" s="505">
        <v>0.0792501681739788</v>
      </c>
      <c r="W31" s="505">
        <v>3.00783088214857</v>
      </c>
      <c r="X31" s="505">
        <v>0.0749578820831902</v>
      </c>
      <c r="Y31" s="505">
        <v>0.16885746296449</v>
      </c>
      <c r="Z31" s="505">
        <v>0.16885746296449</v>
      </c>
      <c r="AA31" s="506">
        <v>0.0469376014861302</v>
      </c>
    </row>
    <row r="32" ht="12.75" customHeight="1">
      <c r="A32" s="504" t="s">
        <v>818</v>
      </c>
      <c r="B32" s="90">
        <v>110.0</v>
      </c>
      <c r="C32" s="505">
        <v>0.28593125</v>
      </c>
      <c r="D32" s="505">
        <v>0.0751245818843322</v>
      </c>
      <c r="E32" s="505">
        <v>0.112348255276847</v>
      </c>
      <c r="F32" s="505">
        <v>0.210945065631138</v>
      </c>
      <c r="G32" s="332">
        <v>1.24622240800927</v>
      </c>
      <c r="H32" s="332">
        <v>1.44979501695938</v>
      </c>
      <c r="I32" s="505">
        <v>0.124917824007387</v>
      </c>
      <c r="J32" s="505">
        <v>0.578095571351251</v>
      </c>
      <c r="K32" s="505">
        <v>0.0588</v>
      </c>
      <c r="L32" s="505">
        <v>0.24970269532216</v>
      </c>
      <c r="M32" s="505">
        <v>0.104737395522671</v>
      </c>
      <c r="N32" s="332">
        <v>1.46457546126793</v>
      </c>
      <c r="O32" s="332">
        <v>3.05981237320846</v>
      </c>
      <c r="P32" s="332">
        <v>17.4621875207356</v>
      </c>
      <c r="Q32" s="332">
        <v>39.9590714994279</v>
      </c>
      <c r="R32" s="332">
        <v>2.22493136085378</v>
      </c>
      <c r="S32" s="332">
        <v>47.7367186321851</v>
      </c>
      <c r="T32" s="505">
        <v>0.0419181823509467</v>
      </c>
      <c r="U32" s="505">
        <v>0.0441600332522085</v>
      </c>
      <c r="V32" s="505">
        <v>-0.00497930334695237</v>
      </c>
      <c r="W32" s="505">
        <v>0.0405002489061339</v>
      </c>
      <c r="X32" s="505">
        <v>0.0118122323232714</v>
      </c>
      <c r="Y32" s="505">
        <v>0.504205300396235</v>
      </c>
      <c r="Z32" s="505">
        <v>0.504205300396235</v>
      </c>
      <c r="AA32" s="506">
        <v>0.07927768866245</v>
      </c>
    </row>
    <row r="33" ht="12.75" customHeight="1">
      <c r="A33" s="504" t="s">
        <v>819</v>
      </c>
      <c r="B33" s="90">
        <v>62.0</v>
      </c>
      <c r="C33" s="505">
        <v>0.1013404</v>
      </c>
      <c r="D33" s="505">
        <v>0.125944482911109</v>
      </c>
      <c r="E33" s="505">
        <v>0.283222874900942</v>
      </c>
      <c r="F33" s="505">
        <v>0.22114200170439</v>
      </c>
      <c r="G33" s="332">
        <v>0.859110952762927</v>
      </c>
      <c r="H33" s="332">
        <v>1.0153454106827</v>
      </c>
      <c r="I33" s="505">
        <v>0.0991115173945521</v>
      </c>
      <c r="J33" s="505">
        <v>0.480873467677462</v>
      </c>
      <c r="K33" s="505">
        <v>0.055</v>
      </c>
      <c r="L33" s="505">
        <v>0.203418839132163</v>
      </c>
      <c r="M33" s="505">
        <v>0.0873413946957269</v>
      </c>
      <c r="N33" s="332">
        <v>2.33087223868495</v>
      </c>
      <c r="O33" s="332">
        <v>3.03464077910893</v>
      </c>
      <c r="P33" s="332">
        <v>14.0224121253382</v>
      </c>
      <c r="Q33" s="332">
        <v>23.3884297607102</v>
      </c>
      <c r="R33" s="332">
        <v>5.29204089516484</v>
      </c>
      <c r="S33" s="332">
        <v>76.987307293928</v>
      </c>
      <c r="T33" s="505">
        <v>0.10044659986152</v>
      </c>
      <c r="U33" s="505">
        <v>0.0791397272675094</v>
      </c>
      <c r="V33" s="505">
        <v>0.096284714664775</v>
      </c>
      <c r="W33" s="505">
        <v>1.10077794327715</v>
      </c>
      <c r="X33" s="505">
        <v>0.164738746872901</v>
      </c>
      <c r="Y33" s="505">
        <v>0.462590545844777</v>
      </c>
      <c r="Z33" s="505">
        <v>0.462590545844777</v>
      </c>
      <c r="AA33" s="506">
        <v>0.128474227400558</v>
      </c>
    </row>
    <row r="34" ht="12.75" customHeight="1">
      <c r="A34" s="504" t="s">
        <v>820</v>
      </c>
      <c r="B34" s="90">
        <v>39.0</v>
      </c>
      <c r="C34" s="505">
        <v>0.175709444444444</v>
      </c>
      <c r="D34" s="505">
        <v>0.0762159072320464</v>
      </c>
      <c r="E34" s="505">
        <v>0.151728335545046</v>
      </c>
      <c r="F34" s="505">
        <v>0.20033571011302</v>
      </c>
      <c r="G34" s="332">
        <v>0.931049706808292</v>
      </c>
      <c r="H34" s="332">
        <v>1.14031357616757</v>
      </c>
      <c r="I34" s="505">
        <v>0.106534626424354</v>
      </c>
      <c r="J34" s="505">
        <v>0.544267095861737</v>
      </c>
      <c r="K34" s="505">
        <v>0.0588</v>
      </c>
      <c r="L34" s="505">
        <v>0.252988123154105</v>
      </c>
      <c r="M34" s="505">
        <v>0.0907394074654289</v>
      </c>
      <c r="N34" s="332">
        <v>2.05177656861502</v>
      </c>
      <c r="O34" s="332">
        <v>1.22483824134177</v>
      </c>
      <c r="P34" s="332">
        <v>12.6089310824601</v>
      </c>
      <c r="Q34" s="332">
        <v>15.581328911599</v>
      </c>
      <c r="R34" s="332">
        <v>3.4691348828249</v>
      </c>
      <c r="S34" s="332">
        <v>22.1205711362022</v>
      </c>
      <c r="T34" s="505">
        <v>0.148285660567493</v>
      </c>
      <c r="U34" s="505">
        <v>0.0290700363557841</v>
      </c>
      <c r="V34" s="505">
        <v>0.0333575359777512</v>
      </c>
      <c r="W34" s="505">
        <v>1.4678368468898</v>
      </c>
      <c r="X34" s="505">
        <v>0.23648187908031</v>
      </c>
      <c r="Y34" s="505">
        <v>0.210282389129698</v>
      </c>
      <c r="Z34" s="505">
        <v>0.210282389129698</v>
      </c>
      <c r="AA34" s="506">
        <v>0.0791145549964509</v>
      </c>
    </row>
    <row r="35" ht="12.75" customHeight="1">
      <c r="A35" s="504" t="s">
        <v>821</v>
      </c>
      <c r="B35" s="90">
        <v>223.0</v>
      </c>
      <c r="C35" s="505">
        <v>0.104404057971014</v>
      </c>
      <c r="D35" s="505">
        <v>0.158882281585538</v>
      </c>
      <c r="E35" s="505">
        <v>0.00653756529463728</v>
      </c>
      <c r="F35" s="505">
        <v>0.20880689467458</v>
      </c>
      <c r="G35" s="332">
        <v>0.106174745101921</v>
      </c>
      <c r="H35" s="332">
        <v>0.885725073637715</v>
      </c>
      <c r="I35" s="505">
        <v>0.0914120693740803</v>
      </c>
      <c r="J35" s="505">
        <v>0.271453065037068</v>
      </c>
      <c r="K35" s="505">
        <v>0.055</v>
      </c>
      <c r="L35" s="505">
        <v>0.909452796251953</v>
      </c>
      <c r="M35" s="505">
        <v>0.0457920351160385</v>
      </c>
      <c r="N35" s="332">
        <v>0.0471679248921301</v>
      </c>
      <c r="O35" s="332">
        <v>23.4867870158593</v>
      </c>
      <c r="P35" s="332">
        <v>91.8802715079639</v>
      </c>
      <c r="Q35" s="332">
        <v>90.6305365837681</v>
      </c>
      <c r="R35" s="332">
        <v>1.68750815217562</v>
      </c>
      <c r="S35" s="332">
        <v>32.6963005985433</v>
      </c>
      <c r="T35" s="505" t="s">
        <v>794</v>
      </c>
      <c r="U35" s="505">
        <v>0.0253351167012384</v>
      </c>
      <c r="V35" s="505">
        <v>0.0363726286874478</v>
      </c>
      <c r="W35" s="505">
        <v>0.218481707555792</v>
      </c>
      <c r="X35" s="505">
        <v>0.480750650147657</v>
      </c>
      <c r="Y35" s="505">
        <v>0.136487334672165</v>
      </c>
      <c r="Z35" s="505">
        <v>0.136487334672165</v>
      </c>
      <c r="AA35" s="506">
        <v>0.161806836259944</v>
      </c>
    </row>
    <row r="36" ht="12.75" customHeight="1">
      <c r="A36" s="504" t="s">
        <v>822</v>
      </c>
      <c r="B36" s="90">
        <v>92.0</v>
      </c>
      <c r="C36" s="505">
        <v>0.252102244897959</v>
      </c>
      <c r="D36" s="505">
        <v>0.117689654723061</v>
      </c>
      <c r="E36" s="505">
        <v>0.185993544713547</v>
      </c>
      <c r="F36" s="505">
        <v>0.198957403907894</v>
      </c>
      <c r="G36" s="332">
        <v>0.768672675648648</v>
      </c>
      <c r="H36" s="332">
        <v>0.917520233117396</v>
      </c>
      <c r="I36" s="505">
        <v>0.0933007018471733</v>
      </c>
      <c r="J36" s="505">
        <v>0.342287834154332</v>
      </c>
      <c r="K36" s="505">
        <v>0.055</v>
      </c>
      <c r="L36" s="505">
        <v>0.223951164319959</v>
      </c>
      <c r="M36" s="505">
        <v>0.0816438865648278</v>
      </c>
      <c r="N36" s="332">
        <v>1.68598152077169</v>
      </c>
      <c r="O36" s="332">
        <v>2.09954108226258</v>
      </c>
      <c r="P36" s="332">
        <v>13.2427422504603</v>
      </c>
      <c r="Q36" s="332">
        <v>17.4013401652556</v>
      </c>
      <c r="R36" s="332">
        <v>2.60652426367973</v>
      </c>
      <c r="S36" s="332">
        <v>52.4744488653646</v>
      </c>
      <c r="T36" s="505">
        <v>0.06761507012217</v>
      </c>
      <c r="U36" s="505">
        <v>0.0370215423556243</v>
      </c>
      <c r="V36" s="505">
        <v>0.0371265175925436</v>
      </c>
      <c r="W36" s="505">
        <v>0.575437213113257</v>
      </c>
      <c r="X36" s="505">
        <v>0.11538895815608</v>
      </c>
      <c r="Y36" s="505">
        <v>0.537790593447689</v>
      </c>
      <c r="Z36" s="505">
        <v>0.537790593447689</v>
      </c>
      <c r="AA36" s="506">
        <v>0.119553698649536</v>
      </c>
    </row>
    <row r="37" ht="12.75" customHeight="1">
      <c r="A37" s="504" t="s">
        <v>823</v>
      </c>
      <c r="B37" s="90">
        <v>14.0</v>
      </c>
      <c r="C37" s="505">
        <v>0.09836</v>
      </c>
      <c r="D37" s="505">
        <v>0.0210241244995349</v>
      </c>
      <c r="E37" s="505">
        <v>0.155356449431815</v>
      </c>
      <c r="F37" s="505">
        <v>0.222542796691671</v>
      </c>
      <c r="G37" s="332">
        <v>0.845704717450376</v>
      </c>
      <c r="H37" s="332">
        <v>1.12370582728541</v>
      </c>
      <c r="I37" s="505">
        <v>0.105548126140753</v>
      </c>
      <c r="J37" s="505">
        <v>0.324183087335515</v>
      </c>
      <c r="K37" s="505">
        <v>0.055</v>
      </c>
      <c r="L37" s="505">
        <v>0.315801705223295</v>
      </c>
      <c r="M37" s="505">
        <v>0.0852426682628408</v>
      </c>
      <c r="N37" s="332">
        <v>8.41164132562244</v>
      </c>
      <c r="O37" s="332">
        <v>0.414618009758078</v>
      </c>
      <c r="P37" s="332">
        <v>12.0159148368476</v>
      </c>
      <c r="Q37" s="332">
        <v>19.7082686166237</v>
      </c>
      <c r="R37" s="332">
        <v>4.53601622485111</v>
      </c>
      <c r="S37" s="332">
        <v>25.1379220653384</v>
      </c>
      <c r="T37" s="505">
        <v>0.0634278954832252</v>
      </c>
      <c r="U37" s="505">
        <v>0.0082950791892442</v>
      </c>
      <c r="V37" s="505">
        <v>0.00903487425743722</v>
      </c>
      <c r="W37" s="505">
        <v>1.29459841959771</v>
      </c>
      <c r="X37" s="505">
        <v>0.189841998836198</v>
      </c>
      <c r="Y37" s="505">
        <v>0.435945163765344</v>
      </c>
      <c r="Z37" s="505">
        <v>0.435945163765344</v>
      </c>
      <c r="AA37" s="506">
        <v>0.0209727955809301</v>
      </c>
    </row>
    <row r="38" ht="12.75" customHeight="1">
      <c r="A38" s="504" t="s">
        <v>824</v>
      </c>
      <c r="B38" s="90">
        <v>32.0</v>
      </c>
      <c r="C38" s="505">
        <v>0.14448380952381</v>
      </c>
      <c r="D38" s="505">
        <v>0.0765936312548692</v>
      </c>
      <c r="E38" s="505">
        <v>0.15236680821066</v>
      </c>
      <c r="F38" s="505">
        <v>0.327823251187716</v>
      </c>
      <c r="G38" s="332">
        <v>0.951912232224516</v>
      </c>
      <c r="H38" s="332">
        <v>1.2708955631991</v>
      </c>
      <c r="I38" s="505">
        <v>0.114291196454027</v>
      </c>
      <c r="J38" s="505">
        <v>0.419118422059058</v>
      </c>
      <c r="K38" s="505">
        <v>0.055</v>
      </c>
      <c r="L38" s="505">
        <v>0.358712093537583</v>
      </c>
      <c r="M38" s="505">
        <v>0.088090435959513</v>
      </c>
      <c r="N38" s="332">
        <v>2.19023644093739</v>
      </c>
      <c r="O38" s="332">
        <v>0.879355241105733</v>
      </c>
      <c r="P38" s="332">
        <v>6.2839190200647</v>
      </c>
      <c r="Q38" s="332">
        <v>10.0461271298449</v>
      </c>
      <c r="R38" s="332">
        <v>1.82277079553389</v>
      </c>
      <c r="S38" s="332">
        <v>14.0301326542346</v>
      </c>
      <c r="T38" s="505">
        <v>0.158422128459583</v>
      </c>
      <c r="U38" s="505">
        <v>0.0380076827526391</v>
      </c>
      <c r="V38" s="505">
        <v>0.0380041109890913</v>
      </c>
      <c r="W38" s="505">
        <v>1.5065223416694</v>
      </c>
      <c r="X38" s="505">
        <v>0.0544645654757785</v>
      </c>
      <c r="Y38" s="505">
        <v>0.680197015221108</v>
      </c>
      <c r="Z38" s="505">
        <v>0.680197015221108</v>
      </c>
      <c r="AA38" s="506">
        <v>0.0795608807838231</v>
      </c>
    </row>
    <row r="39" ht="12.75" customHeight="1">
      <c r="A39" s="504" t="s">
        <v>825</v>
      </c>
      <c r="B39" s="90">
        <v>19.0</v>
      </c>
      <c r="C39" s="505">
        <v>-0.147136666666667</v>
      </c>
      <c r="D39" s="505">
        <v>0.260956619525612</v>
      </c>
      <c r="E39" s="505">
        <v>0.0468163900584941</v>
      </c>
      <c r="F39" s="505">
        <v>0.140442458896321</v>
      </c>
      <c r="G39" s="332">
        <v>0.877192318524217</v>
      </c>
      <c r="H39" s="332">
        <v>1.60070111091836</v>
      </c>
      <c r="I39" s="505">
        <v>0.133881645988551</v>
      </c>
      <c r="J39" s="505">
        <v>0.675983591999963</v>
      </c>
      <c r="K39" s="505">
        <v>0.0701</v>
      </c>
      <c r="L39" s="505">
        <v>0.547749518231799</v>
      </c>
      <c r="M39" s="505">
        <v>0.0893459698192786</v>
      </c>
      <c r="N39" s="332">
        <v>0.205392941577715</v>
      </c>
      <c r="O39" s="332">
        <v>7.78526934108578</v>
      </c>
      <c r="P39" s="332">
        <v>12.7012314897432</v>
      </c>
      <c r="Q39" s="332">
        <v>31.2821792068393</v>
      </c>
      <c r="R39" s="332">
        <v>1.0789864566846</v>
      </c>
      <c r="S39" s="332">
        <v>34.6205749224453</v>
      </c>
      <c r="T39" s="505">
        <v>-0.611127823434204</v>
      </c>
      <c r="U39" s="505">
        <v>0.459570070874604</v>
      </c>
      <c r="V39" s="505">
        <v>0.269124024097735</v>
      </c>
      <c r="W39" s="505">
        <v>1.58396590277869</v>
      </c>
      <c r="X39" s="505">
        <v>0.182660483152379</v>
      </c>
      <c r="Y39" s="505">
        <v>0.568476646082791</v>
      </c>
      <c r="Z39" s="505">
        <v>0.568476646082791</v>
      </c>
      <c r="AA39" s="506">
        <v>0.244405486695376</v>
      </c>
    </row>
    <row r="40" ht="12.75" customHeight="1">
      <c r="A40" s="504" t="s">
        <v>826</v>
      </c>
      <c r="B40" s="90">
        <v>254.0</v>
      </c>
      <c r="C40" s="505">
        <v>0.199007593984962</v>
      </c>
      <c r="D40" s="505">
        <v>0.150152384913287</v>
      </c>
      <c r="E40" s="505">
        <v>0.158786073974</v>
      </c>
      <c r="F40" s="505">
        <v>0.154981619730778</v>
      </c>
      <c r="G40" s="332">
        <v>1.09710297198821</v>
      </c>
      <c r="H40" s="332">
        <v>1.1623831948691</v>
      </c>
      <c r="I40" s="505">
        <v>0.107845561775224</v>
      </c>
      <c r="J40" s="505">
        <v>0.5094012253761</v>
      </c>
      <c r="K40" s="505">
        <v>0.0588</v>
      </c>
      <c r="L40" s="505">
        <v>0.111922669521019</v>
      </c>
      <c r="M40" s="505">
        <v>0.100710988331224</v>
      </c>
      <c r="N40" s="332">
        <v>1.03391379940932</v>
      </c>
      <c r="O40" s="332">
        <v>5.15284829263527</v>
      </c>
      <c r="P40" s="332">
        <v>19.0899786272016</v>
      </c>
      <c r="Q40" s="332">
        <v>32.0245886894561</v>
      </c>
      <c r="R40" s="332">
        <v>4.70121804705116</v>
      </c>
      <c r="S40" s="332">
        <v>62.9589737418229</v>
      </c>
      <c r="T40" s="505">
        <v>0.244916431801106</v>
      </c>
      <c r="U40" s="505">
        <v>0.0485776652700954</v>
      </c>
      <c r="V40" s="505">
        <v>0.125937345585974</v>
      </c>
      <c r="W40" s="505">
        <v>1.29306729564926</v>
      </c>
      <c r="X40" s="505">
        <v>0.0709192296782496</v>
      </c>
      <c r="Y40" s="505">
        <v>0.46131410743618</v>
      </c>
      <c r="Z40" s="505">
        <v>0.46131410743618</v>
      </c>
      <c r="AA40" s="506">
        <v>0.159170881715564</v>
      </c>
    </row>
    <row r="41" ht="12.75" customHeight="1">
      <c r="A41" s="504" t="s">
        <v>827</v>
      </c>
      <c r="B41" s="90">
        <v>131.0</v>
      </c>
      <c r="C41" s="505">
        <v>0.2015675</v>
      </c>
      <c r="D41" s="505">
        <v>0.0407152575988963</v>
      </c>
      <c r="E41" s="505">
        <v>0.337863010825393</v>
      </c>
      <c r="F41" s="505">
        <v>0.220317999388171</v>
      </c>
      <c r="G41" s="332">
        <v>1.07254718799986</v>
      </c>
      <c r="H41" s="332">
        <v>1.16036527605929</v>
      </c>
      <c r="I41" s="505">
        <v>0.107725697397922</v>
      </c>
      <c r="J41" s="505">
        <v>0.477925084513122</v>
      </c>
      <c r="K41" s="505">
        <v>0.055</v>
      </c>
      <c r="L41" s="505">
        <v>0.190974108049997</v>
      </c>
      <c r="M41" s="505">
        <v>0.0950305603803522</v>
      </c>
      <c r="N41" s="332">
        <v>9.02527693073578</v>
      </c>
      <c r="O41" s="332">
        <v>0.688728945514862</v>
      </c>
      <c r="P41" s="332">
        <v>12.1604375236613</v>
      </c>
      <c r="Q41" s="332">
        <v>16.7762475714948</v>
      </c>
      <c r="R41" s="332">
        <v>3.60066105302761</v>
      </c>
      <c r="S41" s="332">
        <v>45.9080145521062</v>
      </c>
      <c r="T41" s="505">
        <v>-0.071402598028057</v>
      </c>
      <c r="U41" s="505">
        <v>0.00732565899396062</v>
      </c>
      <c r="V41" s="505">
        <v>0.00802134678913528</v>
      </c>
      <c r="W41" s="505">
        <v>0.303402271323211</v>
      </c>
      <c r="X41" s="505">
        <v>0.123373799626929</v>
      </c>
      <c r="Y41" s="505">
        <v>0.330421080155877</v>
      </c>
      <c r="Z41" s="505">
        <v>0.330421080155877</v>
      </c>
      <c r="AA41" s="506">
        <v>0.0401333612432254</v>
      </c>
    </row>
    <row r="42" ht="12.75" customHeight="1">
      <c r="A42" s="504" t="s">
        <v>828</v>
      </c>
      <c r="B42" s="90">
        <v>138.0</v>
      </c>
      <c r="C42" s="505">
        <v>0.204520350877193</v>
      </c>
      <c r="D42" s="505">
        <v>0.169315451443925</v>
      </c>
      <c r="E42" s="505">
        <v>0.19103562594036</v>
      </c>
      <c r="F42" s="505">
        <v>0.158207365893864</v>
      </c>
      <c r="G42" s="332">
        <v>1.37073618781632</v>
      </c>
      <c r="H42" s="332">
        <v>1.47150945412154</v>
      </c>
      <c r="I42" s="505">
        <v>0.126207661574819</v>
      </c>
      <c r="J42" s="505">
        <v>0.538717376224906</v>
      </c>
      <c r="K42" s="505">
        <v>0.0588</v>
      </c>
      <c r="L42" s="505">
        <v>0.124405700200833</v>
      </c>
      <c r="M42" s="505">
        <v>0.115993000444751</v>
      </c>
      <c r="N42" s="332">
        <v>1.13330373781807</v>
      </c>
      <c r="O42" s="332">
        <v>5.3325294190233</v>
      </c>
      <c r="P42" s="332">
        <v>19.362951181106</v>
      </c>
      <c r="Q42" s="332">
        <v>30.4859449492796</v>
      </c>
      <c r="R42" s="332">
        <v>4.32615533314918</v>
      </c>
      <c r="S42" s="332">
        <v>48.3411375012886</v>
      </c>
      <c r="T42" s="505">
        <v>0.224869250505197</v>
      </c>
      <c r="U42" s="505">
        <v>0.0491359343562613</v>
      </c>
      <c r="V42" s="505">
        <v>0.147694195797281</v>
      </c>
      <c r="W42" s="505">
        <v>1.29679859078869</v>
      </c>
      <c r="X42" s="505">
        <v>-0.00287898133103323</v>
      </c>
      <c r="Y42" s="505">
        <v>4.3282833182668E-4</v>
      </c>
      <c r="Z42" s="505">
        <v>4.32828331826673E-4</v>
      </c>
      <c r="AA42" s="506">
        <v>0.175884091019186</v>
      </c>
    </row>
    <row r="43" ht="12.75" customHeight="1">
      <c r="A43" s="504" t="s">
        <v>829</v>
      </c>
      <c r="B43" s="90">
        <v>32.0</v>
      </c>
      <c r="C43" s="505">
        <v>0.158222727272727</v>
      </c>
      <c r="D43" s="505">
        <v>0.187631592391102</v>
      </c>
      <c r="E43" s="505">
        <v>0.28173702467387</v>
      </c>
      <c r="F43" s="505">
        <v>0.231246192232921</v>
      </c>
      <c r="G43" s="332">
        <v>1.33315583082578</v>
      </c>
      <c r="H43" s="332">
        <v>1.50220713836593</v>
      </c>
      <c r="I43" s="505">
        <v>0.128031104018936</v>
      </c>
      <c r="J43" s="505">
        <v>0.333303871296302</v>
      </c>
      <c r="K43" s="505">
        <v>0.055</v>
      </c>
      <c r="L43" s="505">
        <v>0.244346207867305</v>
      </c>
      <c r="M43" s="505">
        <v>0.106826470337371</v>
      </c>
      <c r="N43" s="332">
        <v>1.82395784029151</v>
      </c>
      <c r="O43" s="332">
        <v>0.852863843142125</v>
      </c>
      <c r="P43" s="332">
        <v>4.38906201520831</v>
      </c>
      <c r="Q43" s="332">
        <v>4.53640312763989</v>
      </c>
      <c r="R43" s="332">
        <v>1.28633598140955</v>
      </c>
      <c r="S43" s="332">
        <v>5.08453714018357</v>
      </c>
      <c r="T43" s="505">
        <v>0.632546214393334</v>
      </c>
      <c r="U43" s="505">
        <v>0.00509434465851962</v>
      </c>
      <c r="V43" s="505">
        <v>0.0136023879910198</v>
      </c>
      <c r="W43" s="505">
        <v>0.6995946775077</v>
      </c>
      <c r="X43" s="505">
        <v>0.307475107089731</v>
      </c>
      <c r="Y43" s="505">
        <v>0.054486024996358</v>
      </c>
      <c r="Z43" s="505">
        <v>0.0544860249963579</v>
      </c>
      <c r="AA43" s="506">
        <v>0.187946683206171</v>
      </c>
    </row>
    <row r="44" ht="12.75" customHeight="1">
      <c r="A44" s="504" t="s">
        <v>830</v>
      </c>
      <c r="B44" s="90">
        <v>34.0</v>
      </c>
      <c r="C44" s="505">
        <v>0.0159673684210526</v>
      </c>
      <c r="D44" s="505">
        <v>0.116151642321453</v>
      </c>
      <c r="E44" s="505">
        <v>0.204528366908926</v>
      </c>
      <c r="F44" s="505">
        <v>0.241135340726539</v>
      </c>
      <c r="G44" s="332">
        <v>0.723079475810483</v>
      </c>
      <c r="H44" s="332">
        <v>1.1740014449538</v>
      </c>
      <c r="I44" s="505">
        <v>0.108535685830256</v>
      </c>
      <c r="J44" s="505">
        <v>0.511944232650248</v>
      </c>
      <c r="K44" s="505">
        <v>0.0588</v>
      </c>
      <c r="L44" s="505">
        <v>0.465918742065092</v>
      </c>
      <c r="M44" s="505">
        <v>0.0785138921441216</v>
      </c>
      <c r="N44" s="332">
        <v>1.94604690841531</v>
      </c>
      <c r="O44" s="332">
        <v>1.56903994431041</v>
      </c>
      <c r="P44" s="332">
        <v>8.7043988675182</v>
      </c>
      <c r="Q44" s="332">
        <v>13.4821853300211</v>
      </c>
      <c r="R44" s="332">
        <v>5.3262709154663</v>
      </c>
      <c r="S44" s="332">
        <v>105.594426139952</v>
      </c>
      <c r="T44" s="505">
        <v>0.10445838743237</v>
      </c>
      <c r="U44" s="505">
        <v>0.060329489055506</v>
      </c>
      <c r="V44" s="505">
        <v>0.0363215463116251</v>
      </c>
      <c r="W44" s="505">
        <v>0.634422869650494</v>
      </c>
      <c r="X44" s="505">
        <v>0.490376653454443</v>
      </c>
      <c r="Y44" s="505">
        <v>0.135572203269733</v>
      </c>
      <c r="Z44" s="505">
        <v>0.135572203269733</v>
      </c>
      <c r="AA44" s="506">
        <v>0.116205739501036</v>
      </c>
    </row>
    <row r="45" ht="12.75" customHeight="1">
      <c r="A45" s="504" t="s">
        <v>831</v>
      </c>
      <c r="B45" s="90">
        <v>69.0</v>
      </c>
      <c r="C45" s="505">
        <v>0.0758418918918919</v>
      </c>
      <c r="D45" s="505">
        <v>0.0724911355698957</v>
      </c>
      <c r="E45" s="505">
        <v>0.0233856083587788</v>
      </c>
      <c r="F45" s="505">
        <v>0.238454239642912</v>
      </c>
      <c r="G45" s="332">
        <v>1.06096492776328</v>
      </c>
      <c r="H45" s="332">
        <v>1.45997653701566</v>
      </c>
      <c r="I45" s="505">
        <v>0.12552260629873</v>
      </c>
      <c r="J45" s="505">
        <v>0.380513591854362</v>
      </c>
      <c r="K45" s="505">
        <v>0.055</v>
      </c>
      <c r="L45" s="505">
        <v>0.399677780316369</v>
      </c>
      <c r="M45" s="505">
        <v>0.0918407180717784</v>
      </c>
      <c r="N45" s="332">
        <v>0.64787039431886</v>
      </c>
      <c r="O45" s="332">
        <v>4.20490472712404</v>
      </c>
      <c r="P45" s="332">
        <v>15.1876167168132</v>
      </c>
      <c r="Q45" s="332">
        <v>82.5771639593269</v>
      </c>
      <c r="R45" s="332">
        <v>6.77313003653712</v>
      </c>
      <c r="S45" s="332">
        <v>17.5468568424277</v>
      </c>
      <c r="T45" s="505">
        <v>0.075087689542084</v>
      </c>
      <c r="U45" s="505">
        <v>0.0807858882626002</v>
      </c>
      <c r="V45" s="505">
        <v>0.0454909028799324</v>
      </c>
      <c r="W45" s="505">
        <v>2.5582638357879</v>
      </c>
      <c r="X45" s="505">
        <v>0.0253194293593366</v>
      </c>
      <c r="Y45" s="505">
        <v>0.49425325285812</v>
      </c>
      <c r="Z45" s="505">
        <v>0.49425325285812</v>
      </c>
      <c r="AA45" s="506">
        <v>0.0395429210903551</v>
      </c>
    </row>
    <row r="46" ht="12.75" customHeight="1">
      <c r="A46" s="504" t="s">
        <v>832</v>
      </c>
      <c r="B46" s="90">
        <v>127.0</v>
      </c>
      <c r="C46" s="505">
        <v>0.115510425531915</v>
      </c>
      <c r="D46" s="505">
        <v>0.169909194211374</v>
      </c>
      <c r="E46" s="505">
        <v>0.349162454279937</v>
      </c>
      <c r="F46" s="505">
        <v>0.201598866818551</v>
      </c>
      <c r="G46" s="332">
        <v>1.05787984687834</v>
      </c>
      <c r="H46" s="332">
        <v>1.15500098361752</v>
      </c>
      <c r="I46" s="505">
        <v>0.107407058426881</v>
      </c>
      <c r="J46" s="505">
        <v>0.568275249431107</v>
      </c>
      <c r="K46" s="505">
        <v>0.0588</v>
      </c>
      <c r="L46" s="505">
        <v>0.134378823319002</v>
      </c>
      <c r="M46" s="505">
        <v>0.0988999304076891</v>
      </c>
      <c r="N46" s="332">
        <v>2.18544670109018</v>
      </c>
      <c r="O46" s="332">
        <v>3.64642033716319</v>
      </c>
      <c r="P46" s="332">
        <v>16.8473391814186</v>
      </c>
      <c r="Q46" s="332">
        <v>21.1872047974327</v>
      </c>
      <c r="R46" s="332">
        <v>9.16732840535465</v>
      </c>
      <c r="S46" s="332">
        <v>124.193936910124</v>
      </c>
      <c r="T46" s="505">
        <v>0.0855712492684925</v>
      </c>
      <c r="U46" s="505">
        <v>0.0372840362913012</v>
      </c>
      <c r="V46" s="505">
        <v>0.0215265850036228</v>
      </c>
      <c r="W46" s="505">
        <v>0.300869727003317</v>
      </c>
      <c r="X46" s="505">
        <v>0.331789703030311</v>
      </c>
      <c r="Y46" s="505">
        <v>0.636945906385516</v>
      </c>
      <c r="Z46" s="505">
        <v>0.636945906385516</v>
      </c>
      <c r="AA46" s="506">
        <v>0.17128481786523</v>
      </c>
    </row>
    <row r="47" ht="12.75" customHeight="1">
      <c r="A47" s="504" t="s">
        <v>833</v>
      </c>
      <c r="B47" s="90">
        <v>73.0</v>
      </c>
      <c r="C47" s="505">
        <v>0.110551351351351</v>
      </c>
      <c r="D47" s="505">
        <v>0.240233932613575</v>
      </c>
      <c r="E47" s="505">
        <v>0.328857797907536</v>
      </c>
      <c r="F47" s="505">
        <v>0.191050101556215</v>
      </c>
      <c r="G47" s="332">
        <v>1.33344361829334</v>
      </c>
      <c r="H47" s="332">
        <v>1.40471287893326</v>
      </c>
      <c r="I47" s="505">
        <v>0.122239945008636</v>
      </c>
      <c r="J47" s="505">
        <v>0.451093705804951</v>
      </c>
      <c r="K47" s="505">
        <v>0.055</v>
      </c>
      <c r="L47" s="505">
        <v>0.115504148992328</v>
      </c>
      <c r="M47" s="505">
        <v>0.112885270333478</v>
      </c>
      <c r="N47" s="332">
        <v>1.51418752301452</v>
      </c>
      <c r="O47" s="332">
        <v>6.25656200340796</v>
      </c>
      <c r="P47" s="332">
        <v>18.3825367100128</v>
      </c>
      <c r="Q47" s="332">
        <v>24.5641480673413</v>
      </c>
      <c r="R47" s="332">
        <v>5.97296453208662</v>
      </c>
      <c r="S47" s="332">
        <v>60.496023071559</v>
      </c>
      <c r="T47" s="505">
        <v>0.0306577009261528</v>
      </c>
      <c r="U47" s="505">
        <v>0.0297588772063989</v>
      </c>
      <c r="V47" s="505">
        <v>0.0254486411621494</v>
      </c>
      <c r="W47" s="505">
        <v>0.217944073983036</v>
      </c>
      <c r="X47" s="505">
        <v>0.177423262583222</v>
      </c>
      <c r="Y47" s="505">
        <v>0.280728617971894</v>
      </c>
      <c r="Z47" s="505">
        <v>0.280728617971894</v>
      </c>
      <c r="AA47" s="506">
        <v>0.24732602294107</v>
      </c>
    </row>
    <row r="48" ht="12.75" customHeight="1">
      <c r="A48" s="504" t="s">
        <v>834</v>
      </c>
      <c r="B48" s="90">
        <v>21.0</v>
      </c>
      <c r="C48" s="505">
        <v>0.0690090909090909</v>
      </c>
      <c r="D48" s="505">
        <v>0.218217971647495</v>
      </c>
      <c r="E48" s="505">
        <v>0.193065605660745</v>
      </c>
      <c r="F48" s="505">
        <v>0.20378651559005</v>
      </c>
      <c r="G48" s="332">
        <v>1.02693859362757</v>
      </c>
      <c r="H48" s="332">
        <v>1.22776135385994</v>
      </c>
      <c r="I48" s="505">
        <v>0.111729024419281</v>
      </c>
      <c r="J48" s="505">
        <v>0.4376102850667</v>
      </c>
      <c r="K48" s="505">
        <v>0.055</v>
      </c>
      <c r="L48" s="505">
        <v>0.233651710724461</v>
      </c>
      <c r="M48" s="505">
        <v>0.0952614797935246</v>
      </c>
      <c r="N48" s="332">
        <v>0.984152498699773</v>
      </c>
      <c r="O48" s="332">
        <v>2.1601068304802</v>
      </c>
      <c r="P48" s="332">
        <v>7.43427547771283</v>
      </c>
      <c r="Q48" s="332">
        <v>9.80733419571885</v>
      </c>
      <c r="R48" s="332">
        <v>2.59326048262105</v>
      </c>
      <c r="S48" s="332">
        <v>213.167529183728</v>
      </c>
      <c r="T48" s="505">
        <v>0.02413963891033</v>
      </c>
      <c r="U48" s="505">
        <v>0.0091472409962912</v>
      </c>
      <c r="V48" s="505">
        <v>0.00956512604250991</v>
      </c>
      <c r="W48" s="505">
        <v>0.679081899164317</v>
      </c>
      <c r="X48" s="505">
        <v>0.174298374164891</v>
      </c>
      <c r="Y48" s="505">
        <v>0.168504563881468</v>
      </c>
      <c r="Z48" s="505">
        <v>0.168504563881468</v>
      </c>
      <c r="AA48" s="506">
        <v>0.2186082929585</v>
      </c>
    </row>
    <row r="49" ht="12.75" customHeight="1">
      <c r="A49" s="504" t="s">
        <v>835</v>
      </c>
      <c r="B49" s="90">
        <v>27.0</v>
      </c>
      <c r="C49" s="505">
        <v>0.08287</v>
      </c>
      <c r="D49" s="505">
        <v>0.0834073673127815</v>
      </c>
      <c r="E49" s="505">
        <v>0.0482841413950658</v>
      </c>
      <c r="F49" s="505">
        <v>0.145487145140284</v>
      </c>
      <c r="G49" s="332">
        <v>0.667464671027123</v>
      </c>
      <c r="H49" s="332">
        <v>0.939353660314379</v>
      </c>
      <c r="I49" s="505">
        <v>0.0945976074226741</v>
      </c>
      <c r="J49" s="505">
        <v>0.288914545305353</v>
      </c>
      <c r="K49" s="505">
        <v>0.055</v>
      </c>
      <c r="L49" s="505">
        <v>0.480258142812181</v>
      </c>
      <c r="M49" s="505">
        <v>0.0689769845583873</v>
      </c>
      <c r="N49" s="332">
        <v>0.649509191797008</v>
      </c>
      <c r="O49" s="332">
        <v>1.32520682482792</v>
      </c>
      <c r="P49" s="332">
        <v>10.6667095899845</v>
      </c>
      <c r="Q49" s="332">
        <v>12.2477402169967</v>
      </c>
      <c r="R49" s="332">
        <v>1.72976674483226</v>
      </c>
      <c r="S49" s="332">
        <v>16.58945156233</v>
      </c>
      <c r="T49" s="505">
        <v>0.162521071761068</v>
      </c>
      <c r="U49" s="505">
        <v>0.00153323748281229</v>
      </c>
      <c r="V49" s="505">
        <v>0.00231151115888526</v>
      </c>
      <c r="W49" s="505">
        <v>0.00678753302739153</v>
      </c>
      <c r="X49" s="505">
        <v>0.0557916457381221</v>
      </c>
      <c r="Y49" s="505">
        <v>0.382422878115089</v>
      </c>
      <c r="Z49" s="505">
        <v>0.382422878115089</v>
      </c>
      <c r="AA49" s="506">
        <v>0.0839117102572244</v>
      </c>
    </row>
    <row r="50" ht="12.75" customHeight="1">
      <c r="A50" s="504" t="s">
        <v>836</v>
      </c>
      <c r="B50" s="90">
        <v>51.0</v>
      </c>
      <c r="C50" s="505">
        <v>0.0381763636363636</v>
      </c>
      <c r="D50" s="505">
        <v>0.0640953790830861</v>
      </c>
      <c r="E50" s="505">
        <v>0.0707619000900866</v>
      </c>
      <c r="F50" s="505">
        <v>0.198720180139815</v>
      </c>
      <c r="G50" s="332">
        <v>0.729538547497567</v>
      </c>
      <c r="H50" s="332">
        <v>0.803301362824696</v>
      </c>
      <c r="I50" s="505">
        <v>0.0865161009517869</v>
      </c>
      <c r="J50" s="505">
        <v>0.276671833072616</v>
      </c>
      <c r="K50" s="505">
        <v>0.055</v>
      </c>
      <c r="L50" s="505">
        <v>0.17672400294711</v>
      </c>
      <c r="M50" s="505">
        <v>0.0785164943937791</v>
      </c>
      <c r="N50" s="332">
        <v>1.2235917495745</v>
      </c>
      <c r="O50" s="332">
        <v>1.39184090073166</v>
      </c>
      <c r="P50" s="332">
        <v>14.6151231570028</v>
      </c>
      <c r="Q50" s="332">
        <v>21.0163282863224</v>
      </c>
      <c r="R50" s="332">
        <v>2.19914364169271</v>
      </c>
      <c r="S50" s="332">
        <v>20.230973091308</v>
      </c>
      <c r="T50" s="505">
        <v>-0.511150763124508</v>
      </c>
      <c r="U50" s="505">
        <v>0.00940137773905287</v>
      </c>
      <c r="V50" s="505">
        <v>0.00577512941346667</v>
      </c>
      <c r="W50" s="505">
        <v>0.489091339092821</v>
      </c>
      <c r="X50" s="505">
        <v>0.0570986733820145</v>
      </c>
      <c r="Y50" s="505">
        <v>0.733194119943281</v>
      </c>
      <c r="Z50" s="505">
        <v>0.733194119943281</v>
      </c>
      <c r="AA50" s="506">
        <v>0.0649235951089916</v>
      </c>
    </row>
    <row r="51" ht="12.75" customHeight="1">
      <c r="A51" s="504" t="s">
        <v>837</v>
      </c>
      <c r="B51" s="90">
        <v>600.0</v>
      </c>
      <c r="C51" s="505">
        <v>0.107890909090909</v>
      </c>
      <c r="D51" s="505">
        <v>0.183629348860993</v>
      </c>
      <c r="E51" s="505">
        <v>0.0916188585181556</v>
      </c>
      <c r="F51" s="505">
        <v>0.182014741079934</v>
      </c>
      <c r="G51" s="332">
        <v>0.537753086430546</v>
      </c>
      <c r="H51" s="332">
        <v>0.623612954479096</v>
      </c>
      <c r="I51" s="505">
        <v>0.0758426094960583</v>
      </c>
      <c r="J51" s="505">
        <v>0.0990642673998256</v>
      </c>
      <c r="K51" s="505">
        <v>0.0473</v>
      </c>
      <c r="L51" s="505">
        <v>0.277179353742124</v>
      </c>
      <c r="M51" s="505">
        <v>0.0646535415838264</v>
      </c>
      <c r="N51" s="332">
        <v>0.52461323393523</v>
      </c>
      <c r="O51" s="332">
        <v>5.16496139512725</v>
      </c>
      <c r="P51" s="332">
        <v>18.342065712597</v>
      </c>
      <c r="Q51" s="332">
        <v>22.4431383974077</v>
      </c>
      <c r="R51" s="332">
        <v>2.12848876077985</v>
      </c>
      <c r="S51" s="332">
        <v>413.138812929384</v>
      </c>
      <c r="T51" s="505" t="s">
        <v>794</v>
      </c>
      <c r="U51" s="505">
        <v>0.0283937204051168</v>
      </c>
      <c r="V51" s="505">
        <v>0.0744774085036554</v>
      </c>
      <c r="W51" s="505">
        <v>0.598641430106833</v>
      </c>
      <c r="X51" s="505">
        <v>0.171655410032223</v>
      </c>
      <c r="Y51" s="505">
        <v>0.426855093009417</v>
      </c>
      <c r="Z51" s="505">
        <v>0.426855093009417</v>
      </c>
      <c r="AA51" s="506">
        <v>0.181922624021368</v>
      </c>
    </row>
    <row r="52" ht="12.75" customHeight="1">
      <c r="A52" s="504" t="s">
        <v>838</v>
      </c>
      <c r="B52" s="90">
        <v>116.0</v>
      </c>
      <c r="C52" s="505">
        <v>0.085045652173913</v>
      </c>
      <c r="D52" s="505">
        <v>0.137970993541201</v>
      </c>
      <c r="E52" s="505">
        <v>0.274408952257587</v>
      </c>
      <c r="F52" s="505">
        <v>0.209845811891721</v>
      </c>
      <c r="G52" s="332">
        <v>1.09382508031499</v>
      </c>
      <c r="H52" s="332">
        <v>1.22481689943204</v>
      </c>
      <c r="I52" s="505">
        <v>0.111554123826263</v>
      </c>
      <c r="J52" s="505">
        <v>0.323620335736492</v>
      </c>
      <c r="K52" s="505">
        <v>0.055</v>
      </c>
      <c r="L52" s="505">
        <v>0.172476526234421</v>
      </c>
      <c r="M52" s="505">
        <v>0.0994283127687549</v>
      </c>
      <c r="N52" s="332">
        <v>2.16085006917187</v>
      </c>
      <c r="O52" s="332">
        <v>2.66837023361665</v>
      </c>
      <c r="P52" s="332">
        <v>14.0830786876</v>
      </c>
      <c r="Q52" s="332">
        <v>18.8891674362674</v>
      </c>
      <c r="R52" s="332">
        <v>4.05738528624111</v>
      </c>
      <c r="S52" s="332">
        <v>43.7731857587888</v>
      </c>
      <c r="T52" s="505">
        <v>0.259547339608364</v>
      </c>
      <c r="U52" s="505">
        <v>0.0249159169268001</v>
      </c>
      <c r="V52" s="505">
        <v>0.10792630698907</v>
      </c>
      <c r="W52" s="505">
        <v>1.40235587923249</v>
      </c>
      <c r="X52" s="505">
        <v>0.15486472220664</v>
      </c>
      <c r="Y52" s="505">
        <v>0.367072146888421</v>
      </c>
      <c r="Z52" s="505">
        <v>0.367072146888421</v>
      </c>
      <c r="AA52" s="506">
        <v>0.141508660991874</v>
      </c>
    </row>
    <row r="53" ht="12.75" customHeight="1">
      <c r="A53" s="504" t="s">
        <v>839</v>
      </c>
      <c r="B53" s="90">
        <v>68.0</v>
      </c>
      <c r="C53" s="505">
        <v>0.0588307692307692</v>
      </c>
      <c r="D53" s="505">
        <v>0.228905226319013</v>
      </c>
      <c r="E53" s="505">
        <v>0.347249698899156</v>
      </c>
      <c r="F53" s="505">
        <v>0.384070169961192</v>
      </c>
      <c r="G53" s="332">
        <v>1.2191906966167</v>
      </c>
      <c r="H53" s="332">
        <v>1.29005346431588</v>
      </c>
      <c r="I53" s="505">
        <v>0.115429175780364</v>
      </c>
      <c r="J53" s="505">
        <v>0.700562395011939</v>
      </c>
      <c r="K53" s="505">
        <v>0.0701</v>
      </c>
      <c r="L53" s="505">
        <v>0.177258984774757</v>
      </c>
      <c r="M53" s="505">
        <v>0.104287708392682</v>
      </c>
      <c r="N53" s="332">
        <v>1.58479834849753</v>
      </c>
      <c r="O53" s="332">
        <v>2.06019019810721</v>
      </c>
      <c r="P53" s="332">
        <v>6.57939713745895</v>
      </c>
      <c r="Q53" s="332">
        <v>8.85438891283644</v>
      </c>
      <c r="R53" s="332">
        <v>2.75338852442077</v>
      </c>
      <c r="S53" s="332">
        <v>17.597890904343</v>
      </c>
      <c r="T53" s="505">
        <v>0.120508467578099</v>
      </c>
      <c r="U53" s="505">
        <v>0.0849307716237814</v>
      </c>
      <c r="V53" s="505">
        <v>0.0233874758927355</v>
      </c>
      <c r="W53" s="505">
        <v>0.302541338551599</v>
      </c>
      <c r="X53" s="505">
        <v>0.210975921513228</v>
      </c>
      <c r="Y53" s="505">
        <v>0.625011594063279</v>
      </c>
      <c r="Z53" s="505">
        <v>0.625011594063279</v>
      </c>
      <c r="AA53" s="506">
        <v>0.228586059434862</v>
      </c>
    </row>
    <row r="54" ht="12.75" customHeight="1">
      <c r="A54" s="504" t="s">
        <v>840</v>
      </c>
      <c r="B54" s="90">
        <v>16.0</v>
      </c>
      <c r="C54" s="505">
        <v>0.157919285714286</v>
      </c>
      <c r="D54" s="505">
        <v>0.0594376398242431</v>
      </c>
      <c r="E54" s="505">
        <v>0.121910632236977</v>
      </c>
      <c r="F54" s="505">
        <v>0.24228527607362</v>
      </c>
      <c r="G54" s="332">
        <v>0.844837075192658</v>
      </c>
      <c r="H54" s="332">
        <v>1.17709467003286</v>
      </c>
      <c r="I54" s="505">
        <v>0.108719423399952</v>
      </c>
      <c r="J54" s="505">
        <v>0.352209345538403</v>
      </c>
      <c r="K54" s="505">
        <v>0.055</v>
      </c>
      <c r="L54" s="505">
        <v>0.400484729440036</v>
      </c>
      <c r="M54" s="505">
        <v>0.0816989496241471</v>
      </c>
      <c r="N54" s="332">
        <v>2.38042118224598</v>
      </c>
      <c r="O54" s="332">
        <v>0.932885941726554</v>
      </c>
      <c r="P54" s="332">
        <v>8.44876451690469</v>
      </c>
      <c r="Q54" s="332">
        <v>14.9061663933146</v>
      </c>
      <c r="R54" s="332">
        <v>2.02245991995733</v>
      </c>
      <c r="S54" s="332">
        <v>23.3529461885478</v>
      </c>
      <c r="T54" s="505">
        <v>0.105800647919995</v>
      </c>
      <c r="U54" s="505">
        <v>0.023993627737332</v>
      </c>
      <c r="V54" s="505">
        <v>0.0573512135132745</v>
      </c>
      <c r="W54" s="505">
        <v>2.07505543674246</v>
      </c>
      <c r="X54" s="505">
        <v>0.0796024671666953</v>
      </c>
      <c r="Y54" s="505">
        <v>0.82958172172553</v>
      </c>
      <c r="Z54" s="505">
        <v>0.82958172172553</v>
      </c>
      <c r="AA54" s="506">
        <v>0.0634338801630091</v>
      </c>
    </row>
    <row r="55" ht="12.75" customHeight="1">
      <c r="A55" s="504" t="s">
        <v>841</v>
      </c>
      <c r="B55" s="90">
        <v>4.0</v>
      </c>
      <c r="C55" s="505">
        <v>0.121225</v>
      </c>
      <c r="D55" s="505">
        <v>0.173232163935194</v>
      </c>
      <c r="E55" s="505">
        <v>0.223711796653866</v>
      </c>
      <c r="F55" s="505">
        <v>0.231286771281847</v>
      </c>
      <c r="G55" s="332">
        <v>0.946268369906833</v>
      </c>
      <c r="H55" s="332">
        <v>0.977485892749068</v>
      </c>
      <c r="I55" s="505">
        <v>0.0968626620292946</v>
      </c>
      <c r="J55" s="505">
        <v>0.305489444346433</v>
      </c>
      <c r="K55" s="505">
        <v>0.055</v>
      </c>
      <c r="L55" s="505">
        <v>0.103169708845608</v>
      </c>
      <c r="M55" s="505">
        <v>0.0911251198796031</v>
      </c>
      <c r="N55" s="332">
        <v>1.49559043537673</v>
      </c>
      <c r="O55" s="332">
        <v>1.39379728984891</v>
      </c>
      <c r="P55" s="332">
        <v>5.73207754987897</v>
      </c>
      <c r="Q55" s="332">
        <v>7.9816868353677</v>
      </c>
      <c r="R55" s="332">
        <v>2.25032506465269</v>
      </c>
      <c r="S55" s="332">
        <v>6.71231607113451</v>
      </c>
      <c r="T55" s="505">
        <v>0.0316106162674479</v>
      </c>
      <c r="U55" s="505">
        <v>0.0480609734317848</v>
      </c>
      <c r="V55" s="505">
        <v>-0.0123557114079714</v>
      </c>
      <c r="W55" s="505">
        <v>-0.104053030900058</v>
      </c>
      <c r="X55" s="505">
        <v>0.324159542575271</v>
      </c>
      <c r="Y55" s="505">
        <v>0.263567552949415</v>
      </c>
      <c r="Z55" s="505">
        <v>0.263567552949415</v>
      </c>
      <c r="AA55" s="506">
        <v>0.174416272209652</v>
      </c>
    </row>
    <row r="56" ht="12.75" customHeight="1">
      <c r="A56" s="504" t="s">
        <v>842</v>
      </c>
      <c r="B56" s="90">
        <v>174.0</v>
      </c>
      <c r="C56" s="505">
        <v>0.295658372093023</v>
      </c>
      <c r="D56" s="505">
        <v>0.355451744321465</v>
      </c>
      <c r="E56" s="505">
        <v>0.398243403165596</v>
      </c>
      <c r="F56" s="505">
        <v>0.209552230085631</v>
      </c>
      <c r="G56" s="332">
        <v>1.13612808421308</v>
      </c>
      <c r="H56" s="332">
        <v>1.25743155216177</v>
      </c>
      <c r="I56" s="505">
        <v>0.113491434198409</v>
      </c>
      <c r="J56" s="505">
        <v>0.569768773700139</v>
      </c>
      <c r="K56" s="505">
        <v>0.0588</v>
      </c>
      <c r="L56" s="505">
        <v>0.167244934858332</v>
      </c>
      <c r="M56" s="505">
        <v>0.10188606830617</v>
      </c>
      <c r="N56" s="332">
        <v>1.17004395513075</v>
      </c>
      <c r="O56" s="332">
        <v>2.11918960912792</v>
      </c>
      <c r="P56" s="332">
        <v>4.27624754288283</v>
      </c>
      <c r="Q56" s="332">
        <v>5.86930141871881</v>
      </c>
      <c r="R56" s="332">
        <v>2.43105282451393</v>
      </c>
      <c r="S56" s="332">
        <v>20.6849449310201</v>
      </c>
      <c r="T56" s="505">
        <v>-0.0360442773620413</v>
      </c>
      <c r="U56" s="505">
        <v>0.188567424615299</v>
      </c>
      <c r="V56" s="505">
        <v>0.107862957435403</v>
      </c>
      <c r="W56" s="505">
        <v>0.44233129168815</v>
      </c>
      <c r="X56" s="505">
        <v>0.470000994985958</v>
      </c>
      <c r="Y56" s="505">
        <v>0.231468642539525</v>
      </c>
      <c r="Z56" s="505">
        <v>0.231468642539525</v>
      </c>
      <c r="AA56" s="506">
        <v>0.356792632035933</v>
      </c>
    </row>
    <row r="57" ht="12.75" customHeight="1">
      <c r="A57" s="504" t="s">
        <v>843</v>
      </c>
      <c r="B57" s="90">
        <v>23.0</v>
      </c>
      <c r="C57" s="505">
        <v>0.218572727272727</v>
      </c>
      <c r="D57" s="505">
        <v>0.105545697363837</v>
      </c>
      <c r="E57" s="505">
        <v>0.0717510430316352</v>
      </c>
      <c r="F57" s="505">
        <v>0.167322231348368</v>
      </c>
      <c r="G57" s="332">
        <v>0.656489918658282</v>
      </c>
      <c r="H57" s="332">
        <v>0.991255331327165</v>
      </c>
      <c r="I57" s="505">
        <v>0.0976805666808336</v>
      </c>
      <c r="J57" s="505">
        <v>0.33549336269636</v>
      </c>
      <c r="K57" s="505">
        <v>0.055</v>
      </c>
      <c r="L57" s="505">
        <v>0.416606619467542</v>
      </c>
      <c r="M57" s="505">
        <v>0.0741712190612938</v>
      </c>
      <c r="N57" s="332">
        <v>0.712037892381361</v>
      </c>
      <c r="O57" s="332">
        <v>2.59927331485073</v>
      </c>
      <c r="P57" s="332">
        <v>11.3646034009218</v>
      </c>
      <c r="Q57" s="332">
        <v>19.4070402951839</v>
      </c>
      <c r="R57" s="332">
        <v>2.71642606526845</v>
      </c>
      <c r="S57" s="332">
        <v>17.5269139543257</v>
      </c>
      <c r="T57" s="505">
        <v>0.0352422947392869</v>
      </c>
      <c r="U57" s="505">
        <v>0.0799924128053265</v>
      </c>
      <c r="V57" s="505">
        <v>0.0481831455889754</v>
      </c>
      <c r="W57" s="505">
        <v>0.671107517805467</v>
      </c>
      <c r="X57" s="505">
        <v>0.0409320504469101</v>
      </c>
      <c r="Y57" s="505">
        <v>3.14967761171779</v>
      </c>
      <c r="Z57" s="505">
        <v>3.14967761171779</v>
      </c>
      <c r="AA57" s="506">
        <v>0.108237273700005</v>
      </c>
    </row>
    <row r="58" ht="12.75" customHeight="1">
      <c r="A58" s="504" t="s">
        <v>844</v>
      </c>
      <c r="B58" s="90">
        <v>101.0</v>
      </c>
      <c r="C58" s="505">
        <v>0.0772133846153846</v>
      </c>
      <c r="D58" s="505">
        <v>0.0726154910261892</v>
      </c>
      <c r="E58" s="505">
        <v>0.280894092337497</v>
      </c>
      <c r="F58" s="505">
        <v>0.210832632776312</v>
      </c>
      <c r="G58" s="332">
        <v>1.18693870387022</v>
      </c>
      <c r="H58" s="332">
        <v>1.37515935456884</v>
      </c>
      <c r="I58" s="505">
        <v>0.120484465661389</v>
      </c>
      <c r="J58" s="505">
        <v>0.468981073387854</v>
      </c>
      <c r="K58" s="505">
        <v>0.055</v>
      </c>
      <c r="L58" s="505">
        <v>0.245875962686081</v>
      </c>
      <c r="M58" s="505">
        <v>0.101002615138978</v>
      </c>
      <c r="N58" s="332">
        <v>4.098572921606</v>
      </c>
      <c r="O58" s="332">
        <v>0.576359422216639</v>
      </c>
      <c r="P58" s="332">
        <v>5.89889632062051</v>
      </c>
      <c r="Q58" s="332">
        <v>7.78334975059104</v>
      </c>
      <c r="R58" s="332">
        <v>2.06686080854504</v>
      </c>
      <c r="S58" s="332">
        <v>35.4700306742747</v>
      </c>
      <c r="T58" s="505">
        <v>0.0524528325241798</v>
      </c>
      <c r="U58" s="505">
        <v>0.0189534043953506</v>
      </c>
      <c r="V58" s="505">
        <v>0.00286216398698964</v>
      </c>
      <c r="W58" s="505">
        <v>0.238469896836925</v>
      </c>
      <c r="X58" s="505">
        <v>0.308210460008422</v>
      </c>
      <c r="Y58" s="505">
        <v>0.175783977269154</v>
      </c>
      <c r="Z58" s="505">
        <v>0.175783977269154</v>
      </c>
      <c r="AA58" s="506">
        <v>0.0737465343742335</v>
      </c>
    </row>
    <row r="59" ht="12.75" customHeight="1">
      <c r="A59" s="504" t="s">
        <v>845</v>
      </c>
      <c r="B59" s="90">
        <v>25.0</v>
      </c>
      <c r="C59" s="505">
        <v>0.0590184210526316</v>
      </c>
      <c r="D59" s="505">
        <v>0.0943261900901271</v>
      </c>
      <c r="E59" s="505">
        <v>0.160400497904046</v>
      </c>
      <c r="F59" s="505">
        <v>0.203771365980847</v>
      </c>
      <c r="G59" s="332">
        <v>0.670499721907897</v>
      </c>
      <c r="H59" s="332">
        <v>0.952421996912052</v>
      </c>
      <c r="I59" s="505">
        <v>0.0953738666165759</v>
      </c>
      <c r="J59" s="505">
        <v>0.24431384085324</v>
      </c>
      <c r="K59" s="505">
        <v>0.0473</v>
      </c>
      <c r="L59" s="505">
        <v>0.382585120947745</v>
      </c>
      <c r="M59" s="505">
        <v>0.0724574514874404</v>
      </c>
      <c r="N59" s="332">
        <v>1.95178090540973</v>
      </c>
      <c r="O59" s="332">
        <v>1.24795684571096</v>
      </c>
      <c r="P59" s="332">
        <v>8.24179957403186</v>
      </c>
      <c r="Q59" s="332">
        <v>12.9547259864121</v>
      </c>
      <c r="R59" s="332">
        <v>2.49642292154671</v>
      </c>
      <c r="S59" s="332">
        <v>13.2323556241968</v>
      </c>
      <c r="T59" s="505">
        <v>0.103975344772323</v>
      </c>
      <c r="U59" s="505">
        <v>0.057495724252901</v>
      </c>
      <c r="V59" s="505">
        <v>0.0442888465537967</v>
      </c>
      <c r="W59" s="505">
        <v>0.869391750630282</v>
      </c>
      <c r="X59" s="505">
        <v>0.197455489816109</v>
      </c>
      <c r="Y59" s="505">
        <v>0.286411738960851</v>
      </c>
      <c r="Z59" s="505">
        <v>0.286411738960851</v>
      </c>
      <c r="AA59" s="506">
        <v>0.0963029129189828</v>
      </c>
    </row>
    <row r="60" ht="12.75" customHeight="1">
      <c r="A60" s="504" t="s">
        <v>846</v>
      </c>
      <c r="B60" s="90">
        <v>7.0</v>
      </c>
      <c r="C60" s="505">
        <v>0.06995</v>
      </c>
      <c r="D60" s="505">
        <v>0.184739246685491</v>
      </c>
      <c r="E60" s="505">
        <v>0.428327509421514</v>
      </c>
      <c r="F60" s="505">
        <v>0.257973468811741</v>
      </c>
      <c r="G60" s="332">
        <v>1.12584030348571</v>
      </c>
      <c r="H60" s="332">
        <v>1.38300667113941</v>
      </c>
      <c r="I60" s="505">
        <v>0.120950596265681</v>
      </c>
      <c r="J60" s="505">
        <v>0.428435971309202</v>
      </c>
      <c r="K60" s="505">
        <v>0.055</v>
      </c>
      <c r="L60" s="505">
        <v>0.30490399792922</v>
      </c>
      <c r="M60" s="505">
        <v>0.0966495658269322</v>
      </c>
      <c r="N60" s="332">
        <v>2.64028742326719</v>
      </c>
      <c r="O60" s="332">
        <v>0.774460833791707</v>
      </c>
      <c r="P60" s="332">
        <v>3.43145401195351</v>
      </c>
      <c r="Q60" s="332">
        <v>4.16008673486581</v>
      </c>
      <c r="R60" s="332">
        <v>2.84934015695934</v>
      </c>
      <c r="S60" s="332">
        <v>12.8311328600961</v>
      </c>
      <c r="T60" s="505">
        <v>0.0795585597181873</v>
      </c>
      <c r="U60" s="505">
        <v>0.0484088565046168</v>
      </c>
      <c r="V60" s="505">
        <v>0.0359480627821834</v>
      </c>
      <c r="W60" s="505">
        <v>0.372261634210643</v>
      </c>
      <c r="X60" s="505">
        <v>0.468265214797136</v>
      </c>
      <c r="Y60" s="505">
        <v>0.0788404873775583</v>
      </c>
      <c r="Z60" s="505">
        <v>0.0788404873775583</v>
      </c>
      <c r="AA60" s="506">
        <v>0.185938199796932</v>
      </c>
    </row>
    <row r="61" ht="12.75" customHeight="1">
      <c r="A61" s="504" t="s">
        <v>847</v>
      </c>
      <c r="B61" s="90">
        <v>48.0</v>
      </c>
      <c r="C61" s="505">
        <v>0.0641269047619047</v>
      </c>
      <c r="D61" s="505">
        <v>0.155738722184148</v>
      </c>
      <c r="E61" s="505">
        <v>0.0604208096771536</v>
      </c>
      <c r="F61" s="505">
        <v>0.134726760537272</v>
      </c>
      <c r="G61" s="332">
        <v>0.464026390194568</v>
      </c>
      <c r="H61" s="332">
        <v>0.725000974710239</v>
      </c>
      <c r="I61" s="505">
        <v>0.0818650578977882</v>
      </c>
      <c r="J61" s="505">
        <v>0.171781235032933</v>
      </c>
      <c r="K61" s="505">
        <v>0.0473</v>
      </c>
      <c r="L61" s="505">
        <v>0.435524966621651</v>
      </c>
      <c r="M61" s="505">
        <v>0.0616610294802775</v>
      </c>
      <c r="N61" s="332">
        <v>0.439225164022994</v>
      </c>
      <c r="O61" s="332">
        <v>3.75303771330842</v>
      </c>
      <c r="P61" s="332">
        <v>12.9726370408696</v>
      </c>
      <c r="Q61" s="332">
        <v>23.9482169490216</v>
      </c>
      <c r="R61" s="332">
        <v>1.98239807320784</v>
      </c>
      <c r="S61" s="332">
        <v>19.0743229185071</v>
      </c>
      <c r="T61" s="505">
        <v>0.0657872438932433</v>
      </c>
      <c r="U61" s="505">
        <v>0.292219021001165</v>
      </c>
      <c r="V61" s="505">
        <v>0.183960088405608</v>
      </c>
      <c r="W61" s="505">
        <v>1.45691178445662</v>
      </c>
      <c r="X61" s="505">
        <v>0.0938980427790403</v>
      </c>
      <c r="Y61" s="505">
        <v>0.605568915154059</v>
      </c>
      <c r="Z61" s="505">
        <v>0.605568915154059</v>
      </c>
      <c r="AA61" s="506">
        <v>0.156833136929648</v>
      </c>
    </row>
    <row r="62" ht="12.75" customHeight="1">
      <c r="A62" s="504" t="s">
        <v>848</v>
      </c>
      <c r="B62" s="90">
        <v>74.0</v>
      </c>
      <c r="C62" s="505">
        <v>0.0373857142857143</v>
      </c>
      <c r="D62" s="505">
        <v>0.100265407070718</v>
      </c>
      <c r="E62" s="505">
        <v>0.05282254269046</v>
      </c>
      <c r="F62" s="505">
        <v>0.446125594050513</v>
      </c>
      <c r="G62" s="332">
        <v>1.18720861712204</v>
      </c>
      <c r="H62" s="332">
        <v>1.23361903897086</v>
      </c>
      <c r="I62" s="505">
        <v>0.112076970914869</v>
      </c>
      <c r="J62" s="505">
        <v>0.725433145458688</v>
      </c>
      <c r="K62" s="505">
        <v>0.0701</v>
      </c>
      <c r="L62" s="505">
        <v>0.140349337839227</v>
      </c>
      <c r="M62" s="505">
        <v>0.103725908696838</v>
      </c>
      <c r="N62" s="332">
        <v>0.517443768432684</v>
      </c>
      <c r="O62" s="332">
        <v>3.55315235533516</v>
      </c>
      <c r="P62" s="332">
        <v>10.8840989256414</v>
      </c>
      <c r="Q62" s="332">
        <v>33.9246115813027</v>
      </c>
      <c r="R62" s="332">
        <v>1.67589140355789</v>
      </c>
      <c r="S62" s="332">
        <v>14.432357858159</v>
      </c>
      <c r="T62" s="505">
        <v>0.107477238756474</v>
      </c>
      <c r="U62" s="505">
        <v>0.236915789415036</v>
      </c>
      <c r="V62" s="505">
        <v>0.0629989896536409</v>
      </c>
      <c r="W62" s="505">
        <v>1.16482567175493</v>
      </c>
      <c r="X62" s="505">
        <v>0.0366070716260894</v>
      </c>
      <c r="Y62" s="505">
        <v>1.60363421964249</v>
      </c>
      <c r="Z62" s="505">
        <v>1.60363421964249</v>
      </c>
      <c r="AA62" s="506">
        <v>0.104984329375041</v>
      </c>
    </row>
    <row r="63" ht="12.75" customHeight="1">
      <c r="A63" s="504" t="s">
        <v>849</v>
      </c>
      <c r="B63" s="90">
        <v>20.0</v>
      </c>
      <c r="C63" s="505">
        <v>0.0331785714285714</v>
      </c>
      <c r="D63" s="505">
        <v>0.0772878731417532</v>
      </c>
      <c r="E63" s="505">
        <v>0.152531439347038</v>
      </c>
      <c r="F63" s="505">
        <v>0.152981522390364</v>
      </c>
      <c r="G63" s="332">
        <v>0.91415552689954</v>
      </c>
      <c r="H63" s="332">
        <v>1.11489577668817</v>
      </c>
      <c r="I63" s="505">
        <v>0.105024809135277</v>
      </c>
      <c r="J63" s="505">
        <v>0.309197444012822</v>
      </c>
      <c r="K63" s="505">
        <v>0.055</v>
      </c>
      <c r="L63" s="505">
        <v>0.296648275483496</v>
      </c>
      <c r="M63" s="505">
        <v>0.0861061219860081</v>
      </c>
      <c r="N63" s="332">
        <v>2.14953608760732</v>
      </c>
      <c r="O63" s="332">
        <v>1.15851370673119</v>
      </c>
      <c r="P63" s="332">
        <v>8.39609467223236</v>
      </c>
      <c r="Q63" s="332">
        <v>14.8588342191499</v>
      </c>
      <c r="R63" s="332">
        <v>1.57966722118971</v>
      </c>
      <c r="S63" s="332">
        <v>19.5989592965514</v>
      </c>
      <c r="T63" s="505">
        <v>0.0987838048067495</v>
      </c>
      <c r="U63" s="505">
        <v>0.0345280622858652</v>
      </c>
      <c r="V63" s="505">
        <v>0.0611269993451591</v>
      </c>
      <c r="W63" s="505">
        <v>1.2037354739181</v>
      </c>
      <c r="X63" s="505">
        <v>0.0514574909484923</v>
      </c>
      <c r="Y63" s="505">
        <v>0.5237275948847</v>
      </c>
      <c r="Z63" s="505">
        <v>0.5237275948847</v>
      </c>
      <c r="AA63" s="506">
        <v>0.0784487765461153</v>
      </c>
    </row>
    <row r="64" ht="12.75" customHeight="1">
      <c r="A64" s="504" t="s">
        <v>850</v>
      </c>
      <c r="B64" s="90">
        <v>223.0</v>
      </c>
      <c r="C64" s="505">
        <v>0.0957203243243243</v>
      </c>
      <c r="D64" s="505">
        <v>0.254620467739955</v>
      </c>
      <c r="E64" s="505">
        <v>0.0329195353776493</v>
      </c>
      <c r="F64" s="505">
        <v>0.0428301301970325</v>
      </c>
      <c r="G64" s="332">
        <v>0.685556833230237</v>
      </c>
      <c r="H64" s="332">
        <v>1.06337604300549</v>
      </c>
      <c r="I64" s="505">
        <v>0.101964536954526</v>
      </c>
      <c r="J64" s="505">
        <v>0.215415326395666</v>
      </c>
      <c r="K64" s="505">
        <v>0.0473</v>
      </c>
      <c r="L64" s="505">
        <v>0.436073052581002</v>
      </c>
      <c r="M64" s="505">
        <v>0.0729702416100686</v>
      </c>
      <c r="N64" s="332">
        <v>0.146841163262489</v>
      </c>
      <c r="O64" s="332">
        <v>11.0623787618652</v>
      </c>
      <c r="P64" s="332">
        <v>19.8895160187217</v>
      </c>
      <c r="Q64" s="332">
        <v>43.3614968224715</v>
      </c>
      <c r="R64" s="332">
        <v>1.92783792171287</v>
      </c>
      <c r="S64" s="332">
        <v>41.4825515249368</v>
      </c>
      <c r="T64" s="505">
        <v>1.1802755385536</v>
      </c>
      <c r="U64" s="505">
        <v>0.0306094714975293</v>
      </c>
      <c r="V64" s="505">
        <v>-0.0695794433237913</v>
      </c>
      <c r="W64" s="505">
        <v>-0.309030517973672</v>
      </c>
      <c r="X64" s="505">
        <v>0.0885296268090544</v>
      </c>
      <c r="Y64" s="505">
        <v>1.07798484310936</v>
      </c>
      <c r="Z64" s="505">
        <v>1.07798484310936</v>
      </c>
      <c r="AA64" s="506">
        <v>0.232030556346958</v>
      </c>
    </row>
    <row r="65" ht="12.75" customHeight="1">
      <c r="A65" s="504" t="s">
        <v>851</v>
      </c>
      <c r="B65" s="90">
        <v>18.0</v>
      </c>
      <c r="C65" s="505">
        <v>0.101616666666667</v>
      </c>
      <c r="D65" s="505">
        <v>0.186432825444369</v>
      </c>
      <c r="E65" s="505">
        <v>0.0612468704751574</v>
      </c>
      <c r="F65" s="505">
        <v>0.229628954602755</v>
      </c>
      <c r="G65" s="332">
        <v>0.883804827440652</v>
      </c>
      <c r="H65" s="332">
        <v>1.51669244987612</v>
      </c>
      <c r="I65" s="505">
        <v>0.128891531522642</v>
      </c>
      <c r="J65" s="505">
        <v>0.512506350021052</v>
      </c>
      <c r="K65" s="505">
        <v>0.0588</v>
      </c>
      <c r="L65" s="505">
        <v>0.529536988685742</v>
      </c>
      <c r="M65" s="505">
        <v>0.0839912792540898</v>
      </c>
      <c r="N65" s="332">
        <v>0.375336992520846</v>
      </c>
      <c r="O65" s="332">
        <v>2.80745798568082</v>
      </c>
      <c r="P65" s="332">
        <v>10.5396310905061</v>
      </c>
      <c r="Q65" s="332">
        <v>15.4584914827578</v>
      </c>
      <c r="R65" s="332">
        <v>0.942278243195295</v>
      </c>
      <c r="S65" s="332">
        <v>10.7244443912679</v>
      </c>
      <c r="T65" s="505">
        <v>0.0689793276641564</v>
      </c>
      <c r="U65" s="505">
        <v>0.0166567076034866</v>
      </c>
      <c r="V65" s="505">
        <v>-0.0423597425733345</v>
      </c>
      <c r="W65" s="505">
        <v>-0.525668763282105</v>
      </c>
      <c r="X65" s="505">
        <v>0.105141618857461</v>
      </c>
      <c r="Y65" s="505">
        <v>0.0</v>
      </c>
      <c r="Z65" s="505">
        <v>0.0</v>
      </c>
      <c r="AA65" s="506">
        <v>0.174828989991776</v>
      </c>
    </row>
    <row r="66" ht="12.75" customHeight="1">
      <c r="A66" s="504" t="s">
        <v>852</v>
      </c>
      <c r="B66" s="90">
        <v>12.0</v>
      </c>
      <c r="C66" s="505">
        <v>0.08742</v>
      </c>
      <c r="D66" s="505">
        <v>0.18574177746676</v>
      </c>
      <c r="E66" s="505">
        <v>0.0651249165160998</v>
      </c>
      <c r="F66" s="505">
        <v>0.228773491199491</v>
      </c>
      <c r="G66" s="332">
        <v>0.664939158855931</v>
      </c>
      <c r="H66" s="332">
        <v>0.78980297684165</v>
      </c>
      <c r="I66" s="505">
        <v>0.085714296824394</v>
      </c>
      <c r="J66" s="505">
        <v>0.286617492736126</v>
      </c>
      <c r="K66" s="505">
        <v>0.055</v>
      </c>
      <c r="L66" s="505">
        <v>0.284788604161326</v>
      </c>
      <c r="M66" s="505">
        <v>0.07305137179676</v>
      </c>
      <c r="N66" s="332">
        <v>0.386252098598056</v>
      </c>
      <c r="O66" s="332">
        <v>4.01564382379066</v>
      </c>
      <c r="P66" s="332">
        <v>14.8907942399205</v>
      </c>
      <c r="Q66" s="332">
        <v>21.3909673183684</v>
      </c>
      <c r="R66" s="332">
        <v>0.96600942934183</v>
      </c>
      <c r="S66" s="332">
        <v>17.5268676813406</v>
      </c>
      <c r="T66" s="505">
        <v>2.04592459762071</v>
      </c>
      <c r="U66" s="505">
        <v>0.018100944716585</v>
      </c>
      <c r="V66" s="505">
        <v>-3.39398180545841E-4</v>
      </c>
      <c r="W66" s="505">
        <v>0.667782529319398</v>
      </c>
      <c r="X66" s="505">
        <v>0.0668111597878718</v>
      </c>
      <c r="Y66" s="505">
        <v>0.331998895637769</v>
      </c>
      <c r="Z66" s="505">
        <v>0.331998895637769</v>
      </c>
      <c r="AA66" s="506">
        <v>0.186041809069719</v>
      </c>
    </row>
    <row r="67" ht="12.75" customHeight="1">
      <c r="A67" s="504" t="s">
        <v>853</v>
      </c>
      <c r="B67" s="90">
        <v>60.0</v>
      </c>
      <c r="C67" s="505">
        <v>0.160037586206897</v>
      </c>
      <c r="D67" s="505">
        <v>0.0116857625959629</v>
      </c>
      <c r="E67" s="505">
        <v>0.0107581161202137</v>
      </c>
      <c r="F67" s="505">
        <v>0.202288281844212</v>
      </c>
      <c r="G67" s="332">
        <v>0.805020604743318</v>
      </c>
      <c r="H67" s="332">
        <v>1.34548433021126</v>
      </c>
      <c r="I67" s="505">
        <v>0.118721769214549</v>
      </c>
      <c r="J67" s="505">
        <v>0.444342204530637</v>
      </c>
      <c r="K67" s="505">
        <v>0.055</v>
      </c>
      <c r="L67" s="505">
        <v>0.522119665042951</v>
      </c>
      <c r="M67" s="505">
        <v>0.0782722350219638</v>
      </c>
      <c r="N67" s="332">
        <v>1.56892155648816</v>
      </c>
      <c r="O67" s="332">
        <v>0.997311012032911</v>
      </c>
      <c r="P67" s="332">
        <v>8.79714626597379</v>
      </c>
      <c r="Q67" s="332">
        <v>159.942118871507</v>
      </c>
      <c r="R67" s="332">
        <v>1.64651446497189</v>
      </c>
      <c r="S67" s="332">
        <v>39.8001773250744</v>
      </c>
      <c r="T67" s="505">
        <v>0.151378725762666</v>
      </c>
      <c r="U67" s="505">
        <v>0.0119490563665297</v>
      </c>
      <c r="V67" s="505">
        <v>-9.73355034668099E-4</v>
      </c>
      <c r="W67" s="505" t="s">
        <v>794</v>
      </c>
      <c r="X67" s="505">
        <v>-0.0357668567520912</v>
      </c>
      <c r="Y67" s="505">
        <v>0.00335088673322287</v>
      </c>
      <c r="Z67" s="505">
        <v>0.00335088673322281</v>
      </c>
      <c r="AA67" s="506">
        <v>0.00712836034992138</v>
      </c>
    </row>
    <row r="68" ht="12.75" customHeight="1">
      <c r="A68" s="504" t="s">
        <v>854</v>
      </c>
      <c r="B68" s="90">
        <v>57.0</v>
      </c>
      <c r="C68" s="505">
        <v>0.0778869230769231</v>
      </c>
      <c r="D68" s="505">
        <v>0.0918726180658401</v>
      </c>
      <c r="E68" s="505">
        <v>0.122549414569191</v>
      </c>
      <c r="F68" s="505">
        <v>0.200458372358623</v>
      </c>
      <c r="G68" s="332">
        <v>1.07549292707017</v>
      </c>
      <c r="H68" s="332">
        <v>1.41798094416365</v>
      </c>
      <c r="I68" s="505">
        <v>0.123028068083321</v>
      </c>
      <c r="J68" s="505">
        <v>0.421311539232298</v>
      </c>
      <c r="K68" s="505">
        <v>0.055</v>
      </c>
      <c r="L68" s="505">
        <v>0.342367185550891</v>
      </c>
      <c r="M68" s="505">
        <v>0.0950299410738451</v>
      </c>
      <c r="N68" s="332">
        <v>1.5859899092296</v>
      </c>
      <c r="O68" s="332">
        <v>1.76624648007852</v>
      </c>
      <c r="P68" s="332">
        <v>9.66227973700297</v>
      </c>
      <c r="Q68" s="332">
        <v>20.2615676914015</v>
      </c>
      <c r="R68" s="332">
        <v>3.24399022387623</v>
      </c>
      <c r="S68" s="332">
        <v>18.7971470329769</v>
      </c>
      <c r="T68" s="505">
        <v>0.188531379111994</v>
      </c>
      <c r="U68" s="505">
        <v>0.0631651853574229</v>
      </c>
      <c r="V68" s="505">
        <v>0.0846337523872951</v>
      </c>
      <c r="W68" s="505">
        <v>2.4253997212904</v>
      </c>
      <c r="X68" s="505">
        <v>0.0395234338695212</v>
      </c>
      <c r="Y68" s="505">
        <v>1.36337986167663</v>
      </c>
      <c r="Z68" s="505">
        <v>1.36337986167663</v>
      </c>
      <c r="AA68" s="506">
        <v>0.0851552505150974</v>
      </c>
    </row>
    <row r="69" ht="12.75" customHeight="1">
      <c r="A69" s="504" t="s">
        <v>855</v>
      </c>
      <c r="B69" s="90">
        <v>1.0</v>
      </c>
      <c r="C69" s="505">
        <v>0.0563</v>
      </c>
      <c r="D69" s="505">
        <v>0.0464844231006034</v>
      </c>
      <c r="E69" s="505">
        <v>0.052526535195568</v>
      </c>
      <c r="F69" s="505">
        <v>0.0648298217179903</v>
      </c>
      <c r="G69" s="332">
        <v>0.831607380805963</v>
      </c>
      <c r="H69" s="332">
        <v>0.829248203416351</v>
      </c>
      <c r="I69" s="505">
        <v>0.0880573432829313</v>
      </c>
      <c r="J69" s="505">
        <v>0.193676156744384</v>
      </c>
      <c r="K69" s="505">
        <v>0.0473</v>
      </c>
      <c r="L69" s="505">
        <v>0.310813829171018</v>
      </c>
      <c r="M69" s="505">
        <v>0.0717140238203784</v>
      </c>
      <c r="N69" s="332">
        <v>1.21020327531465</v>
      </c>
      <c r="O69" s="332">
        <v>0.632162654784816</v>
      </c>
      <c r="P69" s="332">
        <v>12.075250898524</v>
      </c>
      <c r="Q69" s="332">
        <v>13.6206883109262</v>
      </c>
      <c r="R69" s="332">
        <v>2.53718942025114</v>
      </c>
      <c r="S69" s="332">
        <v>16.516</v>
      </c>
      <c r="T69" s="505">
        <v>-0.179349833764315</v>
      </c>
      <c r="U69" s="505">
        <v>0.00141608176332964</v>
      </c>
      <c r="V69" s="505">
        <v>-0.00358945942617904</v>
      </c>
      <c r="W69" s="505">
        <v>0.0591529105427861</v>
      </c>
      <c r="X69" s="505">
        <v>0.0446255335661622</v>
      </c>
      <c r="Y69" s="505">
        <v>0.349565217391304</v>
      </c>
      <c r="Z69" s="505">
        <v>0.349565217391304</v>
      </c>
      <c r="AA69" s="506">
        <v>0.0464119463241598</v>
      </c>
    </row>
    <row r="70" ht="12.75" customHeight="1">
      <c r="A70" s="504" t="s">
        <v>856</v>
      </c>
      <c r="B70" s="90">
        <v>70.0</v>
      </c>
      <c r="C70" s="505">
        <v>0.062767619047619</v>
      </c>
      <c r="D70" s="505">
        <v>0.154197954998988</v>
      </c>
      <c r="E70" s="505">
        <v>0.183847549115476</v>
      </c>
      <c r="F70" s="505">
        <v>0.213028829196147</v>
      </c>
      <c r="G70" s="332">
        <v>1.16600171054645</v>
      </c>
      <c r="H70" s="332">
        <v>1.41039786881805</v>
      </c>
      <c r="I70" s="505">
        <v>0.122577633407792</v>
      </c>
      <c r="J70" s="505">
        <v>0.411470533916096</v>
      </c>
      <c r="K70" s="505">
        <v>0.055</v>
      </c>
      <c r="L70" s="505">
        <v>0.235330409649153</v>
      </c>
      <c r="M70" s="505">
        <v>0.10343876812214</v>
      </c>
      <c r="N70" s="332">
        <v>1.57019422399564</v>
      </c>
      <c r="O70" s="332">
        <v>4.06653837644747</v>
      </c>
      <c r="P70" s="332">
        <v>16.789677683444</v>
      </c>
      <c r="Q70" s="332">
        <v>31.7094470421338</v>
      </c>
      <c r="R70" s="332" t="s">
        <v>794</v>
      </c>
      <c r="S70" s="332">
        <v>32.0603050599561</v>
      </c>
      <c r="T70" s="505">
        <v>0.0169151038004242</v>
      </c>
      <c r="U70" s="505">
        <v>0.0551104623677725</v>
      </c>
      <c r="V70" s="505">
        <v>0.0412027021851602</v>
      </c>
      <c r="W70" s="505">
        <v>0.450415192470167</v>
      </c>
      <c r="X70" s="505" t="s">
        <v>794</v>
      </c>
      <c r="Y70" s="505">
        <v>0.618593970797771</v>
      </c>
      <c r="Z70" s="505">
        <v>0.618593970797771</v>
      </c>
      <c r="AA70" s="506">
        <v>0.128024720499496</v>
      </c>
    </row>
    <row r="71" ht="12.75" customHeight="1">
      <c r="A71" s="504" t="s">
        <v>857</v>
      </c>
      <c r="B71" s="90">
        <v>30.0</v>
      </c>
      <c r="C71" s="505">
        <v>0.171194444444444</v>
      </c>
      <c r="D71" s="505">
        <v>0.0619277205780081</v>
      </c>
      <c r="E71" s="505">
        <v>0.156019124071552</v>
      </c>
      <c r="F71" s="505">
        <v>0.235589026701571</v>
      </c>
      <c r="G71" s="332">
        <v>1.082726084592</v>
      </c>
      <c r="H71" s="332">
        <v>1.52019251217686</v>
      </c>
      <c r="I71" s="505">
        <v>0.129099435223305</v>
      </c>
      <c r="J71" s="505">
        <v>0.357108959664845</v>
      </c>
      <c r="K71" s="505">
        <v>0.055</v>
      </c>
      <c r="L71" s="505">
        <v>0.365026164989497</v>
      </c>
      <c r="M71" s="505">
        <v>0.097032092787249</v>
      </c>
      <c r="N71" s="332">
        <v>3.23131095421131</v>
      </c>
      <c r="O71" s="332">
        <v>0.905605651099191</v>
      </c>
      <c r="P71" s="332">
        <v>9.75103060049971</v>
      </c>
      <c r="Q71" s="332">
        <v>15.107260975673</v>
      </c>
      <c r="R71" s="332">
        <v>6.06522245222493</v>
      </c>
      <c r="S71" s="332">
        <v>10.0016516149017</v>
      </c>
      <c r="T71" s="505">
        <v>0.08138642919836</v>
      </c>
      <c r="U71" s="505">
        <v>0.0177783131481091</v>
      </c>
      <c r="V71" s="505">
        <v>0.0512598944615365</v>
      </c>
      <c r="W71" s="505">
        <v>1.33906356368706</v>
      </c>
      <c r="X71" s="505">
        <v>0.432540802516112</v>
      </c>
      <c r="Y71" s="505">
        <v>0.0670071520432071</v>
      </c>
      <c r="Z71" s="505">
        <v>0.0670071520432071</v>
      </c>
      <c r="AA71" s="506">
        <v>0.0573649709555621</v>
      </c>
    </row>
    <row r="72" ht="12.75" customHeight="1">
      <c r="A72" s="504" t="s">
        <v>858</v>
      </c>
      <c r="B72" s="90">
        <v>15.0</v>
      </c>
      <c r="C72" s="505">
        <v>0.130233333333333</v>
      </c>
      <c r="D72" s="505">
        <v>0.13849542000703</v>
      </c>
      <c r="E72" s="505">
        <v>0.502848472867621</v>
      </c>
      <c r="F72" s="505">
        <v>0.249163040032279</v>
      </c>
      <c r="G72" s="332">
        <v>1.56704196217393</v>
      </c>
      <c r="H72" s="332">
        <v>1.78917235102225</v>
      </c>
      <c r="I72" s="505">
        <v>0.145076837650722</v>
      </c>
      <c r="J72" s="505">
        <v>0.375461837166544</v>
      </c>
      <c r="K72" s="505">
        <v>0.055</v>
      </c>
      <c r="L72" s="505">
        <v>0.17500957285413</v>
      </c>
      <c r="M72" s="505">
        <v>0.126906147142674</v>
      </c>
      <c r="N72" s="332">
        <v>4.20381760252079</v>
      </c>
      <c r="O72" s="332">
        <v>1.95634865585461</v>
      </c>
      <c r="P72" s="332">
        <v>11.4691281201718</v>
      </c>
      <c r="Q72" s="332">
        <v>14.1610324142376</v>
      </c>
      <c r="R72" s="332" t="s">
        <v>794</v>
      </c>
      <c r="S72" s="332">
        <v>14.3079305907311</v>
      </c>
      <c r="T72" s="505">
        <v>0.100004625724565</v>
      </c>
      <c r="U72" s="505">
        <v>0.0224446779111489</v>
      </c>
      <c r="V72" s="505">
        <v>0.00631321692160131</v>
      </c>
      <c r="W72" s="505">
        <v>0.41726625965421</v>
      </c>
      <c r="X72" s="505">
        <v>0.00477269606279885</v>
      </c>
      <c r="Y72" s="505">
        <v>0.411550811982697</v>
      </c>
      <c r="Z72" s="505">
        <v>0.411550811982697</v>
      </c>
      <c r="AA72" s="506">
        <v>0.13811055980818</v>
      </c>
    </row>
    <row r="73" ht="12.75" customHeight="1">
      <c r="A73" s="504" t="s">
        <v>859</v>
      </c>
      <c r="B73" s="90">
        <v>69.0</v>
      </c>
      <c r="C73" s="505">
        <v>0.0732692857142857</v>
      </c>
      <c r="D73" s="505">
        <v>0.116621389009147</v>
      </c>
      <c r="E73" s="505">
        <v>0.213426320813471</v>
      </c>
      <c r="F73" s="505">
        <v>0.234568025654417</v>
      </c>
      <c r="G73" s="332">
        <v>1.00607436454125</v>
      </c>
      <c r="H73" s="332">
        <v>1.27524569343888</v>
      </c>
      <c r="I73" s="505">
        <v>0.114549594190269</v>
      </c>
      <c r="J73" s="505">
        <v>0.370830107762401</v>
      </c>
      <c r="K73" s="505">
        <v>0.055</v>
      </c>
      <c r="L73" s="505">
        <v>0.283499767174576</v>
      </c>
      <c r="M73" s="505">
        <v>0.093769176303337</v>
      </c>
      <c r="N73" s="332">
        <v>2.07292808987183</v>
      </c>
      <c r="O73" s="332">
        <v>1.4491371517416</v>
      </c>
      <c r="P73" s="332">
        <v>9.43370286654672</v>
      </c>
      <c r="Q73" s="332">
        <v>11.1896988408955</v>
      </c>
      <c r="R73" s="332">
        <v>3.35469965309546</v>
      </c>
      <c r="S73" s="332">
        <v>27.1392804631749</v>
      </c>
      <c r="T73" s="505">
        <v>0.171410680411951</v>
      </c>
      <c r="U73" s="505">
        <v>0.060647545579341</v>
      </c>
      <c r="V73" s="505">
        <v>0.0794936451959049</v>
      </c>
      <c r="W73" s="505">
        <v>1.32603498396853</v>
      </c>
      <c r="X73" s="505">
        <v>0.27374436051738</v>
      </c>
      <c r="Y73" s="505">
        <v>0.2164578249331</v>
      </c>
      <c r="Z73" s="505">
        <v>0.2164578249331</v>
      </c>
      <c r="AA73" s="506">
        <v>0.119135713996546</v>
      </c>
    </row>
    <row r="74" ht="12.75" customHeight="1">
      <c r="A74" s="504" t="s">
        <v>860</v>
      </c>
      <c r="B74" s="90">
        <v>15.0</v>
      </c>
      <c r="C74" s="505">
        <v>0.0431815384615385</v>
      </c>
      <c r="D74" s="505">
        <v>0.0434901326960432</v>
      </c>
      <c r="E74" s="505">
        <v>0.178872586803082</v>
      </c>
      <c r="F74" s="505">
        <v>0.254070237856947</v>
      </c>
      <c r="G74" s="332">
        <v>1.22010029715749</v>
      </c>
      <c r="H74" s="332">
        <v>1.36321361869356</v>
      </c>
      <c r="I74" s="505">
        <v>0.119774888950398</v>
      </c>
      <c r="J74" s="505">
        <v>0.315280803193131</v>
      </c>
      <c r="K74" s="505">
        <v>0.055</v>
      </c>
      <c r="L74" s="505">
        <v>0.166455783708452</v>
      </c>
      <c r="M74" s="505">
        <v>0.10670396701954</v>
      </c>
      <c r="N74" s="332">
        <v>5.51174752338116</v>
      </c>
      <c r="O74" s="332">
        <v>0.813134499854417</v>
      </c>
      <c r="P74" s="332">
        <v>11.8955923887049</v>
      </c>
      <c r="Q74" s="332">
        <v>19.7289798464555</v>
      </c>
      <c r="R74" s="332">
        <v>5.44719866475949</v>
      </c>
      <c r="S74" s="332">
        <v>18.5505278653533</v>
      </c>
      <c r="T74" s="505">
        <v>0.0261653796453651</v>
      </c>
      <c r="U74" s="505">
        <v>0.0284618654840923</v>
      </c>
      <c r="V74" s="505">
        <v>0.0126386823920513</v>
      </c>
      <c r="W74" s="505">
        <v>0.984702087217654</v>
      </c>
      <c r="X74" s="505">
        <v>0.182901056406308</v>
      </c>
      <c r="Y74" s="505">
        <v>0.405976544793835</v>
      </c>
      <c r="Z74" s="505">
        <v>0.405976544793835</v>
      </c>
      <c r="AA74" s="506">
        <v>0.0412152329305818</v>
      </c>
    </row>
    <row r="75" ht="12.75" customHeight="1">
      <c r="A75" s="504" t="s">
        <v>861</v>
      </c>
      <c r="B75" s="90">
        <v>13.0</v>
      </c>
      <c r="C75" s="505">
        <v>0.0496111111111111</v>
      </c>
      <c r="D75" s="505">
        <v>0.0332293643677859</v>
      </c>
      <c r="E75" s="505">
        <v>0.127663327631454</v>
      </c>
      <c r="F75" s="505">
        <v>0.22297163025908</v>
      </c>
      <c r="G75" s="332">
        <v>0.473174907702832</v>
      </c>
      <c r="H75" s="332">
        <v>0.66756973306314</v>
      </c>
      <c r="I75" s="505">
        <v>0.0784536421439505</v>
      </c>
      <c r="J75" s="505">
        <v>0.28264661461127</v>
      </c>
      <c r="K75" s="505">
        <v>0.055</v>
      </c>
      <c r="L75" s="505">
        <v>0.396927612261455</v>
      </c>
      <c r="M75" s="505">
        <v>0.0636864893003226</v>
      </c>
      <c r="N75" s="332">
        <v>5.23447585527297</v>
      </c>
      <c r="O75" s="332">
        <v>0.374719739676593</v>
      </c>
      <c r="P75" s="332">
        <v>5.89476304542662</v>
      </c>
      <c r="Q75" s="332">
        <v>12.8203751726267</v>
      </c>
      <c r="R75" s="332">
        <v>2.74613285538551</v>
      </c>
      <c r="S75" s="332">
        <v>16.7521020758443</v>
      </c>
      <c r="T75" s="505">
        <v>-0.00582154887574042</v>
      </c>
      <c r="U75" s="505">
        <v>0.0216444502609736</v>
      </c>
      <c r="V75" s="505">
        <v>0.0023337952710875</v>
      </c>
      <c r="W75" s="505">
        <v>0.424106065999517</v>
      </c>
      <c r="X75" s="505">
        <v>0.279751670067976</v>
      </c>
      <c r="Y75" s="505">
        <v>0.198152149893126</v>
      </c>
      <c r="Z75" s="505">
        <v>0.198152149893126</v>
      </c>
      <c r="AA75" s="506">
        <v>0.0291926337818951</v>
      </c>
    </row>
    <row r="76" ht="12.75" customHeight="1">
      <c r="A76" s="504" t="s">
        <v>862</v>
      </c>
      <c r="B76" s="90">
        <v>63.0</v>
      </c>
      <c r="C76" s="505">
        <v>0.207125217391304</v>
      </c>
      <c r="D76" s="505">
        <v>0.0230288249061773</v>
      </c>
      <c r="E76" s="505">
        <v>0.0509395127561826</v>
      </c>
      <c r="F76" s="505">
        <v>0.00440357025290346</v>
      </c>
      <c r="G76" s="332">
        <v>1.35598984435052</v>
      </c>
      <c r="H76" s="332">
        <v>1.48713006946134</v>
      </c>
      <c r="I76" s="505">
        <v>0.127135526126004</v>
      </c>
      <c r="J76" s="505">
        <v>0.594103887607587</v>
      </c>
      <c r="K76" s="505">
        <v>0.0588</v>
      </c>
      <c r="L76" s="505">
        <v>0.160893946986808</v>
      </c>
      <c r="M76" s="505">
        <v>0.113775612587465</v>
      </c>
      <c r="N76" s="332">
        <v>1.34275801502331</v>
      </c>
      <c r="O76" s="332">
        <v>1.86622559837887</v>
      </c>
      <c r="P76" s="332">
        <v>16.0709431074008</v>
      </c>
      <c r="Q76" s="332">
        <v>98.6407383048408</v>
      </c>
      <c r="R76" s="332">
        <v>6.16198442885351</v>
      </c>
      <c r="S76" s="332">
        <v>205.211674701412</v>
      </c>
      <c r="T76" s="505">
        <v>-0.00428482546646858</v>
      </c>
      <c r="U76" s="505">
        <v>0.11698649326937</v>
      </c>
      <c r="V76" s="505">
        <v>0.0825165443309914</v>
      </c>
      <c r="W76" s="505">
        <v>7.09416977032967</v>
      </c>
      <c r="X76" s="505">
        <v>0.0254242424403255</v>
      </c>
      <c r="Y76" s="505">
        <v>0.13918756106739</v>
      </c>
      <c r="Z76" s="505">
        <v>0.13918756106739</v>
      </c>
      <c r="AA76" s="506">
        <v>0.0386891833387725</v>
      </c>
    </row>
    <row r="77" ht="12.75" customHeight="1">
      <c r="A77" s="504" t="s">
        <v>863</v>
      </c>
      <c r="B77" s="90">
        <v>78.0</v>
      </c>
      <c r="C77" s="505">
        <v>0.133229807692308</v>
      </c>
      <c r="D77" s="505">
        <v>0.054269454417329</v>
      </c>
      <c r="E77" s="505">
        <v>0.157158435312466</v>
      </c>
      <c r="F77" s="505">
        <v>0.205740282246641</v>
      </c>
      <c r="G77" s="332">
        <v>1.18787633319721</v>
      </c>
      <c r="H77" s="332">
        <v>1.47520738254505</v>
      </c>
      <c r="I77" s="505">
        <v>0.126427318523176</v>
      </c>
      <c r="J77" s="505">
        <v>0.385859052257896</v>
      </c>
      <c r="K77" s="505">
        <v>0.055</v>
      </c>
      <c r="L77" s="505">
        <v>0.281394299891543</v>
      </c>
      <c r="M77" s="505">
        <v>0.102458906610708</v>
      </c>
      <c r="N77" s="332">
        <v>3.22110036158313</v>
      </c>
      <c r="O77" s="332">
        <v>0.967455019147809</v>
      </c>
      <c r="P77" s="332">
        <v>8.39990237504564</v>
      </c>
      <c r="Q77" s="332">
        <v>16.5886613314467</v>
      </c>
      <c r="R77" s="332">
        <v>4.41823664166577</v>
      </c>
      <c r="S77" s="332">
        <v>19.9683629369679</v>
      </c>
      <c r="T77" s="505">
        <v>0.0780756893625751</v>
      </c>
      <c r="U77" s="505">
        <v>0.0253917640383132</v>
      </c>
      <c r="V77" s="505">
        <v>0.0160079968700339</v>
      </c>
      <c r="W77" s="505">
        <v>0.889867077346015</v>
      </c>
      <c r="X77" s="505">
        <v>0.241649949287388</v>
      </c>
      <c r="Y77" s="505">
        <v>0.324022041377589</v>
      </c>
      <c r="Z77" s="505">
        <v>0.324022041377589</v>
      </c>
      <c r="AA77" s="506">
        <v>0.0574060074781313</v>
      </c>
    </row>
    <row r="78" ht="12.75" customHeight="1">
      <c r="A78" s="504" t="s">
        <v>864</v>
      </c>
      <c r="B78" s="90">
        <v>3.0</v>
      </c>
      <c r="C78" s="505">
        <v>0.124233333333333</v>
      </c>
      <c r="D78" s="505">
        <v>0.0554778921334748</v>
      </c>
      <c r="E78" s="505">
        <v>0.0961745443021765</v>
      </c>
      <c r="F78" s="505">
        <v>0.0</v>
      </c>
      <c r="G78" s="332">
        <v>0.267665547396446</v>
      </c>
      <c r="H78" s="332">
        <v>0.838014979629705</v>
      </c>
      <c r="I78" s="505">
        <v>0.0885780897900045</v>
      </c>
      <c r="J78" s="505">
        <v>0.397859983974962</v>
      </c>
      <c r="K78" s="505">
        <v>0.055</v>
      </c>
      <c r="L78" s="505">
        <v>0.767622337096854</v>
      </c>
      <c r="M78" s="505">
        <v>0.0522479908950715</v>
      </c>
      <c r="N78" s="332">
        <v>1.59148031685144</v>
      </c>
      <c r="O78" s="332">
        <v>0.549946541476143</v>
      </c>
      <c r="P78" s="332">
        <v>4.81127477402591</v>
      </c>
      <c r="Q78" s="332">
        <v>9.42230539891849</v>
      </c>
      <c r="R78" s="332">
        <v>0.549372073523454</v>
      </c>
      <c r="S78" s="332">
        <v>7.08607803907209</v>
      </c>
      <c r="T78" s="505">
        <v>0.133324310376725</v>
      </c>
      <c r="U78" s="505">
        <v>0.0529024546985911</v>
      </c>
      <c r="V78" s="505">
        <v>0.00856348039454338</v>
      </c>
      <c r="W78" s="505">
        <v>1.05009680854522</v>
      </c>
      <c r="X78" s="505">
        <v>0.198097705233718</v>
      </c>
      <c r="Y78" s="505">
        <v>0.0</v>
      </c>
      <c r="Z78" s="505">
        <v>0.0</v>
      </c>
      <c r="AA78" s="506">
        <v>0.060430872618297</v>
      </c>
    </row>
    <row r="79" ht="12.75" customHeight="1">
      <c r="A79" s="504" t="s">
        <v>14</v>
      </c>
      <c r="B79" s="90">
        <v>68.0</v>
      </c>
      <c r="C79" s="505">
        <v>0.0887989130434782</v>
      </c>
      <c r="D79" s="505">
        <v>0.254385400350807</v>
      </c>
      <c r="E79" s="505">
        <v>0.185170790234001</v>
      </c>
      <c r="F79" s="505">
        <v>0.102127755058399</v>
      </c>
      <c r="G79" s="332">
        <v>1.53426722020609</v>
      </c>
      <c r="H79" s="332">
        <v>1.60774625863407</v>
      </c>
      <c r="I79" s="505">
        <v>0.134300127762864</v>
      </c>
      <c r="J79" s="505">
        <v>0.384042651176921</v>
      </c>
      <c r="K79" s="505">
        <v>0.055</v>
      </c>
      <c r="L79" s="505">
        <v>0.101249851782572</v>
      </c>
      <c r="M79" s="505">
        <v>0.124878816118524</v>
      </c>
      <c r="N79" s="332">
        <v>0.722010058861165</v>
      </c>
      <c r="O79" s="332">
        <v>4.97579828260699</v>
      </c>
      <c r="P79" s="332">
        <v>12.6550414308954</v>
      </c>
      <c r="Q79" s="332">
        <v>19.336945230157</v>
      </c>
      <c r="R79" s="332">
        <v>3.79324626719856</v>
      </c>
      <c r="S79" s="332">
        <v>29.657290214297</v>
      </c>
      <c r="T79" s="505">
        <v>0.203316253952481</v>
      </c>
      <c r="U79" s="505">
        <v>0.168324923972262</v>
      </c>
      <c r="V79" s="505">
        <v>0.094211405166162</v>
      </c>
      <c r="W79" s="505">
        <v>0.685618469941525</v>
      </c>
      <c r="X79" s="505">
        <v>0.227663910589919</v>
      </c>
      <c r="Y79" s="505">
        <v>0.328441988034146</v>
      </c>
      <c r="Z79" s="505">
        <v>0.328441988034146</v>
      </c>
      <c r="AA79" s="506">
        <v>0.27728175935893</v>
      </c>
    </row>
    <row r="80" ht="12.75" customHeight="1">
      <c r="A80" s="504" t="s">
        <v>865</v>
      </c>
      <c r="B80" s="90">
        <v>30.0</v>
      </c>
      <c r="C80" s="505">
        <v>0.156969230769231</v>
      </c>
      <c r="D80" s="505">
        <v>0.272996368532017</v>
      </c>
      <c r="E80" s="505">
        <v>0.381661662675083</v>
      </c>
      <c r="F80" s="505">
        <v>0.135037877544536</v>
      </c>
      <c r="G80" s="332">
        <v>1.68924736107712</v>
      </c>
      <c r="H80" s="332">
        <v>1.75714272171589</v>
      </c>
      <c r="I80" s="505">
        <v>0.143174277669924</v>
      </c>
      <c r="J80" s="505">
        <v>0.415687230296765</v>
      </c>
      <c r="K80" s="505">
        <v>0.055</v>
      </c>
      <c r="L80" s="505">
        <v>0.105440196401897</v>
      </c>
      <c r="M80" s="505">
        <v>0.132427361814286</v>
      </c>
      <c r="N80" s="332">
        <v>1.5108753291051</v>
      </c>
      <c r="O80" s="332">
        <v>3.66413024357325</v>
      </c>
      <c r="P80" s="332">
        <v>11.7772350103805</v>
      </c>
      <c r="Q80" s="332">
        <v>13.3422948442756</v>
      </c>
      <c r="R80" s="332">
        <v>6.39778051134692</v>
      </c>
      <c r="S80" s="332">
        <v>20.0688434916645</v>
      </c>
      <c r="T80" s="505">
        <v>0.342870199254008</v>
      </c>
      <c r="U80" s="505">
        <v>0.0449249977571176</v>
      </c>
      <c r="V80" s="505">
        <v>0.152418949686686</v>
      </c>
      <c r="W80" s="505">
        <v>1.05898037175258</v>
      </c>
      <c r="X80" s="505">
        <v>0.46515933713298</v>
      </c>
      <c r="Y80" s="505">
        <v>0.142470235330398</v>
      </c>
      <c r="Z80" s="505">
        <v>0.142470235330397</v>
      </c>
      <c r="AA80" s="506">
        <v>0.282619614915769</v>
      </c>
    </row>
    <row r="81" ht="12.75" customHeight="1">
      <c r="A81" s="504" t="s">
        <v>866</v>
      </c>
      <c r="B81" s="90">
        <v>8.0</v>
      </c>
      <c r="C81" s="505">
        <v>0.155366666666667</v>
      </c>
      <c r="D81" s="505">
        <v>0.25504298331126</v>
      </c>
      <c r="E81" s="505">
        <v>0.287912534105587</v>
      </c>
      <c r="F81" s="505">
        <v>0.155551897209396</v>
      </c>
      <c r="G81" s="332">
        <v>0.780333955637695</v>
      </c>
      <c r="H81" s="332">
        <v>0.943738631847597</v>
      </c>
      <c r="I81" s="505">
        <v>0.0948580747317473</v>
      </c>
      <c r="J81" s="505">
        <v>0.411608786132294</v>
      </c>
      <c r="K81" s="505">
        <v>0.055</v>
      </c>
      <c r="L81" s="505">
        <v>0.280671669259351</v>
      </c>
      <c r="M81" s="505">
        <v>0.0798118069110077</v>
      </c>
      <c r="N81" s="332">
        <v>1.16613014553648</v>
      </c>
      <c r="O81" s="332">
        <v>1.07267162921911</v>
      </c>
      <c r="P81" s="332">
        <v>3.28153620921212</v>
      </c>
      <c r="Q81" s="332">
        <v>4.06387488005904</v>
      </c>
      <c r="R81" s="332">
        <v>1.06087766491348</v>
      </c>
      <c r="S81" s="332">
        <v>10.0155029018105</v>
      </c>
      <c r="T81" s="505">
        <v>0.0939586157532301</v>
      </c>
      <c r="U81" s="505">
        <v>0.0518036552720751</v>
      </c>
      <c r="V81" s="505">
        <v>0.00151167254654922</v>
      </c>
      <c r="W81" s="505">
        <v>0.00598353316552729</v>
      </c>
      <c r="X81" s="505">
        <v>0.352900093688783</v>
      </c>
      <c r="Y81" s="505">
        <v>0.123714823574842</v>
      </c>
      <c r="Z81" s="505">
        <v>0.123714823574842</v>
      </c>
      <c r="AA81" s="506">
        <v>0.263305449350808</v>
      </c>
    </row>
    <row r="82" ht="12.75" customHeight="1">
      <c r="A82" s="504" t="s">
        <v>867</v>
      </c>
      <c r="B82" s="90">
        <v>13.0</v>
      </c>
      <c r="C82" s="505">
        <v>0.119</v>
      </c>
      <c r="D82" s="505">
        <v>0.12855202477384</v>
      </c>
      <c r="E82" s="505">
        <v>0.334239634457676</v>
      </c>
      <c r="F82" s="505">
        <v>0.14205695165101</v>
      </c>
      <c r="G82" s="332">
        <v>1.28866738291523</v>
      </c>
      <c r="H82" s="332">
        <v>1.32769253386487</v>
      </c>
      <c r="I82" s="505">
        <v>0.117664936511573</v>
      </c>
      <c r="J82" s="505">
        <v>0.393741859189802</v>
      </c>
      <c r="K82" s="505">
        <v>0.055</v>
      </c>
      <c r="L82" s="505">
        <v>0.0826871790079538</v>
      </c>
      <c r="M82" s="505">
        <v>0.111346400977359</v>
      </c>
      <c r="N82" s="332">
        <v>2.91427090535035</v>
      </c>
      <c r="O82" s="332">
        <v>3.21972531084115</v>
      </c>
      <c r="P82" s="332">
        <v>20.2286668837516</v>
      </c>
      <c r="Q82" s="332">
        <v>25.0522286961947</v>
      </c>
      <c r="R82" s="332">
        <v>9.0441903847061</v>
      </c>
      <c r="S82" s="332">
        <v>13.4941582833768</v>
      </c>
      <c r="T82" s="505">
        <v>0.249785840949393</v>
      </c>
      <c r="U82" s="505">
        <v>0.00845520479920594</v>
      </c>
      <c r="V82" s="505">
        <v>0.0223997771050944</v>
      </c>
      <c r="W82" s="505">
        <v>0.488181309178904</v>
      </c>
      <c r="X82" s="505">
        <v>0.362833026208509</v>
      </c>
      <c r="Y82" s="505">
        <v>0.269142322729812</v>
      </c>
      <c r="Z82" s="505">
        <v>0.269142322729812</v>
      </c>
      <c r="AA82" s="506">
        <v>0.128418639628571</v>
      </c>
    </row>
    <row r="83" ht="12.75" customHeight="1">
      <c r="A83" s="504" t="s">
        <v>868</v>
      </c>
      <c r="B83" s="90">
        <v>91.0</v>
      </c>
      <c r="C83" s="505">
        <v>0.303797586206896</v>
      </c>
      <c r="D83" s="505">
        <v>0.25914280028923</v>
      </c>
      <c r="E83" s="505">
        <v>0.218723621184637</v>
      </c>
      <c r="F83" s="505">
        <v>0.159168683956476</v>
      </c>
      <c r="G83" s="332">
        <v>1.35788021037296</v>
      </c>
      <c r="H83" s="332">
        <v>1.36357573096436</v>
      </c>
      <c r="I83" s="505">
        <v>0.119796398419283</v>
      </c>
      <c r="J83" s="505">
        <v>0.587095438715844</v>
      </c>
      <c r="K83" s="505">
        <v>0.0588</v>
      </c>
      <c r="L83" s="505">
        <v>0.0458246282864187</v>
      </c>
      <c r="M83" s="505">
        <v>0.116327639099099</v>
      </c>
      <c r="N83" s="332">
        <v>0.781397437389893</v>
      </c>
      <c r="O83" s="332">
        <v>3.59228805479887</v>
      </c>
      <c r="P83" s="332">
        <v>10.6540850804067</v>
      </c>
      <c r="Q83" s="332">
        <v>13.7863381946779</v>
      </c>
      <c r="R83" s="332">
        <v>3.79563258170173</v>
      </c>
      <c r="S83" s="332">
        <v>105.432982695379</v>
      </c>
      <c r="T83" s="505">
        <v>0.0668243620831133</v>
      </c>
      <c r="U83" s="505">
        <v>0.134487579729349</v>
      </c>
      <c r="V83" s="505">
        <v>0.140390237564136</v>
      </c>
      <c r="W83" s="505">
        <v>0.671797838994726</v>
      </c>
      <c r="X83" s="505">
        <v>0.227663417530187</v>
      </c>
      <c r="Y83" s="505">
        <v>6.55147729701391E-4</v>
      </c>
      <c r="Z83" s="505">
        <v>6.55147729701433E-4</v>
      </c>
      <c r="AA83" s="506">
        <v>0.289701118297222</v>
      </c>
    </row>
    <row r="84" ht="12.75" customHeight="1">
      <c r="A84" s="504" t="s">
        <v>869</v>
      </c>
      <c r="B84" s="90">
        <v>33.0</v>
      </c>
      <c r="C84" s="505">
        <v>0.25943</v>
      </c>
      <c r="D84" s="505">
        <v>-0.0585317328437394</v>
      </c>
      <c r="E84" s="505">
        <v>-0.0102508231486196</v>
      </c>
      <c r="F84" s="505">
        <v>0.191061831210962</v>
      </c>
      <c r="G84" s="332">
        <v>1.41651140781055</v>
      </c>
      <c r="H84" s="332">
        <v>1.55130588771072</v>
      </c>
      <c r="I84" s="505">
        <v>0.130947569730017</v>
      </c>
      <c r="J84" s="505">
        <v>0.552438375467892</v>
      </c>
      <c r="K84" s="505">
        <v>0.0588</v>
      </c>
      <c r="L84" s="505">
        <v>0.150060725696611</v>
      </c>
      <c r="M84" s="505">
        <v>0.117915160391344</v>
      </c>
      <c r="N84" s="332">
        <v>0.665069739871589</v>
      </c>
      <c r="O84" s="332">
        <v>6.33261280809359</v>
      </c>
      <c r="P84" s="332">
        <v>14.8358726258397</v>
      </c>
      <c r="Q84" s="332" t="s">
        <v>794</v>
      </c>
      <c r="R84" s="332">
        <v>5.20934695445072</v>
      </c>
      <c r="S84" s="332">
        <v>28.6982530366495</v>
      </c>
      <c r="T84" s="505">
        <v>0.113304127134276</v>
      </c>
      <c r="U84" s="505">
        <v>0.064780861262625</v>
      </c>
      <c r="V84" s="505">
        <v>0.110330180979181</v>
      </c>
      <c r="W84" s="505" t="s">
        <v>794</v>
      </c>
      <c r="X84" s="505">
        <v>-0.157308426666963</v>
      </c>
      <c r="Y84" s="505">
        <v>0.0</v>
      </c>
      <c r="Z84" s="505">
        <v>0.0</v>
      </c>
      <c r="AA84" s="506">
        <v>-0.0167094127752554</v>
      </c>
    </row>
    <row r="85" ht="12.75" customHeight="1">
      <c r="A85" s="504" t="s">
        <v>870</v>
      </c>
      <c r="B85" s="90">
        <v>390.0</v>
      </c>
      <c r="C85" s="505">
        <v>0.201011923076923</v>
      </c>
      <c r="D85" s="505">
        <v>0.218069801766497</v>
      </c>
      <c r="E85" s="505">
        <v>0.224707212836647</v>
      </c>
      <c r="F85" s="505">
        <v>0.177803213313893</v>
      </c>
      <c r="G85" s="332">
        <v>1.41297094269772</v>
      </c>
      <c r="H85" s="332">
        <v>1.46977124024783</v>
      </c>
      <c r="I85" s="505">
        <v>0.126104411670721</v>
      </c>
      <c r="J85" s="505">
        <v>0.521112101835772</v>
      </c>
      <c r="K85" s="505">
        <v>0.0588</v>
      </c>
      <c r="L85" s="505">
        <v>0.0856296143288529</v>
      </c>
      <c r="M85" s="505">
        <v>0.119082405526093</v>
      </c>
      <c r="N85" s="332">
        <v>0.959207166594295</v>
      </c>
      <c r="O85" s="332">
        <v>7.58755022424056</v>
      </c>
      <c r="P85" s="332">
        <v>21.3278690332516</v>
      </c>
      <c r="Q85" s="332">
        <v>31.8328288727595</v>
      </c>
      <c r="R85" s="332">
        <v>8.38781403245339</v>
      </c>
      <c r="S85" s="332">
        <v>103.735737059846</v>
      </c>
      <c r="T85" s="505">
        <v>0.130269921149307</v>
      </c>
      <c r="U85" s="505">
        <v>0.0817222121966031</v>
      </c>
      <c r="V85" s="505">
        <v>0.213053677098103</v>
      </c>
      <c r="W85" s="505">
        <v>1.37639458077485</v>
      </c>
      <c r="X85" s="505">
        <v>0.196832641622106</v>
      </c>
      <c r="Y85" s="505">
        <v>0.340111768228925</v>
      </c>
      <c r="Z85" s="505">
        <v>0.340111768228925</v>
      </c>
      <c r="AA85" s="506">
        <v>0.241698966742379</v>
      </c>
    </row>
    <row r="86" ht="12.75" customHeight="1">
      <c r="A86" s="504" t="s">
        <v>871</v>
      </c>
      <c r="B86" s="90">
        <v>28.0</v>
      </c>
      <c r="C86" s="505">
        <v>0.1520936</v>
      </c>
      <c r="D86" s="505">
        <v>0.198372794052753</v>
      </c>
      <c r="E86" s="505">
        <v>0.486315388519663</v>
      </c>
      <c r="F86" s="505">
        <v>0.206264483123579</v>
      </c>
      <c r="G86" s="332">
        <v>1.21254749285715</v>
      </c>
      <c r="H86" s="332">
        <v>1.3424843767996</v>
      </c>
      <c r="I86" s="505">
        <v>0.118543571981896</v>
      </c>
      <c r="J86" s="505">
        <v>0.382989570111733</v>
      </c>
      <c r="K86" s="505">
        <v>0.055</v>
      </c>
      <c r="L86" s="505">
        <v>0.222365408648852</v>
      </c>
      <c r="M86" s="505">
        <v>0.101356155262212</v>
      </c>
      <c r="N86" s="332">
        <v>2.87484817768291</v>
      </c>
      <c r="O86" s="332">
        <v>0.676327691600903</v>
      </c>
      <c r="P86" s="332">
        <v>2.96046909765031</v>
      </c>
      <c r="Q86" s="332">
        <v>3.39036480167289</v>
      </c>
      <c r="R86" s="332">
        <v>1.50775706306258</v>
      </c>
      <c r="S86" s="332">
        <v>12.7952871929412</v>
      </c>
      <c r="T86" s="505">
        <v>0.194402389032464</v>
      </c>
      <c r="U86" s="505">
        <v>0.0405283851493154</v>
      </c>
      <c r="V86" s="505">
        <v>0.0512979629176749</v>
      </c>
      <c r="W86" s="505">
        <v>0.487027899066796</v>
      </c>
      <c r="X86" s="505">
        <v>0.537480679412654</v>
      </c>
      <c r="Y86" s="505">
        <v>0.0524651923883918</v>
      </c>
      <c r="Z86" s="505">
        <v>0.0524651923883918</v>
      </c>
      <c r="AA86" s="506">
        <v>0.198905231885773</v>
      </c>
    </row>
    <row r="87" ht="12.75" customHeight="1">
      <c r="A87" s="504" t="s">
        <v>872</v>
      </c>
      <c r="B87" s="90">
        <v>16.0</v>
      </c>
      <c r="C87" s="505">
        <v>0.184977777777778</v>
      </c>
      <c r="D87" s="505">
        <v>0.140459635738825</v>
      </c>
      <c r="E87" s="505">
        <v>0.0615188319427798</v>
      </c>
      <c r="F87" s="505">
        <v>0.0474463716195552</v>
      </c>
      <c r="G87" s="332">
        <v>0.711358423608037</v>
      </c>
      <c r="H87" s="332">
        <v>1.03097371026526</v>
      </c>
      <c r="I87" s="505">
        <v>0.100039838389756</v>
      </c>
      <c r="J87" s="505">
        <v>0.519210476889995</v>
      </c>
      <c r="K87" s="505">
        <v>0.0588</v>
      </c>
      <c r="L87" s="505">
        <v>0.39450630773069</v>
      </c>
      <c r="M87" s="505">
        <v>0.077971219291562</v>
      </c>
      <c r="N87" s="332">
        <v>0.521457585225784</v>
      </c>
      <c r="O87" s="332">
        <v>3.17695759202645</v>
      </c>
      <c r="P87" s="332">
        <v>8.74089286190526</v>
      </c>
      <c r="Q87" s="332">
        <v>25.6624920410515</v>
      </c>
      <c r="R87" s="332">
        <v>2.18793189417313</v>
      </c>
      <c r="S87" s="332">
        <v>30.2462176854748</v>
      </c>
      <c r="T87" s="505">
        <v>0.0614378777867187</v>
      </c>
      <c r="U87" s="505">
        <v>0.171617546247299</v>
      </c>
      <c r="V87" s="505">
        <v>0.0104004800709548</v>
      </c>
      <c r="W87" s="505">
        <v>0.62186778246158</v>
      </c>
      <c r="X87" s="505">
        <v>0.0297080542242605</v>
      </c>
      <c r="Y87" s="505">
        <v>0.0627732949625411</v>
      </c>
      <c r="Z87" s="505">
        <v>0.0627732949625411</v>
      </c>
      <c r="AA87" s="506">
        <v>0.122710961497652</v>
      </c>
    </row>
    <row r="88" ht="12.75" customHeight="1">
      <c r="A88" s="504" t="s">
        <v>873</v>
      </c>
      <c r="B88" s="90">
        <v>79.0</v>
      </c>
      <c r="C88" s="505">
        <v>0.0351158490566038</v>
      </c>
      <c r="D88" s="505">
        <v>0.183406197801619</v>
      </c>
      <c r="E88" s="505">
        <v>0.259866218160797</v>
      </c>
      <c r="F88" s="505">
        <v>0.184466328861244</v>
      </c>
      <c r="G88" s="332">
        <v>1.17848957712427</v>
      </c>
      <c r="H88" s="332">
        <v>1.23311948720733</v>
      </c>
      <c r="I88" s="505">
        <v>0.112047297540116</v>
      </c>
      <c r="J88" s="505">
        <v>0.413487539483015</v>
      </c>
      <c r="K88" s="505">
        <v>0.055</v>
      </c>
      <c r="L88" s="505">
        <v>0.104571073485597</v>
      </c>
      <c r="M88" s="505">
        <v>0.104643948136467</v>
      </c>
      <c r="N88" s="332">
        <v>1.4179419448565</v>
      </c>
      <c r="O88" s="332">
        <v>3.56144346107062</v>
      </c>
      <c r="P88" s="332">
        <v>14.6993551574414</v>
      </c>
      <c r="Q88" s="332">
        <v>19.0005368793083</v>
      </c>
      <c r="R88" s="332">
        <v>5.20133390280494</v>
      </c>
      <c r="S88" s="332">
        <v>36.7272478465782</v>
      </c>
      <c r="T88" s="505">
        <v>0.231078550606329</v>
      </c>
      <c r="U88" s="505">
        <v>0.0246019848511246</v>
      </c>
      <c r="V88" s="505">
        <v>0.035153674659288</v>
      </c>
      <c r="W88" s="505">
        <v>0.499373353905141</v>
      </c>
      <c r="X88" s="505">
        <v>0.201291404712952</v>
      </c>
      <c r="Y88" s="505">
        <v>0.510653044471366</v>
      </c>
      <c r="Z88" s="505">
        <v>0.510653044471366</v>
      </c>
      <c r="AA88" s="506">
        <v>0.190829429604456</v>
      </c>
    </row>
    <row r="89" ht="12.75" customHeight="1">
      <c r="A89" s="504" t="s">
        <v>874</v>
      </c>
      <c r="B89" s="90">
        <v>49.0</v>
      </c>
      <c r="C89" s="505">
        <v>0.168130434782609</v>
      </c>
      <c r="D89" s="505">
        <v>0.199834551402252</v>
      </c>
      <c r="E89" s="505">
        <v>0.123767392175671</v>
      </c>
      <c r="F89" s="505">
        <v>0.221048184216636</v>
      </c>
      <c r="G89" s="332">
        <v>0.473906125035456</v>
      </c>
      <c r="H89" s="332">
        <v>0.88226816528566</v>
      </c>
      <c r="I89" s="505">
        <v>0.0912067290179682</v>
      </c>
      <c r="J89" s="505">
        <v>0.553716956215924</v>
      </c>
      <c r="K89" s="505">
        <v>0.0588</v>
      </c>
      <c r="L89" s="505">
        <v>0.540689405125109</v>
      </c>
      <c r="M89" s="505">
        <v>0.0657366197278533</v>
      </c>
      <c r="N89" s="332">
        <v>0.661729432644501</v>
      </c>
      <c r="O89" s="332">
        <v>2.17522466112845</v>
      </c>
      <c r="P89" s="332">
        <v>5.98435411523428</v>
      </c>
      <c r="Q89" s="332">
        <v>10.8776706759918</v>
      </c>
      <c r="R89" s="332">
        <v>1.28729588296592</v>
      </c>
      <c r="S89" s="332">
        <v>145.854113919781</v>
      </c>
      <c r="T89" s="505">
        <v>0.00367390985386587</v>
      </c>
      <c r="U89" s="505">
        <v>0.15170847980907</v>
      </c>
      <c r="V89" s="505">
        <v>0.0576175067314334</v>
      </c>
      <c r="W89" s="505">
        <v>0.361599941958005</v>
      </c>
      <c r="X89" s="505">
        <v>0.157579918038155</v>
      </c>
      <c r="Y89" s="505">
        <v>0.519086211396578</v>
      </c>
      <c r="Z89" s="505">
        <v>0.519086211396578</v>
      </c>
      <c r="AA89" s="506">
        <v>0.200074966874699</v>
      </c>
    </row>
    <row r="90" ht="12.75" customHeight="1">
      <c r="A90" s="504" t="s">
        <v>875</v>
      </c>
      <c r="B90" s="90">
        <v>15.0</v>
      </c>
      <c r="C90" s="505">
        <v>0.05765</v>
      </c>
      <c r="D90" s="505">
        <v>0.437646573866603</v>
      </c>
      <c r="E90" s="505">
        <v>0.708801911376765</v>
      </c>
      <c r="F90" s="505">
        <v>0.252152578426065</v>
      </c>
      <c r="G90" s="332">
        <v>1.74425045215589</v>
      </c>
      <c r="H90" s="332">
        <v>2.00045650283864</v>
      </c>
      <c r="I90" s="505">
        <v>0.157627116268615</v>
      </c>
      <c r="J90" s="505">
        <v>0.440592356582597</v>
      </c>
      <c r="K90" s="505">
        <v>0.055</v>
      </c>
      <c r="L90" s="505">
        <v>0.193908534851493</v>
      </c>
      <c r="M90" s="505">
        <v>0.135060600162726</v>
      </c>
      <c r="N90" s="332">
        <v>1.78368627132191</v>
      </c>
      <c r="O90" s="332">
        <v>5.04650987092567</v>
      </c>
      <c r="P90" s="332">
        <v>10.7613897211028</v>
      </c>
      <c r="Q90" s="332">
        <v>11.4676675975009</v>
      </c>
      <c r="R90" s="332" t="s">
        <v>794</v>
      </c>
      <c r="S90" s="332">
        <v>13.5507314422702</v>
      </c>
      <c r="T90" s="505">
        <v>0.11365806683827</v>
      </c>
      <c r="U90" s="505">
        <v>0.0229299002578189</v>
      </c>
      <c r="V90" s="505">
        <v>0.0211059742125931</v>
      </c>
      <c r="W90" s="505">
        <v>0.0789063998419489</v>
      </c>
      <c r="X90" s="505" t="s">
        <v>794</v>
      </c>
      <c r="Y90" s="505">
        <v>1.07173290397224</v>
      </c>
      <c r="Z90" s="505">
        <v>1.07173290397224</v>
      </c>
      <c r="AA90" s="506">
        <v>0.440611900996858</v>
      </c>
    </row>
    <row r="91" ht="12.75" customHeight="1">
      <c r="A91" s="504" t="s">
        <v>520</v>
      </c>
      <c r="B91" s="90">
        <v>18.0</v>
      </c>
      <c r="C91" s="505">
        <v>0.149918181818182</v>
      </c>
      <c r="D91" s="505">
        <v>0.093520310959022</v>
      </c>
      <c r="E91" s="505">
        <v>0.241953992307827</v>
      </c>
      <c r="F91" s="505">
        <v>0.221669546319753</v>
      </c>
      <c r="G91" s="332">
        <v>0.924593818992115</v>
      </c>
      <c r="H91" s="332">
        <v>1.0582657494304</v>
      </c>
      <c r="I91" s="505">
        <v>0.101660985516166</v>
      </c>
      <c r="J91" s="505">
        <v>0.280462868089581</v>
      </c>
      <c r="K91" s="505">
        <v>0.055</v>
      </c>
      <c r="L91" s="505">
        <v>0.227859755768356</v>
      </c>
      <c r="M91" s="505">
        <v>0.0878957531107264</v>
      </c>
      <c r="N91" s="332">
        <v>3.08578181196737</v>
      </c>
      <c r="O91" s="332">
        <v>1.08254167053071</v>
      </c>
      <c r="P91" s="332">
        <v>7.65371134345007</v>
      </c>
      <c r="Q91" s="332">
        <v>11.5441879547003</v>
      </c>
      <c r="R91" s="332">
        <v>4.252470295168</v>
      </c>
      <c r="S91" s="332">
        <v>23.8519719439251</v>
      </c>
      <c r="T91" s="505">
        <v>0.0721929149262265</v>
      </c>
      <c r="U91" s="505">
        <v>0.047303289099368</v>
      </c>
      <c r="V91" s="505">
        <v>0.0233850696452669</v>
      </c>
      <c r="W91" s="505">
        <v>0.504797877572701</v>
      </c>
      <c r="X91" s="505">
        <v>0.367817426593308</v>
      </c>
      <c r="Y91" s="505">
        <v>0.334489041067848</v>
      </c>
      <c r="Z91" s="505">
        <v>0.334489041067848</v>
      </c>
      <c r="AA91" s="506">
        <v>0.0937732195253826</v>
      </c>
    </row>
    <row r="92" ht="12.75" customHeight="1">
      <c r="A92" s="504" t="s">
        <v>876</v>
      </c>
      <c r="B92" s="90">
        <v>4.0</v>
      </c>
      <c r="C92" s="505">
        <v>0.0378333333333333</v>
      </c>
      <c r="D92" s="505">
        <v>0.400631300156468</v>
      </c>
      <c r="E92" s="505">
        <v>0.16937779933759</v>
      </c>
      <c r="F92" s="505">
        <v>0.222882133794072</v>
      </c>
      <c r="G92" s="332">
        <v>0.932381533887687</v>
      </c>
      <c r="H92" s="332">
        <v>1.10783086217145</v>
      </c>
      <c r="I92" s="505">
        <v>0.104605153212984</v>
      </c>
      <c r="J92" s="505">
        <v>0.163412690921062</v>
      </c>
      <c r="K92" s="505">
        <v>0.0473</v>
      </c>
      <c r="L92" s="505">
        <v>0.215385999025727</v>
      </c>
      <c r="M92" s="505">
        <v>0.0897154861004038</v>
      </c>
      <c r="N92" s="332">
        <v>0.509337853202832</v>
      </c>
      <c r="O92" s="332">
        <v>6.32361457806892</v>
      </c>
      <c r="P92" s="332">
        <v>12.476631341364</v>
      </c>
      <c r="Q92" s="332">
        <v>15.8652793666888</v>
      </c>
      <c r="R92" s="332">
        <v>6.75322561352964</v>
      </c>
      <c r="S92" s="332">
        <v>17.8615779639985</v>
      </c>
      <c r="T92" s="505">
        <v>0.0132417922254688</v>
      </c>
      <c r="U92" s="505">
        <v>0.147967760261051</v>
      </c>
      <c r="V92" s="505">
        <v>0.0558109279297969</v>
      </c>
      <c r="W92" s="505">
        <v>0.188572418962807</v>
      </c>
      <c r="X92" s="505">
        <v>0.335553285922049</v>
      </c>
      <c r="Y92" s="505">
        <v>0.358794709232193</v>
      </c>
      <c r="Z92" s="505">
        <v>0.358794709232193</v>
      </c>
      <c r="AA92" s="506">
        <v>0.398581987238507</v>
      </c>
    </row>
    <row r="93" ht="12.75" customHeight="1">
      <c r="A93" s="504" t="s">
        <v>877</v>
      </c>
      <c r="B93" s="90">
        <v>35.0</v>
      </c>
      <c r="C93" s="505">
        <v>0.141598181818182</v>
      </c>
      <c r="D93" s="505">
        <v>0.0892890864068869</v>
      </c>
      <c r="E93" s="505">
        <v>0.135292365207738</v>
      </c>
      <c r="F93" s="505">
        <v>0.244369805795978</v>
      </c>
      <c r="G93" s="332">
        <v>1.23285574683998</v>
      </c>
      <c r="H93" s="332">
        <v>1.54512447088531</v>
      </c>
      <c r="I93" s="505">
        <v>0.130580393570587</v>
      </c>
      <c r="J93" s="505">
        <v>0.411713245670188</v>
      </c>
      <c r="K93" s="505">
        <v>0.055</v>
      </c>
      <c r="L93" s="505">
        <v>0.305138573746287</v>
      </c>
      <c r="M93" s="505">
        <v>0.103322244684264</v>
      </c>
      <c r="N93" s="332">
        <v>1.66098080413417</v>
      </c>
      <c r="O93" s="332">
        <v>1.45133748953783</v>
      </c>
      <c r="P93" s="332">
        <v>6.3383734793169</v>
      </c>
      <c r="Q93" s="332">
        <v>11.6361932152168</v>
      </c>
      <c r="R93" s="332">
        <v>3.52615118560412</v>
      </c>
      <c r="S93" s="332">
        <v>10.2809242996056</v>
      </c>
      <c r="T93" s="505">
        <v>0.0544191092311044</v>
      </c>
      <c r="U93" s="505">
        <v>0.122941700918258</v>
      </c>
      <c r="V93" s="505">
        <v>0.110413287972916</v>
      </c>
      <c r="W93" s="505">
        <v>1.92665629841521</v>
      </c>
      <c r="X93" s="505">
        <v>0.0405361647492955</v>
      </c>
      <c r="Y93" s="505">
        <v>0.355957446704648</v>
      </c>
      <c r="Z93" s="505">
        <v>0.355957446704648</v>
      </c>
      <c r="AA93" s="506">
        <v>0.0950203793053509</v>
      </c>
    </row>
    <row r="94" ht="12.75" customHeight="1">
      <c r="A94" s="504" t="s">
        <v>878</v>
      </c>
      <c r="B94" s="90">
        <v>15.0</v>
      </c>
      <c r="C94" s="505">
        <v>0.0404733333333333</v>
      </c>
      <c r="D94" s="505">
        <v>0.181913809157806</v>
      </c>
      <c r="E94" s="505">
        <v>0.058204550746344</v>
      </c>
      <c r="F94" s="505">
        <v>0.166496187683284</v>
      </c>
      <c r="G94" s="332">
        <v>0.409461781987652</v>
      </c>
      <c r="H94" s="332">
        <v>0.635139419601648</v>
      </c>
      <c r="I94" s="505">
        <v>0.0765272815243379</v>
      </c>
      <c r="J94" s="505">
        <v>0.149707622010175</v>
      </c>
      <c r="K94" s="505">
        <v>0.0473</v>
      </c>
      <c r="L94" s="505">
        <v>0.42586480270209</v>
      </c>
      <c r="M94" s="505">
        <v>0.0590445597525051</v>
      </c>
      <c r="N94" s="332">
        <v>0.372295458254589</v>
      </c>
      <c r="O94" s="332">
        <v>4.28339994607903</v>
      </c>
      <c r="P94" s="332">
        <v>13.7452570530135</v>
      </c>
      <c r="Q94" s="332">
        <v>23.7623070921024</v>
      </c>
      <c r="R94" s="332">
        <v>1.91799932011059</v>
      </c>
      <c r="S94" s="332">
        <v>20.5293721490881</v>
      </c>
      <c r="T94" s="505">
        <v>0.0892296665420485</v>
      </c>
      <c r="U94" s="505">
        <v>0.329035169399364</v>
      </c>
      <c r="V94" s="505">
        <v>0.199716397034863</v>
      </c>
      <c r="W94" s="505">
        <v>1.50347877913707</v>
      </c>
      <c r="X94" s="505">
        <v>0.112411186427186</v>
      </c>
      <c r="Y94" s="505">
        <v>0.592810094436949</v>
      </c>
      <c r="Z94" s="505">
        <v>0.592810094436949</v>
      </c>
      <c r="AA94" s="506">
        <v>0.18013952427817</v>
      </c>
    </row>
    <row r="95" ht="12.75" customHeight="1">
      <c r="A95" s="504" t="s">
        <v>879</v>
      </c>
      <c r="B95" s="90">
        <v>16.0</v>
      </c>
      <c r="C95" s="505">
        <v>0.143518181818182</v>
      </c>
      <c r="D95" s="505">
        <v>0.295108130367133</v>
      </c>
      <c r="E95" s="505">
        <v>0.0690678018279974</v>
      </c>
      <c r="F95" s="505">
        <v>0.180614059351168</v>
      </c>
      <c r="G95" s="332">
        <v>0.872520875342439</v>
      </c>
      <c r="H95" s="332">
        <v>1.15241535362451</v>
      </c>
      <c r="I95" s="505">
        <v>0.107253472005296</v>
      </c>
      <c r="J95" s="505">
        <v>0.279613182356374</v>
      </c>
      <c r="K95" s="505">
        <v>0.055</v>
      </c>
      <c r="L95" s="505">
        <v>0.30263279217508</v>
      </c>
      <c r="M95" s="505">
        <v>0.0872786569790836</v>
      </c>
      <c r="N95" s="332">
        <v>0.256864296613163</v>
      </c>
      <c r="O95" s="332">
        <v>9.18294457721753</v>
      </c>
      <c r="P95" s="332">
        <v>20.0029768751094</v>
      </c>
      <c r="Q95" s="332">
        <v>31.1394593788849</v>
      </c>
      <c r="R95" s="332">
        <v>3.08720296169029</v>
      </c>
      <c r="S95" s="332">
        <v>35.13145376761</v>
      </c>
      <c r="T95" s="505">
        <v>0.118218479666479</v>
      </c>
      <c r="U95" s="505">
        <v>0.505571174318779</v>
      </c>
      <c r="V95" s="505">
        <v>0.409213994357781</v>
      </c>
      <c r="W95" s="505">
        <v>1.78688753033241</v>
      </c>
      <c r="X95" s="505">
        <v>0.164747000151763</v>
      </c>
      <c r="Y95" s="505">
        <v>0.453888654841631</v>
      </c>
      <c r="Z95" s="505">
        <v>0.34685422173963</v>
      </c>
      <c r="AA95" s="506">
        <v>0.293697806120645</v>
      </c>
    </row>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1.0" footer="0.0" header="0.0" left="0.75" right="0.75" top="1.0"/>
  <pageSetup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0"/>
    <col customWidth="1" min="2" max="2" width="10.71"/>
    <col customWidth="1" min="3" max="18" width="14.86"/>
    <col customWidth="1" min="19" max="26" width="10.71"/>
  </cols>
  <sheetData>
    <row r="1" ht="12.75" customHeight="1">
      <c r="A1" s="507"/>
      <c r="B1" s="198"/>
      <c r="C1" s="508" t="s">
        <v>880</v>
      </c>
      <c r="D1" s="131"/>
      <c r="E1" s="131"/>
      <c r="F1" s="508" t="s">
        <v>881</v>
      </c>
      <c r="G1" s="131"/>
      <c r="H1" s="131"/>
      <c r="I1" s="509" t="s">
        <v>882</v>
      </c>
      <c r="J1" s="131"/>
      <c r="K1" s="131"/>
      <c r="L1" s="508" t="s">
        <v>217</v>
      </c>
      <c r="M1" s="131"/>
      <c r="N1" s="131"/>
      <c r="O1" s="198" t="s">
        <v>541</v>
      </c>
      <c r="P1" s="508" t="s">
        <v>883</v>
      </c>
      <c r="Q1" s="131"/>
      <c r="R1" s="131"/>
      <c r="S1" s="200"/>
      <c r="T1" s="200"/>
      <c r="U1" s="200"/>
      <c r="V1" s="200"/>
      <c r="W1" s="200"/>
      <c r="X1" s="200"/>
      <c r="Y1" s="200"/>
      <c r="Z1" s="200"/>
    </row>
    <row r="2" ht="12.75" customHeight="1">
      <c r="A2" s="510" t="s">
        <v>884</v>
      </c>
      <c r="B2" s="511" t="s">
        <v>885</v>
      </c>
      <c r="C2" s="511" t="s">
        <v>886</v>
      </c>
      <c r="D2" s="511" t="s">
        <v>43</v>
      </c>
      <c r="E2" s="511" t="s">
        <v>507</v>
      </c>
      <c r="F2" s="511" t="s">
        <v>886</v>
      </c>
      <c r="G2" s="511" t="s">
        <v>43</v>
      </c>
      <c r="H2" s="511" t="s">
        <v>507</v>
      </c>
      <c r="I2" s="511" t="s">
        <v>886</v>
      </c>
      <c r="J2" s="511" t="s">
        <v>43</v>
      </c>
      <c r="K2" s="511" t="s">
        <v>507</v>
      </c>
      <c r="L2" s="511" t="s">
        <v>886</v>
      </c>
      <c r="M2" s="511" t="s">
        <v>43</v>
      </c>
      <c r="N2" s="511" t="s">
        <v>507</v>
      </c>
      <c r="O2" s="511" t="s">
        <v>887</v>
      </c>
      <c r="P2" s="511" t="s">
        <v>886</v>
      </c>
      <c r="Q2" s="511" t="s">
        <v>43</v>
      </c>
      <c r="R2" s="511" t="s">
        <v>507</v>
      </c>
    </row>
    <row r="3" ht="12.75" customHeight="1">
      <c r="A3" s="512" t="s">
        <v>787</v>
      </c>
      <c r="B3" s="513">
        <v>362.0</v>
      </c>
      <c r="C3" s="514">
        <v>-0.0783</v>
      </c>
      <c r="D3" s="514">
        <v>0.0187</v>
      </c>
      <c r="E3" s="514">
        <v>0.15</v>
      </c>
      <c r="F3" s="514">
        <v>0.0405</v>
      </c>
      <c r="G3" s="514">
        <v>0.0859</v>
      </c>
      <c r="H3" s="514">
        <v>0.1436</v>
      </c>
      <c r="I3" s="515">
        <v>1.15</v>
      </c>
      <c r="J3" s="515">
        <v>3.09</v>
      </c>
      <c r="K3" s="515">
        <v>5.83</v>
      </c>
      <c r="L3" s="514">
        <v>0.1141</v>
      </c>
      <c r="M3" s="514">
        <v>0.121</v>
      </c>
      <c r="N3" s="514">
        <v>0.1232</v>
      </c>
      <c r="O3" s="516">
        <v>1.23</v>
      </c>
      <c r="P3" s="514">
        <v>0.0102</v>
      </c>
      <c r="Q3" s="514">
        <v>0.091</v>
      </c>
      <c r="R3" s="514">
        <v>0.2564</v>
      </c>
    </row>
    <row r="4" ht="12.75" customHeight="1">
      <c r="A4" s="512" t="s">
        <v>788</v>
      </c>
      <c r="B4" s="513">
        <v>278.0</v>
      </c>
      <c r="C4" s="514">
        <v>-0.0601</v>
      </c>
      <c r="D4" s="514">
        <v>0.0305</v>
      </c>
      <c r="E4" s="514">
        <v>0.109</v>
      </c>
      <c r="F4" s="514">
        <v>0.0561</v>
      </c>
      <c r="G4" s="514">
        <v>0.0902</v>
      </c>
      <c r="H4" s="514">
        <v>0.1711</v>
      </c>
      <c r="I4" s="515">
        <v>0.62</v>
      </c>
      <c r="J4" s="515">
        <v>1.22</v>
      </c>
      <c r="K4" s="515">
        <v>1.89</v>
      </c>
      <c r="L4" s="514">
        <v>0.1011</v>
      </c>
      <c r="M4" s="514">
        <v>0.1093</v>
      </c>
      <c r="N4" s="514">
        <v>0.1145</v>
      </c>
      <c r="O4" s="516">
        <v>1.04</v>
      </c>
      <c r="P4" s="514">
        <v>0.0103</v>
      </c>
      <c r="Q4" s="514">
        <v>0.0981</v>
      </c>
      <c r="R4" s="514">
        <v>0.2526</v>
      </c>
    </row>
    <row r="5" ht="12.75" customHeight="1">
      <c r="A5" s="512" t="s">
        <v>789</v>
      </c>
      <c r="B5" s="513">
        <v>155.0</v>
      </c>
      <c r="C5" s="514">
        <v>-0.188</v>
      </c>
      <c r="D5" s="514">
        <v>-0.0833</v>
      </c>
      <c r="E5" s="514">
        <v>0.0043</v>
      </c>
      <c r="F5" s="514">
        <v>0.0717</v>
      </c>
      <c r="G5" s="514">
        <v>0.1316</v>
      </c>
      <c r="H5" s="514">
        <v>0.1988</v>
      </c>
      <c r="I5" s="515">
        <v>0.31</v>
      </c>
      <c r="J5" s="515">
        <v>0.72</v>
      </c>
      <c r="K5" s="515">
        <v>1.41</v>
      </c>
      <c r="L5" s="514">
        <v>0.0856</v>
      </c>
      <c r="M5" s="514">
        <v>0.0926</v>
      </c>
      <c r="N5" s="514">
        <v>0.1096</v>
      </c>
      <c r="O5" s="516">
        <v>1.24</v>
      </c>
      <c r="P5" s="514">
        <v>0.1688</v>
      </c>
      <c r="Q5" s="514">
        <v>0.4169</v>
      </c>
      <c r="R5" s="514">
        <v>0.6706</v>
      </c>
    </row>
    <row r="6" ht="12.75" customHeight="1">
      <c r="A6" s="512" t="s">
        <v>790</v>
      </c>
      <c r="B6" s="513">
        <v>1146.0</v>
      </c>
      <c r="C6" s="514">
        <v>-0.0379</v>
      </c>
      <c r="D6" s="514">
        <v>0.0451</v>
      </c>
      <c r="E6" s="514">
        <v>0.132</v>
      </c>
      <c r="F6" s="514">
        <v>0.0392</v>
      </c>
      <c r="G6" s="514">
        <v>0.077</v>
      </c>
      <c r="H6" s="514">
        <v>0.1284</v>
      </c>
      <c r="I6" s="515">
        <v>0.74</v>
      </c>
      <c r="J6" s="515">
        <v>1.28</v>
      </c>
      <c r="K6" s="515">
        <v>1.96</v>
      </c>
      <c r="L6" s="514">
        <v>0.0975</v>
      </c>
      <c r="M6" s="514">
        <v>0.1156</v>
      </c>
      <c r="N6" s="514">
        <v>0.1209</v>
      </c>
      <c r="O6" s="516">
        <v>0.86</v>
      </c>
      <c r="P6" s="514">
        <v>0.0632</v>
      </c>
      <c r="Q6" s="514">
        <v>0.2496</v>
      </c>
      <c r="R6" s="514">
        <v>0.5285</v>
      </c>
    </row>
    <row r="7" ht="12.75" customHeight="1">
      <c r="A7" s="512" t="s">
        <v>791</v>
      </c>
      <c r="B7" s="513">
        <v>154.0</v>
      </c>
      <c r="C7" s="514">
        <v>-0.0589</v>
      </c>
      <c r="D7" s="514">
        <v>0.0514</v>
      </c>
      <c r="E7" s="514">
        <v>0.151</v>
      </c>
      <c r="F7" s="514">
        <v>0.0447</v>
      </c>
      <c r="G7" s="514">
        <v>0.0711</v>
      </c>
      <c r="H7" s="514">
        <v>0.1217</v>
      </c>
      <c r="I7" s="515">
        <v>0.65</v>
      </c>
      <c r="J7" s="515">
        <v>1.54</v>
      </c>
      <c r="K7" s="515">
        <v>2.91</v>
      </c>
      <c r="L7" s="514">
        <v>0.1006</v>
      </c>
      <c r="M7" s="514">
        <v>0.1113</v>
      </c>
      <c r="N7" s="514">
        <v>0.1253</v>
      </c>
      <c r="O7" s="516">
        <v>1.35</v>
      </c>
      <c r="P7" s="514">
        <v>0.0133</v>
      </c>
      <c r="Q7" s="514">
        <v>0.1565</v>
      </c>
      <c r="R7" s="514">
        <v>0.4008</v>
      </c>
    </row>
    <row r="8" ht="12.75" customHeight="1">
      <c r="A8" s="512" t="s">
        <v>792</v>
      </c>
      <c r="B8" s="513">
        <v>746.0</v>
      </c>
      <c r="C8" s="514">
        <v>-0.0144</v>
      </c>
      <c r="D8" s="514">
        <v>0.0425</v>
      </c>
      <c r="E8" s="514">
        <v>0.124</v>
      </c>
      <c r="F8" s="514">
        <v>0.0292</v>
      </c>
      <c r="G8" s="514">
        <v>0.0517</v>
      </c>
      <c r="H8" s="514">
        <v>0.0951</v>
      </c>
      <c r="I8" s="515">
        <v>0.92</v>
      </c>
      <c r="J8" s="515">
        <v>1.41</v>
      </c>
      <c r="K8" s="515">
        <v>2.06</v>
      </c>
      <c r="L8" s="514">
        <v>0.1225</v>
      </c>
      <c r="M8" s="514">
        <v>0.1286</v>
      </c>
      <c r="N8" s="514">
        <v>0.1331</v>
      </c>
      <c r="O8" s="516">
        <v>1.32</v>
      </c>
      <c r="P8" s="514">
        <v>0.0624</v>
      </c>
      <c r="Q8" s="514">
        <v>0.2174</v>
      </c>
      <c r="R8" s="514">
        <v>0.468</v>
      </c>
    </row>
    <row r="9" ht="12.75" customHeight="1">
      <c r="A9" s="512" t="s">
        <v>793</v>
      </c>
      <c r="B9" s="513">
        <v>596.0</v>
      </c>
      <c r="C9" s="514">
        <v>0.0248</v>
      </c>
      <c r="D9" s="514">
        <v>0.0656</v>
      </c>
      <c r="E9" s="514">
        <v>0.139</v>
      </c>
      <c r="F9" s="514">
        <v>0.001</v>
      </c>
      <c r="G9" s="514">
        <v>0.0021</v>
      </c>
      <c r="H9" s="514">
        <v>0.0072</v>
      </c>
      <c r="I9" s="515">
        <v>0.12</v>
      </c>
      <c r="J9" s="515">
        <v>0.23</v>
      </c>
      <c r="K9" s="515">
        <v>0.48</v>
      </c>
      <c r="L9" s="514">
        <v>0.0726</v>
      </c>
      <c r="M9" s="514">
        <v>0.0836</v>
      </c>
      <c r="N9" s="514">
        <v>0.1086</v>
      </c>
      <c r="O9" s="516">
        <v>0.83</v>
      </c>
      <c r="P9" s="514">
        <v>0.2576</v>
      </c>
      <c r="Q9" s="514">
        <v>0.5462</v>
      </c>
      <c r="R9" s="514">
        <v>0.7431</v>
      </c>
    </row>
    <row r="10" ht="12.75" customHeight="1">
      <c r="A10" s="512" t="s">
        <v>795</v>
      </c>
      <c r="B10" s="513">
        <v>800.0</v>
      </c>
      <c r="C10" s="514">
        <v>0.0341</v>
      </c>
      <c r="D10" s="514">
        <v>0.0765</v>
      </c>
      <c r="E10" s="514">
        <v>0.142</v>
      </c>
      <c r="F10" s="514">
        <v>9.0E-4</v>
      </c>
      <c r="G10" s="514">
        <v>0.0023</v>
      </c>
      <c r="H10" s="514">
        <v>0.0051</v>
      </c>
      <c r="I10" s="515">
        <v>0.22</v>
      </c>
      <c r="J10" s="515">
        <v>0.44</v>
      </c>
      <c r="K10" s="515">
        <v>0.88</v>
      </c>
      <c r="L10" s="514">
        <v>0.0578</v>
      </c>
      <c r="M10" s="514">
        <v>0.0599</v>
      </c>
      <c r="N10" s="514">
        <v>0.0603</v>
      </c>
      <c r="O10" s="516">
        <v>0.52</v>
      </c>
      <c r="P10" s="514">
        <v>0.0875</v>
      </c>
      <c r="Q10" s="514">
        <v>0.3012</v>
      </c>
      <c r="R10" s="514">
        <v>0.5681</v>
      </c>
    </row>
    <row r="11" ht="12.75" customHeight="1">
      <c r="A11" s="512" t="s">
        <v>796</v>
      </c>
      <c r="B11" s="513">
        <v>220.0</v>
      </c>
      <c r="C11" s="514">
        <v>8.0E-4</v>
      </c>
      <c r="D11" s="514">
        <v>0.0541</v>
      </c>
      <c r="E11" s="514">
        <v>0.139</v>
      </c>
      <c r="F11" s="514">
        <v>0.0722</v>
      </c>
      <c r="G11" s="514">
        <v>0.1231</v>
      </c>
      <c r="H11" s="514">
        <v>0.2115</v>
      </c>
      <c r="I11" s="515">
        <v>0.58</v>
      </c>
      <c r="J11" s="515">
        <v>1.06</v>
      </c>
      <c r="K11" s="515">
        <v>2.02</v>
      </c>
      <c r="L11" s="514">
        <v>0.0871</v>
      </c>
      <c r="M11" s="514">
        <v>0.0968</v>
      </c>
      <c r="N11" s="514">
        <v>0.1168</v>
      </c>
      <c r="O11" s="516">
        <v>0.79</v>
      </c>
      <c r="P11" s="514">
        <v>0.0014</v>
      </c>
      <c r="Q11" s="514">
        <v>0.0656</v>
      </c>
      <c r="R11" s="514">
        <v>0.275</v>
      </c>
    </row>
    <row r="12" ht="12.75" customHeight="1">
      <c r="A12" s="512" t="s">
        <v>797</v>
      </c>
      <c r="B12" s="513">
        <v>100.0</v>
      </c>
      <c r="C12" s="514">
        <v>-0.0128</v>
      </c>
      <c r="D12" s="514">
        <v>0.0595</v>
      </c>
      <c r="E12" s="514">
        <v>0.118</v>
      </c>
      <c r="F12" s="514">
        <v>0.0667</v>
      </c>
      <c r="G12" s="514">
        <v>0.1011</v>
      </c>
      <c r="H12" s="514">
        <v>0.1529</v>
      </c>
      <c r="I12" s="515">
        <v>1.02</v>
      </c>
      <c r="J12" s="515">
        <v>1.58</v>
      </c>
      <c r="K12" s="515">
        <v>2.5</v>
      </c>
      <c r="L12" s="514">
        <v>0.0861</v>
      </c>
      <c r="M12" s="514">
        <v>0.0942</v>
      </c>
      <c r="N12" s="514">
        <v>0.1081</v>
      </c>
      <c r="O12" s="516">
        <v>0.7</v>
      </c>
      <c r="P12" s="514">
        <v>7.0E-4</v>
      </c>
      <c r="Q12" s="514">
        <v>0.0447</v>
      </c>
      <c r="R12" s="514">
        <v>0.2618</v>
      </c>
    </row>
    <row r="13" ht="12.75" customHeight="1">
      <c r="A13" s="512" t="s">
        <v>798</v>
      </c>
      <c r="B13" s="513">
        <v>135.0</v>
      </c>
      <c r="C13" s="514">
        <v>-0.0344</v>
      </c>
      <c r="D13" s="514">
        <v>0.0037</v>
      </c>
      <c r="E13" s="514">
        <v>0.0521</v>
      </c>
      <c r="F13" s="514">
        <v>0.0721</v>
      </c>
      <c r="G13" s="514">
        <v>0.1198</v>
      </c>
      <c r="H13" s="514">
        <v>0.192</v>
      </c>
      <c r="I13" s="515">
        <v>0.56</v>
      </c>
      <c r="J13" s="515">
        <v>0.86</v>
      </c>
      <c r="K13" s="515">
        <v>1.57</v>
      </c>
      <c r="L13" s="514">
        <v>0.0883</v>
      </c>
      <c r="M13" s="514">
        <v>0.0925</v>
      </c>
      <c r="N13" s="514">
        <v>0.1111</v>
      </c>
      <c r="O13" s="516">
        <v>1.02</v>
      </c>
      <c r="P13" s="514">
        <v>0.0228</v>
      </c>
      <c r="Q13" s="514">
        <v>0.2332</v>
      </c>
      <c r="R13" s="514">
        <v>0.5174</v>
      </c>
    </row>
    <row r="14" ht="12.75" customHeight="1">
      <c r="A14" s="512" t="s">
        <v>799</v>
      </c>
      <c r="B14" s="513">
        <v>592.0</v>
      </c>
      <c r="C14" s="514">
        <v>-0.024</v>
      </c>
      <c r="D14" s="514">
        <v>0.119</v>
      </c>
      <c r="E14" s="514">
        <v>0.279</v>
      </c>
      <c r="F14" s="514">
        <v>0.0071</v>
      </c>
      <c r="G14" s="514">
        <v>0.0659</v>
      </c>
      <c r="H14" s="514">
        <v>0.3379</v>
      </c>
      <c r="I14" s="515">
        <v>0.08</v>
      </c>
      <c r="J14" s="515">
        <v>0.21</v>
      </c>
      <c r="K14" s="515">
        <v>0.87</v>
      </c>
      <c r="L14" s="514">
        <v>0.0706</v>
      </c>
      <c r="M14" s="514">
        <v>0.0808</v>
      </c>
      <c r="N14" s="514">
        <v>0.0843</v>
      </c>
      <c r="O14" s="516">
        <v>0.97</v>
      </c>
      <c r="P14" s="514">
        <v>0.0157</v>
      </c>
      <c r="Q14" s="514">
        <v>0.1931</v>
      </c>
      <c r="R14" s="514">
        <v>0.567</v>
      </c>
    </row>
    <row r="15" ht="12.75" customHeight="1">
      <c r="A15" s="512" t="s">
        <v>800</v>
      </c>
      <c r="B15" s="513">
        <v>454.0</v>
      </c>
      <c r="C15" s="514">
        <v>-0.0056</v>
      </c>
      <c r="D15" s="514">
        <v>0.0592</v>
      </c>
      <c r="E15" s="514">
        <v>0.141</v>
      </c>
      <c r="F15" s="514">
        <v>0.0515</v>
      </c>
      <c r="G15" s="514">
        <v>0.0903</v>
      </c>
      <c r="H15" s="514">
        <v>0.1397</v>
      </c>
      <c r="I15" s="515">
        <v>0.88</v>
      </c>
      <c r="J15" s="515">
        <v>1.39</v>
      </c>
      <c r="K15" s="515">
        <v>2.31</v>
      </c>
      <c r="L15" s="514">
        <v>0.1035</v>
      </c>
      <c r="M15" s="514">
        <v>0.1094</v>
      </c>
      <c r="N15" s="514">
        <v>0.1285</v>
      </c>
      <c r="O15" s="516">
        <v>1.04</v>
      </c>
      <c r="P15" s="514">
        <v>0.0492</v>
      </c>
      <c r="Q15" s="514">
        <v>0.1725</v>
      </c>
      <c r="R15" s="514">
        <v>0.3756</v>
      </c>
    </row>
    <row r="16" ht="12.75" customHeight="1">
      <c r="A16" s="512" t="s">
        <v>801</v>
      </c>
      <c r="B16" s="513">
        <v>961.0</v>
      </c>
      <c r="C16" s="514">
        <v>-0.0164</v>
      </c>
      <c r="D16" s="514">
        <v>0.0563</v>
      </c>
      <c r="E16" s="514">
        <v>0.152</v>
      </c>
      <c r="F16" s="514">
        <v>0.0467</v>
      </c>
      <c r="G16" s="514">
        <v>0.0918</v>
      </c>
      <c r="H16" s="514">
        <v>0.1684</v>
      </c>
      <c r="I16" s="515">
        <v>0.91</v>
      </c>
      <c r="J16" s="515">
        <v>2.08</v>
      </c>
      <c r="K16" s="515">
        <v>4.88</v>
      </c>
      <c r="L16" s="514">
        <v>0.0982</v>
      </c>
      <c r="M16" s="514">
        <v>0.1081</v>
      </c>
      <c r="N16" s="514">
        <v>0.1103</v>
      </c>
      <c r="O16" s="516">
        <v>1.03</v>
      </c>
      <c r="P16" s="514">
        <v>0.0122</v>
      </c>
      <c r="Q16" s="514">
        <v>0.1127</v>
      </c>
      <c r="R16" s="514">
        <v>0.3166</v>
      </c>
    </row>
    <row r="17" ht="12.75" customHeight="1">
      <c r="A17" s="512" t="s">
        <v>802</v>
      </c>
      <c r="B17" s="513">
        <v>54.0</v>
      </c>
      <c r="C17" s="514">
        <v>-0.0441</v>
      </c>
      <c r="D17" s="514">
        <v>0.0081</v>
      </c>
      <c r="E17" s="514">
        <v>0.0755</v>
      </c>
      <c r="F17" s="514">
        <v>0.0698</v>
      </c>
      <c r="G17" s="514">
        <v>0.1869</v>
      </c>
      <c r="H17" s="514">
        <v>0.2521</v>
      </c>
      <c r="I17" s="515">
        <v>0.35</v>
      </c>
      <c r="J17" s="515">
        <v>0.69</v>
      </c>
      <c r="K17" s="515">
        <v>1.2</v>
      </c>
      <c r="L17" s="514">
        <v>0.075</v>
      </c>
      <c r="M17" s="514">
        <v>0.0821</v>
      </c>
      <c r="N17" s="514">
        <v>0.0981</v>
      </c>
      <c r="O17" s="516">
        <v>1.01</v>
      </c>
      <c r="P17" s="514">
        <v>0.0664</v>
      </c>
      <c r="Q17" s="514">
        <v>0.3874</v>
      </c>
      <c r="R17" s="514">
        <v>0.5898</v>
      </c>
    </row>
    <row r="18" ht="12.75" customHeight="1">
      <c r="A18" s="512" t="s">
        <v>803</v>
      </c>
      <c r="B18" s="513">
        <v>879.0</v>
      </c>
      <c r="C18" s="514">
        <v>0.0356</v>
      </c>
      <c r="D18" s="514">
        <v>0.0958</v>
      </c>
      <c r="E18" s="514">
        <v>0.201</v>
      </c>
      <c r="F18" s="514">
        <v>0.0491</v>
      </c>
      <c r="G18" s="514">
        <v>0.0942</v>
      </c>
      <c r="H18" s="514">
        <v>0.158</v>
      </c>
      <c r="I18" s="515">
        <v>0.81</v>
      </c>
      <c r="J18" s="515">
        <v>1.28</v>
      </c>
      <c r="K18" s="515">
        <v>1.95</v>
      </c>
      <c r="L18" s="514">
        <v>0.1059</v>
      </c>
      <c r="M18" s="514">
        <v>0.1092</v>
      </c>
      <c r="N18" s="514">
        <v>0.1301</v>
      </c>
      <c r="O18" s="516">
        <v>1.08</v>
      </c>
      <c r="P18" s="514">
        <v>0.027</v>
      </c>
      <c r="Q18" s="514">
        <v>0.1332</v>
      </c>
      <c r="R18" s="514">
        <v>0.3315</v>
      </c>
    </row>
    <row r="19" ht="12.75" customHeight="1">
      <c r="A19" s="512" t="s">
        <v>804</v>
      </c>
      <c r="B19" s="513">
        <v>68.0</v>
      </c>
      <c r="C19" s="514">
        <v>0.0444</v>
      </c>
      <c r="D19" s="514">
        <v>0.108</v>
      </c>
      <c r="E19" s="514">
        <v>0.196</v>
      </c>
      <c r="F19" s="514">
        <v>0.0648</v>
      </c>
      <c r="G19" s="514">
        <v>0.1032</v>
      </c>
      <c r="H19" s="514">
        <v>0.1592</v>
      </c>
      <c r="I19" s="515">
        <v>0.9</v>
      </c>
      <c r="J19" s="515">
        <v>1.23</v>
      </c>
      <c r="K19" s="515">
        <v>1.78</v>
      </c>
      <c r="L19" s="514">
        <v>0.1016</v>
      </c>
      <c r="M19" s="514">
        <v>0.1051</v>
      </c>
      <c r="N19" s="514">
        <v>0.1298</v>
      </c>
      <c r="O19" s="516">
        <v>1.16</v>
      </c>
      <c r="P19" s="514">
        <v>0.0808</v>
      </c>
      <c r="Q19" s="514">
        <v>0.2622</v>
      </c>
      <c r="R19" s="514">
        <v>0.4228</v>
      </c>
    </row>
    <row r="20" ht="12.75" customHeight="1">
      <c r="A20" s="512" t="s">
        <v>805</v>
      </c>
      <c r="B20" s="513">
        <v>922.0</v>
      </c>
      <c r="C20" s="514">
        <v>0.0371</v>
      </c>
      <c r="D20" s="514">
        <v>0.112</v>
      </c>
      <c r="E20" s="514">
        <v>0.221</v>
      </c>
      <c r="F20" s="514">
        <v>0.0603</v>
      </c>
      <c r="G20" s="514">
        <v>0.1094</v>
      </c>
      <c r="H20" s="514">
        <v>0.1773</v>
      </c>
      <c r="I20" s="515">
        <v>0.8</v>
      </c>
      <c r="J20" s="515">
        <v>1.25</v>
      </c>
      <c r="K20" s="515">
        <v>1.89</v>
      </c>
      <c r="L20" s="514">
        <v>0.1067</v>
      </c>
      <c r="M20" s="514">
        <v>0.1112</v>
      </c>
      <c r="N20" s="514">
        <v>0.1352</v>
      </c>
      <c r="O20" s="516">
        <v>1.05</v>
      </c>
      <c r="P20" s="514">
        <v>0.02</v>
      </c>
      <c r="Q20" s="514">
        <v>0.1103</v>
      </c>
      <c r="R20" s="514">
        <v>0.2757</v>
      </c>
    </row>
    <row r="21" ht="12.75" customHeight="1">
      <c r="A21" s="512" t="s">
        <v>806</v>
      </c>
      <c r="B21" s="513">
        <v>212.0</v>
      </c>
      <c r="C21" s="514">
        <v>0.0257</v>
      </c>
      <c r="D21" s="514">
        <v>0.163</v>
      </c>
      <c r="E21" s="514">
        <v>0.269</v>
      </c>
      <c r="F21" s="514">
        <v>0.1413</v>
      </c>
      <c r="G21" s="514">
        <v>0.2647</v>
      </c>
      <c r="H21" s="514">
        <v>0.3749</v>
      </c>
      <c r="I21" s="515">
        <v>0.57</v>
      </c>
      <c r="J21" s="515">
        <v>1.22</v>
      </c>
      <c r="K21" s="515">
        <v>2.57</v>
      </c>
      <c r="L21" s="514">
        <v>0.1194</v>
      </c>
      <c r="M21" s="514">
        <v>0.1227</v>
      </c>
      <c r="N21" s="514">
        <v>0.14</v>
      </c>
      <c r="O21" s="516">
        <v>1.06</v>
      </c>
      <c r="P21" s="514">
        <v>5.0E-4</v>
      </c>
      <c r="Q21" s="514">
        <v>0.049</v>
      </c>
      <c r="R21" s="514">
        <v>0.2758</v>
      </c>
    </row>
    <row r="22" ht="12.75" customHeight="1">
      <c r="A22" s="512" t="s">
        <v>807</v>
      </c>
      <c r="B22" s="513">
        <v>1105.0</v>
      </c>
      <c r="C22" s="514">
        <v>0.0013</v>
      </c>
      <c r="D22" s="514">
        <v>0.0778</v>
      </c>
      <c r="E22" s="514">
        <v>0.171</v>
      </c>
      <c r="F22" s="514">
        <v>0.0381</v>
      </c>
      <c r="G22" s="514">
        <v>0.0715</v>
      </c>
      <c r="H22" s="514">
        <v>0.1213</v>
      </c>
      <c r="I22" s="515">
        <v>1.31</v>
      </c>
      <c r="J22" s="515">
        <v>3.07</v>
      </c>
      <c r="K22" s="515">
        <v>5.82</v>
      </c>
      <c r="L22" s="514">
        <v>0.1083</v>
      </c>
      <c r="M22" s="514">
        <v>0.1126</v>
      </c>
      <c r="N22" s="514">
        <v>0.1261</v>
      </c>
      <c r="O22" s="516">
        <v>1.02</v>
      </c>
      <c r="P22" s="514">
        <v>0.0099</v>
      </c>
      <c r="Q22" s="514">
        <v>0.0752</v>
      </c>
      <c r="R22" s="514">
        <v>0.2411</v>
      </c>
    </row>
    <row r="23" ht="12.75" customHeight="1">
      <c r="A23" s="512" t="s">
        <v>808</v>
      </c>
      <c r="B23" s="513">
        <v>333.0</v>
      </c>
      <c r="C23" s="514">
        <v>-0.0245</v>
      </c>
      <c r="D23" s="514">
        <v>0.0479</v>
      </c>
      <c r="E23" s="514">
        <v>0.135</v>
      </c>
      <c r="F23" s="514">
        <v>0.035</v>
      </c>
      <c r="G23" s="514">
        <v>0.0698</v>
      </c>
      <c r="H23" s="514">
        <v>0.1101</v>
      </c>
      <c r="I23" s="515">
        <v>0.86</v>
      </c>
      <c r="J23" s="515">
        <v>1.72</v>
      </c>
      <c r="K23" s="515">
        <v>2.91</v>
      </c>
      <c r="L23" s="514">
        <v>0.1175</v>
      </c>
      <c r="M23" s="514">
        <v>0.1225</v>
      </c>
      <c r="N23" s="514">
        <v>0.1247</v>
      </c>
      <c r="O23" s="516">
        <v>1.21</v>
      </c>
      <c r="P23" s="514">
        <v>0.02</v>
      </c>
      <c r="Q23" s="514">
        <v>0.1291</v>
      </c>
      <c r="R23" s="514">
        <v>0.3311</v>
      </c>
    </row>
    <row r="24" ht="12.75" customHeight="1">
      <c r="A24" s="512" t="s">
        <v>809</v>
      </c>
      <c r="B24" s="513">
        <v>790.0</v>
      </c>
      <c r="C24" s="514">
        <v>-0.0178</v>
      </c>
      <c r="D24" s="514">
        <v>0.0496</v>
      </c>
      <c r="E24" s="514">
        <v>0.13</v>
      </c>
      <c r="F24" s="514">
        <v>0.0423</v>
      </c>
      <c r="G24" s="514">
        <v>0.0841</v>
      </c>
      <c r="H24" s="514">
        <v>0.1405</v>
      </c>
      <c r="I24" s="515">
        <v>0.63</v>
      </c>
      <c r="J24" s="515">
        <v>1.04</v>
      </c>
      <c r="K24" s="515">
        <v>1.6</v>
      </c>
      <c r="L24" s="514">
        <v>0.101</v>
      </c>
      <c r="M24" s="514">
        <v>0.106</v>
      </c>
      <c r="N24" s="514">
        <v>0.1292</v>
      </c>
      <c r="O24" s="516">
        <v>1.07</v>
      </c>
      <c r="P24" s="514">
        <v>0.047</v>
      </c>
      <c r="Q24" s="514">
        <v>0.2008</v>
      </c>
      <c r="R24" s="514">
        <v>0.3968</v>
      </c>
    </row>
    <row r="25" ht="12.75" customHeight="1">
      <c r="A25" s="512" t="s">
        <v>810</v>
      </c>
      <c r="B25" s="513">
        <v>314.0</v>
      </c>
      <c r="C25" s="514">
        <v>-0.006</v>
      </c>
      <c r="D25" s="514">
        <v>0.0778</v>
      </c>
      <c r="E25" s="514">
        <v>0.174</v>
      </c>
      <c r="F25" s="514">
        <v>0.0642</v>
      </c>
      <c r="G25" s="514">
        <v>0.1058</v>
      </c>
      <c r="H25" s="514">
        <v>0.2081</v>
      </c>
      <c r="I25" s="515">
        <v>0.31</v>
      </c>
      <c r="J25" s="515">
        <v>0.78</v>
      </c>
      <c r="K25" s="515">
        <v>1.63</v>
      </c>
      <c r="L25" s="514">
        <v>0.0863</v>
      </c>
      <c r="M25" s="514">
        <v>0.0935</v>
      </c>
      <c r="N25" s="514">
        <v>0.1107</v>
      </c>
      <c r="O25" s="516">
        <v>0.97</v>
      </c>
      <c r="P25" s="514">
        <v>0.0589</v>
      </c>
      <c r="Q25" s="514">
        <v>0.3114</v>
      </c>
      <c r="R25" s="514">
        <v>0.5992</v>
      </c>
    </row>
    <row r="26" ht="12.75" customHeight="1">
      <c r="A26" s="512" t="s">
        <v>811</v>
      </c>
      <c r="B26" s="513">
        <v>1267.0</v>
      </c>
      <c r="C26" s="514">
        <v>-0.0689</v>
      </c>
      <c r="D26" s="514">
        <v>0.126</v>
      </c>
      <c r="E26" s="514">
        <v>0.469</v>
      </c>
      <c r="F26" s="514">
        <v>0.0869</v>
      </c>
      <c r="G26" s="514">
        <v>0.2127</v>
      </c>
      <c r="H26" s="514">
        <v>0.3504</v>
      </c>
      <c r="I26" s="515">
        <v>0.12</v>
      </c>
      <c r="J26" s="515">
        <v>0.47</v>
      </c>
      <c r="K26" s="515">
        <v>1.03</v>
      </c>
      <c r="L26" s="514">
        <v>0.1126</v>
      </c>
      <c r="M26" s="514">
        <v>0.1133</v>
      </c>
      <c r="N26" s="514">
        <v>0.124</v>
      </c>
      <c r="O26" s="516">
        <v>1.17</v>
      </c>
      <c r="P26" s="514">
        <v>0.0023</v>
      </c>
      <c r="Q26" s="514">
        <v>0.0353</v>
      </c>
      <c r="R26" s="514">
        <v>0.1492</v>
      </c>
    </row>
    <row r="27" ht="12.75" customHeight="1">
      <c r="A27" s="512" t="s">
        <v>812</v>
      </c>
      <c r="B27" s="513">
        <v>1352.0</v>
      </c>
      <c r="C27" s="514">
        <v>-0.0039</v>
      </c>
      <c r="D27" s="514">
        <v>0.0797</v>
      </c>
      <c r="E27" s="514">
        <v>0.184</v>
      </c>
      <c r="F27" s="514">
        <v>0.0652</v>
      </c>
      <c r="G27" s="514">
        <v>0.1238</v>
      </c>
      <c r="H27" s="514">
        <v>0.1904</v>
      </c>
      <c r="I27" s="515">
        <v>0.46</v>
      </c>
      <c r="J27" s="515">
        <v>0.83</v>
      </c>
      <c r="K27" s="515">
        <v>1.4</v>
      </c>
      <c r="L27" s="514">
        <v>0.098</v>
      </c>
      <c r="M27" s="514">
        <v>0.1076</v>
      </c>
      <c r="N27" s="514">
        <v>0.1103</v>
      </c>
      <c r="O27" s="516">
        <v>0.97</v>
      </c>
      <c r="P27" s="514">
        <v>0.0057</v>
      </c>
      <c r="Q27" s="514">
        <v>0.075</v>
      </c>
      <c r="R27" s="514">
        <v>0.2553</v>
      </c>
    </row>
    <row r="28" ht="12.75" customHeight="1">
      <c r="A28" s="512" t="s">
        <v>813</v>
      </c>
      <c r="B28" s="513">
        <v>251.0</v>
      </c>
      <c r="C28" s="514">
        <v>-0.0304</v>
      </c>
      <c r="D28" s="514">
        <v>0.063</v>
      </c>
      <c r="E28" s="514">
        <v>0.168</v>
      </c>
      <c r="F28" s="514">
        <v>0.079</v>
      </c>
      <c r="G28" s="514">
        <v>0.137</v>
      </c>
      <c r="H28" s="514">
        <v>0.2128</v>
      </c>
      <c r="I28" s="515">
        <v>0.43</v>
      </c>
      <c r="J28" s="515">
        <v>0.91</v>
      </c>
      <c r="K28" s="515">
        <v>2.21</v>
      </c>
      <c r="L28" s="514">
        <v>0.0902</v>
      </c>
      <c r="M28" s="514">
        <v>0.0944</v>
      </c>
      <c r="N28" s="514">
        <v>0.1024</v>
      </c>
      <c r="O28" s="516">
        <v>0.78</v>
      </c>
      <c r="P28" s="514">
        <v>0.0134</v>
      </c>
      <c r="Q28" s="514">
        <v>0.1057</v>
      </c>
      <c r="R28" s="514">
        <v>0.364</v>
      </c>
    </row>
    <row r="29" ht="12.75" customHeight="1">
      <c r="A29" s="512" t="s">
        <v>814</v>
      </c>
      <c r="B29" s="513">
        <v>1045.0</v>
      </c>
      <c r="C29" s="514">
        <v>0.0062</v>
      </c>
      <c r="D29" s="514">
        <v>0.0837</v>
      </c>
      <c r="E29" s="514">
        <v>0.192</v>
      </c>
      <c r="F29" s="514">
        <v>0.0411</v>
      </c>
      <c r="G29" s="514">
        <v>0.0729</v>
      </c>
      <c r="H29" s="514">
        <v>0.1274</v>
      </c>
      <c r="I29" s="515">
        <v>0.8</v>
      </c>
      <c r="J29" s="515">
        <v>1.37</v>
      </c>
      <c r="K29" s="515">
        <v>2.09</v>
      </c>
      <c r="L29" s="514">
        <v>0.1116</v>
      </c>
      <c r="M29" s="514">
        <v>0.1161</v>
      </c>
      <c r="N29" s="514">
        <v>0.1179</v>
      </c>
      <c r="O29" s="516">
        <v>1.05</v>
      </c>
      <c r="P29" s="514">
        <v>0.0162</v>
      </c>
      <c r="Q29" s="514">
        <v>0.1094</v>
      </c>
      <c r="R29" s="514">
        <v>0.2772</v>
      </c>
    </row>
    <row r="30" ht="12.75" customHeight="1">
      <c r="A30" s="512" t="s">
        <v>815</v>
      </c>
      <c r="B30" s="513">
        <v>134.0</v>
      </c>
      <c r="C30" s="514">
        <v>-0.0581</v>
      </c>
      <c r="D30" s="514">
        <v>0.0492</v>
      </c>
      <c r="E30" s="514">
        <v>0.129</v>
      </c>
      <c r="F30" s="514">
        <v>0.0264</v>
      </c>
      <c r="G30" s="514">
        <v>0.0502</v>
      </c>
      <c r="H30" s="514">
        <v>0.1068</v>
      </c>
      <c r="I30" s="515">
        <v>1.01</v>
      </c>
      <c r="J30" s="515">
        <v>1.89</v>
      </c>
      <c r="K30" s="515">
        <v>2.9</v>
      </c>
      <c r="L30" s="514">
        <v>0.1059</v>
      </c>
      <c r="M30" s="514">
        <v>0.1138</v>
      </c>
      <c r="N30" s="514">
        <v>0.1172</v>
      </c>
      <c r="O30" s="516">
        <v>1.18</v>
      </c>
      <c r="P30" s="514">
        <v>0.0286</v>
      </c>
      <c r="Q30" s="514">
        <v>0.1676</v>
      </c>
      <c r="R30" s="514">
        <v>0.3913</v>
      </c>
    </row>
    <row r="31" ht="12.75" customHeight="1">
      <c r="A31" s="512" t="s">
        <v>816</v>
      </c>
      <c r="B31" s="513">
        <v>1457.0</v>
      </c>
      <c r="C31" s="514">
        <v>-0.0126</v>
      </c>
      <c r="D31" s="514">
        <v>0.0657</v>
      </c>
      <c r="E31" s="514">
        <v>0.156</v>
      </c>
      <c r="F31" s="514">
        <v>0.0471</v>
      </c>
      <c r="G31" s="514">
        <v>0.0859</v>
      </c>
      <c r="H31" s="514">
        <v>0.1432</v>
      </c>
      <c r="I31" s="515">
        <v>0.74</v>
      </c>
      <c r="J31" s="515">
        <v>1.21</v>
      </c>
      <c r="K31" s="515">
        <v>1.99</v>
      </c>
      <c r="L31" s="514">
        <v>0.1229</v>
      </c>
      <c r="M31" s="514">
        <v>0.1279</v>
      </c>
      <c r="N31" s="514">
        <v>0.1306</v>
      </c>
      <c r="O31" s="516">
        <v>1.23</v>
      </c>
      <c r="P31" s="514">
        <v>0.017</v>
      </c>
      <c r="Q31" s="514">
        <v>0.1022</v>
      </c>
      <c r="R31" s="514">
        <v>0.2577</v>
      </c>
    </row>
    <row r="32" ht="12.75" customHeight="1">
      <c r="A32" s="512" t="s">
        <v>817</v>
      </c>
      <c r="B32" s="513">
        <v>1269.0</v>
      </c>
      <c r="C32" s="514">
        <v>-0.0653</v>
      </c>
      <c r="D32" s="514">
        <v>0.0182</v>
      </c>
      <c r="E32" s="514">
        <v>0.116</v>
      </c>
      <c r="F32" s="514">
        <v>0.0341</v>
      </c>
      <c r="G32" s="514">
        <v>0.0576</v>
      </c>
      <c r="H32" s="514">
        <v>0.0965</v>
      </c>
      <c r="I32" s="515">
        <v>0.7</v>
      </c>
      <c r="J32" s="515">
        <v>1.44</v>
      </c>
      <c r="K32" s="515">
        <v>2.75</v>
      </c>
      <c r="L32" s="514">
        <v>0.0887</v>
      </c>
      <c r="M32" s="514">
        <v>0.0915</v>
      </c>
      <c r="N32" s="514">
        <v>0.1091</v>
      </c>
      <c r="O32" s="516">
        <v>0.95</v>
      </c>
      <c r="P32" s="514">
        <v>0.0516</v>
      </c>
      <c r="Q32" s="514">
        <v>0.245</v>
      </c>
      <c r="R32" s="514">
        <v>0.5164</v>
      </c>
    </row>
    <row r="33" ht="12.75" customHeight="1">
      <c r="A33" s="512" t="s">
        <v>818</v>
      </c>
      <c r="B33" s="513">
        <v>752.0</v>
      </c>
      <c r="C33" s="514">
        <v>-0.0944</v>
      </c>
      <c r="D33" s="514">
        <v>0.0378</v>
      </c>
      <c r="E33" s="514">
        <v>0.218</v>
      </c>
      <c r="F33" s="514">
        <v>0.0529</v>
      </c>
      <c r="G33" s="514">
        <v>0.1156</v>
      </c>
      <c r="H33" s="514">
        <v>0.23</v>
      </c>
      <c r="I33" s="515">
        <v>0.42</v>
      </c>
      <c r="J33" s="515">
        <v>1.01</v>
      </c>
      <c r="K33" s="515">
        <v>2.38</v>
      </c>
      <c r="L33" s="514">
        <v>0.1044</v>
      </c>
      <c r="M33" s="514">
        <v>0.1158</v>
      </c>
      <c r="N33" s="514">
        <v>0.1206</v>
      </c>
      <c r="O33" s="516">
        <v>1.15</v>
      </c>
      <c r="P33" s="514">
        <v>9.0E-4</v>
      </c>
      <c r="Q33" s="514">
        <v>0.0501</v>
      </c>
      <c r="R33" s="514">
        <v>0.2597</v>
      </c>
    </row>
    <row r="34" ht="12.75" customHeight="1">
      <c r="A34" s="512" t="s">
        <v>819</v>
      </c>
      <c r="B34" s="513">
        <v>370.0</v>
      </c>
      <c r="C34" s="514">
        <v>-0.0231</v>
      </c>
      <c r="D34" s="514">
        <v>0.0623</v>
      </c>
      <c r="E34" s="514">
        <v>0.163</v>
      </c>
      <c r="F34" s="514">
        <v>0.0553</v>
      </c>
      <c r="G34" s="514">
        <v>0.1109</v>
      </c>
      <c r="H34" s="514">
        <v>0.1765</v>
      </c>
      <c r="I34" s="515">
        <v>0.42</v>
      </c>
      <c r="J34" s="515">
        <v>1.0</v>
      </c>
      <c r="K34" s="515">
        <v>2.43</v>
      </c>
      <c r="L34" s="514">
        <v>0.0923</v>
      </c>
      <c r="M34" s="514">
        <v>0.101</v>
      </c>
      <c r="N34" s="514">
        <v>0.1031</v>
      </c>
      <c r="O34" s="516">
        <v>0.97</v>
      </c>
      <c r="P34" s="514">
        <v>0.0281</v>
      </c>
      <c r="Q34" s="514">
        <v>0.1665</v>
      </c>
      <c r="R34" s="514">
        <v>0.3637</v>
      </c>
    </row>
    <row r="35" ht="12.75" customHeight="1">
      <c r="A35" s="512" t="s">
        <v>820</v>
      </c>
      <c r="B35" s="513">
        <v>426.0</v>
      </c>
      <c r="C35" s="514">
        <v>0.0359</v>
      </c>
      <c r="D35" s="514">
        <v>0.127</v>
      </c>
      <c r="E35" s="514">
        <v>0.241</v>
      </c>
      <c r="F35" s="514">
        <v>0.049</v>
      </c>
      <c r="G35" s="514">
        <v>0.1048</v>
      </c>
      <c r="H35" s="514">
        <v>0.2125</v>
      </c>
      <c r="I35" s="515">
        <v>0.52</v>
      </c>
      <c r="J35" s="515">
        <v>0.95</v>
      </c>
      <c r="K35" s="515">
        <v>1.81</v>
      </c>
      <c r="L35" s="514">
        <v>0.0829</v>
      </c>
      <c r="M35" s="514">
        <v>0.0912</v>
      </c>
      <c r="N35" s="514">
        <v>0.1035</v>
      </c>
      <c r="O35" s="516">
        <v>0.74</v>
      </c>
      <c r="P35" s="514">
        <v>0.0141</v>
      </c>
      <c r="Q35" s="514">
        <v>0.1959</v>
      </c>
      <c r="R35" s="514">
        <v>0.4384</v>
      </c>
    </row>
    <row r="36" ht="12.75" customHeight="1">
      <c r="A36" s="512" t="s">
        <v>821</v>
      </c>
      <c r="B36" s="513">
        <v>1089.0</v>
      </c>
      <c r="C36" s="514">
        <v>-0.0271</v>
      </c>
      <c r="D36" s="514">
        <v>0.072</v>
      </c>
      <c r="E36" s="514">
        <v>0.184</v>
      </c>
      <c r="F36" s="514">
        <v>0.0285</v>
      </c>
      <c r="G36" s="514">
        <v>0.2025</v>
      </c>
      <c r="H36" s="514">
        <v>0.445</v>
      </c>
      <c r="I36" s="515">
        <v>0.09</v>
      </c>
      <c r="J36" s="515">
        <v>0.2</v>
      </c>
      <c r="K36" s="515">
        <v>0.52</v>
      </c>
      <c r="L36" s="514">
        <v>0.0484</v>
      </c>
      <c r="M36" s="514">
        <v>0.0542</v>
      </c>
      <c r="N36" s="514">
        <v>0.061</v>
      </c>
      <c r="O36" s="516">
        <v>0.81</v>
      </c>
      <c r="P36" s="514">
        <v>0.0302</v>
      </c>
      <c r="Q36" s="514">
        <v>0.3331</v>
      </c>
      <c r="R36" s="514">
        <v>0.6725</v>
      </c>
    </row>
    <row r="37" ht="12.75" customHeight="1">
      <c r="A37" s="512" t="s">
        <v>822</v>
      </c>
      <c r="B37" s="513">
        <v>1397.0</v>
      </c>
      <c r="C37" s="514">
        <v>0.0102</v>
      </c>
      <c r="D37" s="514">
        <v>0.0769</v>
      </c>
      <c r="E37" s="514">
        <v>0.162</v>
      </c>
      <c r="F37" s="514">
        <v>0.0349</v>
      </c>
      <c r="G37" s="514">
        <v>0.0679</v>
      </c>
      <c r="H37" s="514">
        <v>0.119</v>
      </c>
      <c r="I37" s="515">
        <v>0.94</v>
      </c>
      <c r="J37" s="515">
        <v>1.49</v>
      </c>
      <c r="K37" s="515">
        <v>2.26</v>
      </c>
      <c r="L37" s="514">
        <v>0.0858</v>
      </c>
      <c r="M37" s="514">
        <v>0.0902</v>
      </c>
      <c r="N37" s="514">
        <v>0.1065</v>
      </c>
      <c r="O37" s="516">
        <v>0.68</v>
      </c>
      <c r="P37" s="514">
        <v>0.0391</v>
      </c>
      <c r="Q37" s="514">
        <v>0.1963</v>
      </c>
      <c r="R37" s="514">
        <v>0.4117</v>
      </c>
    </row>
    <row r="38" ht="12.75" customHeight="1">
      <c r="A38" s="512" t="s">
        <v>823</v>
      </c>
      <c r="B38" s="513">
        <v>169.0</v>
      </c>
      <c r="C38" s="514">
        <v>-0.0406</v>
      </c>
      <c r="D38" s="514">
        <v>0.0442</v>
      </c>
      <c r="E38" s="514">
        <v>0.151</v>
      </c>
      <c r="F38" s="514">
        <v>0.0124</v>
      </c>
      <c r="G38" s="514">
        <v>0.0287</v>
      </c>
      <c r="H38" s="514">
        <v>0.0628</v>
      </c>
      <c r="I38" s="515">
        <v>1.23</v>
      </c>
      <c r="J38" s="515">
        <v>3.32</v>
      </c>
      <c r="K38" s="515">
        <v>5.93</v>
      </c>
      <c r="L38" s="514">
        <v>0.0717</v>
      </c>
      <c r="M38" s="514">
        <v>0.0749</v>
      </c>
      <c r="N38" s="514">
        <v>0.0863</v>
      </c>
      <c r="O38" s="516">
        <v>0.61</v>
      </c>
      <c r="P38" s="514">
        <v>0.0213</v>
      </c>
      <c r="Q38" s="514">
        <v>0.211</v>
      </c>
      <c r="R38" s="514">
        <v>0.4593</v>
      </c>
    </row>
    <row r="39" ht="12.75" customHeight="1">
      <c r="A39" s="512" t="s">
        <v>824</v>
      </c>
      <c r="B39" s="513">
        <v>362.0</v>
      </c>
      <c r="C39" s="514">
        <v>-0.005</v>
      </c>
      <c r="D39" s="514">
        <v>0.0693</v>
      </c>
      <c r="E39" s="514">
        <v>0.167</v>
      </c>
      <c r="F39" s="514">
        <v>0.0503</v>
      </c>
      <c r="G39" s="514">
        <v>0.0785</v>
      </c>
      <c r="H39" s="514">
        <v>0.1199</v>
      </c>
      <c r="I39" s="515">
        <v>1.05</v>
      </c>
      <c r="J39" s="515">
        <v>1.68</v>
      </c>
      <c r="K39" s="515">
        <v>2.55</v>
      </c>
      <c r="L39" s="514">
        <v>0.1128</v>
      </c>
      <c r="M39" s="514">
        <v>0.1167</v>
      </c>
      <c r="N39" s="514">
        <v>0.1386</v>
      </c>
      <c r="O39" s="516">
        <v>0.98</v>
      </c>
      <c r="P39" s="514">
        <v>0.0292</v>
      </c>
      <c r="Q39" s="514">
        <v>0.1385</v>
      </c>
      <c r="R39" s="514">
        <v>0.3503</v>
      </c>
    </row>
    <row r="40" ht="12.75" customHeight="1">
      <c r="A40" s="512" t="s">
        <v>825</v>
      </c>
      <c r="B40" s="513">
        <v>248.0</v>
      </c>
      <c r="C40" s="514">
        <v>0.0116</v>
      </c>
      <c r="D40" s="514">
        <v>0.111</v>
      </c>
      <c r="E40" s="514">
        <v>0.278</v>
      </c>
      <c r="F40" s="514">
        <v>0.1752</v>
      </c>
      <c r="G40" s="514">
        <v>0.3238</v>
      </c>
      <c r="H40" s="514">
        <v>0.4898</v>
      </c>
      <c r="I40" s="515">
        <v>0.13</v>
      </c>
      <c r="J40" s="515">
        <v>0.19</v>
      </c>
      <c r="K40" s="515">
        <v>0.36</v>
      </c>
      <c r="L40" s="514">
        <v>0.0871</v>
      </c>
      <c r="M40" s="514">
        <v>0.092</v>
      </c>
      <c r="N40" s="514">
        <v>0.111</v>
      </c>
      <c r="O40" s="516">
        <v>0.93</v>
      </c>
      <c r="P40" s="514">
        <v>0.0877</v>
      </c>
      <c r="Q40" s="514">
        <v>0.2959</v>
      </c>
      <c r="R40" s="514">
        <v>0.5035</v>
      </c>
    </row>
    <row r="41" ht="12.75" customHeight="1">
      <c r="A41" s="512" t="s">
        <v>826</v>
      </c>
      <c r="B41" s="513">
        <v>896.0</v>
      </c>
      <c r="C41" s="514">
        <v>0.0138</v>
      </c>
      <c r="D41" s="514">
        <v>0.0946</v>
      </c>
      <c r="E41" s="514">
        <v>0.231</v>
      </c>
      <c r="F41" s="514">
        <v>0.089</v>
      </c>
      <c r="G41" s="514">
        <v>0.1502</v>
      </c>
      <c r="H41" s="514">
        <v>0.231</v>
      </c>
      <c r="I41" s="515">
        <v>0.6</v>
      </c>
      <c r="J41" s="515">
        <v>1.05</v>
      </c>
      <c r="K41" s="515">
        <v>1.79</v>
      </c>
      <c r="L41" s="514">
        <v>0.1025</v>
      </c>
      <c r="M41" s="514">
        <v>0.1083</v>
      </c>
      <c r="N41" s="514">
        <v>0.1152</v>
      </c>
      <c r="O41" s="516">
        <v>1.1</v>
      </c>
      <c r="P41" s="514">
        <v>0.0064</v>
      </c>
      <c r="Q41" s="514">
        <v>0.0518</v>
      </c>
      <c r="R41" s="514">
        <v>0.1816</v>
      </c>
    </row>
    <row r="42" ht="12.75" customHeight="1">
      <c r="A42" s="512" t="s">
        <v>827</v>
      </c>
      <c r="B42" s="513">
        <v>460.0</v>
      </c>
      <c r="C42" s="514">
        <v>0.0176</v>
      </c>
      <c r="D42" s="514">
        <v>0.0915</v>
      </c>
      <c r="E42" s="514">
        <v>0.203</v>
      </c>
      <c r="F42" s="514">
        <v>0.0368</v>
      </c>
      <c r="G42" s="514">
        <v>0.0796</v>
      </c>
      <c r="H42" s="514">
        <v>0.1559</v>
      </c>
      <c r="I42" s="515">
        <v>1.13</v>
      </c>
      <c r="J42" s="515">
        <v>2.21</v>
      </c>
      <c r="K42" s="515">
        <v>4.6</v>
      </c>
      <c r="L42" s="514">
        <v>0.0935</v>
      </c>
      <c r="M42" s="514">
        <v>0.1013</v>
      </c>
      <c r="N42" s="514">
        <v>0.1049</v>
      </c>
      <c r="O42" s="516">
        <v>0.88</v>
      </c>
      <c r="P42" s="514">
        <v>0.0185</v>
      </c>
      <c r="Q42" s="514">
        <v>0.1436</v>
      </c>
      <c r="R42" s="514">
        <v>0.3412</v>
      </c>
    </row>
    <row r="43" ht="12.75" customHeight="1">
      <c r="A43" s="512" t="s">
        <v>828</v>
      </c>
      <c r="B43" s="513">
        <v>447.0</v>
      </c>
      <c r="C43" s="514">
        <v>0.0456</v>
      </c>
      <c r="D43" s="514">
        <v>0.149</v>
      </c>
      <c r="E43" s="514">
        <v>0.291</v>
      </c>
      <c r="F43" s="514">
        <v>0.0821</v>
      </c>
      <c r="G43" s="514">
        <v>0.1496</v>
      </c>
      <c r="H43" s="514">
        <v>0.2391</v>
      </c>
      <c r="I43" s="515">
        <v>0.57</v>
      </c>
      <c r="J43" s="515">
        <v>1.21</v>
      </c>
      <c r="K43" s="515">
        <v>2.3</v>
      </c>
      <c r="L43" s="514">
        <v>0.1139</v>
      </c>
      <c r="M43" s="514">
        <v>0.1146</v>
      </c>
      <c r="N43" s="514">
        <v>0.1284</v>
      </c>
      <c r="O43" s="516">
        <v>1.28</v>
      </c>
      <c r="P43" s="514">
        <v>0.0047</v>
      </c>
      <c r="Q43" s="514">
        <v>0.037</v>
      </c>
      <c r="R43" s="514">
        <v>0.1685</v>
      </c>
    </row>
    <row r="44" ht="12.75" customHeight="1">
      <c r="A44" s="512" t="s">
        <v>829</v>
      </c>
      <c r="B44" s="513">
        <v>171.0</v>
      </c>
      <c r="C44" s="514">
        <v>-0.0126</v>
      </c>
      <c r="D44" s="514">
        <v>0.0604</v>
      </c>
      <c r="E44" s="514">
        <v>0.155</v>
      </c>
      <c r="F44" s="514">
        <v>0.0626</v>
      </c>
      <c r="G44" s="514">
        <v>0.1143</v>
      </c>
      <c r="H44" s="514">
        <v>0.1698</v>
      </c>
      <c r="I44" s="515">
        <v>0.61</v>
      </c>
      <c r="J44" s="515">
        <v>1.31</v>
      </c>
      <c r="K44" s="515">
        <v>2.08</v>
      </c>
      <c r="L44" s="514">
        <v>0.0983</v>
      </c>
      <c r="M44" s="514">
        <v>0.1042</v>
      </c>
      <c r="N44" s="514">
        <v>0.1092</v>
      </c>
      <c r="O44" s="516">
        <v>1.09</v>
      </c>
      <c r="P44" s="514">
        <v>0.1344</v>
      </c>
      <c r="Q44" s="514">
        <v>0.4169</v>
      </c>
      <c r="R44" s="514">
        <v>0.6669</v>
      </c>
    </row>
    <row r="45" ht="12.75" customHeight="1">
      <c r="A45" s="512" t="s">
        <v>830</v>
      </c>
      <c r="B45" s="513">
        <v>231.0</v>
      </c>
      <c r="C45" s="514">
        <v>0.036</v>
      </c>
      <c r="D45" s="514">
        <v>0.0861</v>
      </c>
      <c r="E45" s="514">
        <v>0.168</v>
      </c>
      <c r="F45" s="514">
        <v>0.075</v>
      </c>
      <c r="G45" s="514">
        <v>0.1255</v>
      </c>
      <c r="H45" s="514">
        <v>0.1949</v>
      </c>
      <c r="I45" s="515">
        <v>0.63</v>
      </c>
      <c r="J45" s="515">
        <v>1.07</v>
      </c>
      <c r="K45" s="515">
        <v>1.79</v>
      </c>
      <c r="L45" s="514">
        <v>0.0731</v>
      </c>
      <c r="M45" s="514">
        <v>0.0808</v>
      </c>
      <c r="N45" s="514">
        <v>0.0944</v>
      </c>
      <c r="O45" s="516">
        <v>0.72</v>
      </c>
      <c r="P45" s="514">
        <v>0.0447</v>
      </c>
      <c r="Q45" s="514">
        <v>0.1738</v>
      </c>
      <c r="R45" s="514">
        <v>0.4109</v>
      </c>
    </row>
    <row r="46" ht="12.75" customHeight="1">
      <c r="A46" s="512" t="s">
        <v>831</v>
      </c>
      <c r="B46" s="513">
        <v>650.0</v>
      </c>
      <c r="C46" s="514">
        <v>-0.178</v>
      </c>
      <c r="D46" s="514">
        <v>-0.0677</v>
      </c>
      <c r="E46" s="514">
        <v>0.0295</v>
      </c>
      <c r="F46" s="514">
        <v>0.0694</v>
      </c>
      <c r="G46" s="514">
        <v>0.1429</v>
      </c>
      <c r="H46" s="514">
        <v>0.2172</v>
      </c>
      <c r="I46" s="515">
        <v>0.16</v>
      </c>
      <c r="J46" s="515">
        <v>0.35</v>
      </c>
      <c r="K46" s="515">
        <v>0.82</v>
      </c>
      <c r="L46" s="514">
        <v>0.0895</v>
      </c>
      <c r="M46" s="514">
        <v>0.0943</v>
      </c>
      <c r="N46" s="514">
        <v>0.1117</v>
      </c>
      <c r="O46" s="516">
        <v>0.91</v>
      </c>
      <c r="P46" s="514">
        <v>0.0342</v>
      </c>
      <c r="Q46" s="514">
        <v>0.2404</v>
      </c>
      <c r="R46" s="514">
        <v>0.5251</v>
      </c>
    </row>
    <row r="47" ht="12.75" customHeight="1">
      <c r="A47" s="512" t="s">
        <v>832</v>
      </c>
      <c r="B47" s="513">
        <v>589.0</v>
      </c>
      <c r="C47" s="514">
        <v>-0.0232</v>
      </c>
      <c r="D47" s="514">
        <v>0.0526</v>
      </c>
      <c r="E47" s="514">
        <v>0.131</v>
      </c>
      <c r="F47" s="514">
        <v>0.0485</v>
      </c>
      <c r="G47" s="514">
        <v>0.0913</v>
      </c>
      <c r="H47" s="514">
        <v>0.1548</v>
      </c>
      <c r="I47" s="515">
        <v>0.78</v>
      </c>
      <c r="J47" s="515">
        <v>1.39</v>
      </c>
      <c r="K47" s="515">
        <v>2.33</v>
      </c>
      <c r="L47" s="514">
        <v>0.0959</v>
      </c>
      <c r="M47" s="514">
        <v>0.1057</v>
      </c>
      <c r="N47" s="514">
        <v>0.1104</v>
      </c>
      <c r="O47" s="516">
        <v>0.9</v>
      </c>
      <c r="P47" s="514">
        <v>0.0032</v>
      </c>
      <c r="Q47" s="514">
        <v>0.0681</v>
      </c>
      <c r="R47" s="514">
        <v>0.2808</v>
      </c>
    </row>
    <row r="48" ht="12.75" customHeight="1">
      <c r="A48" s="512" t="s">
        <v>833</v>
      </c>
      <c r="B48" s="513">
        <v>242.0</v>
      </c>
      <c r="C48" s="514">
        <v>0.0086</v>
      </c>
      <c r="D48" s="514">
        <v>0.0879</v>
      </c>
      <c r="E48" s="514">
        <v>0.197</v>
      </c>
      <c r="F48" s="514">
        <v>0.0723</v>
      </c>
      <c r="G48" s="514">
        <v>0.1119</v>
      </c>
      <c r="H48" s="514">
        <v>0.2149</v>
      </c>
      <c r="I48" s="515">
        <v>1.1</v>
      </c>
      <c r="J48" s="515">
        <v>2.13</v>
      </c>
      <c r="K48" s="515">
        <v>4.51</v>
      </c>
      <c r="L48" s="514">
        <v>0.1184</v>
      </c>
      <c r="M48" s="514">
        <v>0.1303</v>
      </c>
      <c r="N48" s="514">
        <v>0.1451</v>
      </c>
      <c r="O48" s="516">
        <v>1.26</v>
      </c>
      <c r="P48" s="514">
        <v>0.0079</v>
      </c>
      <c r="Q48" s="514">
        <v>0.0574</v>
      </c>
      <c r="R48" s="514">
        <v>0.2512</v>
      </c>
    </row>
    <row r="49" ht="12.75" customHeight="1">
      <c r="A49" s="512" t="s">
        <v>834</v>
      </c>
      <c r="B49" s="513">
        <v>206.0</v>
      </c>
      <c r="C49" s="514">
        <v>-0.0175</v>
      </c>
      <c r="D49" s="514">
        <v>0.0474</v>
      </c>
      <c r="E49" s="514">
        <v>0.107</v>
      </c>
      <c r="F49" s="514">
        <v>0.0635</v>
      </c>
      <c r="G49" s="514">
        <v>0.1081</v>
      </c>
      <c r="H49" s="514">
        <v>0.1918</v>
      </c>
      <c r="I49" s="515">
        <v>0.83</v>
      </c>
      <c r="J49" s="515">
        <v>1.51</v>
      </c>
      <c r="K49" s="515">
        <v>2.56</v>
      </c>
      <c r="L49" s="514">
        <v>0.0799</v>
      </c>
      <c r="M49" s="514">
        <v>0.0845</v>
      </c>
      <c r="N49" s="514">
        <v>0.1074</v>
      </c>
      <c r="O49" s="516">
        <v>0.61</v>
      </c>
      <c r="P49" s="514">
        <v>0.0</v>
      </c>
      <c r="Q49" s="514">
        <v>0.0518</v>
      </c>
      <c r="R49" s="514">
        <v>0.2488</v>
      </c>
    </row>
    <row r="50" ht="12.75" customHeight="1">
      <c r="A50" s="512" t="s">
        <v>835</v>
      </c>
      <c r="B50" s="513">
        <v>142.0</v>
      </c>
      <c r="C50" s="514">
        <v>-0.0178</v>
      </c>
      <c r="D50" s="514">
        <v>0.0356</v>
      </c>
      <c r="E50" s="514">
        <v>0.132</v>
      </c>
      <c r="F50" s="514">
        <v>0.0576</v>
      </c>
      <c r="G50" s="514">
        <v>0.0977</v>
      </c>
      <c r="H50" s="514">
        <v>0.1704</v>
      </c>
      <c r="I50" s="515">
        <v>0.49</v>
      </c>
      <c r="J50" s="515">
        <v>1.09</v>
      </c>
      <c r="K50" s="515">
        <v>2.75</v>
      </c>
      <c r="L50" s="514">
        <v>0.0864</v>
      </c>
      <c r="M50" s="514">
        <v>0.0962</v>
      </c>
      <c r="N50" s="514">
        <v>0.1285</v>
      </c>
      <c r="O50" s="516">
        <v>0.89</v>
      </c>
      <c r="P50" s="514">
        <v>0.0056</v>
      </c>
      <c r="Q50" s="514">
        <v>0.1232</v>
      </c>
      <c r="R50" s="514">
        <v>0.4078</v>
      </c>
    </row>
    <row r="51" ht="12.75" customHeight="1">
      <c r="A51" s="512" t="s">
        <v>836</v>
      </c>
      <c r="B51" s="513">
        <v>235.0</v>
      </c>
      <c r="C51" s="514">
        <v>0.0036</v>
      </c>
      <c r="D51" s="514">
        <v>0.0695</v>
      </c>
      <c r="E51" s="514">
        <v>0.157</v>
      </c>
      <c r="F51" s="514">
        <v>0.072</v>
      </c>
      <c r="G51" s="514">
        <v>0.1227</v>
      </c>
      <c r="H51" s="514">
        <v>0.2214</v>
      </c>
      <c r="I51" s="515">
        <v>0.68</v>
      </c>
      <c r="J51" s="515">
        <v>1.19</v>
      </c>
      <c r="K51" s="515">
        <v>2.06</v>
      </c>
      <c r="L51" s="514">
        <v>0.0799</v>
      </c>
      <c r="M51" s="514">
        <v>0.0981</v>
      </c>
      <c r="N51" s="514">
        <v>0.123</v>
      </c>
      <c r="O51" s="516">
        <v>0.76</v>
      </c>
      <c r="P51" s="514">
        <v>1.0E-4</v>
      </c>
      <c r="Q51" s="514">
        <v>0.0259</v>
      </c>
      <c r="R51" s="514">
        <v>0.152</v>
      </c>
    </row>
    <row r="52" ht="12.75" customHeight="1">
      <c r="A52" s="512" t="s">
        <v>837</v>
      </c>
      <c r="B52" s="513">
        <v>1660.0</v>
      </c>
      <c r="C52" s="514">
        <v>-0.0313</v>
      </c>
      <c r="D52" s="514">
        <v>0.0946</v>
      </c>
      <c r="E52" s="514">
        <v>0.296</v>
      </c>
      <c r="F52" s="514">
        <v>0.1856</v>
      </c>
      <c r="G52" s="514">
        <v>0.3796</v>
      </c>
      <c r="H52" s="514">
        <v>0.783</v>
      </c>
      <c r="I52" s="515">
        <v>0.06</v>
      </c>
      <c r="J52" s="515">
        <v>0.25</v>
      </c>
      <c r="K52" s="515">
        <v>1.04</v>
      </c>
      <c r="L52" s="514">
        <v>0.0726</v>
      </c>
      <c r="M52" s="514">
        <v>0.0726</v>
      </c>
      <c r="N52" s="514">
        <v>0.0795</v>
      </c>
      <c r="O52" s="516">
        <v>0.52</v>
      </c>
      <c r="P52" s="514">
        <v>0.0</v>
      </c>
      <c r="Q52" s="514">
        <v>5.0E-4</v>
      </c>
      <c r="R52" s="514">
        <v>0.0669</v>
      </c>
    </row>
    <row r="53" ht="12.75" customHeight="1">
      <c r="A53" s="512" t="s">
        <v>838</v>
      </c>
      <c r="B53" s="513">
        <v>1463.0</v>
      </c>
      <c r="C53" s="514">
        <v>-0.0072</v>
      </c>
      <c r="D53" s="514">
        <v>0.0529</v>
      </c>
      <c r="E53" s="514">
        <v>0.136</v>
      </c>
      <c r="F53" s="514">
        <v>0.0512</v>
      </c>
      <c r="G53" s="514">
        <v>0.0899</v>
      </c>
      <c r="H53" s="514">
        <v>0.1408</v>
      </c>
      <c r="I53" s="515">
        <v>0.81</v>
      </c>
      <c r="J53" s="515">
        <v>1.22</v>
      </c>
      <c r="K53" s="515">
        <v>1.89</v>
      </c>
      <c r="L53" s="514">
        <v>0.1088</v>
      </c>
      <c r="M53" s="514">
        <v>0.1134</v>
      </c>
      <c r="N53" s="514">
        <v>0.115</v>
      </c>
      <c r="O53" s="516">
        <v>1.06</v>
      </c>
      <c r="P53" s="514">
        <v>0.0184</v>
      </c>
      <c r="Q53" s="514">
        <v>0.1078</v>
      </c>
      <c r="R53" s="514">
        <v>0.2704</v>
      </c>
    </row>
    <row r="54" ht="12.75" customHeight="1">
      <c r="A54" s="512" t="s">
        <v>839</v>
      </c>
      <c r="B54" s="513">
        <v>1783.0</v>
      </c>
      <c r="C54" s="514">
        <v>0.0115</v>
      </c>
      <c r="D54" s="514">
        <v>0.133</v>
      </c>
      <c r="E54" s="514">
        <v>0.273</v>
      </c>
      <c r="F54" s="514">
        <v>0.0474</v>
      </c>
      <c r="G54" s="514">
        <v>0.0996</v>
      </c>
      <c r="H54" s="514">
        <v>0.2182</v>
      </c>
      <c r="I54" s="515">
        <v>0.09</v>
      </c>
      <c r="J54" s="515">
        <v>0.89</v>
      </c>
      <c r="K54" s="515">
        <v>1.76</v>
      </c>
      <c r="L54" s="514">
        <v>0.1049</v>
      </c>
      <c r="M54" s="514">
        <v>0.1049</v>
      </c>
      <c r="N54" s="514">
        <v>0.1108</v>
      </c>
      <c r="O54" s="516">
        <v>1.13</v>
      </c>
      <c r="P54" s="514">
        <v>0.0</v>
      </c>
      <c r="Q54" s="514">
        <v>0.003</v>
      </c>
      <c r="R54" s="514">
        <v>0.1027</v>
      </c>
    </row>
    <row r="55" ht="12.75" customHeight="1">
      <c r="A55" s="512" t="s">
        <v>840</v>
      </c>
      <c r="B55" s="513">
        <v>144.0</v>
      </c>
      <c r="C55" s="514">
        <v>-0.0309</v>
      </c>
      <c r="D55" s="514">
        <v>0.0243</v>
      </c>
      <c r="E55" s="514">
        <v>0.0961</v>
      </c>
      <c r="F55" s="514">
        <v>0.0343</v>
      </c>
      <c r="G55" s="514">
        <v>0.0546</v>
      </c>
      <c r="H55" s="514">
        <v>0.1071</v>
      </c>
      <c r="I55" s="515">
        <v>0.94</v>
      </c>
      <c r="J55" s="515">
        <v>1.68</v>
      </c>
      <c r="K55" s="515">
        <v>2.78</v>
      </c>
      <c r="L55" s="514">
        <v>0.0945</v>
      </c>
      <c r="M55" s="514">
        <v>0.0983</v>
      </c>
      <c r="N55" s="514">
        <v>0.1164</v>
      </c>
      <c r="O55" s="516">
        <v>0.89</v>
      </c>
      <c r="P55" s="514">
        <v>0.031</v>
      </c>
      <c r="Q55" s="514">
        <v>0.1524</v>
      </c>
      <c r="R55" s="514">
        <v>0.4092</v>
      </c>
    </row>
    <row r="56" ht="12.75" customHeight="1">
      <c r="A56" s="512" t="s">
        <v>841</v>
      </c>
      <c r="B56" s="513">
        <v>36.0</v>
      </c>
      <c r="C56" s="514">
        <v>0.106</v>
      </c>
      <c r="D56" s="514">
        <v>0.16</v>
      </c>
      <c r="E56" s="514">
        <v>0.246</v>
      </c>
      <c r="F56" s="514">
        <v>0.1189</v>
      </c>
      <c r="G56" s="514">
        <v>0.1645</v>
      </c>
      <c r="H56" s="514">
        <v>0.2916</v>
      </c>
      <c r="I56" s="515">
        <v>1.0</v>
      </c>
      <c r="J56" s="515">
        <v>1.7</v>
      </c>
      <c r="K56" s="515">
        <v>2.15</v>
      </c>
      <c r="L56" s="514">
        <v>0.1034</v>
      </c>
      <c r="M56" s="514">
        <v>0.1097</v>
      </c>
      <c r="N56" s="514">
        <v>0.1355</v>
      </c>
      <c r="O56" s="516">
        <v>1.08</v>
      </c>
      <c r="P56" s="514">
        <v>0.1014</v>
      </c>
      <c r="Q56" s="514">
        <v>0.3385</v>
      </c>
      <c r="R56" s="514">
        <v>0.5128</v>
      </c>
    </row>
    <row r="57" ht="12.75" customHeight="1">
      <c r="A57" s="512" t="s">
        <v>842</v>
      </c>
      <c r="B57" s="513">
        <v>616.0</v>
      </c>
      <c r="C57" s="514">
        <v>0.0227</v>
      </c>
      <c r="D57" s="514">
        <v>0.182</v>
      </c>
      <c r="E57" s="514">
        <v>0.386</v>
      </c>
      <c r="F57" s="514">
        <v>0.2321</v>
      </c>
      <c r="G57" s="514">
        <v>0.4099</v>
      </c>
      <c r="H57" s="514">
        <v>0.5686</v>
      </c>
      <c r="I57" s="515">
        <v>0.34</v>
      </c>
      <c r="J57" s="515">
        <v>0.69</v>
      </c>
      <c r="K57" s="515">
        <v>1.47</v>
      </c>
      <c r="L57" s="514">
        <v>0.1085</v>
      </c>
      <c r="M57" s="514">
        <v>0.1086</v>
      </c>
      <c r="N57" s="514">
        <v>0.1194</v>
      </c>
      <c r="O57" s="516">
        <v>1.14</v>
      </c>
      <c r="P57" s="514">
        <v>0.0</v>
      </c>
      <c r="Q57" s="514">
        <v>0.0653</v>
      </c>
      <c r="R57" s="514">
        <v>0.2911</v>
      </c>
    </row>
    <row r="58" ht="12.75" customHeight="1">
      <c r="A58" s="512" t="s">
        <v>843</v>
      </c>
      <c r="B58" s="513">
        <v>166.0</v>
      </c>
      <c r="C58" s="514">
        <v>0.0085</v>
      </c>
      <c r="D58" s="514">
        <v>0.0891</v>
      </c>
      <c r="E58" s="514">
        <v>0.171</v>
      </c>
      <c r="F58" s="514">
        <v>0.0391</v>
      </c>
      <c r="G58" s="514">
        <v>0.1061</v>
      </c>
      <c r="H58" s="514">
        <v>0.2539</v>
      </c>
      <c r="I58" s="515">
        <v>0.28</v>
      </c>
      <c r="J58" s="515">
        <v>0.56</v>
      </c>
      <c r="K58" s="515">
        <v>1.87</v>
      </c>
      <c r="L58" s="514">
        <v>0.0793</v>
      </c>
      <c r="M58" s="514">
        <v>0.0867</v>
      </c>
      <c r="N58" s="514">
        <v>0.1018</v>
      </c>
      <c r="O58" s="516">
        <v>0.9</v>
      </c>
      <c r="P58" s="514">
        <v>0.103</v>
      </c>
      <c r="Q58" s="514">
        <v>0.3609</v>
      </c>
      <c r="R58" s="514">
        <v>0.512</v>
      </c>
    </row>
    <row r="59" ht="12.75" customHeight="1">
      <c r="A59" s="512" t="s">
        <v>844</v>
      </c>
      <c r="B59" s="513">
        <v>455.0</v>
      </c>
      <c r="C59" s="514">
        <v>-0.0754</v>
      </c>
      <c r="D59" s="514">
        <v>0.0464</v>
      </c>
      <c r="E59" s="514">
        <v>0.158</v>
      </c>
      <c r="F59" s="514">
        <v>0.0288</v>
      </c>
      <c r="G59" s="514">
        <v>0.0642</v>
      </c>
      <c r="H59" s="514">
        <v>0.1164</v>
      </c>
      <c r="I59" s="515">
        <v>0.62</v>
      </c>
      <c r="J59" s="515">
        <v>1.54</v>
      </c>
      <c r="K59" s="515">
        <v>3.06</v>
      </c>
      <c r="L59" s="514">
        <v>0.0936</v>
      </c>
      <c r="M59" s="514">
        <v>0.1028</v>
      </c>
      <c r="N59" s="514">
        <v>0.1203</v>
      </c>
      <c r="O59" s="516">
        <v>1.09</v>
      </c>
      <c r="P59" s="514">
        <v>0.0448</v>
      </c>
      <c r="Q59" s="514">
        <v>0.2295</v>
      </c>
      <c r="R59" s="514">
        <v>0.5248</v>
      </c>
    </row>
    <row r="60" ht="12.75" customHeight="1">
      <c r="A60" s="512" t="s">
        <v>845</v>
      </c>
      <c r="B60" s="513">
        <v>414.0</v>
      </c>
      <c r="C60" s="514">
        <v>0.0197</v>
      </c>
      <c r="D60" s="514">
        <v>0.072</v>
      </c>
      <c r="E60" s="514">
        <v>0.144</v>
      </c>
      <c r="F60" s="514">
        <v>0.0419</v>
      </c>
      <c r="G60" s="514">
        <v>0.0745</v>
      </c>
      <c r="H60" s="514">
        <v>0.1106</v>
      </c>
      <c r="I60" s="515">
        <v>0.92</v>
      </c>
      <c r="J60" s="515">
        <v>1.34</v>
      </c>
      <c r="K60" s="515">
        <v>1.96</v>
      </c>
      <c r="L60" s="514">
        <v>0.0835</v>
      </c>
      <c r="M60" s="514">
        <v>0.0912</v>
      </c>
      <c r="N60" s="514">
        <v>0.1024</v>
      </c>
      <c r="O60" s="516">
        <v>0.84</v>
      </c>
      <c r="P60" s="514">
        <v>0.0619</v>
      </c>
      <c r="Q60" s="514">
        <v>0.2475</v>
      </c>
      <c r="R60" s="514">
        <v>0.4664</v>
      </c>
    </row>
    <row r="61" ht="12.75" customHeight="1">
      <c r="A61" s="512" t="s">
        <v>846</v>
      </c>
      <c r="B61" s="513">
        <v>268.0</v>
      </c>
      <c r="C61" s="514">
        <v>0.014</v>
      </c>
      <c r="D61" s="514">
        <v>0.0667</v>
      </c>
      <c r="E61" s="514">
        <v>0.148</v>
      </c>
      <c r="F61" s="514">
        <v>0.045</v>
      </c>
      <c r="G61" s="514">
        <v>0.0768</v>
      </c>
      <c r="H61" s="514">
        <v>0.154</v>
      </c>
      <c r="I61" s="515">
        <v>0.69</v>
      </c>
      <c r="J61" s="515">
        <v>1.02</v>
      </c>
      <c r="K61" s="515">
        <v>1.64</v>
      </c>
      <c r="L61" s="514">
        <v>0.0892</v>
      </c>
      <c r="M61" s="514">
        <v>0.0946</v>
      </c>
      <c r="N61" s="514">
        <v>0.1118</v>
      </c>
      <c r="O61" s="516">
        <v>0.97</v>
      </c>
      <c r="P61" s="514">
        <v>0.1041</v>
      </c>
      <c r="Q61" s="514">
        <v>0.2681</v>
      </c>
      <c r="R61" s="514">
        <v>0.5081</v>
      </c>
    </row>
    <row r="62" ht="12.75" customHeight="1">
      <c r="A62" s="512" t="s">
        <v>847</v>
      </c>
      <c r="B62" s="513">
        <v>485.0</v>
      </c>
      <c r="C62" s="514">
        <v>0.0301</v>
      </c>
      <c r="D62" s="514">
        <v>0.0928</v>
      </c>
      <c r="E62" s="514">
        <v>0.169</v>
      </c>
      <c r="F62" s="514">
        <v>0.0659</v>
      </c>
      <c r="G62" s="514">
        <v>0.1286</v>
      </c>
      <c r="H62" s="514">
        <v>0.2179</v>
      </c>
      <c r="I62" s="515">
        <v>0.36</v>
      </c>
      <c r="J62" s="515">
        <v>0.64</v>
      </c>
      <c r="K62" s="515">
        <v>1.18</v>
      </c>
      <c r="L62" s="514">
        <v>0.0691</v>
      </c>
      <c r="M62" s="514">
        <v>0.0732</v>
      </c>
      <c r="N62" s="514">
        <v>0.0868</v>
      </c>
      <c r="O62" s="516">
        <v>0.64</v>
      </c>
      <c r="P62" s="514">
        <v>0.1411</v>
      </c>
      <c r="Q62" s="514">
        <v>0.3938</v>
      </c>
      <c r="R62" s="514">
        <v>0.5926</v>
      </c>
    </row>
    <row r="63" ht="12.75" customHeight="1">
      <c r="A63" s="512" t="s">
        <v>848</v>
      </c>
      <c r="B63" s="513">
        <v>930.0</v>
      </c>
      <c r="C63" s="514">
        <v>0.0083</v>
      </c>
      <c r="D63" s="514">
        <v>0.137</v>
      </c>
      <c r="E63" s="514">
        <v>0.34</v>
      </c>
      <c r="F63" s="514">
        <v>0.1119</v>
      </c>
      <c r="G63" s="514">
        <v>0.219</v>
      </c>
      <c r="H63" s="514">
        <v>0.3414</v>
      </c>
      <c r="I63" s="515">
        <v>0.1</v>
      </c>
      <c r="J63" s="515">
        <v>0.55</v>
      </c>
      <c r="K63" s="515">
        <v>1.04</v>
      </c>
      <c r="L63" s="514">
        <v>0.1042</v>
      </c>
      <c r="M63" s="514">
        <v>0.1044</v>
      </c>
      <c r="N63" s="514">
        <v>0.1044</v>
      </c>
      <c r="O63" s="516">
        <v>1.12</v>
      </c>
      <c r="P63" s="514">
        <v>0.0</v>
      </c>
      <c r="Q63" s="514">
        <v>0.003</v>
      </c>
      <c r="R63" s="514">
        <v>0.0843</v>
      </c>
    </row>
    <row r="64" ht="12.75" customHeight="1">
      <c r="A64" s="512" t="s">
        <v>849</v>
      </c>
      <c r="B64" s="513">
        <v>327.0</v>
      </c>
      <c r="C64" s="514">
        <v>-0.0567</v>
      </c>
      <c r="D64" s="514">
        <v>0.0018</v>
      </c>
      <c r="E64" s="514">
        <v>0.0758</v>
      </c>
      <c r="F64" s="514">
        <v>0.0401</v>
      </c>
      <c r="G64" s="514">
        <v>0.0858</v>
      </c>
      <c r="H64" s="514">
        <v>0.1224</v>
      </c>
      <c r="I64" s="515">
        <v>0.73</v>
      </c>
      <c r="J64" s="515">
        <v>1.27</v>
      </c>
      <c r="K64" s="515">
        <v>2.26</v>
      </c>
      <c r="L64" s="514">
        <v>0.0979</v>
      </c>
      <c r="M64" s="514">
        <v>0.101</v>
      </c>
      <c r="N64" s="514">
        <v>0.1193</v>
      </c>
      <c r="O64" s="516">
        <v>0.79</v>
      </c>
      <c r="P64" s="514">
        <v>0.0128</v>
      </c>
      <c r="Q64" s="514">
        <v>0.1147</v>
      </c>
      <c r="R64" s="514">
        <v>0.3439</v>
      </c>
    </row>
    <row r="65" ht="12.75" customHeight="1">
      <c r="A65" s="512" t="s">
        <v>850</v>
      </c>
      <c r="B65" s="513">
        <v>792.0</v>
      </c>
      <c r="C65" s="514">
        <v>-0.025</v>
      </c>
      <c r="D65" s="514">
        <v>0.0348</v>
      </c>
      <c r="E65" s="514">
        <v>0.144</v>
      </c>
      <c r="F65" s="514">
        <v>0.3438</v>
      </c>
      <c r="G65" s="514">
        <v>0.539</v>
      </c>
      <c r="H65" s="514">
        <v>0.68</v>
      </c>
      <c r="I65" s="515">
        <v>0.06</v>
      </c>
      <c r="J65" s="515">
        <v>0.08</v>
      </c>
      <c r="K65" s="515">
        <v>0.13</v>
      </c>
      <c r="L65" s="514">
        <v>0.0673</v>
      </c>
      <c r="M65" s="514">
        <v>0.0728</v>
      </c>
      <c r="N65" s="514">
        <v>0.0834</v>
      </c>
      <c r="O65" s="516">
        <v>0.81</v>
      </c>
      <c r="P65" s="514">
        <v>0.2442</v>
      </c>
      <c r="Q65" s="514">
        <v>0.4037</v>
      </c>
      <c r="R65" s="514">
        <v>0.5687</v>
      </c>
    </row>
    <row r="66" ht="12.75" customHeight="1">
      <c r="A66" s="512" t="s">
        <v>851</v>
      </c>
      <c r="B66" s="513">
        <v>869.0</v>
      </c>
      <c r="C66" s="514">
        <v>-0.13</v>
      </c>
      <c r="D66" s="514">
        <v>0.0168</v>
      </c>
      <c r="E66" s="514">
        <v>0.189</v>
      </c>
      <c r="F66" s="514">
        <v>0.0978</v>
      </c>
      <c r="G66" s="514">
        <v>0.168</v>
      </c>
      <c r="H66" s="514">
        <v>0.2914</v>
      </c>
      <c r="I66" s="515">
        <v>0.11</v>
      </c>
      <c r="J66" s="515">
        <v>0.25</v>
      </c>
      <c r="K66" s="515">
        <v>0.54</v>
      </c>
      <c r="L66" s="514">
        <v>0.075</v>
      </c>
      <c r="M66" s="514">
        <v>0.082</v>
      </c>
      <c r="N66" s="514">
        <v>0.0891</v>
      </c>
      <c r="O66" s="516">
        <v>0.96</v>
      </c>
      <c r="P66" s="514">
        <v>0.0959</v>
      </c>
      <c r="Q66" s="514">
        <v>0.4328</v>
      </c>
      <c r="R66" s="514">
        <v>0.7236</v>
      </c>
    </row>
    <row r="67" ht="12.75" customHeight="1">
      <c r="A67" s="512" t="s">
        <v>852</v>
      </c>
      <c r="B67" s="513">
        <v>342.0</v>
      </c>
      <c r="C67" s="514">
        <v>-0.105</v>
      </c>
      <c r="D67" s="514">
        <v>0.0089</v>
      </c>
      <c r="E67" s="514">
        <v>0.145</v>
      </c>
      <c r="F67" s="514">
        <v>0.1047</v>
      </c>
      <c r="G67" s="514">
        <v>0.2104</v>
      </c>
      <c r="H67" s="514">
        <v>0.4126</v>
      </c>
      <c r="I67" s="515">
        <v>0.07</v>
      </c>
      <c r="J67" s="515">
        <v>0.17</v>
      </c>
      <c r="K67" s="515">
        <v>0.4</v>
      </c>
      <c r="L67" s="514">
        <v>0.0746</v>
      </c>
      <c r="M67" s="514">
        <v>0.0781</v>
      </c>
      <c r="N67" s="514">
        <v>0.0909</v>
      </c>
      <c r="O67" s="516">
        <v>0.91</v>
      </c>
      <c r="P67" s="514">
        <v>0.1588</v>
      </c>
      <c r="Q67" s="514">
        <v>0.4523</v>
      </c>
      <c r="R67" s="514">
        <v>0.6641</v>
      </c>
    </row>
    <row r="68" ht="12.75" customHeight="1">
      <c r="A68" s="512" t="s">
        <v>853</v>
      </c>
      <c r="B68" s="513">
        <v>730.0</v>
      </c>
      <c r="C68" s="514">
        <v>-0.0397</v>
      </c>
      <c r="D68" s="514">
        <v>0.0443</v>
      </c>
      <c r="E68" s="514">
        <v>0.186</v>
      </c>
      <c r="F68" s="514">
        <v>0.1671</v>
      </c>
      <c r="G68" s="514">
        <v>0.3981</v>
      </c>
      <c r="H68" s="514">
        <v>0.6231</v>
      </c>
      <c r="I68" s="515">
        <v>0.06</v>
      </c>
      <c r="J68" s="515">
        <v>0.1</v>
      </c>
      <c r="K68" s="515">
        <v>0.34</v>
      </c>
      <c r="L68" s="514">
        <v>0.0719</v>
      </c>
      <c r="M68" s="514">
        <v>0.0777</v>
      </c>
      <c r="N68" s="514">
        <v>0.0862</v>
      </c>
      <c r="O68" s="516">
        <v>0.81</v>
      </c>
      <c r="P68" s="514">
        <v>0.0183</v>
      </c>
      <c r="Q68" s="514">
        <v>0.3391</v>
      </c>
      <c r="R68" s="514">
        <v>0.5965</v>
      </c>
    </row>
    <row r="69" ht="12.75" customHeight="1">
      <c r="A69" s="512" t="s">
        <v>854</v>
      </c>
      <c r="B69" s="513">
        <v>323.0</v>
      </c>
      <c r="C69" s="514">
        <v>-0.028</v>
      </c>
      <c r="D69" s="514">
        <v>0.0631</v>
      </c>
      <c r="E69" s="514">
        <v>0.155</v>
      </c>
      <c r="F69" s="514">
        <v>0.0679</v>
      </c>
      <c r="G69" s="514">
        <v>0.1142</v>
      </c>
      <c r="H69" s="514">
        <v>0.1814</v>
      </c>
      <c r="I69" s="515">
        <v>0.52</v>
      </c>
      <c r="J69" s="515">
        <v>1.14</v>
      </c>
      <c r="K69" s="515">
        <v>2.06</v>
      </c>
      <c r="L69" s="514">
        <v>0.0976</v>
      </c>
      <c r="M69" s="514">
        <v>0.106</v>
      </c>
      <c r="N69" s="514">
        <v>0.1093</v>
      </c>
      <c r="O69" s="516">
        <v>1.07</v>
      </c>
      <c r="P69" s="514">
        <v>0.0276</v>
      </c>
      <c r="Q69" s="514">
        <v>0.1386</v>
      </c>
      <c r="R69" s="514">
        <v>0.3758</v>
      </c>
    </row>
    <row r="70" ht="12.75" customHeight="1">
      <c r="A70" s="512" t="s">
        <v>855</v>
      </c>
      <c r="B70" s="513">
        <v>34.0</v>
      </c>
      <c r="C70" s="514">
        <v>0.0386</v>
      </c>
      <c r="D70" s="514">
        <v>0.0608</v>
      </c>
      <c r="E70" s="514">
        <v>0.0884</v>
      </c>
      <c r="F70" s="514">
        <v>0.0354</v>
      </c>
      <c r="G70" s="514">
        <v>0.0676</v>
      </c>
      <c r="H70" s="514">
        <v>0.1297</v>
      </c>
      <c r="I70" s="515">
        <v>0.7</v>
      </c>
      <c r="J70" s="515">
        <v>1.08</v>
      </c>
      <c r="K70" s="515">
        <v>1.79</v>
      </c>
      <c r="L70" s="514">
        <v>0.1164</v>
      </c>
      <c r="M70" s="514">
        <v>0.1297</v>
      </c>
      <c r="N70" s="514">
        <v>0.1397</v>
      </c>
      <c r="O70" s="516">
        <v>1.02</v>
      </c>
      <c r="P70" s="514">
        <v>1.0E-4</v>
      </c>
      <c r="Q70" s="514">
        <v>0.1312</v>
      </c>
      <c r="R70" s="514">
        <v>0.3134</v>
      </c>
    </row>
    <row r="71" ht="12.75" customHeight="1">
      <c r="A71" s="512" t="s">
        <v>856</v>
      </c>
      <c r="B71" s="513">
        <v>382.0</v>
      </c>
      <c r="C71" s="514">
        <v>-0.092</v>
      </c>
      <c r="D71" s="514">
        <v>-0.0171</v>
      </c>
      <c r="E71" s="514">
        <v>0.0502</v>
      </c>
      <c r="F71" s="514">
        <v>0.03</v>
      </c>
      <c r="G71" s="514">
        <v>0.0632</v>
      </c>
      <c r="H71" s="514">
        <v>0.1131</v>
      </c>
      <c r="I71" s="515">
        <v>0.99</v>
      </c>
      <c r="J71" s="515">
        <v>1.63</v>
      </c>
      <c r="K71" s="515">
        <v>2.47</v>
      </c>
      <c r="L71" s="514">
        <v>0.0888</v>
      </c>
      <c r="M71" s="514">
        <v>0.0963</v>
      </c>
      <c r="N71" s="514">
        <v>0.0983</v>
      </c>
      <c r="O71" s="516">
        <v>0.87</v>
      </c>
      <c r="P71" s="514">
        <v>0.0974</v>
      </c>
      <c r="Q71" s="514">
        <v>0.2733</v>
      </c>
      <c r="R71" s="514">
        <v>0.4657</v>
      </c>
    </row>
    <row r="72" ht="12.75" customHeight="1">
      <c r="A72" s="512" t="s">
        <v>857</v>
      </c>
      <c r="B72" s="513">
        <v>193.0</v>
      </c>
      <c r="C72" s="514">
        <v>0.0038</v>
      </c>
      <c r="D72" s="514">
        <v>0.0648</v>
      </c>
      <c r="E72" s="514">
        <v>0.16</v>
      </c>
      <c r="F72" s="514">
        <v>0.0267</v>
      </c>
      <c r="G72" s="514">
        <v>0.0472</v>
      </c>
      <c r="H72" s="514">
        <v>0.0701</v>
      </c>
      <c r="I72" s="515">
        <v>1.55</v>
      </c>
      <c r="J72" s="515">
        <v>2.64</v>
      </c>
      <c r="K72" s="515">
        <v>4.5</v>
      </c>
      <c r="L72" s="514">
        <v>0.0835</v>
      </c>
      <c r="M72" s="514">
        <v>0.0896</v>
      </c>
      <c r="N72" s="514">
        <v>0.1061</v>
      </c>
      <c r="O72" s="516">
        <v>0.93</v>
      </c>
      <c r="P72" s="514">
        <v>0.0964</v>
      </c>
      <c r="Q72" s="514">
        <v>0.3167</v>
      </c>
      <c r="R72" s="514">
        <v>0.5896</v>
      </c>
    </row>
    <row r="73" ht="12.75" customHeight="1">
      <c r="A73" s="512" t="s">
        <v>858</v>
      </c>
      <c r="B73" s="513">
        <v>98.0</v>
      </c>
      <c r="C73" s="514">
        <v>0.0032</v>
      </c>
      <c r="D73" s="514">
        <v>0.0552</v>
      </c>
      <c r="E73" s="514">
        <v>0.102</v>
      </c>
      <c r="F73" s="514">
        <v>0.0472</v>
      </c>
      <c r="G73" s="514">
        <v>0.0756</v>
      </c>
      <c r="H73" s="514">
        <v>0.1276</v>
      </c>
      <c r="I73" s="515">
        <v>1.24</v>
      </c>
      <c r="J73" s="515">
        <v>1.78</v>
      </c>
      <c r="K73" s="515">
        <v>3.09</v>
      </c>
      <c r="L73" s="514">
        <v>0.0928</v>
      </c>
      <c r="M73" s="514">
        <v>0.1007</v>
      </c>
      <c r="N73" s="514">
        <v>0.1059</v>
      </c>
      <c r="O73" s="516">
        <v>1.09</v>
      </c>
      <c r="P73" s="514">
        <v>0.1793</v>
      </c>
      <c r="Q73" s="514">
        <v>0.3416</v>
      </c>
      <c r="R73" s="514">
        <v>0.5692</v>
      </c>
    </row>
    <row r="74" ht="12.75" customHeight="1">
      <c r="A74" s="512" t="s">
        <v>859</v>
      </c>
      <c r="B74" s="513">
        <v>1006.0</v>
      </c>
      <c r="C74" s="514">
        <v>-0.0269</v>
      </c>
      <c r="D74" s="514">
        <v>0.0507</v>
      </c>
      <c r="E74" s="514">
        <v>0.156</v>
      </c>
      <c r="F74" s="514">
        <v>0.0274</v>
      </c>
      <c r="G74" s="514">
        <v>0.0591</v>
      </c>
      <c r="H74" s="514">
        <v>0.1058</v>
      </c>
      <c r="I74" s="515">
        <v>0.68</v>
      </c>
      <c r="J74" s="515">
        <v>1.75</v>
      </c>
      <c r="K74" s="515">
        <v>3.38</v>
      </c>
      <c r="L74" s="514">
        <v>0.0796</v>
      </c>
      <c r="M74" s="514">
        <v>0.0833</v>
      </c>
      <c r="N74" s="514">
        <v>0.0974</v>
      </c>
      <c r="O74" s="516">
        <v>0.77</v>
      </c>
      <c r="P74" s="514">
        <v>0.0217</v>
      </c>
      <c r="Q74" s="514">
        <v>0.1849</v>
      </c>
      <c r="R74" s="514">
        <v>0.4554</v>
      </c>
    </row>
    <row r="75" ht="12.75" customHeight="1">
      <c r="A75" s="512" t="s">
        <v>860</v>
      </c>
      <c r="B75" s="513">
        <v>189.0</v>
      </c>
      <c r="C75" s="514">
        <v>-0.153</v>
      </c>
      <c r="D75" s="514">
        <v>-0.0034</v>
      </c>
      <c r="E75" s="514">
        <v>0.0636</v>
      </c>
      <c r="F75" s="514">
        <v>0.0365</v>
      </c>
      <c r="G75" s="514">
        <v>0.0676</v>
      </c>
      <c r="H75" s="514">
        <v>0.1059</v>
      </c>
      <c r="I75" s="515">
        <v>0.51</v>
      </c>
      <c r="J75" s="515">
        <v>1.3</v>
      </c>
      <c r="K75" s="515">
        <v>2.52</v>
      </c>
      <c r="L75" s="514">
        <v>0.0864</v>
      </c>
      <c r="M75" s="514">
        <v>0.0899</v>
      </c>
      <c r="N75" s="514">
        <v>0.0928</v>
      </c>
      <c r="O75" s="516">
        <v>0.79</v>
      </c>
      <c r="P75" s="514">
        <v>0.1906</v>
      </c>
      <c r="Q75" s="514">
        <v>0.4015</v>
      </c>
      <c r="R75" s="514">
        <v>0.644</v>
      </c>
    </row>
    <row r="76" ht="12.75" customHeight="1">
      <c r="A76" s="512" t="s">
        <v>861</v>
      </c>
      <c r="B76" s="513">
        <v>181.0</v>
      </c>
      <c r="C76" s="514">
        <v>0.004</v>
      </c>
      <c r="D76" s="514">
        <v>0.047</v>
      </c>
      <c r="E76" s="514">
        <v>0.105</v>
      </c>
      <c r="F76" s="514">
        <v>0.0232</v>
      </c>
      <c r="G76" s="514">
        <v>0.0404</v>
      </c>
      <c r="H76" s="514">
        <v>0.0607</v>
      </c>
      <c r="I76" s="515">
        <v>1.85</v>
      </c>
      <c r="J76" s="515">
        <v>2.75</v>
      </c>
      <c r="K76" s="515">
        <v>4.14</v>
      </c>
      <c r="L76" s="514">
        <v>0.0742</v>
      </c>
      <c r="M76" s="514">
        <v>0.0764</v>
      </c>
      <c r="N76" s="514">
        <v>0.082</v>
      </c>
      <c r="O76" s="516">
        <v>0.57</v>
      </c>
      <c r="P76" s="514">
        <v>0.1311</v>
      </c>
      <c r="Q76" s="514">
        <v>0.2772</v>
      </c>
      <c r="R76" s="514">
        <v>0.4602</v>
      </c>
    </row>
    <row r="77" ht="12.75" customHeight="1">
      <c r="A77" s="512" t="s">
        <v>862</v>
      </c>
      <c r="B77" s="513">
        <v>342.0</v>
      </c>
      <c r="C77" s="514">
        <v>-0.0098</v>
      </c>
      <c r="D77" s="514">
        <v>0.087</v>
      </c>
      <c r="E77" s="514">
        <v>0.262</v>
      </c>
      <c r="F77" s="514">
        <v>0.0242</v>
      </c>
      <c r="G77" s="514">
        <v>0.0495</v>
      </c>
      <c r="H77" s="514">
        <v>0.0959</v>
      </c>
      <c r="I77" s="515">
        <v>1.56</v>
      </c>
      <c r="J77" s="515">
        <v>3.45</v>
      </c>
      <c r="K77" s="515">
        <v>8.08</v>
      </c>
      <c r="L77" s="514">
        <v>0.1272</v>
      </c>
      <c r="M77" s="514">
        <v>0.14</v>
      </c>
      <c r="N77" s="514">
        <v>0.1457</v>
      </c>
      <c r="O77" s="516">
        <v>1.49</v>
      </c>
      <c r="P77" s="514">
        <v>0.0118</v>
      </c>
      <c r="Q77" s="514">
        <v>0.1431</v>
      </c>
      <c r="R77" s="514">
        <v>0.3677</v>
      </c>
    </row>
    <row r="78" ht="12.75" customHeight="1">
      <c r="A78" s="512" t="s">
        <v>863</v>
      </c>
      <c r="B78" s="513">
        <v>495.0</v>
      </c>
      <c r="C78" s="514">
        <v>-0.0524</v>
      </c>
      <c r="D78" s="514">
        <v>0.0263</v>
      </c>
      <c r="E78" s="514">
        <v>0.105</v>
      </c>
      <c r="F78" s="514">
        <v>0.0329</v>
      </c>
      <c r="G78" s="514">
        <v>0.0608</v>
      </c>
      <c r="H78" s="514">
        <v>0.1082</v>
      </c>
      <c r="I78" s="515">
        <v>1.32</v>
      </c>
      <c r="J78" s="515">
        <v>2.26</v>
      </c>
      <c r="K78" s="515">
        <v>3.54</v>
      </c>
      <c r="L78" s="514">
        <v>0.0957</v>
      </c>
      <c r="M78" s="514">
        <v>0.1049</v>
      </c>
      <c r="N78" s="514">
        <v>0.1099</v>
      </c>
      <c r="O78" s="516">
        <v>1.01</v>
      </c>
      <c r="P78" s="514">
        <v>0.093</v>
      </c>
      <c r="Q78" s="514">
        <v>0.2636</v>
      </c>
      <c r="R78" s="514">
        <v>0.5157</v>
      </c>
    </row>
    <row r="79" ht="12.75" customHeight="1">
      <c r="A79" s="512" t="s">
        <v>864</v>
      </c>
      <c r="B79" s="513">
        <v>89.0</v>
      </c>
      <c r="C79" s="514">
        <v>0.0372</v>
      </c>
      <c r="D79" s="514">
        <v>0.0671</v>
      </c>
      <c r="E79" s="514">
        <v>0.118</v>
      </c>
      <c r="F79" s="514">
        <v>0.0286</v>
      </c>
      <c r="G79" s="514">
        <v>0.0596</v>
      </c>
      <c r="H79" s="514">
        <v>0.1078</v>
      </c>
      <c r="I79" s="515">
        <v>0.91</v>
      </c>
      <c r="J79" s="515">
        <v>1.21</v>
      </c>
      <c r="K79" s="515">
        <v>1.6</v>
      </c>
      <c r="L79" s="514">
        <v>0.1009</v>
      </c>
      <c r="M79" s="514">
        <v>0.1083</v>
      </c>
      <c r="N79" s="514">
        <v>0.1288</v>
      </c>
      <c r="O79" s="516">
        <v>1.06</v>
      </c>
      <c r="P79" s="514">
        <v>0.1129</v>
      </c>
      <c r="Q79" s="514">
        <v>0.2839</v>
      </c>
      <c r="R79" s="514">
        <v>0.5051</v>
      </c>
    </row>
    <row r="80" ht="16.5" customHeight="1">
      <c r="A80" s="512" t="s">
        <v>14</v>
      </c>
      <c r="B80" s="513">
        <v>624.0</v>
      </c>
      <c r="C80" s="514">
        <v>0.0234</v>
      </c>
      <c r="D80" s="514">
        <v>0.128</v>
      </c>
      <c r="E80" s="514">
        <v>0.244</v>
      </c>
      <c r="F80" s="514">
        <v>0.0677</v>
      </c>
      <c r="G80" s="514">
        <v>0.1363</v>
      </c>
      <c r="H80" s="514">
        <v>0.2285</v>
      </c>
      <c r="I80" s="515">
        <v>0.7</v>
      </c>
      <c r="J80" s="515">
        <v>1.15</v>
      </c>
      <c r="K80" s="515">
        <v>1.94</v>
      </c>
      <c r="L80" s="514">
        <v>0.1488</v>
      </c>
      <c r="M80" s="514">
        <v>0.1544</v>
      </c>
      <c r="N80" s="514">
        <v>0.1564</v>
      </c>
      <c r="O80" s="516">
        <v>1.7</v>
      </c>
      <c r="P80" s="514">
        <v>0.0049</v>
      </c>
      <c r="Q80" s="514">
        <v>0.0571</v>
      </c>
      <c r="R80" s="514">
        <v>0.1879</v>
      </c>
    </row>
    <row r="81" ht="12.75" customHeight="1">
      <c r="A81" s="512" t="s">
        <v>865</v>
      </c>
      <c r="B81" s="513">
        <v>342.0</v>
      </c>
      <c r="C81" s="514">
        <v>0.0552</v>
      </c>
      <c r="D81" s="514">
        <v>0.161</v>
      </c>
      <c r="E81" s="514">
        <v>0.272</v>
      </c>
      <c r="F81" s="514">
        <v>0.0969</v>
      </c>
      <c r="G81" s="514">
        <v>0.1674</v>
      </c>
      <c r="H81" s="514">
        <v>0.2494</v>
      </c>
      <c r="I81" s="515">
        <v>0.78</v>
      </c>
      <c r="J81" s="515">
        <v>1.21</v>
      </c>
      <c r="K81" s="515">
        <v>1.89</v>
      </c>
      <c r="L81" s="514">
        <v>0.1673</v>
      </c>
      <c r="M81" s="514">
        <v>0.1732</v>
      </c>
      <c r="N81" s="514">
        <v>0.1776</v>
      </c>
      <c r="O81" s="516">
        <v>2.07</v>
      </c>
      <c r="P81" s="514">
        <v>0.01</v>
      </c>
      <c r="Q81" s="514">
        <v>0.0832</v>
      </c>
      <c r="R81" s="514">
        <v>0.193</v>
      </c>
    </row>
    <row r="82" ht="12.75" customHeight="1">
      <c r="A82" s="512" t="s">
        <v>866</v>
      </c>
      <c r="B82" s="513">
        <v>349.0</v>
      </c>
      <c r="C82" s="514">
        <v>0.0037</v>
      </c>
      <c r="D82" s="514">
        <v>0.0981</v>
      </c>
      <c r="E82" s="514">
        <v>0.217</v>
      </c>
      <c r="F82" s="514">
        <v>0.1051</v>
      </c>
      <c r="G82" s="514">
        <v>0.1933</v>
      </c>
      <c r="H82" s="514">
        <v>0.3684</v>
      </c>
      <c r="I82" s="515">
        <v>0.34</v>
      </c>
      <c r="J82" s="515">
        <v>0.57</v>
      </c>
      <c r="K82" s="515">
        <v>1.11</v>
      </c>
      <c r="L82" s="514">
        <v>0.1084</v>
      </c>
      <c r="M82" s="514">
        <v>0.1141</v>
      </c>
      <c r="N82" s="514">
        <v>0.1401</v>
      </c>
      <c r="O82" s="516">
        <v>1.04</v>
      </c>
      <c r="P82" s="514">
        <v>0.0852</v>
      </c>
      <c r="Q82" s="514">
        <v>0.3012</v>
      </c>
      <c r="R82" s="514">
        <v>0.4943</v>
      </c>
    </row>
    <row r="83" ht="12.75" customHeight="1">
      <c r="A83" s="512" t="s">
        <v>867</v>
      </c>
      <c r="B83" s="513">
        <v>85.0</v>
      </c>
      <c r="C83" s="514">
        <v>-0.106</v>
      </c>
      <c r="D83" s="514">
        <v>0.0224</v>
      </c>
      <c r="E83" s="514">
        <v>0.139</v>
      </c>
      <c r="F83" s="514">
        <v>0.0632</v>
      </c>
      <c r="G83" s="514">
        <v>0.105</v>
      </c>
      <c r="H83" s="514">
        <v>0.15</v>
      </c>
      <c r="I83" s="515">
        <v>0.86</v>
      </c>
      <c r="J83" s="515">
        <v>1.45</v>
      </c>
      <c r="K83" s="515">
        <v>2.15</v>
      </c>
      <c r="L83" s="514">
        <v>0.1047</v>
      </c>
      <c r="M83" s="514">
        <v>0.1085</v>
      </c>
      <c r="N83" s="514">
        <v>0.1318</v>
      </c>
      <c r="O83" s="516">
        <v>1.03</v>
      </c>
      <c r="P83" s="514">
        <v>0.031</v>
      </c>
      <c r="Q83" s="514">
        <v>0.1292</v>
      </c>
      <c r="R83" s="514">
        <v>0.4215</v>
      </c>
    </row>
    <row r="84" ht="12.75" customHeight="1">
      <c r="A84" s="512" t="s">
        <v>868</v>
      </c>
      <c r="B84" s="513">
        <v>320.0</v>
      </c>
      <c r="C84" s="514">
        <v>-0.0312</v>
      </c>
      <c r="D84" s="514">
        <v>0.0918</v>
      </c>
      <c r="E84" s="514">
        <v>0.256</v>
      </c>
      <c r="F84" s="514">
        <v>0.0592</v>
      </c>
      <c r="G84" s="514">
        <v>0.1258</v>
      </c>
      <c r="H84" s="514">
        <v>0.2519</v>
      </c>
      <c r="I84" s="515">
        <v>1.04</v>
      </c>
      <c r="J84" s="515">
        <v>2.38</v>
      </c>
      <c r="K84" s="515">
        <v>6.01</v>
      </c>
      <c r="L84" s="514">
        <v>0.1256</v>
      </c>
      <c r="M84" s="514">
        <v>0.1332</v>
      </c>
      <c r="N84" s="514">
        <v>0.1432</v>
      </c>
      <c r="O84" s="516">
        <v>1.39</v>
      </c>
      <c r="P84" s="514">
        <v>9.0E-4</v>
      </c>
      <c r="Q84" s="514">
        <v>0.0335</v>
      </c>
      <c r="R84" s="514">
        <v>0.1658</v>
      </c>
    </row>
    <row r="85" ht="12.75" customHeight="1">
      <c r="A85" s="512" t="s">
        <v>869</v>
      </c>
      <c r="B85" s="513">
        <v>152.0</v>
      </c>
      <c r="C85" s="514">
        <v>0.037</v>
      </c>
      <c r="D85" s="514">
        <v>0.128</v>
      </c>
      <c r="E85" s="514">
        <v>0.355</v>
      </c>
      <c r="F85" s="514">
        <v>0.0469</v>
      </c>
      <c r="G85" s="514">
        <v>0.0961</v>
      </c>
      <c r="H85" s="514">
        <v>0.188</v>
      </c>
      <c r="I85" s="515">
        <v>0.71</v>
      </c>
      <c r="J85" s="515">
        <v>1.49</v>
      </c>
      <c r="K85" s="515">
        <v>3.24</v>
      </c>
      <c r="L85" s="514">
        <v>0.1135</v>
      </c>
      <c r="M85" s="514">
        <v>0.1239</v>
      </c>
      <c r="N85" s="514">
        <v>0.1291</v>
      </c>
      <c r="O85" s="516">
        <v>1.3</v>
      </c>
      <c r="P85" s="514">
        <v>0.017</v>
      </c>
      <c r="Q85" s="514">
        <v>0.0836</v>
      </c>
      <c r="R85" s="514">
        <v>0.2391</v>
      </c>
    </row>
    <row r="86" ht="12.75" customHeight="1">
      <c r="A86" s="512" t="s">
        <v>870</v>
      </c>
      <c r="B86" s="513">
        <v>1648.0</v>
      </c>
      <c r="C86" s="514">
        <v>0.0068</v>
      </c>
      <c r="D86" s="514">
        <v>0.107</v>
      </c>
      <c r="E86" s="514">
        <v>0.244</v>
      </c>
      <c r="F86" s="514">
        <v>0.0557</v>
      </c>
      <c r="G86" s="514">
        <v>0.1157</v>
      </c>
      <c r="H86" s="514">
        <v>0.1958</v>
      </c>
      <c r="I86" s="515">
        <v>0.78</v>
      </c>
      <c r="J86" s="515">
        <v>1.79</v>
      </c>
      <c r="K86" s="515">
        <v>3.71</v>
      </c>
      <c r="L86" s="514">
        <v>0.1169</v>
      </c>
      <c r="M86" s="514">
        <v>0.126</v>
      </c>
      <c r="N86" s="514">
        <v>0.1331</v>
      </c>
      <c r="O86" s="516">
        <v>1.22</v>
      </c>
      <c r="P86" s="514">
        <v>0.0022</v>
      </c>
      <c r="Q86" s="514">
        <v>0.0305</v>
      </c>
      <c r="R86" s="514">
        <v>0.1437</v>
      </c>
    </row>
    <row r="87" ht="12.75" customHeight="1">
      <c r="A87" s="512" t="s">
        <v>871</v>
      </c>
      <c r="B87" s="513">
        <v>710.0</v>
      </c>
      <c r="C87" s="514">
        <v>0.027</v>
      </c>
      <c r="D87" s="514">
        <v>0.107</v>
      </c>
      <c r="E87" s="514">
        <v>0.187</v>
      </c>
      <c r="F87" s="514">
        <v>0.0371</v>
      </c>
      <c r="G87" s="514">
        <v>0.0742</v>
      </c>
      <c r="H87" s="514">
        <v>0.1289</v>
      </c>
      <c r="I87" s="515">
        <v>0.95</v>
      </c>
      <c r="J87" s="515">
        <v>1.44</v>
      </c>
      <c r="K87" s="515">
        <v>2.35</v>
      </c>
      <c r="L87" s="514">
        <v>0.1074</v>
      </c>
      <c r="M87" s="514">
        <v>0.1132</v>
      </c>
      <c r="N87" s="514">
        <v>0.1374</v>
      </c>
      <c r="O87" s="516">
        <v>1.18</v>
      </c>
      <c r="P87" s="514">
        <v>0.0527</v>
      </c>
      <c r="Q87" s="514">
        <v>0.2696</v>
      </c>
      <c r="R87" s="514">
        <v>0.4988</v>
      </c>
    </row>
    <row r="88" ht="12.75" customHeight="1">
      <c r="A88" s="512" t="s">
        <v>872</v>
      </c>
      <c r="B88" s="513">
        <v>99.0</v>
      </c>
      <c r="C88" s="514">
        <v>-0.0328</v>
      </c>
      <c r="D88" s="514">
        <v>0.0239</v>
      </c>
      <c r="E88" s="514">
        <v>0.101</v>
      </c>
      <c r="F88" s="514">
        <v>0.0922</v>
      </c>
      <c r="G88" s="514">
        <v>0.1369</v>
      </c>
      <c r="H88" s="514">
        <v>0.2068</v>
      </c>
      <c r="I88" s="515">
        <v>0.55</v>
      </c>
      <c r="J88" s="515">
        <v>0.8</v>
      </c>
      <c r="K88" s="515">
        <v>1.45</v>
      </c>
      <c r="L88" s="514">
        <v>0.078</v>
      </c>
      <c r="M88" s="514">
        <v>0.082</v>
      </c>
      <c r="N88" s="514">
        <v>0.0972</v>
      </c>
      <c r="O88" s="516">
        <v>0.72</v>
      </c>
      <c r="P88" s="514">
        <v>0.0553</v>
      </c>
      <c r="Q88" s="514">
        <v>0.187</v>
      </c>
      <c r="R88" s="514">
        <v>0.438</v>
      </c>
    </row>
    <row r="89" ht="12.75" customHeight="1">
      <c r="A89" s="512" t="s">
        <v>873</v>
      </c>
      <c r="B89" s="513">
        <v>461.0</v>
      </c>
      <c r="C89" s="514">
        <v>-0.0545</v>
      </c>
      <c r="D89" s="514">
        <v>0.0388</v>
      </c>
      <c r="E89" s="514">
        <v>0.129</v>
      </c>
      <c r="F89" s="514">
        <v>0.0449</v>
      </c>
      <c r="G89" s="514">
        <v>0.0873</v>
      </c>
      <c r="H89" s="514">
        <v>0.1574</v>
      </c>
      <c r="I89" s="515">
        <v>0.81</v>
      </c>
      <c r="J89" s="515">
        <v>1.3</v>
      </c>
      <c r="K89" s="515">
        <v>2.48</v>
      </c>
      <c r="L89" s="514">
        <v>0.1087</v>
      </c>
      <c r="M89" s="514">
        <v>0.1195</v>
      </c>
      <c r="N89" s="514">
        <v>0.1226</v>
      </c>
      <c r="O89" s="516">
        <v>1.05</v>
      </c>
      <c r="P89" s="514">
        <v>0.0159</v>
      </c>
      <c r="Q89" s="514">
        <v>0.0899</v>
      </c>
      <c r="R89" s="514">
        <v>0.2742</v>
      </c>
    </row>
    <row r="90" ht="12.75" customHeight="1">
      <c r="A90" s="512" t="s">
        <v>874</v>
      </c>
      <c r="B90" s="513">
        <v>295.0</v>
      </c>
      <c r="C90" s="514">
        <v>-0.0138</v>
      </c>
      <c r="D90" s="514">
        <v>0.0445</v>
      </c>
      <c r="E90" s="514">
        <v>0.144</v>
      </c>
      <c r="F90" s="514">
        <v>0.07</v>
      </c>
      <c r="G90" s="514">
        <v>0.1404</v>
      </c>
      <c r="H90" s="514">
        <v>0.2305</v>
      </c>
      <c r="I90" s="515">
        <v>0.48</v>
      </c>
      <c r="J90" s="515">
        <v>0.82</v>
      </c>
      <c r="K90" s="515">
        <v>1.6</v>
      </c>
      <c r="L90" s="514">
        <v>0.0707</v>
      </c>
      <c r="M90" s="514">
        <v>0.0777</v>
      </c>
      <c r="N90" s="514">
        <v>0.0915</v>
      </c>
      <c r="O90" s="516">
        <v>0.81</v>
      </c>
      <c r="P90" s="514">
        <v>0.0488</v>
      </c>
      <c r="Q90" s="514">
        <v>0.2038</v>
      </c>
      <c r="R90" s="514">
        <v>0.4255</v>
      </c>
    </row>
    <row r="91" ht="12.75" customHeight="1">
      <c r="A91" s="512" t="s">
        <v>875</v>
      </c>
      <c r="B91" s="513">
        <v>56.0</v>
      </c>
      <c r="C91" s="514">
        <v>0.0307</v>
      </c>
      <c r="D91" s="514">
        <v>0.0648</v>
      </c>
      <c r="E91" s="514">
        <v>0.142</v>
      </c>
      <c r="F91" s="514">
        <v>0.1858</v>
      </c>
      <c r="G91" s="514">
        <v>0.227</v>
      </c>
      <c r="H91" s="514">
        <v>0.3658</v>
      </c>
      <c r="I91" s="515">
        <v>1.09</v>
      </c>
      <c r="J91" s="515">
        <v>1.58</v>
      </c>
      <c r="K91" s="515">
        <v>2.88</v>
      </c>
      <c r="L91" s="514">
        <v>0.085</v>
      </c>
      <c r="M91" s="514">
        <v>0.1</v>
      </c>
      <c r="N91" s="514">
        <v>0.1289</v>
      </c>
      <c r="O91" s="516">
        <v>0.59</v>
      </c>
      <c r="P91" s="514">
        <v>9.0E-4</v>
      </c>
      <c r="Q91" s="514">
        <v>0.0393</v>
      </c>
      <c r="R91" s="514">
        <v>0.3322</v>
      </c>
    </row>
    <row r="92" ht="12.75" customHeight="1">
      <c r="A92" s="512" t="s">
        <v>520</v>
      </c>
      <c r="B92" s="513">
        <v>302.0</v>
      </c>
      <c r="C92" s="514">
        <v>0.0177</v>
      </c>
      <c r="D92" s="514">
        <v>0.091</v>
      </c>
      <c r="E92" s="514">
        <v>0.203</v>
      </c>
      <c r="F92" s="514">
        <v>0.0399</v>
      </c>
      <c r="G92" s="514">
        <v>0.0737</v>
      </c>
      <c r="H92" s="514">
        <v>0.1922</v>
      </c>
      <c r="I92" s="515">
        <v>0.45</v>
      </c>
      <c r="J92" s="515">
        <v>1.56</v>
      </c>
      <c r="K92" s="515">
        <v>3.25</v>
      </c>
      <c r="L92" s="514">
        <v>0.0931</v>
      </c>
      <c r="M92" s="514">
        <v>0.0983</v>
      </c>
      <c r="N92" s="514">
        <v>0.118</v>
      </c>
      <c r="O92" s="516">
        <v>0.94</v>
      </c>
      <c r="P92" s="514">
        <v>0.0852</v>
      </c>
      <c r="Q92" s="514">
        <v>0.263</v>
      </c>
      <c r="R92" s="514">
        <v>0.4977</v>
      </c>
    </row>
    <row r="93" ht="12.75" customHeight="1">
      <c r="A93" s="512" t="s">
        <v>876</v>
      </c>
      <c r="B93" s="513">
        <v>50.0</v>
      </c>
      <c r="C93" s="514">
        <v>-0.079</v>
      </c>
      <c r="D93" s="514">
        <v>-0.0306</v>
      </c>
      <c r="E93" s="514">
        <v>0.0278</v>
      </c>
      <c r="F93" s="514">
        <v>0.0433</v>
      </c>
      <c r="G93" s="514">
        <v>0.1028</v>
      </c>
      <c r="H93" s="514">
        <v>0.2483</v>
      </c>
      <c r="I93" s="515">
        <v>0.26</v>
      </c>
      <c r="J93" s="515">
        <v>0.38</v>
      </c>
      <c r="K93" s="515">
        <v>0.56</v>
      </c>
      <c r="L93" s="514">
        <v>0.0746</v>
      </c>
      <c r="M93" s="514">
        <v>0.0764</v>
      </c>
      <c r="N93" s="514">
        <v>0.0796</v>
      </c>
      <c r="O93" s="516">
        <v>0.54</v>
      </c>
      <c r="P93" s="514">
        <v>0.1624</v>
      </c>
      <c r="Q93" s="514">
        <v>0.3934</v>
      </c>
      <c r="R93" s="514">
        <v>0.5614</v>
      </c>
    </row>
    <row r="94" ht="12.75" customHeight="1">
      <c r="A94" s="512" t="s">
        <v>877</v>
      </c>
      <c r="B94" s="513">
        <v>220.0</v>
      </c>
      <c r="C94" s="514">
        <v>-0.0614</v>
      </c>
      <c r="D94" s="514">
        <v>0.0309</v>
      </c>
      <c r="E94" s="514">
        <v>0.12</v>
      </c>
      <c r="F94" s="514">
        <v>0.0427</v>
      </c>
      <c r="G94" s="514">
        <v>0.0771</v>
      </c>
      <c r="H94" s="514">
        <v>0.127</v>
      </c>
      <c r="I94" s="515">
        <v>0.64</v>
      </c>
      <c r="J94" s="515">
        <v>1.26</v>
      </c>
      <c r="K94" s="515">
        <v>2.29</v>
      </c>
      <c r="L94" s="514">
        <v>0.0875</v>
      </c>
      <c r="M94" s="514">
        <v>0.095</v>
      </c>
      <c r="N94" s="514">
        <v>0.1154</v>
      </c>
      <c r="O94" s="516">
        <v>1.05</v>
      </c>
      <c r="P94" s="514">
        <v>0.1033</v>
      </c>
      <c r="Q94" s="514">
        <v>0.2922</v>
      </c>
      <c r="R94" s="514">
        <v>0.5587</v>
      </c>
    </row>
    <row r="95" ht="12.75" customHeight="1">
      <c r="A95" s="512" t="s">
        <v>878</v>
      </c>
      <c r="B95" s="513">
        <v>51.0</v>
      </c>
      <c r="C95" s="514">
        <v>0.0141</v>
      </c>
      <c r="D95" s="514">
        <v>0.0765</v>
      </c>
      <c r="E95" s="514">
        <v>0.165</v>
      </c>
      <c r="F95" s="514">
        <v>0.0849</v>
      </c>
      <c r="G95" s="514">
        <v>0.1733</v>
      </c>
      <c r="H95" s="514">
        <v>0.2133</v>
      </c>
      <c r="I95" s="515">
        <v>0.32</v>
      </c>
      <c r="J95" s="515">
        <v>0.43</v>
      </c>
      <c r="K95" s="515">
        <v>1.54</v>
      </c>
      <c r="L95" s="514">
        <v>0.0641</v>
      </c>
      <c r="M95" s="514">
        <v>0.065</v>
      </c>
      <c r="N95" s="514">
        <v>0.0724</v>
      </c>
      <c r="O95" s="516">
        <v>0.63</v>
      </c>
      <c r="P95" s="514">
        <v>0.3489</v>
      </c>
      <c r="Q95" s="514">
        <v>0.4526</v>
      </c>
      <c r="R95" s="514">
        <v>0.5702</v>
      </c>
    </row>
    <row r="96" ht="12.75" customHeight="1">
      <c r="A96" s="512" t="s">
        <v>879</v>
      </c>
      <c r="B96" s="513">
        <v>104.0</v>
      </c>
      <c r="C96" s="514">
        <v>0.0064</v>
      </c>
      <c r="D96" s="514">
        <v>0.0511</v>
      </c>
      <c r="E96" s="514">
        <v>0.114</v>
      </c>
      <c r="F96" s="514">
        <v>0.1301</v>
      </c>
      <c r="G96" s="514">
        <v>0.2532</v>
      </c>
      <c r="H96" s="514">
        <v>0.3116</v>
      </c>
      <c r="I96" s="515">
        <v>0.2</v>
      </c>
      <c r="J96" s="515">
        <v>0.31</v>
      </c>
      <c r="K96" s="515">
        <v>0.52</v>
      </c>
      <c r="L96" s="514">
        <v>0.0692</v>
      </c>
      <c r="M96" s="514">
        <v>0.0739</v>
      </c>
      <c r="N96" s="514">
        <v>0.0822</v>
      </c>
      <c r="O96" s="516">
        <v>0.69</v>
      </c>
      <c r="P96" s="514">
        <v>0.0668</v>
      </c>
      <c r="Q96" s="514">
        <v>0.3177</v>
      </c>
      <c r="R96" s="514">
        <v>0.5544</v>
      </c>
    </row>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5">
    <mergeCell ref="C1:E1"/>
    <mergeCell ref="F1:H1"/>
    <mergeCell ref="I1:K1"/>
    <mergeCell ref="L1:N1"/>
    <mergeCell ref="P1:R1"/>
  </mergeCells>
  <printOptions/>
  <pageMargins bottom="0.75" footer="0.0" header="0.0" left="0.7" right="0.7" top="0.75"/>
  <pageSetup paperSize="9"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29"/>
    <col customWidth="1" min="2" max="2" width="11.43"/>
    <col customWidth="1" min="3" max="3" width="9.43"/>
    <col customWidth="1" min="4" max="4" width="11.86"/>
    <col customWidth="1" min="5" max="5" width="12.57"/>
    <col customWidth="1" min="6" max="6" width="10.43"/>
    <col customWidth="1" min="7" max="7" width="11.43"/>
    <col customWidth="1" min="8" max="8" width="22.43"/>
    <col customWidth="1" min="9" max="27" width="10.71"/>
  </cols>
  <sheetData>
    <row r="1" ht="12.75" customHeight="1">
      <c r="A1" s="500" t="s">
        <v>764</v>
      </c>
      <c r="B1" s="501" t="s">
        <v>765</v>
      </c>
      <c r="C1" s="502" t="s">
        <v>766</v>
      </c>
      <c r="D1" s="502" t="s">
        <v>767</v>
      </c>
      <c r="E1" s="502" t="s">
        <v>768</v>
      </c>
      <c r="F1" s="501" t="s">
        <v>769</v>
      </c>
      <c r="G1" s="501" t="s">
        <v>465</v>
      </c>
      <c r="H1" s="501" t="s">
        <v>770</v>
      </c>
      <c r="I1" s="501" t="s">
        <v>771</v>
      </c>
      <c r="J1" s="501" t="s">
        <v>772</v>
      </c>
      <c r="K1" s="501" t="s">
        <v>773</v>
      </c>
      <c r="L1" s="501" t="s">
        <v>774</v>
      </c>
      <c r="M1" s="501" t="s">
        <v>147</v>
      </c>
      <c r="N1" s="503" t="s">
        <v>775</v>
      </c>
      <c r="O1" s="501" t="s">
        <v>463</v>
      </c>
      <c r="P1" s="501" t="s">
        <v>776</v>
      </c>
      <c r="Q1" s="501" t="s">
        <v>777</v>
      </c>
      <c r="R1" s="501" t="s">
        <v>778</v>
      </c>
      <c r="S1" s="501" t="s">
        <v>779</v>
      </c>
      <c r="T1" s="501" t="s">
        <v>780</v>
      </c>
      <c r="U1" s="501" t="s">
        <v>781</v>
      </c>
      <c r="V1" s="501" t="s">
        <v>782</v>
      </c>
      <c r="W1" s="501" t="s">
        <v>210</v>
      </c>
      <c r="X1" s="500" t="s">
        <v>783</v>
      </c>
      <c r="Y1" s="500" t="s">
        <v>784</v>
      </c>
      <c r="Z1" s="500" t="s">
        <v>785</v>
      </c>
      <c r="AA1" s="501" t="s">
        <v>786</v>
      </c>
    </row>
    <row r="2" ht="12.75" customHeight="1">
      <c r="A2" s="504" t="s">
        <v>787</v>
      </c>
      <c r="B2" s="90">
        <v>362.0</v>
      </c>
      <c r="C2" s="505">
        <v>0.0734967942583732</v>
      </c>
      <c r="D2" s="505">
        <v>0.090308890940185</v>
      </c>
      <c r="E2" s="505">
        <v>0.213387231263364</v>
      </c>
      <c r="F2" s="505">
        <v>0.250721052873748</v>
      </c>
      <c r="G2" s="332">
        <v>1.174347342429</v>
      </c>
      <c r="H2" s="332">
        <v>1.29358349253936</v>
      </c>
      <c r="I2" s="505">
        <v>0.142027962704641</v>
      </c>
      <c r="J2" s="505">
        <v>0.396957396192513</v>
      </c>
      <c r="K2" s="505">
        <v>0.0695</v>
      </c>
      <c r="L2" s="505">
        <v>0.265591166194659</v>
      </c>
      <c r="M2" s="505">
        <v>0.118211443329527</v>
      </c>
      <c r="N2" s="332">
        <v>2.71113867245565</v>
      </c>
      <c r="O2" s="332">
        <v>1.51181711614708</v>
      </c>
      <c r="P2" s="332">
        <v>10.5494583196666</v>
      </c>
      <c r="Q2" s="332">
        <v>15.5043679800703</v>
      </c>
      <c r="R2" s="332">
        <v>2.33546207114935</v>
      </c>
      <c r="S2" s="332">
        <v>39.7591590589842</v>
      </c>
      <c r="T2" s="505">
        <v>-0.026059629574481</v>
      </c>
      <c r="U2" s="505">
        <v>0.0214847484824095</v>
      </c>
      <c r="V2" s="505">
        <v>0.00721598288747749</v>
      </c>
      <c r="W2" s="505">
        <v>0.277741099408819</v>
      </c>
      <c r="X2" s="505">
        <v>0.102008646042622</v>
      </c>
      <c r="Y2" s="505">
        <v>0.444511433859341</v>
      </c>
      <c r="Z2" s="505">
        <v>0.444511433859341</v>
      </c>
      <c r="AA2" s="506">
        <v>0.0922245028320596</v>
      </c>
    </row>
    <row r="3" ht="12.75" customHeight="1">
      <c r="A3" s="504" t="s">
        <v>788</v>
      </c>
      <c r="B3" s="90">
        <v>278.0</v>
      </c>
      <c r="C3" s="505">
        <v>0.073714201183432</v>
      </c>
      <c r="D3" s="505">
        <v>0.0802440409532544</v>
      </c>
      <c r="E3" s="505">
        <v>0.12143702063275</v>
      </c>
      <c r="F3" s="505">
        <v>0.163635782862297</v>
      </c>
      <c r="G3" s="332">
        <v>1.05736927470523</v>
      </c>
      <c r="H3" s="332">
        <v>1.1580552633554</v>
      </c>
      <c r="I3" s="505">
        <v>0.131212810015761</v>
      </c>
      <c r="J3" s="505">
        <v>0.362293402574119</v>
      </c>
      <c r="K3" s="505">
        <v>0.0695</v>
      </c>
      <c r="L3" s="505">
        <v>0.188553167903086</v>
      </c>
      <c r="M3" s="505">
        <v>0.116343797563831</v>
      </c>
      <c r="N3" s="332">
        <v>1.69212751538581</v>
      </c>
      <c r="O3" s="332">
        <v>2.26263562606673</v>
      </c>
      <c r="P3" s="332">
        <v>15.2663150532742</v>
      </c>
      <c r="Q3" s="332">
        <v>24.5454484698327</v>
      </c>
      <c r="R3" s="332">
        <v>4.3573233797525</v>
      </c>
      <c r="S3" s="332">
        <v>69.8738855101454</v>
      </c>
      <c r="T3" s="505">
        <v>0.423431013845618</v>
      </c>
      <c r="U3" s="505">
        <v>0.0339151704393375</v>
      </c>
      <c r="V3" s="505">
        <v>0.00935307599604076</v>
      </c>
      <c r="W3" s="505">
        <v>0.413784265595602</v>
      </c>
      <c r="X3" s="505">
        <v>0.0803551819398715</v>
      </c>
      <c r="Y3" s="505">
        <v>0.729514934622066</v>
      </c>
      <c r="Z3" s="505">
        <v>0.729514934622066</v>
      </c>
      <c r="AA3" s="506">
        <v>0.0799819302472421</v>
      </c>
    </row>
    <row r="4" ht="12.75" customHeight="1">
      <c r="A4" s="504" t="s">
        <v>789</v>
      </c>
      <c r="B4" s="90">
        <v>155.0</v>
      </c>
      <c r="C4" s="505">
        <v>-0.0242025619834711</v>
      </c>
      <c r="D4" s="505">
        <v>0.01235337891139</v>
      </c>
      <c r="E4" s="505">
        <v>0.00903552526659476</v>
      </c>
      <c r="F4" s="505">
        <v>0.130837007725452</v>
      </c>
      <c r="G4" s="332">
        <v>0.761614227172927</v>
      </c>
      <c r="H4" s="332">
        <v>1.23542069175153</v>
      </c>
      <c r="I4" s="505">
        <v>0.137386571201772</v>
      </c>
      <c r="J4" s="505">
        <v>0.308633118619679</v>
      </c>
      <c r="K4" s="505">
        <v>0.0695</v>
      </c>
      <c r="L4" s="505">
        <v>0.523768222811438</v>
      </c>
      <c r="M4" s="505">
        <v>0.0928493958212107</v>
      </c>
      <c r="N4" s="332">
        <v>0.805422779862451</v>
      </c>
      <c r="O4" s="332">
        <v>1.93675101849265</v>
      </c>
      <c r="P4" s="332">
        <v>10.9804751951136</v>
      </c>
      <c r="Q4" s="332">
        <v>106.665734205565</v>
      </c>
      <c r="R4" s="332">
        <v>2.93828947880566</v>
      </c>
      <c r="S4" s="332">
        <v>75.8560921549031</v>
      </c>
      <c r="T4" s="505">
        <v>-0.0358175923525552</v>
      </c>
      <c r="U4" s="505">
        <v>0.0966930654908757</v>
      </c>
      <c r="V4" s="505">
        <v>0.0325591475100884</v>
      </c>
      <c r="W4" s="505">
        <v>9.55471259851839</v>
      </c>
      <c r="X4" s="505">
        <v>-0.0932429468276255</v>
      </c>
      <c r="Y4" s="505">
        <v>0.00441917518899564</v>
      </c>
      <c r="Z4" s="505">
        <v>0.00441917518899559</v>
      </c>
      <c r="AA4" s="506">
        <v>0.0122745937033662</v>
      </c>
    </row>
    <row r="5" ht="12.75" customHeight="1">
      <c r="A5" s="504" t="s">
        <v>790</v>
      </c>
      <c r="B5" s="90">
        <v>1146.0</v>
      </c>
      <c r="C5" s="505">
        <v>0.0461898932384341</v>
      </c>
      <c r="D5" s="505">
        <v>0.147436272767551</v>
      </c>
      <c r="E5" s="505">
        <v>0.200934222744655</v>
      </c>
      <c r="F5" s="505">
        <v>0.237818636235801</v>
      </c>
      <c r="G5" s="332">
        <v>0.841936020524334</v>
      </c>
      <c r="H5" s="332">
        <v>0.902378889954118</v>
      </c>
      <c r="I5" s="505">
        <v>0.110809835418339</v>
      </c>
      <c r="J5" s="505">
        <v>0.347813544122331</v>
      </c>
      <c r="K5" s="505">
        <v>0.0695</v>
      </c>
      <c r="L5" s="505">
        <v>0.153618524018545</v>
      </c>
      <c r="M5" s="505">
        <v>0.101829990027586</v>
      </c>
      <c r="N5" s="332">
        <v>1.5806190152149</v>
      </c>
      <c r="O5" s="332">
        <v>2.35723132283686</v>
      </c>
      <c r="P5" s="332">
        <v>12.5846659347035</v>
      </c>
      <c r="Q5" s="332">
        <v>15.486602949047</v>
      </c>
      <c r="R5" s="332">
        <v>3.63090238378547</v>
      </c>
      <c r="S5" s="332">
        <v>73.563243904226</v>
      </c>
      <c r="T5" s="505">
        <v>0.214939443169337</v>
      </c>
      <c r="U5" s="505">
        <v>0.0366095840787903</v>
      </c>
      <c r="V5" s="505">
        <v>0.0166667376918564</v>
      </c>
      <c r="W5" s="505">
        <v>0.489876023275896</v>
      </c>
      <c r="X5" s="505">
        <v>0.153077226016576</v>
      </c>
      <c r="Y5" s="505">
        <v>0.42883085768574</v>
      </c>
      <c r="Z5" s="505">
        <v>0.42883085768574</v>
      </c>
      <c r="AA5" s="506">
        <v>0.149436576318957</v>
      </c>
    </row>
    <row r="6" ht="12.75" customHeight="1">
      <c r="A6" s="504" t="s">
        <v>791</v>
      </c>
      <c r="B6" s="90">
        <v>154.0</v>
      </c>
      <c r="C6" s="505">
        <v>0.0820659595959596</v>
      </c>
      <c r="D6" s="505">
        <v>0.0658457638106145</v>
      </c>
      <c r="E6" s="505">
        <v>0.0533576934537911</v>
      </c>
      <c r="F6" s="505">
        <v>0.213657458748964</v>
      </c>
      <c r="G6" s="332">
        <v>1.03383559263711</v>
      </c>
      <c r="H6" s="332">
        <v>1.35262313491192</v>
      </c>
      <c r="I6" s="505">
        <v>0.146739326165971</v>
      </c>
      <c r="J6" s="505">
        <v>0.338967893997729</v>
      </c>
      <c r="K6" s="505">
        <v>0.0695</v>
      </c>
      <c r="L6" s="505">
        <v>0.424275929407924</v>
      </c>
      <c r="M6" s="505">
        <v>0.106694052681009</v>
      </c>
      <c r="N6" s="332">
        <v>0.924713368794706</v>
      </c>
      <c r="O6" s="332">
        <v>1.08239251809332</v>
      </c>
      <c r="P6" s="332">
        <v>9.20308845411393</v>
      </c>
      <c r="Q6" s="332">
        <v>15.8355545738449</v>
      </c>
      <c r="R6" s="332">
        <v>1.29243196090245</v>
      </c>
      <c r="S6" s="332">
        <v>27.7818381753501</v>
      </c>
      <c r="T6" s="505">
        <v>0.00797130743502571</v>
      </c>
      <c r="U6" s="505">
        <v>0.0604232650716702</v>
      </c>
      <c r="V6" s="505">
        <v>0.0275607944210561</v>
      </c>
      <c r="W6" s="505">
        <v>0.501947218801582</v>
      </c>
      <c r="X6" s="505">
        <v>0.115181745289709</v>
      </c>
      <c r="Y6" s="505">
        <v>0.225055955452814</v>
      </c>
      <c r="Z6" s="505">
        <v>0.225055955452814</v>
      </c>
      <c r="AA6" s="506">
        <v>0.0651703237606505</v>
      </c>
    </row>
    <row r="7" ht="12.75" customHeight="1">
      <c r="A7" s="504" t="s">
        <v>792</v>
      </c>
      <c r="B7" s="90">
        <v>746.0</v>
      </c>
      <c r="C7" s="505">
        <v>0.0515798611111111</v>
      </c>
      <c r="D7" s="505">
        <v>0.0364790095614349</v>
      </c>
      <c r="E7" s="505">
        <v>0.0422286006843443</v>
      </c>
      <c r="F7" s="505">
        <v>0.257467574229621</v>
      </c>
      <c r="G7" s="332">
        <v>1.2875467841382</v>
      </c>
      <c r="H7" s="332">
        <v>1.41301015995809</v>
      </c>
      <c r="I7" s="505">
        <v>0.151558210764656</v>
      </c>
      <c r="J7" s="505">
        <v>0.314997514827991</v>
      </c>
      <c r="K7" s="505">
        <v>0.0695</v>
      </c>
      <c r="L7" s="505">
        <v>0.260559047212792</v>
      </c>
      <c r="M7" s="505">
        <v>0.125709747323986</v>
      </c>
      <c r="N7" s="332">
        <v>1.46898588605818</v>
      </c>
      <c r="O7" s="332">
        <v>0.830583059177644</v>
      </c>
      <c r="P7" s="332">
        <v>9.46661965816394</v>
      </c>
      <c r="Q7" s="332">
        <v>21.8608406013241</v>
      </c>
      <c r="R7" s="332">
        <v>1.39170990712593</v>
      </c>
      <c r="S7" s="332">
        <v>39.3018687353166</v>
      </c>
      <c r="T7" s="505">
        <v>0.131426199279128</v>
      </c>
      <c r="U7" s="505">
        <v>0.0514119461223163</v>
      </c>
      <c r="V7" s="505">
        <v>0.0316686085322521</v>
      </c>
      <c r="W7" s="505">
        <v>2.06476343165053</v>
      </c>
      <c r="X7" s="505">
        <v>0.0525120791883382</v>
      </c>
      <c r="Y7" s="505">
        <v>0.518524133859311</v>
      </c>
      <c r="Z7" s="505">
        <v>0.518524133859311</v>
      </c>
      <c r="AA7" s="506">
        <v>0.0349434884637979</v>
      </c>
    </row>
    <row r="8" ht="12.75" customHeight="1">
      <c r="A8" s="504" t="s">
        <v>793</v>
      </c>
      <c r="B8" s="90">
        <v>596.0</v>
      </c>
      <c r="C8" s="505">
        <v>0.105348481973435</v>
      </c>
      <c r="D8" s="505">
        <v>4.17647662002024E-5</v>
      </c>
      <c r="E8" s="505">
        <v>4.16846163836148E-5</v>
      </c>
      <c r="F8" s="505">
        <v>0.186773326096199</v>
      </c>
      <c r="G8" s="332">
        <v>0.437611472160678</v>
      </c>
      <c r="H8" s="332">
        <v>0.875215474102932</v>
      </c>
      <c r="I8" s="505">
        <v>0.108642194833414</v>
      </c>
      <c r="J8" s="505">
        <v>0.216753808510652</v>
      </c>
      <c r="K8" s="505">
        <v>0.0618</v>
      </c>
      <c r="L8" s="505">
        <v>0.750255973779564</v>
      </c>
      <c r="M8" s="505">
        <v>0.0620601107430972</v>
      </c>
      <c r="N8" s="332">
        <v>0.140233313296514</v>
      </c>
      <c r="O8" s="332">
        <v>6.68904522191274</v>
      </c>
      <c r="P8" s="332" t="s">
        <v>794</v>
      </c>
      <c r="Q8" s="332" t="s">
        <v>794</v>
      </c>
      <c r="R8" s="332">
        <v>0.812851903980271</v>
      </c>
      <c r="S8" s="332">
        <v>13.7391339109749</v>
      </c>
      <c r="T8" s="505" t="s">
        <v>794</v>
      </c>
      <c r="U8" s="505">
        <v>0.0324044841089691</v>
      </c>
      <c r="V8" s="505">
        <v>0.0343608410599376</v>
      </c>
      <c r="W8" s="505">
        <v>84.1898225967792</v>
      </c>
      <c r="X8" s="505">
        <v>0.010335042863077</v>
      </c>
      <c r="Y8" s="505">
        <v>0.33483400470597</v>
      </c>
      <c r="Z8" s="505">
        <v>0.334834004705971</v>
      </c>
      <c r="AA8" s="506">
        <v>3.7602747649597E-4</v>
      </c>
    </row>
    <row r="9" ht="12.75" customHeight="1">
      <c r="A9" s="504" t="s">
        <v>795</v>
      </c>
      <c r="B9" s="90">
        <v>800.0</v>
      </c>
      <c r="C9" s="505">
        <v>0.0900587969924812</v>
      </c>
      <c r="D9" s="505">
        <v>1.00473312510497E-4</v>
      </c>
      <c r="E9" s="505">
        <v>-3.66803494558716E-5</v>
      </c>
      <c r="F9" s="505">
        <v>0.198257988883055</v>
      </c>
      <c r="G9" s="332">
        <v>0.357756586228231</v>
      </c>
      <c r="H9" s="332">
        <v>0.563870289429285</v>
      </c>
      <c r="I9" s="505">
        <v>0.0837968490964569</v>
      </c>
      <c r="J9" s="505">
        <v>0.178301803466563</v>
      </c>
      <c r="K9" s="505">
        <v>0.0618</v>
      </c>
      <c r="L9" s="505">
        <v>0.659194480545608</v>
      </c>
      <c r="M9" s="505">
        <v>0.0592465289806107</v>
      </c>
      <c r="N9" s="332">
        <v>0.193529478700257</v>
      </c>
      <c r="O9" s="332">
        <v>5.50457476435714</v>
      </c>
      <c r="P9" s="332" t="s">
        <v>794</v>
      </c>
      <c r="Q9" s="332" t="s">
        <v>794</v>
      </c>
      <c r="R9" s="332">
        <v>0.891884173255687</v>
      </c>
      <c r="S9" s="332">
        <v>20.7119814869249</v>
      </c>
      <c r="T9" s="505" t="s">
        <v>794</v>
      </c>
      <c r="U9" s="505">
        <v>0.0315802393857179</v>
      </c>
      <c r="V9" s="505">
        <v>-0.0131154807939718</v>
      </c>
      <c r="W9" s="505" t="s">
        <v>794</v>
      </c>
      <c r="X9" s="505">
        <v>0.0904369398066659</v>
      </c>
      <c r="Y9" s="505">
        <v>0.275245000196458</v>
      </c>
      <c r="Z9" s="505">
        <v>0.275245000196458</v>
      </c>
      <c r="AA9" s="506">
        <v>-2.54098484592551E-4</v>
      </c>
    </row>
    <row r="10" ht="12.75" customHeight="1">
      <c r="A10" s="504" t="s">
        <v>796</v>
      </c>
      <c r="B10" s="90">
        <v>220.0</v>
      </c>
      <c r="C10" s="505">
        <v>0.0913293975903614</v>
      </c>
      <c r="D10" s="505">
        <v>0.219750041833197</v>
      </c>
      <c r="E10" s="505">
        <v>0.139309251917724</v>
      </c>
      <c r="F10" s="505">
        <v>0.238137667766442</v>
      </c>
      <c r="G10" s="332">
        <v>0.810718193165097</v>
      </c>
      <c r="H10" s="332">
        <v>0.872156443180473</v>
      </c>
      <c r="I10" s="505">
        <v>0.108398084165802</v>
      </c>
      <c r="J10" s="505">
        <v>0.285719576252123</v>
      </c>
      <c r="K10" s="505">
        <v>0.0695</v>
      </c>
      <c r="L10" s="505">
        <v>0.14071582488908</v>
      </c>
      <c r="M10" s="505">
        <v>0.100511843882797</v>
      </c>
      <c r="N10" s="332">
        <v>0.765623326535386</v>
      </c>
      <c r="O10" s="332">
        <v>4.33229481554417</v>
      </c>
      <c r="P10" s="332">
        <v>16.172276414424</v>
      </c>
      <c r="Q10" s="332">
        <v>19.5030780914826</v>
      </c>
      <c r="R10" s="332">
        <v>3.57367458900538</v>
      </c>
      <c r="S10" s="332">
        <v>69.3516101194403</v>
      </c>
      <c r="T10" s="505">
        <v>0.0868714807572964</v>
      </c>
      <c r="U10" s="505">
        <v>0.0458013602727149</v>
      </c>
      <c r="V10" s="505">
        <v>0.00941436322783247</v>
      </c>
      <c r="W10" s="505">
        <v>0.0164957629078825</v>
      </c>
      <c r="X10" s="505">
        <v>0.144983080428115</v>
      </c>
      <c r="Y10" s="505">
        <v>0.418040959888137</v>
      </c>
      <c r="Z10" s="505">
        <v>0.418040959888137</v>
      </c>
      <c r="AA10" s="506">
        <v>0.219658504889545</v>
      </c>
    </row>
    <row r="11" ht="12.75" customHeight="1">
      <c r="A11" s="504" t="s">
        <v>797</v>
      </c>
      <c r="B11" s="90">
        <v>100.0</v>
      </c>
      <c r="C11" s="505">
        <v>0.0901730508474576</v>
      </c>
      <c r="D11" s="505">
        <v>0.165494890685713</v>
      </c>
      <c r="E11" s="505">
        <v>0.226109548185605</v>
      </c>
      <c r="F11" s="505">
        <v>0.199678696588103</v>
      </c>
      <c r="G11" s="332">
        <v>0.794718326471324</v>
      </c>
      <c r="H11" s="332">
        <v>0.85590019190368</v>
      </c>
      <c r="I11" s="505">
        <v>0.107100835313914</v>
      </c>
      <c r="J11" s="505">
        <v>0.310523614178902</v>
      </c>
      <c r="K11" s="505">
        <v>0.0695</v>
      </c>
      <c r="L11" s="505">
        <v>0.133284977319954</v>
      </c>
      <c r="M11" s="505">
        <v>0.0998039512605015</v>
      </c>
      <c r="N11" s="332">
        <v>1.57046452578158</v>
      </c>
      <c r="O11" s="332">
        <v>3.90337854298458</v>
      </c>
      <c r="P11" s="332">
        <v>18.7284395226445</v>
      </c>
      <c r="Q11" s="332">
        <v>23.2658819433553</v>
      </c>
      <c r="R11" s="332">
        <v>6.61105370612242</v>
      </c>
      <c r="S11" s="332">
        <v>44.95759960528</v>
      </c>
      <c r="T11" s="505">
        <v>-0.0649052460109841</v>
      </c>
      <c r="U11" s="505">
        <v>0.0458246894765546</v>
      </c>
      <c r="V11" s="505">
        <v>0.0419041578369083</v>
      </c>
      <c r="W11" s="505">
        <v>0.2583373054335</v>
      </c>
      <c r="X11" s="505">
        <v>0.247089303278474</v>
      </c>
      <c r="Y11" s="505">
        <v>0.54691572779078</v>
      </c>
      <c r="Z11" s="505">
        <v>0.54691572779078</v>
      </c>
      <c r="AA11" s="506">
        <v>0.166205500434194</v>
      </c>
    </row>
    <row r="12" ht="12.75" customHeight="1">
      <c r="A12" s="504" t="s">
        <v>798</v>
      </c>
      <c r="B12" s="90">
        <v>135.0</v>
      </c>
      <c r="C12" s="505">
        <v>0.0442775454545455</v>
      </c>
      <c r="D12" s="505">
        <v>0.130843187496257</v>
      </c>
      <c r="E12" s="505">
        <v>0.108865311019438</v>
      </c>
      <c r="F12" s="505">
        <v>0.237660541518354</v>
      </c>
      <c r="G12" s="332">
        <v>0.744429566737366</v>
      </c>
      <c r="H12" s="332">
        <v>1.05697432723872</v>
      </c>
      <c r="I12" s="505">
        <v>0.12314655131365</v>
      </c>
      <c r="J12" s="505">
        <v>0.347166220426743</v>
      </c>
      <c r="K12" s="505">
        <v>0.0695</v>
      </c>
      <c r="L12" s="505">
        <v>0.446411955235305</v>
      </c>
      <c r="M12" s="505">
        <v>0.0915440663098122</v>
      </c>
      <c r="N12" s="332">
        <v>0.991505650067431</v>
      </c>
      <c r="O12" s="332">
        <v>1.22370220601635</v>
      </c>
      <c r="P12" s="332">
        <v>6.46975370393245</v>
      </c>
      <c r="Q12" s="332">
        <v>9.08630244548657</v>
      </c>
      <c r="R12" s="332">
        <v>0.812190287975074</v>
      </c>
      <c r="S12" s="332">
        <v>22.8577403974617</v>
      </c>
      <c r="T12" s="505">
        <v>0.113787127979464</v>
      </c>
      <c r="U12" s="505">
        <v>0.0356709566587196</v>
      </c>
      <c r="V12" s="505">
        <v>0.0175390671161441</v>
      </c>
      <c r="W12" s="505">
        <v>1.30855603272707</v>
      </c>
      <c r="X12" s="505">
        <v>0.297811157767533</v>
      </c>
      <c r="Y12" s="505">
        <v>0.100933238403724</v>
      </c>
      <c r="Z12" s="505">
        <v>0.100933238403724</v>
      </c>
      <c r="AA12" s="506">
        <v>0.131503722911322</v>
      </c>
    </row>
    <row r="13" ht="12.75" customHeight="1">
      <c r="A13" s="504" t="s">
        <v>799</v>
      </c>
      <c r="B13" s="90">
        <v>592.0</v>
      </c>
      <c r="C13" s="505">
        <v>0.104019196217494</v>
      </c>
      <c r="D13" s="505">
        <v>0.00726905017482051</v>
      </c>
      <c r="E13" s="505">
        <v>0.00112370286574507</v>
      </c>
      <c r="F13" s="505">
        <v>0.20234958105745</v>
      </c>
      <c r="G13" s="332">
        <v>0.450950332616977</v>
      </c>
      <c r="H13" s="332">
        <v>0.991462427763109</v>
      </c>
      <c r="I13" s="505">
        <v>0.117918701735496</v>
      </c>
      <c r="J13" s="505">
        <v>0.349876137221484</v>
      </c>
      <c r="K13" s="505">
        <v>0.0695</v>
      </c>
      <c r="L13" s="505">
        <v>0.705777883184892</v>
      </c>
      <c r="M13" s="505">
        <v>0.071644832355228</v>
      </c>
      <c r="N13" s="332">
        <v>0.193220102655589</v>
      </c>
      <c r="O13" s="332">
        <v>5.36924398699104</v>
      </c>
      <c r="P13" s="332">
        <v>197.282913449166</v>
      </c>
      <c r="Q13" s="332" t="s">
        <v>794</v>
      </c>
      <c r="R13" s="332">
        <v>1.21618135504554</v>
      </c>
      <c r="S13" s="332">
        <v>60.9495955459226</v>
      </c>
      <c r="T13" s="505" t="s">
        <v>794</v>
      </c>
      <c r="U13" s="505">
        <v>0.0285642358726333</v>
      </c>
      <c r="V13" s="505">
        <v>-0.00502294921219683</v>
      </c>
      <c r="W13" s="505">
        <v>-39.9135849258455</v>
      </c>
      <c r="X13" s="505">
        <v>0.0920327828612926</v>
      </c>
      <c r="Y13" s="505">
        <v>0.522399322361873</v>
      </c>
      <c r="Z13" s="505">
        <v>0.522399322361873</v>
      </c>
      <c r="AA13" s="506">
        <v>0.00687337540727393</v>
      </c>
    </row>
    <row r="14" ht="12.75" customHeight="1">
      <c r="A14" s="504" t="s">
        <v>800</v>
      </c>
      <c r="B14" s="90">
        <v>454.0</v>
      </c>
      <c r="C14" s="505">
        <v>0.0766257471264368</v>
      </c>
      <c r="D14" s="505">
        <v>0.107401627010093</v>
      </c>
      <c r="E14" s="505">
        <v>0.163682974619424</v>
      </c>
      <c r="F14" s="505">
        <v>0.216415137394282</v>
      </c>
      <c r="G14" s="332">
        <v>0.997551731829596</v>
      </c>
      <c r="H14" s="332">
        <v>1.10652922233009</v>
      </c>
      <c r="I14" s="505">
        <v>0.127101031941941</v>
      </c>
      <c r="J14" s="505">
        <v>0.298680722164475</v>
      </c>
      <c r="K14" s="505">
        <v>0.0695</v>
      </c>
      <c r="L14" s="505">
        <v>0.201770936768808</v>
      </c>
      <c r="M14" s="505">
        <v>0.112019323906155</v>
      </c>
      <c r="N14" s="332">
        <v>1.85118427180094</v>
      </c>
      <c r="O14" s="332">
        <v>1.43906459571822</v>
      </c>
      <c r="P14" s="332">
        <v>9.6623300164161</v>
      </c>
      <c r="Q14" s="332">
        <v>13.030558485962</v>
      </c>
      <c r="R14" s="332">
        <v>2.40627978933985</v>
      </c>
      <c r="S14" s="332">
        <v>42.279983498124</v>
      </c>
      <c r="T14" s="505">
        <v>0.173427080244075</v>
      </c>
      <c r="U14" s="505">
        <v>0.0383068364629448</v>
      </c>
      <c r="V14" s="505">
        <v>0.0402799690813171</v>
      </c>
      <c r="W14" s="505">
        <v>0.869268259963652</v>
      </c>
      <c r="X14" s="505">
        <v>0.151180803094836</v>
      </c>
      <c r="Y14" s="505">
        <v>0.302968027189363</v>
      </c>
      <c r="Z14" s="505">
        <v>0.302968027189363</v>
      </c>
      <c r="AA14" s="506">
        <v>0.107560446027395</v>
      </c>
    </row>
    <row r="15" ht="12.75" customHeight="1">
      <c r="A15" s="504" t="s">
        <v>801</v>
      </c>
      <c r="B15" s="90">
        <v>961.0</v>
      </c>
      <c r="C15" s="505">
        <v>0.077030524590164</v>
      </c>
      <c r="D15" s="505">
        <v>0.0852104154264359</v>
      </c>
      <c r="E15" s="505">
        <v>0.194919869395584</v>
      </c>
      <c r="F15" s="505">
        <v>0.241466721033417</v>
      </c>
      <c r="G15" s="332">
        <v>0.996748844179311</v>
      </c>
      <c r="H15" s="332">
        <v>1.0942430346455</v>
      </c>
      <c r="I15" s="505">
        <v>0.126120594164711</v>
      </c>
      <c r="J15" s="505">
        <v>0.355080428629542</v>
      </c>
      <c r="K15" s="505">
        <v>0.0695</v>
      </c>
      <c r="L15" s="505">
        <v>0.188705533807888</v>
      </c>
      <c r="M15" s="505">
        <v>0.112200495682606</v>
      </c>
      <c r="N15" s="332">
        <v>2.6318315409345</v>
      </c>
      <c r="O15" s="332">
        <v>1.79632702198988</v>
      </c>
      <c r="P15" s="332">
        <v>13.458680230874</v>
      </c>
      <c r="Q15" s="332">
        <v>20.232652391501</v>
      </c>
      <c r="R15" s="332">
        <v>3.55724415346961</v>
      </c>
      <c r="S15" s="332">
        <v>43.8099528747089</v>
      </c>
      <c r="T15" s="505">
        <v>0.0976399025160693</v>
      </c>
      <c r="U15" s="505">
        <v>0.0261161732421969</v>
      </c>
      <c r="V15" s="505">
        <v>0.0435553978299543</v>
      </c>
      <c r="W15" s="505">
        <v>0.86727780133183</v>
      </c>
      <c r="X15" s="505">
        <v>0.101739413063876</v>
      </c>
      <c r="Y15" s="505">
        <v>0.546714380178204</v>
      </c>
      <c r="Z15" s="505">
        <v>0.546714380178204</v>
      </c>
      <c r="AA15" s="506">
        <v>0.0883190915048117</v>
      </c>
    </row>
    <row r="16" ht="12.75" customHeight="1">
      <c r="A16" s="504" t="s">
        <v>802</v>
      </c>
      <c r="B16" s="90">
        <v>54.0</v>
      </c>
      <c r="C16" s="505">
        <v>0.0420679069767442</v>
      </c>
      <c r="D16" s="505">
        <v>0.192687322960569</v>
      </c>
      <c r="E16" s="505">
        <v>0.126524661796838</v>
      </c>
      <c r="F16" s="505">
        <v>0.283906818940416</v>
      </c>
      <c r="G16" s="332">
        <v>0.605432994647221</v>
      </c>
      <c r="H16" s="332">
        <v>1.02398337628233</v>
      </c>
      <c r="I16" s="505">
        <v>0.12051387342733</v>
      </c>
      <c r="J16" s="505">
        <v>0.262821809988951</v>
      </c>
      <c r="K16" s="505">
        <v>0.0695</v>
      </c>
      <c r="L16" s="505">
        <v>0.494509818047644</v>
      </c>
      <c r="M16" s="505">
        <v>0.0868083198990668</v>
      </c>
      <c r="N16" s="332">
        <v>0.769195687349449</v>
      </c>
      <c r="O16" s="332">
        <v>2.49440782857969</v>
      </c>
      <c r="P16" s="332">
        <v>7.49717538413211</v>
      </c>
      <c r="Q16" s="332">
        <v>12.9403441817864</v>
      </c>
      <c r="R16" s="332">
        <v>1.92985010264177</v>
      </c>
      <c r="S16" s="332">
        <v>29.8201848798574</v>
      </c>
      <c r="T16" s="505">
        <v>0.0154490655814844</v>
      </c>
      <c r="U16" s="505">
        <v>0.11558223276504</v>
      </c>
      <c r="V16" s="505">
        <v>0.00115413578566347</v>
      </c>
      <c r="W16" s="505">
        <v>0.0611359596384788</v>
      </c>
      <c r="X16" s="505">
        <v>0.109012673060818</v>
      </c>
      <c r="Y16" s="505">
        <v>0.353703324203608</v>
      </c>
      <c r="Z16" s="505">
        <v>0.353703324203608</v>
      </c>
      <c r="AA16" s="506">
        <v>0.189550836324292</v>
      </c>
    </row>
    <row r="17" ht="12.75" customHeight="1">
      <c r="A17" s="504" t="s">
        <v>803</v>
      </c>
      <c r="B17" s="90">
        <v>879.0</v>
      </c>
      <c r="C17" s="505">
        <v>0.123867877862595</v>
      </c>
      <c r="D17" s="505">
        <v>0.100204192126656</v>
      </c>
      <c r="E17" s="505">
        <v>0.107451396173086</v>
      </c>
      <c r="F17" s="505">
        <v>0.188325147494986</v>
      </c>
      <c r="G17" s="332">
        <v>0.987786583979131</v>
      </c>
      <c r="H17" s="332">
        <v>1.13991147895594</v>
      </c>
      <c r="I17" s="505">
        <v>0.129764936020684</v>
      </c>
      <c r="J17" s="505">
        <v>0.326494373880831</v>
      </c>
      <c r="K17" s="505">
        <v>0.0695</v>
      </c>
      <c r="L17" s="505">
        <v>0.270518441869533</v>
      </c>
      <c r="M17" s="505">
        <v>0.108823944906161</v>
      </c>
      <c r="N17" s="332">
        <v>1.26557418334364</v>
      </c>
      <c r="O17" s="332">
        <v>1.23648557155069</v>
      </c>
      <c r="P17" s="332">
        <v>8.30586737128921</v>
      </c>
      <c r="Q17" s="332">
        <v>11.9169178726181</v>
      </c>
      <c r="R17" s="332">
        <v>1.56334041863464</v>
      </c>
      <c r="S17" s="332">
        <v>32.4611822040244</v>
      </c>
      <c r="T17" s="505">
        <v>0.130467716542447</v>
      </c>
      <c r="U17" s="505">
        <v>0.0774164199349257</v>
      </c>
      <c r="V17" s="505">
        <v>0.0629027196357911</v>
      </c>
      <c r="W17" s="505">
        <v>1.19795576651649</v>
      </c>
      <c r="X17" s="505">
        <v>0.130154406952827</v>
      </c>
      <c r="Y17" s="505">
        <v>0.464163332415796</v>
      </c>
      <c r="Z17" s="505">
        <v>0.464163332415796</v>
      </c>
      <c r="AA17" s="506">
        <v>0.100698125573587</v>
      </c>
    </row>
    <row r="18" ht="12.75" customHeight="1">
      <c r="A18" s="504" t="s">
        <v>804</v>
      </c>
      <c r="B18" s="90">
        <v>68.0</v>
      </c>
      <c r="C18" s="505">
        <v>0.0792588333333333</v>
      </c>
      <c r="D18" s="505">
        <v>0.102088535355164</v>
      </c>
      <c r="E18" s="505">
        <v>0.0888605780238721</v>
      </c>
      <c r="F18" s="505">
        <v>0.221094600046775</v>
      </c>
      <c r="G18" s="332">
        <v>0.941950695319912</v>
      </c>
      <c r="H18" s="332">
        <v>1.19582487418776</v>
      </c>
      <c r="I18" s="505">
        <v>0.134226824960183</v>
      </c>
      <c r="J18" s="505">
        <v>0.249212649709702</v>
      </c>
      <c r="K18" s="505">
        <v>0.0618</v>
      </c>
      <c r="L18" s="505">
        <v>0.342879396888214</v>
      </c>
      <c r="M18" s="505">
        <v>0.104165599041586</v>
      </c>
      <c r="N18" s="332">
        <v>1.14663381958513</v>
      </c>
      <c r="O18" s="332">
        <v>0.94296723858017</v>
      </c>
      <c r="P18" s="332">
        <v>6.17106417780488</v>
      </c>
      <c r="Q18" s="332">
        <v>9.16206219781443</v>
      </c>
      <c r="R18" s="332">
        <v>1.1245367981195</v>
      </c>
      <c r="S18" s="332">
        <v>13.5087954877366</v>
      </c>
      <c r="T18" s="505">
        <v>0.172172327912688</v>
      </c>
      <c r="U18" s="505">
        <v>0.0544749244362555</v>
      </c>
      <c r="V18" s="505">
        <v>0.0196889746724854</v>
      </c>
      <c r="W18" s="505">
        <v>0.802389175984454</v>
      </c>
      <c r="X18" s="505">
        <v>0.136500873851652</v>
      </c>
      <c r="Y18" s="505">
        <v>0.29292289982848</v>
      </c>
      <c r="Z18" s="505">
        <v>0.29292289982848</v>
      </c>
      <c r="AA18" s="506">
        <v>0.0991795632886061</v>
      </c>
    </row>
    <row r="19" ht="12.75" customHeight="1">
      <c r="A19" s="504" t="s">
        <v>805</v>
      </c>
      <c r="B19" s="90">
        <v>922.0</v>
      </c>
      <c r="C19" s="505">
        <v>0.123586918138042</v>
      </c>
      <c r="D19" s="505">
        <v>0.15472555829816</v>
      </c>
      <c r="E19" s="505">
        <v>0.171500099675319</v>
      </c>
      <c r="F19" s="505">
        <v>0.217210787859637</v>
      </c>
      <c r="G19" s="332">
        <v>1.02120131934079</v>
      </c>
      <c r="H19" s="332">
        <v>1.1068628177676</v>
      </c>
      <c r="I19" s="505">
        <v>0.127127652857854</v>
      </c>
      <c r="J19" s="505">
        <v>0.341491874966305</v>
      </c>
      <c r="K19" s="505">
        <v>0.0695</v>
      </c>
      <c r="L19" s="505">
        <v>0.174590793915378</v>
      </c>
      <c r="M19" s="505">
        <v>0.114072922548226</v>
      </c>
      <c r="N19" s="332">
        <v>1.30543755046663</v>
      </c>
      <c r="O19" s="332">
        <v>2.01571176353802</v>
      </c>
      <c r="P19" s="332">
        <v>9.47947194807708</v>
      </c>
      <c r="Q19" s="332">
        <v>12.8236056416072</v>
      </c>
      <c r="R19" s="332">
        <v>2.49906883206443</v>
      </c>
      <c r="S19" s="332">
        <v>33.6899477198569</v>
      </c>
      <c r="T19" s="505">
        <v>0.184477658828151</v>
      </c>
      <c r="U19" s="505">
        <v>0.0674448498887957</v>
      </c>
      <c r="V19" s="505">
        <v>0.0498381072702927</v>
      </c>
      <c r="W19" s="505">
        <v>0.757381035167455</v>
      </c>
      <c r="X19" s="505">
        <v>0.159010470526632</v>
      </c>
      <c r="Y19" s="505">
        <v>0.33805283025981</v>
      </c>
      <c r="Z19" s="505">
        <v>0.33805283025981</v>
      </c>
      <c r="AA19" s="506">
        <v>0.156108205726871</v>
      </c>
    </row>
    <row r="20" ht="12.75" customHeight="1">
      <c r="A20" s="504" t="s">
        <v>806</v>
      </c>
      <c r="B20" s="90">
        <v>212.0</v>
      </c>
      <c r="C20" s="505">
        <v>0.190732477876106</v>
      </c>
      <c r="D20" s="505">
        <v>0.291237993448152</v>
      </c>
      <c r="E20" s="505">
        <v>0.386098522918566</v>
      </c>
      <c r="F20" s="505">
        <v>0.230848347063914</v>
      </c>
      <c r="G20" s="332">
        <v>1.35283508717105</v>
      </c>
      <c r="H20" s="332">
        <v>1.21196121262195</v>
      </c>
      <c r="I20" s="505">
        <v>0.135514504767231</v>
      </c>
      <c r="J20" s="505">
        <v>0.587269503018182</v>
      </c>
      <c r="K20" s="505">
        <v>0.0733</v>
      </c>
      <c r="L20" s="505">
        <v>0.195550452549512</v>
      </c>
      <c r="M20" s="505">
        <v>0.119812269860853</v>
      </c>
      <c r="N20" s="332">
        <v>1.46088036043033</v>
      </c>
      <c r="O20" s="332">
        <v>1.08818349213999</v>
      </c>
      <c r="P20" s="332">
        <v>3.00889575907272</v>
      </c>
      <c r="Q20" s="332">
        <v>3.60107604036338</v>
      </c>
      <c r="R20" s="332">
        <v>1.41592692513308</v>
      </c>
      <c r="S20" s="332">
        <v>19.3612960599012</v>
      </c>
      <c r="T20" s="505">
        <v>-0.00829575863876627</v>
      </c>
      <c r="U20" s="505">
        <v>0.0585821034341745</v>
      </c>
      <c r="V20" s="505">
        <v>0.0360847163642728</v>
      </c>
      <c r="W20" s="505">
        <v>0.143013945783199</v>
      </c>
      <c r="X20" s="505">
        <v>0.314384629412409</v>
      </c>
      <c r="Y20" s="505">
        <v>0.40895723661896</v>
      </c>
      <c r="Z20" s="505">
        <v>0.40895723661896</v>
      </c>
      <c r="AA20" s="506">
        <v>0.292079834053299</v>
      </c>
    </row>
    <row r="21" ht="12.75" customHeight="1">
      <c r="A21" s="504" t="s">
        <v>807</v>
      </c>
      <c r="B21" s="90">
        <v>1105.0</v>
      </c>
      <c r="C21" s="505">
        <v>0.0936456639566397</v>
      </c>
      <c r="D21" s="505">
        <v>0.0731762669272857</v>
      </c>
      <c r="E21" s="505">
        <v>0.202529323552963</v>
      </c>
      <c r="F21" s="505">
        <v>0.230355113434443</v>
      </c>
      <c r="G21" s="332">
        <v>1.0374271307253</v>
      </c>
      <c r="H21" s="332">
        <v>1.08824719202808</v>
      </c>
      <c r="I21" s="505">
        <v>0.125642125923841</v>
      </c>
      <c r="J21" s="505">
        <v>0.337863735647235</v>
      </c>
      <c r="K21" s="505">
        <v>0.0695</v>
      </c>
      <c r="L21" s="505">
        <v>0.140498299387096</v>
      </c>
      <c r="M21" s="505">
        <v>0.115345318040679</v>
      </c>
      <c r="N21" s="332">
        <v>3.28187414794912</v>
      </c>
      <c r="O21" s="332">
        <v>1.30956756990933</v>
      </c>
      <c r="P21" s="332">
        <v>12.7067190197553</v>
      </c>
      <c r="Q21" s="332">
        <v>17.2274847496986</v>
      </c>
      <c r="R21" s="332">
        <v>3.57859945318175</v>
      </c>
      <c r="S21" s="332">
        <v>49.6768169607102</v>
      </c>
      <c r="T21" s="505">
        <v>0.165162670281645</v>
      </c>
      <c r="U21" s="505">
        <v>0.0134891699244795</v>
      </c>
      <c r="V21" s="505">
        <v>0.0098915425769399</v>
      </c>
      <c r="W21" s="505">
        <v>0.656601532828821</v>
      </c>
      <c r="X21" s="505">
        <v>0.138149205726918</v>
      </c>
      <c r="Y21" s="505">
        <v>0.521947353854746</v>
      </c>
      <c r="Z21" s="505">
        <v>0.521947353854746</v>
      </c>
      <c r="AA21" s="506">
        <v>0.0740675761237682</v>
      </c>
    </row>
    <row r="22" ht="12.75" customHeight="1">
      <c r="A22" s="504" t="s">
        <v>808</v>
      </c>
      <c r="B22" s="90">
        <v>333.0</v>
      </c>
      <c r="C22" s="505">
        <v>0.04330488</v>
      </c>
      <c r="D22" s="505">
        <v>0.13717096964949</v>
      </c>
      <c r="E22" s="505">
        <v>0.207203169429536</v>
      </c>
      <c r="F22" s="505">
        <v>0.187041792531618</v>
      </c>
      <c r="G22" s="332">
        <v>1.22000414114762</v>
      </c>
      <c r="H22" s="332">
        <v>1.26200519376964</v>
      </c>
      <c r="I22" s="505">
        <v>0.139508014462817</v>
      </c>
      <c r="J22" s="505">
        <v>0.329244693277334</v>
      </c>
      <c r="K22" s="505">
        <v>0.0695</v>
      </c>
      <c r="L22" s="505">
        <v>0.105922132128553</v>
      </c>
      <c r="M22" s="505">
        <v>0.130276512500099</v>
      </c>
      <c r="N22" s="332">
        <v>1.73565038683902</v>
      </c>
      <c r="O22" s="332">
        <v>2.00561377690584</v>
      </c>
      <c r="P22" s="332">
        <v>11.1994480150996</v>
      </c>
      <c r="Q22" s="332">
        <v>14.5098357074767</v>
      </c>
      <c r="R22" s="332">
        <v>5.20218220395723</v>
      </c>
      <c r="S22" s="332">
        <v>34.1591407960023</v>
      </c>
      <c r="T22" s="505">
        <v>0.0321554843566104</v>
      </c>
      <c r="U22" s="505">
        <v>0.0439976289679669</v>
      </c>
      <c r="V22" s="505">
        <v>0.0320273345419023</v>
      </c>
      <c r="W22" s="505">
        <v>0.484204795780772</v>
      </c>
      <c r="X22" s="505">
        <v>0.279403766743809</v>
      </c>
      <c r="Y22" s="505">
        <v>0.226506779909764</v>
      </c>
      <c r="Z22" s="505">
        <v>0.226506779909764</v>
      </c>
      <c r="AA22" s="506">
        <v>0.138690193216665</v>
      </c>
    </row>
    <row r="23" ht="12.75" customHeight="1">
      <c r="A23" s="504" t="s">
        <v>809</v>
      </c>
      <c r="B23" s="90">
        <v>790.0</v>
      </c>
      <c r="C23" s="505">
        <v>0.0898883416252072</v>
      </c>
      <c r="D23" s="505">
        <v>0.0792381372224037</v>
      </c>
      <c r="E23" s="505">
        <v>0.0714577404818125</v>
      </c>
      <c r="F23" s="505">
        <v>0.220866365699105</v>
      </c>
      <c r="G23" s="332">
        <v>0.937273996308885</v>
      </c>
      <c r="H23" s="332">
        <v>1.11685795507728</v>
      </c>
      <c r="I23" s="505">
        <v>0.127925264815167</v>
      </c>
      <c r="J23" s="505">
        <v>0.301505119582754</v>
      </c>
      <c r="K23" s="505">
        <v>0.0695</v>
      </c>
      <c r="L23" s="505">
        <v>0.311332325185665</v>
      </c>
      <c r="M23" s="505">
        <v>0.104397596189353</v>
      </c>
      <c r="N23" s="332">
        <v>1.06716272205561</v>
      </c>
      <c r="O23" s="332">
        <v>1.35871546928752</v>
      </c>
      <c r="P23" s="332">
        <v>10.0096062949531</v>
      </c>
      <c r="Q23" s="332">
        <v>16.0669714575069</v>
      </c>
      <c r="R23" s="332">
        <v>1.41693314255441</v>
      </c>
      <c r="S23" s="332">
        <v>42.4990086724883</v>
      </c>
      <c r="T23" s="505">
        <v>0.18043639079001</v>
      </c>
      <c r="U23" s="505">
        <v>0.058090137590028</v>
      </c>
      <c r="V23" s="505">
        <v>0.038623609957873</v>
      </c>
      <c r="W23" s="505">
        <v>1.07537117280258</v>
      </c>
      <c r="X23" s="505">
        <v>0.0809224602724597</v>
      </c>
      <c r="Y23" s="505">
        <v>0.514460263503727</v>
      </c>
      <c r="Z23" s="505">
        <v>0.514460263503727</v>
      </c>
      <c r="AA23" s="506">
        <v>0.0787280139839568</v>
      </c>
    </row>
    <row r="24" ht="12.75" customHeight="1">
      <c r="A24" s="504" t="s">
        <v>810</v>
      </c>
      <c r="B24" s="90">
        <v>314.0</v>
      </c>
      <c r="C24" s="505">
        <v>0.0981704081632652</v>
      </c>
      <c r="D24" s="505">
        <v>0.0934039612150255</v>
      </c>
      <c r="E24" s="505">
        <v>0.0629528070306068</v>
      </c>
      <c r="F24" s="505">
        <v>0.171519335223916</v>
      </c>
      <c r="G24" s="332">
        <v>0.734708745068731</v>
      </c>
      <c r="H24" s="332">
        <v>0.963925254621319</v>
      </c>
      <c r="I24" s="505">
        <v>0.115721235318781</v>
      </c>
      <c r="J24" s="505">
        <v>0.273493733715082</v>
      </c>
      <c r="K24" s="505">
        <v>0.0695</v>
      </c>
      <c r="L24" s="505">
        <v>0.3585819888834</v>
      </c>
      <c r="M24" s="505">
        <v>0.0929990115518264</v>
      </c>
      <c r="N24" s="332">
        <v>0.784064146431855</v>
      </c>
      <c r="O24" s="332">
        <v>1.88295300975001</v>
      </c>
      <c r="P24" s="332">
        <v>13.1556868024823</v>
      </c>
      <c r="Q24" s="332">
        <v>19.3303388279827</v>
      </c>
      <c r="R24" s="332">
        <v>1.21350554538415</v>
      </c>
      <c r="S24" s="332">
        <v>19.4268430952168</v>
      </c>
      <c r="T24" s="505">
        <v>-0.116509450360475</v>
      </c>
      <c r="U24" s="505">
        <v>0.0424630438669799</v>
      </c>
      <c r="V24" s="505">
        <v>0.00763123293613088</v>
      </c>
      <c r="W24" s="505">
        <v>0.495800748193893</v>
      </c>
      <c r="X24" s="505">
        <v>0.0581128531367375</v>
      </c>
      <c r="Y24" s="505">
        <v>0.398401401664198</v>
      </c>
      <c r="Z24" s="505">
        <v>0.398401401664198</v>
      </c>
      <c r="AA24" s="506">
        <v>0.0928644843793834</v>
      </c>
    </row>
    <row r="25" ht="12.75" customHeight="1">
      <c r="A25" s="504" t="s">
        <v>811</v>
      </c>
      <c r="B25" s="90">
        <v>1267.0</v>
      </c>
      <c r="C25" s="505">
        <v>0.260303720430107</v>
      </c>
      <c r="D25" s="505">
        <v>0.08228334754243</v>
      </c>
      <c r="E25" s="505">
        <v>0.0465269133929214</v>
      </c>
      <c r="F25" s="505">
        <v>0.147958735649223</v>
      </c>
      <c r="G25" s="332">
        <v>1.25265328458906</v>
      </c>
      <c r="H25" s="332">
        <v>1.26826761306415</v>
      </c>
      <c r="I25" s="505">
        <v>0.140007755522519</v>
      </c>
      <c r="J25" s="505">
        <v>0.516941946408824</v>
      </c>
      <c r="K25" s="505">
        <v>0.0733</v>
      </c>
      <c r="L25" s="505">
        <v>0.113957245433861</v>
      </c>
      <c r="M25" s="505">
        <v>0.13034522204962</v>
      </c>
      <c r="N25" s="332">
        <v>0.459832616469003</v>
      </c>
      <c r="O25" s="332">
        <v>6.558814650895</v>
      </c>
      <c r="P25" s="332">
        <v>12.9663651728648</v>
      </c>
      <c r="Q25" s="332">
        <v>61.8642043474145</v>
      </c>
      <c r="R25" s="332">
        <v>5.07692146306311</v>
      </c>
      <c r="S25" s="332">
        <v>126.610973458291</v>
      </c>
      <c r="T25" s="505">
        <v>0.184767560014763</v>
      </c>
      <c r="U25" s="505">
        <v>0.055489500531843</v>
      </c>
      <c r="V25" s="505">
        <v>0.0289515105227023</v>
      </c>
      <c r="W25" s="505">
        <v>1.88065594902148</v>
      </c>
      <c r="X25" s="505">
        <v>-0.0106370655409672</v>
      </c>
      <c r="Y25" s="505">
        <v>0.00223181457874778</v>
      </c>
      <c r="Z25" s="505">
        <v>0.00223181457874777</v>
      </c>
      <c r="AA25" s="506">
        <v>0.103187109964156</v>
      </c>
    </row>
    <row r="26" ht="12.75" customHeight="1">
      <c r="A26" s="504" t="s">
        <v>812</v>
      </c>
      <c r="B26" s="90">
        <v>1352.0</v>
      </c>
      <c r="C26" s="505">
        <v>0.171391704697987</v>
      </c>
      <c r="D26" s="505">
        <v>0.214972485847638</v>
      </c>
      <c r="E26" s="505">
        <v>0.139571282862205</v>
      </c>
      <c r="F26" s="505">
        <v>0.140630755848785</v>
      </c>
      <c r="G26" s="332">
        <v>0.995463542798184</v>
      </c>
      <c r="H26" s="332">
        <v>1.06358695332436</v>
      </c>
      <c r="I26" s="505">
        <v>0.123674238875284</v>
      </c>
      <c r="J26" s="505">
        <v>0.442817207989266</v>
      </c>
      <c r="K26" s="505">
        <v>0.0695</v>
      </c>
      <c r="L26" s="505">
        <v>0.131529164901309</v>
      </c>
      <c r="M26" s="505">
        <v>0.114293593450664</v>
      </c>
      <c r="N26" s="332">
        <v>0.714877672831956</v>
      </c>
      <c r="O26" s="332">
        <v>3.980270925448</v>
      </c>
      <c r="P26" s="332">
        <v>12.690853000619</v>
      </c>
      <c r="Q26" s="332">
        <v>17.5405634939128</v>
      </c>
      <c r="R26" s="332">
        <v>3.8038786986768</v>
      </c>
      <c r="S26" s="332">
        <v>128.876886287346</v>
      </c>
      <c r="T26" s="505">
        <v>0.148973383386008</v>
      </c>
      <c r="U26" s="505">
        <v>0.0466160680185402</v>
      </c>
      <c r="V26" s="505">
        <v>0.0201180632319317</v>
      </c>
      <c r="W26" s="505">
        <v>0.221188006071533</v>
      </c>
      <c r="X26" s="505">
        <v>0.161223843699387</v>
      </c>
      <c r="Y26" s="505">
        <v>0.504058395411396</v>
      </c>
      <c r="Z26" s="505">
        <v>0.504058395411396</v>
      </c>
      <c r="AA26" s="506">
        <v>0.216933808468957</v>
      </c>
    </row>
    <row r="27" ht="12.75" customHeight="1">
      <c r="A27" s="504" t="s">
        <v>813</v>
      </c>
      <c r="B27" s="90">
        <v>251.0</v>
      </c>
      <c r="C27" s="505">
        <v>0.0724626666666667</v>
      </c>
      <c r="D27" s="505">
        <v>0.0852324095366155</v>
      </c>
      <c r="E27" s="505">
        <v>0.0626031915204139</v>
      </c>
      <c r="F27" s="505">
        <v>0.202424984890649</v>
      </c>
      <c r="G27" s="332">
        <v>0.791721709975922</v>
      </c>
      <c r="H27" s="332">
        <v>0.878767258823877</v>
      </c>
      <c r="I27" s="505">
        <v>0.108925627254145</v>
      </c>
      <c r="J27" s="505">
        <v>0.341175551500219</v>
      </c>
      <c r="K27" s="505">
        <v>0.0695</v>
      </c>
      <c r="L27" s="505">
        <v>0.24741750017757</v>
      </c>
      <c r="M27" s="505">
        <v>0.0949289032540725</v>
      </c>
      <c r="N27" s="332">
        <v>0.851414974109357</v>
      </c>
      <c r="O27" s="332">
        <v>2.36961469462446</v>
      </c>
      <c r="P27" s="332">
        <v>10.0014645165457</v>
      </c>
      <c r="Q27" s="332">
        <v>21.7991308931074</v>
      </c>
      <c r="R27" s="332">
        <v>1.85553442914771</v>
      </c>
      <c r="S27" s="332">
        <v>179.053576820424</v>
      </c>
      <c r="T27" s="505">
        <v>0.00738286799588681</v>
      </c>
      <c r="U27" s="505">
        <v>0.0727123021692987</v>
      </c>
      <c r="V27" s="505">
        <v>0.0940700869775425</v>
      </c>
      <c r="W27" s="505">
        <v>1.94753499052133</v>
      </c>
      <c r="X27" s="505">
        <v>0.0367977666114509</v>
      </c>
      <c r="Y27" s="505">
        <v>0.718262454820734</v>
      </c>
      <c r="Z27" s="505">
        <v>0.718262454820734</v>
      </c>
      <c r="AA27" s="506">
        <v>0.0848080263831203</v>
      </c>
    </row>
    <row r="28" ht="12.75" customHeight="1">
      <c r="A28" s="504" t="s">
        <v>814</v>
      </c>
      <c r="B28" s="90">
        <v>1045.0</v>
      </c>
      <c r="C28" s="505">
        <v>0.121768794835007</v>
      </c>
      <c r="D28" s="505">
        <v>0.0665819155860674</v>
      </c>
      <c r="E28" s="505">
        <v>0.0960696288310038</v>
      </c>
      <c r="F28" s="505">
        <v>0.181138022713572</v>
      </c>
      <c r="G28" s="332">
        <v>1.10232368994952</v>
      </c>
      <c r="H28" s="332">
        <v>1.13601868515378</v>
      </c>
      <c r="I28" s="505">
        <v>0.129454291075272</v>
      </c>
      <c r="J28" s="505">
        <v>0.372451081029665</v>
      </c>
      <c r="K28" s="505">
        <v>0.0695</v>
      </c>
      <c r="L28" s="505">
        <v>0.143017415081972</v>
      </c>
      <c r="M28" s="505">
        <v>0.118427656799714</v>
      </c>
      <c r="N28" s="332">
        <v>1.58796251490164</v>
      </c>
      <c r="O28" s="332">
        <v>2.0277017833187</v>
      </c>
      <c r="P28" s="332">
        <v>16.767282753897</v>
      </c>
      <c r="Q28" s="332">
        <v>27.6750723477864</v>
      </c>
      <c r="R28" s="332">
        <v>2.83390955849777</v>
      </c>
      <c r="S28" s="332">
        <v>40.8498480606681</v>
      </c>
      <c r="T28" s="505">
        <v>0.224527632375829</v>
      </c>
      <c r="U28" s="505">
        <v>0.0678170335333348</v>
      </c>
      <c r="V28" s="505">
        <v>0.0650120006630983</v>
      </c>
      <c r="W28" s="505">
        <v>2.05502139418057</v>
      </c>
      <c r="X28" s="505">
        <v>0.0900677551681441</v>
      </c>
      <c r="Y28" s="505">
        <v>0.443541438302193</v>
      </c>
      <c r="Z28" s="505">
        <v>0.443541438302193</v>
      </c>
      <c r="AA28" s="506">
        <v>0.0683548257969849</v>
      </c>
    </row>
    <row r="29" ht="12.75" customHeight="1">
      <c r="A29" s="504" t="s">
        <v>815</v>
      </c>
      <c r="B29" s="90">
        <v>134.0</v>
      </c>
      <c r="C29" s="505">
        <v>0.0287333333333333</v>
      </c>
      <c r="D29" s="505">
        <v>0.0518567530909237</v>
      </c>
      <c r="E29" s="505">
        <v>0.0601972192903228</v>
      </c>
      <c r="F29" s="505">
        <v>0.219756195936228</v>
      </c>
      <c r="G29" s="332">
        <v>1.09550882124861</v>
      </c>
      <c r="H29" s="332">
        <v>1.27251600605979</v>
      </c>
      <c r="I29" s="505">
        <v>0.140346777283572</v>
      </c>
      <c r="J29" s="505">
        <v>0.346325311205769</v>
      </c>
      <c r="K29" s="505">
        <v>0.0695</v>
      </c>
      <c r="L29" s="505">
        <v>0.307150947099464</v>
      </c>
      <c r="M29" s="505">
        <v>0.113319819905842</v>
      </c>
      <c r="N29" s="332">
        <v>1.28863455451069</v>
      </c>
      <c r="O29" s="332">
        <v>0.803683224437787</v>
      </c>
      <c r="P29" s="332">
        <v>7.49797834702939</v>
      </c>
      <c r="Q29" s="332">
        <v>14.970393372901</v>
      </c>
      <c r="R29" s="332">
        <v>1.29831087818833</v>
      </c>
      <c r="S29" s="332">
        <v>52.425310221177</v>
      </c>
      <c r="T29" s="505">
        <v>0.0553773318145157</v>
      </c>
      <c r="U29" s="505">
        <v>0.0511236327188187</v>
      </c>
      <c r="V29" s="505">
        <v>0.0357869193534481</v>
      </c>
      <c r="W29" s="505">
        <v>1.65727313808344</v>
      </c>
      <c r="X29" s="505">
        <v>0.0785091040481753</v>
      </c>
      <c r="Y29" s="505">
        <v>0.303106929929609</v>
      </c>
      <c r="Z29" s="505">
        <v>0.303106929929609</v>
      </c>
      <c r="AA29" s="506">
        <v>0.0532369146249134</v>
      </c>
    </row>
    <row r="30" ht="12.75" customHeight="1">
      <c r="A30" s="504" t="s">
        <v>816</v>
      </c>
      <c r="B30" s="90">
        <v>1457.0</v>
      </c>
      <c r="C30" s="505">
        <v>0.0744076716141002</v>
      </c>
      <c r="D30" s="505">
        <v>0.0697190397043466</v>
      </c>
      <c r="E30" s="505">
        <v>0.0872069341871789</v>
      </c>
      <c r="F30" s="505">
        <v>0.191100848257972</v>
      </c>
      <c r="G30" s="332">
        <v>1.29051241513413</v>
      </c>
      <c r="H30" s="332">
        <v>1.29552381621091</v>
      </c>
      <c r="I30" s="505">
        <v>0.14218280053363</v>
      </c>
      <c r="J30" s="505">
        <v>0.331762659913691</v>
      </c>
      <c r="K30" s="505">
        <v>0.0695</v>
      </c>
      <c r="L30" s="505">
        <v>0.163421247003382</v>
      </c>
      <c r="M30" s="505">
        <v>0.127502923131043</v>
      </c>
      <c r="N30" s="332">
        <v>1.43843159856143</v>
      </c>
      <c r="O30" s="332">
        <v>1.3776033874897</v>
      </c>
      <c r="P30" s="332">
        <v>11.2739657378039</v>
      </c>
      <c r="Q30" s="332">
        <v>18.8704019969106</v>
      </c>
      <c r="R30" s="332">
        <v>2.12506705361088</v>
      </c>
      <c r="S30" s="332">
        <v>84.5280111712047</v>
      </c>
      <c r="T30" s="505">
        <v>0.2007449918521</v>
      </c>
      <c r="U30" s="505">
        <v>0.0617566622633361</v>
      </c>
      <c r="V30" s="505">
        <v>0.0496516040521283</v>
      </c>
      <c r="W30" s="505">
        <v>1.61155397856482</v>
      </c>
      <c r="X30" s="505">
        <v>0.0956235180178353</v>
      </c>
      <c r="Y30" s="505">
        <v>0.393134395466554</v>
      </c>
      <c r="Z30" s="505">
        <v>0.393134395466554</v>
      </c>
      <c r="AA30" s="506">
        <v>0.0693254658143617</v>
      </c>
    </row>
    <row r="31" ht="12.75" customHeight="1">
      <c r="A31" s="504" t="s">
        <v>817</v>
      </c>
      <c r="B31" s="90">
        <v>1269.0</v>
      </c>
      <c r="C31" s="505">
        <v>0.0788943705463184</v>
      </c>
      <c r="D31" s="505">
        <v>0.0482719503946705</v>
      </c>
      <c r="E31" s="505">
        <v>0.0730146657769934</v>
      </c>
      <c r="F31" s="505">
        <v>0.224693023501524</v>
      </c>
      <c r="G31" s="332">
        <v>0.730137452065402</v>
      </c>
      <c r="H31" s="332">
        <v>1.02956671648464</v>
      </c>
      <c r="I31" s="505">
        <v>0.120959423975474</v>
      </c>
      <c r="J31" s="505">
        <v>0.322793859862633</v>
      </c>
      <c r="K31" s="505">
        <v>0.0695</v>
      </c>
      <c r="L31" s="505">
        <v>0.510384704275631</v>
      </c>
      <c r="M31" s="505">
        <v>0.0859444435826939</v>
      </c>
      <c r="N31" s="332">
        <v>1.79804462996537</v>
      </c>
      <c r="O31" s="332">
        <v>0.597162465135108</v>
      </c>
      <c r="P31" s="332">
        <v>8.56022187766398</v>
      </c>
      <c r="Q31" s="332">
        <v>11.8418334189487</v>
      </c>
      <c r="R31" s="332">
        <v>0.924384886491546</v>
      </c>
      <c r="S31" s="332">
        <v>30.7998507381949</v>
      </c>
      <c r="T31" s="505">
        <v>0.159566637751023</v>
      </c>
      <c r="U31" s="505">
        <v>0.0319135527475351</v>
      </c>
      <c r="V31" s="505">
        <v>0.0256506458498417</v>
      </c>
      <c r="W31" s="505">
        <v>1.73307071342715</v>
      </c>
      <c r="X31" s="505">
        <v>0.0914491907672821</v>
      </c>
      <c r="Y31" s="505">
        <v>0.59131516172456</v>
      </c>
      <c r="Z31" s="505">
        <v>0.59131516172456</v>
      </c>
      <c r="AA31" s="506">
        <v>0.0483068099791868</v>
      </c>
    </row>
    <row r="32" ht="12.75" customHeight="1">
      <c r="A32" s="504" t="s">
        <v>818</v>
      </c>
      <c r="B32" s="90">
        <v>752.0</v>
      </c>
      <c r="C32" s="505">
        <v>0.10592681498829</v>
      </c>
      <c r="D32" s="505">
        <v>0.0798703496818433</v>
      </c>
      <c r="E32" s="505">
        <v>0.096512626423388</v>
      </c>
      <c r="F32" s="505">
        <v>0.228793505699901</v>
      </c>
      <c r="G32" s="332">
        <v>1.10164008102575</v>
      </c>
      <c r="H32" s="332">
        <v>1.20134867875532</v>
      </c>
      <c r="I32" s="505">
        <v>0.134667624564675</v>
      </c>
      <c r="J32" s="505">
        <v>0.42673745588287</v>
      </c>
      <c r="K32" s="505">
        <v>0.0695</v>
      </c>
      <c r="L32" s="505">
        <v>0.208842768131703</v>
      </c>
      <c r="M32" s="505">
        <v>0.117477092450603</v>
      </c>
      <c r="N32" s="332">
        <v>1.2759768911989</v>
      </c>
      <c r="O32" s="332">
        <v>2.89904436341939</v>
      </c>
      <c r="P32" s="332">
        <v>16.7342552017777</v>
      </c>
      <c r="Q32" s="332">
        <v>33.7532894887272</v>
      </c>
      <c r="R32" s="332">
        <v>2.2420184466493</v>
      </c>
      <c r="S32" s="332">
        <v>214.52307445927</v>
      </c>
      <c r="T32" s="505">
        <v>0.0412361873250677</v>
      </c>
      <c r="U32" s="505">
        <v>0.0377693435936737</v>
      </c>
      <c r="V32" s="505">
        <v>0.0187537762795063</v>
      </c>
      <c r="W32" s="505">
        <v>0.507224938155434</v>
      </c>
      <c r="X32" s="505">
        <v>0.0533438129889931</v>
      </c>
      <c r="Y32" s="505">
        <v>0.369132574220996</v>
      </c>
      <c r="Z32" s="505">
        <v>0.369132574220996</v>
      </c>
      <c r="AA32" s="506">
        <v>0.082532590737817</v>
      </c>
    </row>
    <row r="33" ht="12.75" customHeight="1">
      <c r="A33" s="504" t="s">
        <v>819</v>
      </c>
      <c r="B33" s="90">
        <v>370.0</v>
      </c>
      <c r="C33" s="505">
        <v>0.0837619523809524</v>
      </c>
      <c r="D33" s="505">
        <v>0.106797716853523</v>
      </c>
      <c r="E33" s="505">
        <v>0.106180911233114</v>
      </c>
      <c r="F33" s="505">
        <v>0.218534161701805</v>
      </c>
      <c r="G33" s="332">
        <v>0.89640526150774</v>
      </c>
      <c r="H33" s="332">
        <v>1.08808672882761</v>
      </c>
      <c r="I33" s="505">
        <v>0.125629320960443</v>
      </c>
      <c r="J33" s="505">
        <v>0.382367076683313</v>
      </c>
      <c r="K33" s="505">
        <v>0.0695</v>
      </c>
      <c r="L33" s="505">
        <v>0.272260726261108</v>
      </c>
      <c r="M33" s="505">
        <v>0.105679424149992</v>
      </c>
      <c r="N33" s="332">
        <v>1.13020690987772</v>
      </c>
      <c r="O33" s="332">
        <v>2.63985091156403</v>
      </c>
      <c r="P33" s="332">
        <v>13.4524431169271</v>
      </c>
      <c r="Q33" s="332">
        <v>23.2348784088586</v>
      </c>
      <c r="R33" s="332">
        <v>2.84283852653153</v>
      </c>
      <c r="S33" s="332">
        <v>42.6249971803501</v>
      </c>
      <c r="T33" s="505">
        <v>0.132767988392539</v>
      </c>
      <c r="U33" s="505">
        <v>0.0845620681906364</v>
      </c>
      <c r="V33" s="505">
        <v>0.0877448543218802</v>
      </c>
      <c r="W33" s="505">
        <v>1.65149794213215</v>
      </c>
      <c r="X33" s="505">
        <v>0.0913717250371555</v>
      </c>
      <c r="Y33" s="505">
        <v>0.558493044475298</v>
      </c>
      <c r="Z33" s="505">
        <v>0.558493044475298</v>
      </c>
      <c r="AA33" s="506">
        <v>0.107626910356775</v>
      </c>
    </row>
    <row r="34" ht="12.75" customHeight="1">
      <c r="A34" s="504" t="s">
        <v>820</v>
      </c>
      <c r="B34" s="90">
        <v>426.0</v>
      </c>
      <c r="C34" s="505">
        <v>0.127355960264901</v>
      </c>
      <c r="D34" s="505">
        <v>0.0742767282907656</v>
      </c>
      <c r="E34" s="505">
        <v>0.102765358559052</v>
      </c>
      <c r="F34" s="505">
        <v>0.206307780979626</v>
      </c>
      <c r="G34" s="332">
        <v>0.659688782675045</v>
      </c>
      <c r="H34" s="332">
        <v>0.841916895186642</v>
      </c>
      <c r="I34" s="505">
        <v>0.105984968235894</v>
      </c>
      <c r="J34" s="505">
        <v>0.341586217183582</v>
      </c>
      <c r="K34" s="505">
        <v>0.0695</v>
      </c>
      <c r="L34" s="505">
        <v>0.317148253673804</v>
      </c>
      <c r="M34" s="505">
        <v>0.0889761113189338</v>
      </c>
      <c r="N34" s="332">
        <v>1.56649884917967</v>
      </c>
      <c r="O34" s="332">
        <v>1.13633265681434</v>
      </c>
      <c r="P34" s="332">
        <v>10.5318834430492</v>
      </c>
      <c r="Q34" s="332">
        <v>14.629414005607</v>
      </c>
      <c r="R34" s="332">
        <v>2.15044933436574</v>
      </c>
      <c r="S34" s="332">
        <v>41.5374775086112</v>
      </c>
      <c r="T34" s="505">
        <v>0.163524300822629</v>
      </c>
      <c r="U34" s="505">
        <v>0.0425995193054173</v>
      </c>
      <c r="V34" s="505">
        <v>0.0345277294085955</v>
      </c>
      <c r="W34" s="505">
        <v>1.30445376847336</v>
      </c>
      <c r="X34" s="505">
        <v>0.143625500603212</v>
      </c>
      <c r="Y34" s="505">
        <v>0.320070155691733</v>
      </c>
      <c r="Z34" s="505">
        <v>0.320070155691733</v>
      </c>
      <c r="AA34" s="506">
        <v>0.0750839084739033</v>
      </c>
    </row>
    <row r="35" ht="12.75" customHeight="1">
      <c r="A35" s="504" t="s">
        <v>821</v>
      </c>
      <c r="B35" s="90">
        <v>1089.0</v>
      </c>
      <c r="C35" s="505">
        <v>0.104697216066482</v>
      </c>
      <c r="D35" s="505">
        <v>0.106516538445599</v>
      </c>
      <c r="E35" s="505">
        <v>0.00593274527256377</v>
      </c>
      <c r="F35" s="505">
        <v>0.217003784928159</v>
      </c>
      <c r="G35" s="332">
        <v>0.155399012857156</v>
      </c>
      <c r="H35" s="332">
        <v>0.881793676429923</v>
      </c>
      <c r="I35" s="505">
        <v>0.109167135379108</v>
      </c>
      <c r="J35" s="505">
        <v>0.331236878492434</v>
      </c>
      <c r="K35" s="505">
        <v>0.0695</v>
      </c>
      <c r="L35" s="505">
        <v>0.871932637524256</v>
      </c>
      <c r="M35" s="505">
        <v>0.0596302135784029</v>
      </c>
      <c r="N35" s="332">
        <v>0.0647112382015542</v>
      </c>
      <c r="O35" s="332">
        <v>16.5350973338144</v>
      </c>
      <c r="P35" s="332">
        <v>63.3049703556233</v>
      </c>
      <c r="Q35" s="332">
        <v>74.3833147359049</v>
      </c>
      <c r="R35" s="332">
        <v>1.23800982142781</v>
      </c>
      <c r="S35" s="332">
        <v>153.156942902998</v>
      </c>
      <c r="T35" s="505" t="s">
        <v>794</v>
      </c>
      <c r="U35" s="505">
        <v>0.0445033886280754</v>
      </c>
      <c r="V35" s="505">
        <v>0.0418521327384184</v>
      </c>
      <c r="W35" s="505">
        <v>0.492788633364131</v>
      </c>
      <c r="X35" s="505">
        <v>0.142092853426152</v>
      </c>
      <c r="Y35" s="505">
        <v>0.228642980568193</v>
      </c>
      <c r="Z35" s="505">
        <v>0.228642980568193</v>
      </c>
      <c r="AA35" s="506">
        <v>0.108241505073024</v>
      </c>
    </row>
    <row r="36" ht="12.75" customHeight="1">
      <c r="A36" s="504" t="s">
        <v>822</v>
      </c>
      <c r="B36" s="90">
        <v>1397.0</v>
      </c>
      <c r="C36" s="505">
        <v>0.0970760041194644</v>
      </c>
      <c r="D36" s="505">
        <v>0.0832139720006005</v>
      </c>
      <c r="E36" s="505">
        <v>0.117875767785343</v>
      </c>
      <c r="F36" s="505">
        <v>0.204888684266043</v>
      </c>
      <c r="G36" s="332">
        <v>0.691808046488053</v>
      </c>
      <c r="H36" s="332">
        <v>0.796038093446062</v>
      </c>
      <c r="I36" s="505">
        <v>0.102323839856996</v>
      </c>
      <c r="J36" s="505">
        <v>0.291708878911969</v>
      </c>
      <c r="K36" s="505">
        <v>0.0695</v>
      </c>
      <c r="L36" s="505">
        <v>0.22476528833524</v>
      </c>
      <c r="M36" s="505">
        <v>0.0910924330613232</v>
      </c>
      <c r="N36" s="332">
        <v>1.66602676822118</v>
      </c>
      <c r="O36" s="332">
        <v>1.55428048034575</v>
      </c>
      <c r="P36" s="332">
        <v>13.0428584773821</v>
      </c>
      <c r="Q36" s="332">
        <v>18.2880131002174</v>
      </c>
      <c r="R36" s="332">
        <v>2.49906678387554</v>
      </c>
      <c r="S36" s="332">
        <v>45.0719766739027</v>
      </c>
      <c r="T36" s="505">
        <v>0.108116312572262</v>
      </c>
      <c r="U36" s="505">
        <v>0.0451222973932279</v>
      </c>
      <c r="V36" s="505">
        <v>0.0332950727641846</v>
      </c>
      <c r="W36" s="505">
        <v>0.79410782944646</v>
      </c>
      <c r="X36" s="505">
        <v>0.116364523003262</v>
      </c>
      <c r="Y36" s="505">
        <v>0.515597014982123</v>
      </c>
      <c r="Z36" s="505">
        <v>0.515597014982123</v>
      </c>
      <c r="AA36" s="506">
        <v>0.083445314652688</v>
      </c>
    </row>
    <row r="37" ht="12.75" customHeight="1">
      <c r="A37" s="504" t="s">
        <v>823</v>
      </c>
      <c r="B37" s="90">
        <v>169.0</v>
      </c>
      <c r="C37" s="505">
        <v>0.0628754545454546</v>
      </c>
      <c r="D37" s="505">
        <v>0.0257943626460473</v>
      </c>
      <c r="E37" s="505">
        <v>0.114889383433533</v>
      </c>
      <c r="F37" s="505">
        <v>0.232042631642904</v>
      </c>
      <c r="G37" s="332">
        <v>0.484706141048655</v>
      </c>
      <c r="H37" s="332">
        <v>0.688397479569661</v>
      </c>
      <c r="I37" s="505">
        <v>0.093734118869659</v>
      </c>
      <c r="J37" s="505">
        <v>0.314581866092004</v>
      </c>
      <c r="K37" s="505">
        <v>0.0695</v>
      </c>
      <c r="L37" s="505">
        <v>0.404672755467993</v>
      </c>
      <c r="M37" s="505">
        <v>0.0769888537805454</v>
      </c>
      <c r="N37" s="332">
        <v>5.36958620567349</v>
      </c>
      <c r="O37" s="332">
        <v>0.443902872602279</v>
      </c>
      <c r="P37" s="332">
        <v>10.9332647476225</v>
      </c>
      <c r="Q37" s="332">
        <v>17.0765731382494</v>
      </c>
      <c r="R37" s="332">
        <v>2.16160533179771</v>
      </c>
      <c r="S37" s="332">
        <v>45.4792208350559</v>
      </c>
      <c r="T37" s="505">
        <v>0.0577250766853442</v>
      </c>
      <c r="U37" s="505">
        <v>0.0118968483715635</v>
      </c>
      <c r="V37" s="505">
        <v>0.00575446236376673</v>
      </c>
      <c r="W37" s="505">
        <v>0.850725347024667</v>
      </c>
      <c r="X37" s="505">
        <v>0.131337595015618</v>
      </c>
      <c r="Y37" s="505">
        <v>0.410046729151867</v>
      </c>
      <c r="Z37" s="505">
        <v>0.410046729151867</v>
      </c>
      <c r="AA37" s="506">
        <v>0.0256864240383962</v>
      </c>
    </row>
    <row r="38" ht="12.75" customHeight="1">
      <c r="A38" s="504" t="s">
        <v>824</v>
      </c>
      <c r="B38" s="90">
        <v>362.0</v>
      </c>
      <c r="C38" s="505">
        <v>0.0903441832669323</v>
      </c>
      <c r="D38" s="505">
        <v>0.0758748811865404</v>
      </c>
      <c r="E38" s="505">
        <v>0.146412794718654</v>
      </c>
      <c r="F38" s="505">
        <v>0.194164817580701</v>
      </c>
      <c r="G38" s="332">
        <v>1.08842314911243</v>
      </c>
      <c r="H38" s="332">
        <v>1.08210540844076</v>
      </c>
      <c r="I38" s="505">
        <v>0.125152011593573</v>
      </c>
      <c r="J38" s="505">
        <v>0.301259282002668</v>
      </c>
      <c r="K38" s="505">
        <v>0.0695</v>
      </c>
      <c r="L38" s="505">
        <v>0.204298408723445</v>
      </c>
      <c r="M38" s="505">
        <v>0.110279565171218</v>
      </c>
      <c r="N38" s="332">
        <v>2.28181307551373</v>
      </c>
      <c r="O38" s="332">
        <v>1.0212678274665</v>
      </c>
      <c r="P38" s="332">
        <v>9.56727666761845</v>
      </c>
      <c r="Q38" s="332">
        <v>12.9036630477591</v>
      </c>
      <c r="R38" s="332">
        <v>2.20270943709918</v>
      </c>
      <c r="S38" s="332">
        <v>53.5076883952592</v>
      </c>
      <c r="T38" s="505">
        <v>0.073387734856848</v>
      </c>
      <c r="U38" s="505">
        <v>0.0321538805708603</v>
      </c>
      <c r="V38" s="505">
        <v>0.0191034253617024</v>
      </c>
      <c r="W38" s="505">
        <v>0.803717355025618</v>
      </c>
      <c r="X38" s="505">
        <v>0.135340444107243</v>
      </c>
      <c r="Y38" s="505">
        <v>0.526383823600215</v>
      </c>
      <c r="Z38" s="505">
        <v>0.526383823600215</v>
      </c>
      <c r="AA38" s="506">
        <v>0.0756557248468722</v>
      </c>
    </row>
    <row r="39" ht="12.75" customHeight="1">
      <c r="A39" s="504" t="s">
        <v>825</v>
      </c>
      <c r="B39" s="90">
        <v>248.0</v>
      </c>
      <c r="C39" s="505">
        <v>0.157482047244095</v>
      </c>
      <c r="D39" s="505">
        <v>0.328901307029898</v>
      </c>
      <c r="E39" s="505">
        <v>0.0673533800136815</v>
      </c>
      <c r="F39" s="505">
        <v>0.16194245636985</v>
      </c>
      <c r="G39" s="332">
        <v>0.739090350325796</v>
      </c>
      <c r="H39" s="332">
        <v>1.03364230678592</v>
      </c>
      <c r="I39" s="505">
        <v>0.121284656081516</v>
      </c>
      <c r="J39" s="505">
        <v>0.369748724927447</v>
      </c>
      <c r="K39" s="505">
        <v>0.0695</v>
      </c>
      <c r="L39" s="505">
        <v>0.383911472990776</v>
      </c>
      <c r="M39" s="505">
        <v>0.0948215207400563</v>
      </c>
      <c r="N39" s="332">
        <v>0.229378078517598</v>
      </c>
      <c r="O39" s="332">
        <v>7.52465397929332</v>
      </c>
      <c r="P39" s="332">
        <v>14.0300117050533</v>
      </c>
      <c r="Q39" s="332">
        <v>22.5908131761525</v>
      </c>
      <c r="R39" s="332">
        <v>1.92322009769371</v>
      </c>
      <c r="S39" s="332">
        <v>47.3697791877043</v>
      </c>
      <c r="T39" s="505">
        <v>0.113048626602324</v>
      </c>
      <c r="U39" s="505">
        <v>0.385725295761713</v>
      </c>
      <c r="V39" s="505">
        <v>0.248465255697388</v>
      </c>
      <c r="W39" s="505">
        <v>1.17113042795388</v>
      </c>
      <c r="X39" s="505">
        <v>0.192827145252931</v>
      </c>
      <c r="Y39" s="505">
        <v>0.358134879874261</v>
      </c>
      <c r="Z39" s="505">
        <v>0.358134879874261</v>
      </c>
      <c r="AA39" s="506">
        <v>0.327593180057072</v>
      </c>
    </row>
    <row r="40" ht="12.75" customHeight="1">
      <c r="A40" s="504" t="s">
        <v>826</v>
      </c>
      <c r="B40" s="90">
        <v>896.0</v>
      </c>
      <c r="C40" s="505">
        <v>0.151526497975709</v>
      </c>
      <c r="D40" s="505">
        <v>0.150969710961044</v>
      </c>
      <c r="E40" s="505">
        <v>0.135227672604349</v>
      </c>
      <c r="F40" s="505">
        <v>0.183043401654705</v>
      </c>
      <c r="G40" s="332">
        <v>1.07753597832363</v>
      </c>
      <c r="H40" s="332">
        <v>1.1305011645147</v>
      </c>
      <c r="I40" s="505">
        <v>0.129013992928273</v>
      </c>
      <c r="J40" s="505">
        <v>0.431614964139826</v>
      </c>
      <c r="K40" s="505">
        <v>0.0695</v>
      </c>
      <c r="L40" s="505">
        <v>0.116191621845562</v>
      </c>
      <c r="M40" s="505">
        <v>0.120106784686335</v>
      </c>
      <c r="N40" s="332">
        <v>0.950570287312859</v>
      </c>
      <c r="O40" s="332">
        <v>4.40198092466596</v>
      </c>
      <c r="P40" s="332">
        <v>17.5431968374945</v>
      </c>
      <c r="Q40" s="332">
        <v>27.4656509563585</v>
      </c>
      <c r="R40" s="332">
        <v>3.60459676419939</v>
      </c>
      <c r="S40" s="332">
        <v>55.2993064228275</v>
      </c>
      <c r="T40" s="505">
        <v>0.243510643965685</v>
      </c>
      <c r="U40" s="505">
        <v>0.0565355731905729</v>
      </c>
      <c r="V40" s="505">
        <v>0.103266546075786</v>
      </c>
      <c r="W40" s="505">
        <v>1.10824638318385</v>
      </c>
      <c r="X40" s="505">
        <v>0.0789923411952985</v>
      </c>
      <c r="Y40" s="505">
        <v>0.478921344300387</v>
      </c>
      <c r="Z40" s="505">
        <v>0.478921344300387</v>
      </c>
      <c r="AA40" s="506">
        <v>0.154229109647955</v>
      </c>
    </row>
    <row r="41" ht="12.75" customHeight="1">
      <c r="A41" s="504" t="s">
        <v>827</v>
      </c>
      <c r="B41" s="90">
        <v>460.0</v>
      </c>
      <c r="C41" s="505">
        <v>0.146611279069767</v>
      </c>
      <c r="D41" s="505">
        <v>0.0423033710556024</v>
      </c>
      <c r="E41" s="505">
        <v>0.242861077383839</v>
      </c>
      <c r="F41" s="505">
        <v>0.226356689938788</v>
      </c>
      <c r="G41" s="332">
        <v>0.920550044362433</v>
      </c>
      <c r="H41" s="332">
        <v>1.01313637205319</v>
      </c>
      <c r="I41" s="505">
        <v>0.119648282489845</v>
      </c>
      <c r="J41" s="505">
        <v>0.382412715925558</v>
      </c>
      <c r="K41" s="505">
        <v>0.0695</v>
      </c>
      <c r="L41" s="505">
        <v>0.214806320720524</v>
      </c>
      <c r="M41" s="505">
        <v>0.105193120444886</v>
      </c>
      <c r="N41" s="332">
        <v>6.77900636894145</v>
      </c>
      <c r="O41" s="332">
        <v>0.685872902191675</v>
      </c>
      <c r="P41" s="332">
        <v>11.6707258373915</v>
      </c>
      <c r="Q41" s="332">
        <v>15.9750371976146</v>
      </c>
      <c r="R41" s="332">
        <v>2.82759406396279</v>
      </c>
      <c r="S41" s="332">
        <v>41.5907057065365</v>
      </c>
      <c r="T41" s="505">
        <v>-0.0347907454861229</v>
      </c>
      <c r="U41" s="505">
        <v>0.0111930003845931</v>
      </c>
      <c r="V41" s="505">
        <v>0.0114773179533701</v>
      </c>
      <c r="W41" s="505">
        <v>0.466847601618619</v>
      </c>
      <c r="X41" s="505">
        <v>0.10886237618761</v>
      </c>
      <c r="Y41" s="505">
        <v>0.375396247291387</v>
      </c>
      <c r="Z41" s="505">
        <v>0.375396247291387</v>
      </c>
      <c r="AA41" s="506">
        <v>0.0418257608997884</v>
      </c>
    </row>
    <row r="42" ht="12.75" customHeight="1">
      <c r="A42" s="504" t="s">
        <v>828</v>
      </c>
      <c r="B42" s="90">
        <v>447.0</v>
      </c>
      <c r="C42" s="505">
        <v>0.204628640350877</v>
      </c>
      <c r="D42" s="505">
        <v>0.160068198854489</v>
      </c>
      <c r="E42" s="505">
        <v>0.163566394991806</v>
      </c>
      <c r="F42" s="505">
        <v>0.169720134769265</v>
      </c>
      <c r="G42" s="332">
        <v>1.27361171773726</v>
      </c>
      <c r="H42" s="332">
        <v>1.33777977578786</v>
      </c>
      <c r="I42" s="505">
        <v>0.145554826107871</v>
      </c>
      <c r="J42" s="505">
        <v>0.450814771430982</v>
      </c>
      <c r="K42" s="505">
        <v>0.0695</v>
      </c>
      <c r="L42" s="505">
        <v>0.106606543902727</v>
      </c>
      <c r="M42" s="505">
        <v>0.135619045459923</v>
      </c>
      <c r="N42" s="332">
        <v>1.06822773150562</v>
      </c>
      <c r="O42" s="332">
        <v>5.50135947166374</v>
      </c>
      <c r="P42" s="332">
        <v>20.9927047813385</v>
      </c>
      <c r="Q42" s="332">
        <v>33.0227611241627</v>
      </c>
      <c r="R42" s="332">
        <v>4.35893071747715</v>
      </c>
      <c r="S42" s="332">
        <v>52.0523762576434</v>
      </c>
      <c r="T42" s="505">
        <v>0.22881100885747</v>
      </c>
      <c r="U42" s="505">
        <v>0.0734636976116613</v>
      </c>
      <c r="V42" s="505">
        <v>0.148797513943702</v>
      </c>
      <c r="W42" s="505">
        <v>1.44100215252099</v>
      </c>
      <c r="X42" s="505">
        <v>0.035050016747701</v>
      </c>
      <c r="Y42" s="505">
        <v>0.357537050403174</v>
      </c>
      <c r="Z42" s="505">
        <v>0.357537050403174</v>
      </c>
      <c r="AA42" s="506">
        <v>0.165533674670465</v>
      </c>
    </row>
    <row r="43" ht="12.75" customHeight="1">
      <c r="A43" s="504" t="s">
        <v>829</v>
      </c>
      <c r="B43" s="90">
        <v>171.0</v>
      </c>
      <c r="C43" s="505">
        <v>0.0758653623188406</v>
      </c>
      <c r="D43" s="505">
        <v>0.154957197981186</v>
      </c>
      <c r="E43" s="505">
        <v>0.175765616419272</v>
      </c>
      <c r="F43" s="505">
        <v>0.235374882422227</v>
      </c>
      <c r="G43" s="332">
        <v>0.974895545060898</v>
      </c>
      <c r="H43" s="332">
        <v>1.13977944669284</v>
      </c>
      <c r="I43" s="505">
        <v>0.129754399846089</v>
      </c>
      <c r="J43" s="505">
        <v>0.285097021056987</v>
      </c>
      <c r="K43" s="505">
        <v>0.0695</v>
      </c>
      <c r="L43" s="505">
        <v>0.315328374337951</v>
      </c>
      <c r="M43" s="505">
        <v>0.105347967954445</v>
      </c>
      <c r="N43" s="332">
        <v>1.45888578721735</v>
      </c>
      <c r="O43" s="332">
        <v>0.85443294966353</v>
      </c>
      <c r="P43" s="332">
        <v>5.03247083177265</v>
      </c>
      <c r="Q43" s="332">
        <v>5.6291972439873</v>
      </c>
      <c r="R43" s="332">
        <v>1.11401524556303</v>
      </c>
      <c r="S43" s="332">
        <v>26.8503553286058</v>
      </c>
      <c r="T43" s="505">
        <v>0.616618668402065</v>
      </c>
      <c r="U43" s="505">
        <v>0.00697792755616575</v>
      </c>
      <c r="V43" s="505">
        <v>0.0111824925652864</v>
      </c>
      <c r="W43" s="505">
        <v>0.749460023293535</v>
      </c>
      <c r="X43" s="505">
        <v>0.194312225674639</v>
      </c>
      <c r="Y43" s="505">
        <v>0.160513000140341</v>
      </c>
      <c r="Z43" s="505">
        <v>0.160513000140341</v>
      </c>
      <c r="AA43" s="506">
        <v>0.149654023335689</v>
      </c>
    </row>
    <row r="44" ht="12.75" customHeight="1">
      <c r="A44" s="504" t="s">
        <v>830</v>
      </c>
      <c r="B44" s="90">
        <v>231.0</v>
      </c>
      <c r="C44" s="505">
        <v>0.0901839869281046</v>
      </c>
      <c r="D44" s="505">
        <v>0.111445921375894</v>
      </c>
      <c r="E44" s="505">
        <v>0.116351497277643</v>
      </c>
      <c r="F44" s="505">
        <v>0.214571899620851</v>
      </c>
      <c r="G44" s="332">
        <v>0.570710533394171</v>
      </c>
      <c r="H44" s="332">
        <v>0.767940231747707</v>
      </c>
      <c r="I44" s="505">
        <v>0.100081630493467</v>
      </c>
      <c r="J44" s="505">
        <v>0.31837828004373</v>
      </c>
      <c r="K44" s="505">
        <v>0.0695</v>
      </c>
      <c r="L44" s="505">
        <v>0.3398300472954</v>
      </c>
      <c r="M44" s="505">
        <v>0.0838624665060913</v>
      </c>
      <c r="N44" s="332">
        <v>1.24242632964586</v>
      </c>
      <c r="O44" s="332">
        <v>2.31207368864816</v>
      </c>
      <c r="P44" s="332">
        <v>13.5414680827011</v>
      </c>
      <c r="Q44" s="332">
        <v>20.5262209719748</v>
      </c>
      <c r="R44" s="332">
        <v>3.7479687612787</v>
      </c>
      <c r="S44" s="332">
        <v>51.8823846214848</v>
      </c>
      <c r="T44" s="505">
        <v>0.0640211950707836</v>
      </c>
      <c r="U44" s="505">
        <v>0.0655637678045854</v>
      </c>
      <c r="V44" s="505">
        <v>0.0315088106741468</v>
      </c>
      <c r="W44" s="505">
        <v>0.567080322048612</v>
      </c>
      <c r="X44" s="505">
        <v>0.156508072693102</v>
      </c>
      <c r="Y44" s="505">
        <v>0.317722563725347</v>
      </c>
      <c r="Z44" s="505">
        <v>0.317722563725347</v>
      </c>
      <c r="AA44" s="506">
        <v>0.110849218231554</v>
      </c>
    </row>
    <row r="45" ht="12.75" customHeight="1">
      <c r="A45" s="504" t="s">
        <v>831</v>
      </c>
      <c r="B45" s="90">
        <v>650.0</v>
      </c>
      <c r="C45" s="505">
        <v>-0.0146983857442348</v>
      </c>
      <c r="D45" s="505">
        <v>0.0579733442348076</v>
      </c>
      <c r="E45" s="505">
        <v>0.0214707422099708</v>
      </c>
      <c r="F45" s="505">
        <v>0.232390395019108</v>
      </c>
      <c r="G45" s="332">
        <v>0.745237408713134</v>
      </c>
      <c r="H45" s="332">
        <v>0.970586397322903</v>
      </c>
      <c r="I45" s="505">
        <v>0.116252794506368</v>
      </c>
      <c r="J45" s="505">
        <v>0.349913079233653</v>
      </c>
      <c r="K45" s="505">
        <v>0.0695</v>
      </c>
      <c r="L45" s="505">
        <v>0.360560084782031</v>
      </c>
      <c r="M45" s="505">
        <v>0.0932135659377119</v>
      </c>
      <c r="N45" s="332">
        <v>0.563184852759927</v>
      </c>
      <c r="O45" s="332">
        <v>3.89209590661724</v>
      </c>
      <c r="P45" s="332">
        <v>16.4550464681851</v>
      </c>
      <c r="Q45" s="332">
        <v>74.0075291325496</v>
      </c>
      <c r="R45" s="332">
        <v>3.13564798279558</v>
      </c>
      <c r="S45" s="332">
        <v>71.8867083444307</v>
      </c>
      <c r="T45" s="505">
        <v>0.00744619632022171</v>
      </c>
      <c r="U45" s="505">
        <v>0.0743694821109622</v>
      </c>
      <c r="V45" s="505">
        <v>0.0164215668113556</v>
      </c>
      <c r="W45" s="505">
        <v>1.14797926960255</v>
      </c>
      <c r="X45" s="505">
        <v>0.0226932147060004</v>
      </c>
      <c r="Y45" s="505">
        <v>0.762051897648777</v>
      </c>
      <c r="Z45" s="505">
        <v>0.762051897648777</v>
      </c>
      <c r="AA45" s="506">
        <v>0.0416813438315871</v>
      </c>
    </row>
    <row r="46" ht="12.75" customHeight="1">
      <c r="A46" s="504" t="s">
        <v>832</v>
      </c>
      <c r="B46" s="90">
        <v>589.0</v>
      </c>
      <c r="C46" s="505">
        <v>0.0687951955307262</v>
      </c>
      <c r="D46" s="505">
        <v>0.148895395414135</v>
      </c>
      <c r="E46" s="505">
        <v>0.228927050989755</v>
      </c>
      <c r="F46" s="505">
        <v>0.216531015561859</v>
      </c>
      <c r="G46" s="332">
        <v>0.959250721543237</v>
      </c>
      <c r="H46" s="332">
        <v>1.02407401797468</v>
      </c>
      <c r="I46" s="505">
        <v>0.120521106634379</v>
      </c>
      <c r="J46" s="505">
        <v>0.37891980080211</v>
      </c>
      <c r="K46" s="505">
        <v>0.0695</v>
      </c>
      <c r="L46" s="505">
        <v>0.122885986492723</v>
      </c>
      <c r="M46" s="505">
        <v>0.112144367499354</v>
      </c>
      <c r="N46" s="332">
        <v>1.74854676059664</v>
      </c>
      <c r="O46" s="332">
        <v>3.35300507822664</v>
      </c>
      <c r="P46" s="332">
        <v>17.7911879933818</v>
      </c>
      <c r="Q46" s="332">
        <v>22.186521995295</v>
      </c>
      <c r="R46" s="332">
        <v>5.24269763513515</v>
      </c>
      <c r="S46" s="332">
        <v>74.7263986494836</v>
      </c>
      <c r="T46" s="505">
        <v>0.0651541988483338</v>
      </c>
      <c r="U46" s="505">
        <v>0.0343656059959261</v>
      </c>
      <c r="V46" s="505">
        <v>0.0260334778260326</v>
      </c>
      <c r="W46" s="505">
        <v>0.354173150953678</v>
      </c>
      <c r="X46" s="505">
        <v>0.193918156198783</v>
      </c>
      <c r="Y46" s="505">
        <v>0.599825179064003</v>
      </c>
      <c r="Z46" s="505">
        <v>0.599825179064003</v>
      </c>
      <c r="AA46" s="506">
        <v>0.14841624764039</v>
      </c>
    </row>
    <row r="47" ht="12.75" customHeight="1">
      <c r="A47" s="504" t="s">
        <v>833</v>
      </c>
      <c r="B47" s="90">
        <v>242.0</v>
      </c>
      <c r="C47" s="505">
        <v>0.109932213740458</v>
      </c>
      <c r="D47" s="505">
        <v>0.207987202312917</v>
      </c>
      <c r="E47" s="505">
        <v>0.286749501617339</v>
      </c>
      <c r="F47" s="505">
        <v>0.198230946213861</v>
      </c>
      <c r="G47" s="332">
        <v>1.3416385726684</v>
      </c>
      <c r="H47" s="332">
        <v>1.41072022560898</v>
      </c>
      <c r="I47" s="505">
        <v>0.151375474003597</v>
      </c>
      <c r="J47" s="505">
        <v>0.4076563984029</v>
      </c>
      <c r="K47" s="505">
        <v>0.0695</v>
      </c>
      <c r="L47" s="505">
        <v>0.123081246710808</v>
      </c>
      <c r="M47" s="505">
        <v>0.139187830610528</v>
      </c>
      <c r="N47" s="332">
        <v>1.58124758056603</v>
      </c>
      <c r="O47" s="332">
        <v>5.47547844255235</v>
      </c>
      <c r="P47" s="332">
        <v>18.2498627802004</v>
      </c>
      <c r="Q47" s="332">
        <v>24.8260737720563</v>
      </c>
      <c r="R47" s="332">
        <v>5.25879030392889</v>
      </c>
      <c r="S47" s="332">
        <v>54.4970109751953</v>
      </c>
      <c r="T47" s="505">
        <v>0.0295925022194014</v>
      </c>
      <c r="U47" s="505">
        <v>0.031231663406059</v>
      </c>
      <c r="V47" s="505">
        <v>0.0256106856831356</v>
      </c>
      <c r="W47" s="505">
        <v>0.36520338073701</v>
      </c>
      <c r="X47" s="505">
        <v>0.144563739108748</v>
      </c>
      <c r="Y47" s="505">
        <v>0.306068579366749</v>
      </c>
      <c r="Z47" s="505">
        <v>0.306068579366749</v>
      </c>
      <c r="AA47" s="506">
        <v>0.214363073878731</v>
      </c>
    </row>
    <row r="48" ht="12.75" customHeight="1">
      <c r="A48" s="504" t="s">
        <v>834</v>
      </c>
      <c r="B48" s="90">
        <v>206.0</v>
      </c>
      <c r="C48" s="505">
        <v>0.063152899408284</v>
      </c>
      <c r="D48" s="505">
        <v>0.104068301570758</v>
      </c>
      <c r="E48" s="505">
        <v>0.111017171278671</v>
      </c>
      <c r="F48" s="505">
        <v>0.205974128210678</v>
      </c>
      <c r="G48" s="332">
        <v>0.609290698196514</v>
      </c>
      <c r="H48" s="332">
        <v>0.690666814757224</v>
      </c>
      <c r="I48" s="505">
        <v>0.0939152118176264</v>
      </c>
      <c r="J48" s="505">
        <v>0.252721661931041</v>
      </c>
      <c r="K48" s="505">
        <v>0.0695</v>
      </c>
      <c r="L48" s="505">
        <v>0.291882785841096</v>
      </c>
      <c r="M48" s="505">
        <v>0.0817843116883408</v>
      </c>
      <c r="N48" s="332">
        <v>1.24965626436614</v>
      </c>
      <c r="O48" s="332">
        <v>1.18800826349968</v>
      </c>
      <c r="P48" s="332">
        <v>8.90220150719714</v>
      </c>
      <c r="Q48" s="332">
        <v>11.07931941878</v>
      </c>
      <c r="R48" s="332">
        <v>1.75215744544942</v>
      </c>
      <c r="S48" s="332">
        <v>38.5081320374116</v>
      </c>
      <c r="T48" s="505">
        <v>0.0453989111002444</v>
      </c>
      <c r="U48" s="505">
        <v>0.00861739609577342</v>
      </c>
      <c r="V48" s="505">
        <v>0.00675556803339109</v>
      </c>
      <c r="W48" s="505">
        <v>0.400415118399859</v>
      </c>
      <c r="X48" s="505">
        <v>0.110947242107344</v>
      </c>
      <c r="Y48" s="505">
        <v>0.391499401493925</v>
      </c>
      <c r="Z48" s="505">
        <v>0.391499401493925</v>
      </c>
      <c r="AA48" s="506">
        <v>0.104712978248256</v>
      </c>
    </row>
    <row r="49" ht="12.75" customHeight="1">
      <c r="A49" s="504" t="s">
        <v>835</v>
      </c>
      <c r="B49" s="90">
        <v>142.0</v>
      </c>
      <c r="C49" s="505">
        <v>0.104572882882883</v>
      </c>
      <c r="D49" s="505">
        <v>0.0565650969615374</v>
      </c>
      <c r="E49" s="505">
        <v>0.0393847349137493</v>
      </c>
      <c r="F49" s="505">
        <v>0.157493858103108</v>
      </c>
      <c r="G49" s="332">
        <v>0.796276200629899</v>
      </c>
      <c r="H49" s="332">
        <v>0.903786502197535</v>
      </c>
      <c r="I49" s="505">
        <v>0.110922162875363</v>
      </c>
      <c r="J49" s="505">
        <v>0.239015058117594</v>
      </c>
      <c r="K49" s="505">
        <v>0.0618</v>
      </c>
      <c r="L49" s="505">
        <v>0.496176510636804</v>
      </c>
      <c r="M49" s="505">
        <v>0.0789841626531734</v>
      </c>
      <c r="N49" s="332">
        <v>0.802017604259066</v>
      </c>
      <c r="O49" s="332">
        <v>1.12717667749181</v>
      </c>
      <c r="P49" s="332">
        <v>11.1292448355338</v>
      </c>
      <c r="Q49" s="332">
        <v>16.2714113867268</v>
      </c>
      <c r="R49" s="332">
        <v>1.25787470953045</v>
      </c>
      <c r="S49" s="332">
        <v>27.3593927451379</v>
      </c>
      <c r="T49" s="505">
        <v>-1.06070688140461</v>
      </c>
      <c r="U49" s="505">
        <v>0.00632816398182242</v>
      </c>
      <c r="V49" s="505">
        <v>0.0126378456563283</v>
      </c>
      <c r="W49" s="505">
        <v>0.244196522896477</v>
      </c>
      <c r="X49" s="505">
        <v>0.0701831789842289</v>
      </c>
      <c r="Y49" s="505">
        <v>0.459043028147413</v>
      </c>
      <c r="Z49" s="505">
        <v>0.459043028147413</v>
      </c>
      <c r="AA49" s="506">
        <v>0.0566893369850437</v>
      </c>
    </row>
    <row r="50" ht="12.75" customHeight="1">
      <c r="A50" s="504" t="s">
        <v>836</v>
      </c>
      <c r="B50" s="90">
        <v>235.0</v>
      </c>
      <c r="C50" s="505">
        <v>0.0647386363636363</v>
      </c>
      <c r="D50" s="505">
        <v>0.0637885993582683</v>
      </c>
      <c r="E50" s="505">
        <v>0.067197915070148</v>
      </c>
      <c r="F50" s="505">
        <v>0.194916252646702</v>
      </c>
      <c r="G50" s="332">
        <v>0.690694218235931</v>
      </c>
      <c r="H50" s="332">
        <v>0.745750478924167</v>
      </c>
      <c r="I50" s="505">
        <v>0.0983108882181485</v>
      </c>
      <c r="J50" s="505">
        <v>0.266925293807939</v>
      </c>
      <c r="K50" s="505">
        <v>0.0695</v>
      </c>
      <c r="L50" s="505">
        <v>0.201813819321436</v>
      </c>
      <c r="M50" s="505">
        <v>0.0890362237175525</v>
      </c>
      <c r="N50" s="332">
        <v>1.24399881869087</v>
      </c>
      <c r="O50" s="332">
        <v>1.10568557300208</v>
      </c>
      <c r="P50" s="332">
        <v>12.6064287084542</v>
      </c>
      <c r="Q50" s="332">
        <v>16.6195674584045</v>
      </c>
      <c r="R50" s="332">
        <v>1.59332756664933</v>
      </c>
      <c r="S50" s="332">
        <v>20.3162741430341</v>
      </c>
      <c r="T50" s="505">
        <v>-0.414548636117871</v>
      </c>
      <c r="U50" s="505">
        <v>0.00682102475180776</v>
      </c>
      <c r="V50" s="505">
        <v>0.00273055407154489</v>
      </c>
      <c r="W50" s="505">
        <v>0.344261037527473</v>
      </c>
      <c r="X50" s="505">
        <v>0.0678709377123708</v>
      </c>
      <c r="Y50" s="505">
        <v>0.549478097974328</v>
      </c>
      <c r="Z50" s="505">
        <v>0.549478097974328</v>
      </c>
      <c r="AA50" s="506">
        <v>0.0641586747375173</v>
      </c>
    </row>
    <row r="51" ht="12.75" customHeight="1">
      <c r="A51" s="504" t="s">
        <v>837</v>
      </c>
      <c r="B51" s="90">
        <v>1660.0</v>
      </c>
      <c r="C51" s="505">
        <v>0.119607957446809</v>
      </c>
      <c r="D51" s="505">
        <v>0.202414357229158</v>
      </c>
      <c r="E51" s="505">
        <v>0.0625998764762185</v>
      </c>
      <c r="F51" s="505">
        <v>0.163689810336325</v>
      </c>
      <c r="G51" s="332">
        <v>0.565197064061528</v>
      </c>
      <c r="H51" s="332">
        <v>0.792183349242122</v>
      </c>
      <c r="I51" s="505">
        <v>0.102016231269521</v>
      </c>
      <c r="J51" s="505">
        <v>0.265503576382955</v>
      </c>
      <c r="K51" s="505">
        <v>0.0695</v>
      </c>
      <c r="L51" s="505">
        <v>0.43258015946052</v>
      </c>
      <c r="M51" s="505">
        <v>0.0805334867508424</v>
      </c>
      <c r="N51" s="332">
        <v>0.329295232053107</v>
      </c>
      <c r="O51" s="332">
        <v>4.63878877419412</v>
      </c>
      <c r="P51" s="332">
        <v>12.5106314005126</v>
      </c>
      <c r="Q51" s="332">
        <v>15.1669962776041</v>
      </c>
      <c r="R51" s="332">
        <v>1.42943500806257</v>
      </c>
      <c r="S51" s="332">
        <v>237.991239635061</v>
      </c>
      <c r="T51" s="505" t="s">
        <v>794</v>
      </c>
      <c r="U51" s="505">
        <v>0.038934740984049</v>
      </c>
      <c r="V51" s="505">
        <v>0.133823561899442</v>
      </c>
      <c r="W51" s="505">
        <v>0.923768968929229</v>
      </c>
      <c r="X51" s="505">
        <v>0.123117407383836</v>
      </c>
      <c r="Y51" s="505">
        <v>0.477296147643362</v>
      </c>
      <c r="Z51" s="505">
        <v>0.477296147643362</v>
      </c>
      <c r="AA51" s="506">
        <v>0.201710690688694</v>
      </c>
    </row>
    <row r="52" ht="12.75" customHeight="1">
      <c r="A52" s="504" t="s">
        <v>838</v>
      </c>
      <c r="B52" s="90">
        <v>1463.0</v>
      </c>
      <c r="C52" s="505">
        <v>0.0743571947809879</v>
      </c>
      <c r="D52" s="505">
        <v>0.0968383427237968</v>
      </c>
      <c r="E52" s="505">
        <v>0.114410004025244</v>
      </c>
      <c r="F52" s="505">
        <v>0.221904172085316</v>
      </c>
      <c r="G52" s="332">
        <v>1.06295014466578</v>
      </c>
      <c r="H52" s="332">
        <v>1.10214025224221</v>
      </c>
      <c r="I52" s="505">
        <v>0.126750792128928</v>
      </c>
      <c r="J52" s="505">
        <v>0.316228459437574</v>
      </c>
      <c r="K52" s="505">
        <v>0.0695</v>
      </c>
      <c r="L52" s="505">
        <v>0.147182701815124</v>
      </c>
      <c r="M52" s="505">
        <v>0.11580092277096</v>
      </c>
      <c r="N52" s="332">
        <v>1.41668741336946</v>
      </c>
      <c r="O52" s="332">
        <v>1.97478419543936</v>
      </c>
      <c r="P52" s="332">
        <v>13.9951072878432</v>
      </c>
      <c r="Q52" s="332">
        <v>19.5320989954885</v>
      </c>
      <c r="R52" s="332">
        <v>2.74676973686193</v>
      </c>
      <c r="S52" s="332">
        <v>38.9139641457924</v>
      </c>
      <c r="T52" s="505">
        <v>0.282689964725412</v>
      </c>
      <c r="U52" s="505">
        <v>0.0405810868740375</v>
      </c>
      <c r="V52" s="505">
        <v>0.0527829232330986</v>
      </c>
      <c r="W52" s="505">
        <v>1.35290045736976</v>
      </c>
      <c r="X52" s="505">
        <v>0.107901048429112</v>
      </c>
      <c r="Y52" s="505">
        <v>0.397240654326091</v>
      </c>
      <c r="Z52" s="505">
        <v>0.397240654326091</v>
      </c>
      <c r="AA52" s="506">
        <v>0.0962506480140296</v>
      </c>
    </row>
    <row r="53" ht="12.75" customHeight="1">
      <c r="A53" s="504" t="s">
        <v>839</v>
      </c>
      <c r="B53" s="90">
        <v>1783.0</v>
      </c>
      <c r="C53" s="505">
        <v>0.149984453608247</v>
      </c>
      <c r="D53" s="505">
        <v>0.164576761184895</v>
      </c>
      <c r="E53" s="505">
        <v>0.245621830117422</v>
      </c>
      <c r="F53" s="505">
        <v>0.269969662316223</v>
      </c>
      <c r="G53" s="332">
        <v>1.10967428235532</v>
      </c>
      <c r="H53" s="332">
        <v>1.1980661936406</v>
      </c>
      <c r="I53" s="505">
        <v>0.13440568225252</v>
      </c>
      <c r="J53" s="505">
        <v>0.616904111422747</v>
      </c>
      <c r="K53" s="505">
        <v>0.0733</v>
      </c>
      <c r="L53" s="505">
        <v>0.210093088637757</v>
      </c>
      <c r="M53" s="505">
        <v>0.117768664302694</v>
      </c>
      <c r="N53" s="332">
        <v>1.55419078002852</v>
      </c>
      <c r="O53" s="332">
        <v>1.18592122033908</v>
      </c>
      <c r="P53" s="332">
        <v>5.30052486311046</v>
      </c>
      <c r="Q53" s="332">
        <v>6.81943935836884</v>
      </c>
      <c r="R53" s="332">
        <v>1.82513286884586</v>
      </c>
      <c r="S53" s="332">
        <v>76.7017355197327</v>
      </c>
      <c r="T53" s="505">
        <v>0.109643601976166</v>
      </c>
      <c r="U53" s="505">
        <v>0.0630280443789823</v>
      </c>
      <c r="V53" s="505">
        <v>0.0366420128124186</v>
      </c>
      <c r="W53" s="505">
        <v>0.571327842785645</v>
      </c>
      <c r="X53" s="505">
        <v>0.23954792159617</v>
      </c>
      <c r="Y53" s="505">
        <v>0.472188102634302</v>
      </c>
      <c r="Z53" s="505">
        <v>0.472188102634302</v>
      </c>
      <c r="AA53" s="506">
        <v>0.165212479088681</v>
      </c>
    </row>
    <row r="54" ht="12.75" customHeight="1">
      <c r="A54" s="504" t="s">
        <v>840</v>
      </c>
      <c r="B54" s="90">
        <v>144.0</v>
      </c>
      <c r="C54" s="505">
        <v>0.0607801724137931</v>
      </c>
      <c r="D54" s="505">
        <v>0.0687513258996715</v>
      </c>
      <c r="E54" s="505">
        <v>0.10525106285728</v>
      </c>
      <c r="F54" s="505">
        <v>0.241081573891816</v>
      </c>
      <c r="G54" s="332">
        <v>0.834494381723724</v>
      </c>
      <c r="H54" s="332">
        <v>0.925241478101047</v>
      </c>
      <c r="I54" s="505">
        <v>0.112634269952464</v>
      </c>
      <c r="J54" s="505">
        <v>0.331059727115239</v>
      </c>
      <c r="K54" s="505">
        <v>0.0695</v>
      </c>
      <c r="L54" s="505">
        <v>0.251315539118487</v>
      </c>
      <c r="M54" s="505">
        <v>0.0974849893715909</v>
      </c>
      <c r="N54" s="332">
        <v>1.82443259688902</v>
      </c>
      <c r="O54" s="332">
        <v>0.990584555108706</v>
      </c>
      <c r="P54" s="332">
        <v>8.52711189159284</v>
      </c>
      <c r="Q54" s="332">
        <v>13.2985963239935</v>
      </c>
      <c r="R54" s="332">
        <v>1.78468448060008</v>
      </c>
      <c r="S54" s="332">
        <v>38.1283412867437</v>
      </c>
      <c r="T54" s="505">
        <v>0.129323122827896</v>
      </c>
      <c r="U54" s="505">
        <v>0.0239261075035142</v>
      </c>
      <c r="V54" s="505">
        <v>0.0285131770712063</v>
      </c>
      <c r="W54" s="505">
        <v>1.09338315529632</v>
      </c>
      <c r="X54" s="505">
        <v>0.0573691271880055</v>
      </c>
      <c r="Y54" s="505">
        <v>0.634888905410598</v>
      </c>
      <c r="Z54" s="505">
        <v>0.634888905410598</v>
      </c>
      <c r="AA54" s="506">
        <v>0.0699425841446542</v>
      </c>
    </row>
    <row r="55" ht="12.75" customHeight="1">
      <c r="A55" s="504" t="s">
        <v>841</v>
      </c>
      <c r="B55" s="90">
        <v>36.0</v>
      </c>
      <c r="C55" s="505">
        <v>0.145678333333333</v>
      </c>
      <c r="D55" s="505">
        <v>0.203352956173464</v>
      </c>
      <c r="E55" s="505">
        <v>0.27004010102815</v>
      </c>
      <c r="F55" s="505">
        <v>0.41991138498909</v>
      </c>
      <c r="G55" s="332">
        <v>1.02573762457517</v>
      </c>
      <c r="H55" s="332">
        <v>1.08426107151439</v>
      </c>
      <c r="I55" s="505">
        <v>0.125324033506848</v>
      </c>
      <c r="J55" s="505">
        <v>0.290654684170079</v>
      </c>
      <c r="K55" s="505">
        <v>0.0695</v>
      </c>
      <c r="L55" s="505">
        <v>0.162684706832813</v>
      </c>
      <c r="M55" s="505">
        <v>0.113452981937853</v>
      </c>
      <c r="N55" s="332">
        <v>1.78578958276932</v>
      </c>
      <c r="O55" s="332">
        <v>1.10583839971158</v>
      </c>
      <c r="P55" s="332">
        <v>4.34488548584496</v>
      </c>
      <c r="Q55" s="332">
        <v>5.42806456443029</v>
      </c>
      <c r="R55" s="332">
        <v>2.00491515036786</v>
      </c>
      <c r="S55" s="332">
        <v>9.0007964734468</v>
      </c>
      <c r="T55" s="505">
        <v>0.0318177071377463</v>
      </c>
      <c r="U55" s="505">
        <v>0.0575081565550648</v>
      </c>
      <c r="V55" s="505">
        <v>0.0108874066368951</v>
      </c>
      <c r="W55" s="505">
        <v>0.25434157304491</v>
      </c>
      <c r="X55" s="505">
        <v>0.273838925662021</v>
      </c>
      <c r="Y55" s="505">
        <v>0.373033442601962</v>
      </c>
      <c r="Z55" s="505">
        <v>0.373033442601962</v>
      </c>
      <c r="AA55" s="506">
        <v>0.203700033113535</v>
      </c>
    </row>
    <row r="56" ht="12.75" customHeight="1">
      <c r="A56" s="504" t="s">
        <v>842</v>
      </c>
      <c r="B56" s="90">
        <v>616.0</v>
      </c>
      <c r="C56" s="505">
        <v>0.302238837920489</v>
      </c>
      <c r="D56" s="505">
        <v>0.393698668473841</v>
      </c>
      <c r="E56" s="505">
        <v>0.313791626138602</v>
      </c>
      <c r="F56" s="505">
        <v>0.285801787057911</v>
      </c>
      <c r="G56" s="332">
        <v>1.17195325102879</v>
      </c>
      <c r="H56" s="332">
        <v>1.30644458018889</v>
      </c>
      <c r="I56" s="505">
        <v>0.143054277499074</v>
      </c>
      <c r="J56" s="505">
        <v>0.576152624680284</v>
      </c>
      <c r="K56" s="505">
        <v>0.0733</v>
      </c>
      <c r="L56" s="505">
        <v>0.207681516749211</v>
      </c>
      <c r="M56" s="505">
        <v>0.124812075635978</v>
      </c>
      <c r="N56" s="332">
        <v>0.861217310922099</v>
      </c>
      <c r="O56" s="332">
        <v>2.07317208372974</v>
      </c>
      <c r="P56" s="332">
        <v>3.74721016947244</v>
      </c>
      <c r="Q56" s="332">
        <v>5.16243572781107</v>
      </c>
      <c r="R56" s="332">
        <v>1.730060677124</v>
      </c>
      <c r="S56" s="332">
        <v>15.1764346667648</v>
      </c>
      <c r="T56" s="505">
        <v>-0.0340480802299587</v>
      </c>
      <c r="U56" s="505">
        <v>0.191126840908494</v>
      </c>
      <c r="V56" s="505">
        <v>0.10412878403283</v>
      </c>
      <c r="W56" s="505">
        <v>0.399791089916619</v>
      </c>
      <c r="X56" s="505">
        <v>0.345546099909825</v>
      </c>
      <c r="Y56" s="505">
        <v>0.239959872501343</v>
      </c>
      <c r="Z56" s="505">
        <v>0.239959872501343</v>
      </c>
      <c r="AA56" s="506">
        <v>0.394858546448004</v>
      </c>
    </row>
    <row r="57" ht="12.75" customHeight="1">
      <c r="A57" s="504" t="s">
        <v>843</v>
      </c>
      <c r="B57" s="90">
        <v>166.0</v>
      </c>
      <c r="C57" s="505">
        <v>0.164484491525424</v>
      </c>
      <c r="D57" s="505">
        <v>0.104301187209886</v>
      </c>
      <c r="E57" s="505">
        <v>0.0678584280776384</v>
      </c>
      <c r="F57" s="505">
        <v>0.155159300943677</v>
      </c>
      <c r="G57" s="332">
        <v>0.640895646239336</v>
      </c>
      <c r="H57" s="332">
        <v>0.959883315743247</v>
      </c>
      <c r="I57" s="505">
        <v>0.115398688596311</v>
      </c>
      <c r="J57" s="505">
        <v>0.316929194018176</v>
      </c>
      <c r="K57" s="505">
        <v>0.0695</v>
      </c>
      <c r="L57" s="505">
        <v>0.422661880845824</v>
      </c>
      <c r="M57" s="505">
        <v>0.0887522498685133</v>
      </c>
      <c r="N57" s="332">
        <v>0.730092630826344</v>
      </c>
      <c r="O57" s="332">
        <v>2.13302478854118</v>
      </c>
      <c r="P57" s="332">
        <v>11.7000120642456</v>
      </c>
      <c r="Q57" s="332">
        <v>18.5002785190621</v>
      </c>
      <c r="R57" s="332">
        <v>1.8164371624196</v>
      </c>
      <c r="S57" s="332">
        <v>40.1365137797318</v>
      </c>
      <c r="T57" s="505">
        <v>0.0391460254075278</v>
      </c>
      <c r="U57" s="505">
        <v>0.0823788192840491</v>
      </c>
      <c r="V57" s="505">
        <v>0.0490803691544995</v>
      </c>
      <c r="W57" s="505">
        <v>0.72807608387841</v>
      </c>
      <c r="X57" s="505">
        <v>0.084745790010923</v>
      </c>
      <c r="Y57" s="505">
        <v>1.10593540923527</v>
      </c>
      <c r="Z57" s="505">
        <v>1.10593540923527</v>
      </c>
      <c r="AA57" s="506">
        <v>0.105286369676999</v>
      </c>
    </row>
    <row r="58" ht="12.75" customHeight="1">
      <c r="A58" s="504" t="s">
        <v>844</v>
      </c>
      <c r="B58" s="90">
        <v>455.0</v>
      </c>
      <c r="C58" s="505">
        <v>0.0727124207492795</v>
      </c>
      <c r="D58" s="505">
        <v>0.064183350193998</v>
      </c>
      <c r="E58" s="505">
        <v>0.148658271671855</v>
      </c>
      <c r="F58" s="505">
        <v>0.224265119949866</v>
      </c>
      <c r="G58" s="332">
        <v>0.918614413311635</v>
      </c>
      <c r="H58" s="332">
        <v>1.14580470601342</v>
      </c>
      <c r="I58" s="505">
        <v>0.130235215539871</v>
      </c>
      <c r="J58" s="505">
        <v>0.386785548714101</v>
      </c>
      <c r="K58" s="505">
        <v>0.0695</v>
      </c>
      <c r="L58" s="505">
        <v>0.317805200706764</v>
      </c>
      <c r="M58" s="505">
        <v>0.105484271435756</v>
      </c>
      <c r="N58" s="332">
        <v>2.61315685448407</v>
      </c>
      <c r="O58" s="332">
        <v>0.610138091043379</v>
      </c>
      <c r="P58" s="332">
        <v>6.71626764564447</v>
      </c>
      <c r="Q58" s="332">
        <v>9.17372901253354</v>
      </c>
      <c r="R58" s="332">
        <v>1.53576990863963</v>
      </c>
      <c r="S58" s="332">
        <v>28.4106474672757</v>
      </c>
      <c r="T58" s="505">
        <v>0.0692707163428977</v>
      </c>
      <c r="U58" s="505">
        <v>0.0308250233673569</v>
      </c>
      <c r="V58" s="505">
        <v>0.0173499015087774</v>
      </c>
      <c r="W58" s="505">
        <v>0.872497837975109</v>
      </c>
      <c r="X58" s="505">
        <v>0.169538020635244</v>
      </c>
      <c r="Y58" s="505">
        <v>0.237944518074817</v>
      </c>
      <c r="Z58" s="505">
        <v>0.237944518074817</v>
      </c>
      <c r="AA58" s="506">
        <v>0.0647550342050259</v>
      </c>
    </row>
    <row r="59" ht="12.75" customHeight="1">
      <c r="A59" s="504" t="s">
        <v>845</v>
      </c>
      <c r="B59" s="90">
        <v>414.0</v>
      </c>
      <c r="C59" s="505">
        <v>0.0772290675241157</v>
      </c>
      <c r="D59" s="505">
        <v>0.0857266219408809</v>
      </c>
      <c r="E59" s="505">
        <v>0.113132293188486</v>
      </c>
      <c r="F59" s="505">
        <v>0.212615315138982</v>
      </c>
      <c r="G59" s="332">
        <v>0.645423290858787</v>
      </c>
      <c r="H59" s="332">
        <v>0.835766835315765</v>
      </c>
      <c r="I59" s="505">
        <v>0.105494193458198</v>
      </c>
      <c r="J59" s="505">
        <v>0.294498329426134</v>
      </c>
      <c r="K59" s="505">
        <v>0.0695</v>
      </c>
      <c r="L59" s="505">
        <v>0.328607060638427</v>
      </c>
      <c r="M59" s="505">
        <v>0.0880320656966135</v>
      </c>
      <c r="N59" s="332">
        <v>1.56388583863006</v>
      </c>
      <c r="O59" s="332">
        <v>1.2245297647229</v>
      </c>
      <c r="P59" s="332">
        <v>8.80602419200883</v>
      </c>
      <c r="Q59" s="332">
        <v>14.003272248255</v>
      </c>
      <c r="R59" s="332">
        <v>1.94065093818068</v>
      </c>
      <c r="S59" s="332">
        <v>125.259441235085</v>
      </c>
      <c r="T59" s="505">
        <v>0.133953568149121</v>
      </c>
      <c r="U59" s="505">
        <v>0.0615658576604026</v>
      </c>
      <c r="V59" s="505">
        <v>0.0442266538027342</v>
      </c>
      <c r="W59" s="505">
        <v>0.992860440087237</v>
      </c>
      <c r="X59" s="505">
        <v>0.129414445614621</v>
      </c>
      <c r="Y59" s="505">
        <v>0.391490241122546</v>
      </c>
      <c r="Z59" s="505">
        <v>0.391490241122546</v>
      </c>
      <c r="AA59" s="506">
        <v>0.0866367576134669</v>
      </c>
    </row>
    <row r="60" ht="12.75" customHeight="1">
      <c r="A60" s="504" t="s">
        <v>846</v>
      </c>
      <c r="B60" s="90">
        <v>268.0</v>
      </c>
      <c r="C60" s="505">
        <v>0.0901472037914692</v>
      </c>
      <c r="D60" s="505">
        <v>0.135624331353174</v>
      </c>
      <c r="E60" s="505">
        <v>0.108120757674763</v>
      </c>
      <c r="F60" s="505">
        <v>0.203452723389367</v>
      </c>
      <c r="G60" s="332">
        <v>0.752359681166661</v>
      </c>
      <c r="H60" s="332">
        <v>0.993264514929246</v>
      </c>
      <c r="I60" s="505">
        <v>0.118062508291354</v>
      </c>
      <c r="J60" s="505">
        <v>0.311902743589121</v>
      </c>
      <c r="K60" s="505">
        <v>0.0695</v>
      </c>
      <c r="L60" s="505">
        <v>0.380389584021863</v>
      </c>
      <c r="M60" s="505">
        <v>0.093067809292063</v>
      </c>
      <c r="N60" s="332">
        <v>0.950575122907372</v>
      </c>
      <c r="O60" s="332">
        <v>1.15706456867686</v>
      </c>
      <c r="P60" s="332">
        <v>6.04283591602034</v>
      </c>
      <c r="Q60" s="332">
        <v>8.335186022409</v>
      </c>
      <c r="R60" s="332">
        <v>1.07354833416182</v>
      </c>
      <c r="S60" s="332">
        <v>22.7872218654956</v>
      </c>
      <c r="T60" s="505">
        <v>0.198274474722681</v>
      </c>
      <c r="U60" s="505">
        <v>0.0817133715756248</v>
      </c>
      <c r="V60" s="505">
        <v>0.0554425085229726</v>
      </c>
      <c r="W60" s="505">
        <v>0.765470675750411</v>
      </c>
      <c r="X60" s="505">
        <v>0.150753396716623</v>
      </c>
      <c r="Y60" s="505">
        <v>0.227065803635393</v>
      </c>
      <c r="Z60" s="505">
        <v>0.227065803635393</v>
      </c>
      <c r="AA60" s="506">
        <v>0.135227553356805</v>
      </c>
    </row>
    <row r="61" ht="12.75" customHeight="1">
      <c r="A61" s="504" t="s">
        <v>847</v>
      </c>
      <c r="B61" s="90">
        <v>485.0</v>
      </c>
      <c r="C61" s="505">
        <v>0.136981964285714</v>
      </c>
      <c r="D61" s="505">
        <v>0.0088952020356595</v>
      </c>
      <c r="E61" s="505">
        <v>0.00563795095811195</v>
      </c>
      <c r="F61" s="505">
        <v>0.193095023805628</v>
      </c>
      <c r="G61" s="332">
        <v>0.443304647434958</v>
      </c>
      <c r="H61" s="332">
        <v>0.72851850030209</v>
      </c>
      <c r="I61" s="505">
        <v>0.0969357763241068</v>
      </c>
      <c r="J61" s="505">
        <v>0.259447712216107</v>
      </c>
      <c r="K61" s="505">
        <v>0.0695</v>
      </c>
      <c r="L61" s="505">
        <v>0.490185347917066</v>
      </c>
      <c r="M61" s="505">
        <v>0.0750826143507854</v>
      </c>
      <c r="N61" s="332">
        <v>0.728964875501872</v>
      </c>
      <c r="O61" s="332">
        <v>1.78523152548551</v>
      </c>
      <c r="P61" s="332">
        <v>11.8027185105924</v>
      </c>
      <c r="Q61" s="332">
        <v>185.009729978057</v>
      </c>
      <c r="R61" s="332">
        <v>1.45776569309518</v>
      </c>
      <c r="S61" s="332">
        <v>35.2638720909993</v>
      </c>
      <c r="T61" s="505">
        <v>-0.0643004929573127</v>
      </c>
      <c r="U61" s="505">
        <v>0.126344353198257</v>
      </c>
      <c r="V61" s="505">
        <v>0.0688029915146561</v>
      </c>
      <c r="W61" s="505" t="s">
        <v>794</v>
      </c>
      <c r="X61" s="505">
        <v>0.0251455593913457</v>
      </c>
      <c r="Y61" s="505">
        <v>2.35637914769477</v>
      </c>
      <c r="Z61" s="505">
        <v>2.35637914769477</v>
      </c>
      <c r="AA61" s="506">
        <v>0.00906508790580155</v>
      </c>
    </row>
    <row r="62" ht="12.75" customHeight="1">
      <c r="A62" s="504" t="s">
        <v>848</v>
      </c>
      <c r="B62" s="90">
        <v>930.0</v>
      </c>
      <c r="C62" s="505">
        <v>0.229461256281407</v>
      </c>
      <c r="D62" s="505">
        <v>0.164696715348669</v>
      </c>
      <c r="E62" s="505">
        <v>0.131312822733018</v>
      </c>
      <c r="F62" s="505">
        <v>0.279270986663839</v>
      </c>
      <c r="G62" s="332">
        <v>1.10113199089082</v>
      </c>
      <c r="H62" s="332">
        <v>1.14084581562822</v>
      </c>
      <c r="I62" s="505">
        <v>0.129839496087132</v>
      </c>
      <c r="J62" s="505">
        <v>0.629125635460768</v>
      </c>
      <c r="K62" s="505">
        <v>0.0733</v>
      </c>
      <c r="L62" s="505">
        <v>0.154331260279898</v>
      </c>
      <c r="M62" s="505">
        <v>0.118322895244334</v>
      </c>
      <c r="N62" s="332">
        <v>0.82760527587668</v>
      </c>
      <c r="O62" s="332">
        <v>2.23988906468758</v>
      </c>
      <c r="P62" s="332">
        <v>6.96818464128658</v>
      </c>
      <c r="Q62" s="332">
        <v>12.5795276146825</v>
      </c>
      <c r="R62" s="332">
        <v>1.59344974260102</v>
      </c>
      <c r="S62" s="332">
        <v>627.225802916423</v>
      </c>
      <c r="T62" s="505">
        <v>0.114750122623992</v>
      </c>
      <c r="U62" s="505">
        <v>0.174490800422636</v>
      </c>
      <c r="V62" s="505">
        <v>0.110131306566034</v>
      </c>
      <c r="W62" s="505">
        <v>1.01729871353606</v>
      </c>
      <c r="X62" s="505">
        <v>0.07853502773369</v>
      </c>
      <c r="Y62" s="505">
        <v>0.736251718431062</v>
      </c>
      <c r="Z62" s="505">
        <v>0.736251718431062</v>
      </c>
      <c r="AA62" s="506">
        <v>0.165454298714561</v>
      </c>
    </row>
    <row r="63" ht="12.75" customHeight="1">
      <c r="A63" s="504" t="s">
        <v>849</v>
      </c>
      <c r="B63" s="90">
        <v>327.0</v>
      </c>
      <c r="C63" s="505">
        <v>0.016786992481203</v>
      </c>
      <c r="D63" s="505">
        <v>0.0680474054677438</v>
      </c>
      <c r="E63" s="505">
        <v>0.0698160458882407</v>
      </c>
      <c r="F63" s="505">
        <v>0.164125918310251</v>
      </c>
      <c r="G63" s="332">
        <v>0.869039528512532</v>
      </c>
      <c r="H63" s="332">
        <v>0.889133326911458</v>
      </c>
      <c r="I63" s="505">
        <v>0.109752839487534</v>
      </c>
      <c r="J63" s="505">
        <v>0.314402095471566</v>
      </c>
      <c r="K63" s="505">
        <v>0.0695</v>
      </c>
      <c r="L63" s="505">
        <v>0.229921108474205</v>
      </c>
      <c r="M63" s="505">
        <v>0.0965557151598155</v>
      </c>
      <c r="N63" s="332">
        <v>1.22176494491672</v>
      </c>
      <c r="O63" s="332">
        <v>1.16022329715286</v>
      </c>
      <c r="P63" s="332">
        <v>9.64682808766942</v>
      </c>
      <c r="Q63" s="332">
        <v>16.1517013749984</v>
      </c>
      <c r="R63" s="332">
        <v>1.32192107453002</v>
      </c>
      <c r="S63" s="332">
        <v>33.1672675704764</v>
      </c>
      <c r="T63" s="505">
        <v>0.110209021212173</v>
      </c>
      <c r="U63" s="505">
        <v>0.0324498878615313</v>
      </c>
      <c r="V63" s="505">
        <v>0.0250567263034204</v>
      </c>
      <c r="W63" s="505">
        <v>0.61457801131291</v>
      </c>
      <c r="X63" s="505">
        <v>0.0296339543692285</v>
      </c>
      <c r="Y63" s="505">
        <v>0.896487005188869</v>
      </c>
      <c r="Z63" s="505">
        <v>0.896487005188869</v>
      </c>
      <c r="AA63" s="506">
        <v>0.0665980085875687</v>
      </c>
    </row>
    <row r="64" ht="12.75" customHeight="1">
      <c r="A64" s="504" t="s">
        <v>850</v>
      </c>
      <c r="B64" s="90">
        <v>792.0</v>
      </c>
      <c r="C64" s="505">
        <v>0.0940107597173144</v>
      </c>
      <c r="D64" s="505">
        <v>0.338036009554986</v>
      </c>
      <c r="E64" s="505">
        <v>0.0357710252112898</v>
      </c>
      <c r="F64" s="505">
        <v>0.0448762002700879</v>
      </c>
      <c r="G64" s="332">
        <v>0.509169984515403</v>
      </c>
      <c r="H64" s="332">
        <v>0.792606430278323</v>
      </c>
      <c r="I64" s="505">
        <v>0.10204999313621</v>
      </c>
      <c r="J64" s="505">
        <v>0.188502700447128</v>
      </c>
      <c r="K64" s="505">
        <v>0.0618</v>
      </c>
      <c r="L64" s="505">
        <v>0.439325742839989</v>
      </c>
      <c r="M64" s="505">
        <v>0.0776691483674572</v>
      </c>
      <c r="N64" s="332">
        <v>0.114753562713158</v>
      </c>
      <c r="O64" s="332">
        <v>11.5310421956625</v>
      </c>
      <c r="P64" s="332">
        <v>20.2363072382182</v>
      </c>
      <c r="Q64" s="332">
        <v>31.5518982196219</v>
      </c>
      <c r="R64" s="332">
        <v>1.39174410139427</v>
      </c>
      <c r="S64" s="332">
        <v>29.0108441559195</v>
      </c>
      <c r="T64" s="505">
        <v>0.889061447375063</v>
      </c>
      <c r="U64" s="505">
        <v>0.0510054266952454</v>
      </c>
      <c r="V64" s="505">
        <v>0.0258834613102464</v>
      </c>
      <c r="W64" s="505">
        <v>0.094640860241671</v>
      </c>
      <c r="X64" s="505">
        <v>0.0925190754380437</v>
      </c>
      <c r="Y64" s="505">
        <v>0.700883928299942</v>
      </c>
      <c r="Z64" s="505">
        <v>0.700883928299942</v>
      </c>
      <c r="AA64" s="506">
        <v>0.32145434499735</v>
      </c>
    </row>
    <row r="65" ht="12.75" customHeight="1">
      <c r="A65" s="504" t="s">
        <v>851</v>
      </c>
      <c r="B65" s="90">
        <v>869.0</v>
      </c>
      <c r="C65" s="505">
        <v>0.0736512980769231</v>
      </c>
      <c r="D65" s="505">
        <v>0.104902718722365</v>
      </c>
      <c r="E65" s="505">
        <v>0.0464888131998387</v>
      </c>
      <c r="F65" s="505">
        <v>0.325374876396764</v>
      </c>
      <c r="G65" s="332">
        <v>0.501254602324422</v>
      </c>
      <c r="H65" s="332">
        <v>1.01765245089754</v>
      </c>
      <c r="I65" s="505">
        <v>0.120008665581624</v>
      </c>
      <c r="J65" s="505">
        <v>0.325561811580491</v>
      </c>
      <c r="K65" s="505">
        <v>0.0695</v>
      </c>
      <c r="L65" s="505">
        <v>0.669503908390066</v>
      </c>
      <c r="M65" s="505">
        <v>0.0747138368802717</v>
      </c>
      <c r="N65" s="332">
        <v>0.528932705008107</v>
      </c>
      <c r="O65" s="332">
        <v>1.53121312083383</v>
      </c>
      <c r="P65" s="332">
        <v>10.2172789615429</v>
      </c>
      <c r="Q65" s="332">
        <v>12.5103822897828</v>
      </c>
      <c r="R65" s="332">
        <v>0.475814409700189</v>
      </c>
      <c r="S65" s="332">
        <v>93.4286368922873</v>
      </c>
      <c r="T65" s="505">
        <v>1.88069935281772</v>
      </c>
      <c r="U65" s="505">
        <v>0.02276963315122</v>
      </c>
      <c r="V65" s="505">
        <v>0.0170392672442757</v>
      </c>
      <c r="W65" s="505">
        <v>0.16278381269454</v>
      </c>
      <c r="X65" s="505">
        <v>0.0457639667971478</v>
      </c>
      <c r="Y65" s="505">
        <v>1.07512574285077</v>
      </c>
      <c r="Z65" s="505">
        <v>1.07512574285077</v>
      </c>
      <c r="AA65" s="506">
        <v>0.104542752975794</v>
      </c>
    </row>
    <row r="66" ht="12.75" customHeight="1">
      <c r="A66" s="504" t="s">
        <v>852</v>
      </c>
      <c r="B66" s="90">
        <v>342.0</v>
      </c>
      <c r="C66" s="505">
        <v>0.04986</v>
      </c>
      <c r="D66" s="505">
        <v>0.14757079111696</v>
      </c>
      <c r="E66" s="505">
        <v>0.030628603680595</v>
      </c>
      <c r="F66" s="505">
        <v>0.26693657444552</v>
      </c>
      <c r="G66" s="332">
        <v>0.529702757557128</v>
      </c>
      <c r="H66" s="332">
        <v>0.934227766351219</v>
      </c>
      <c r="I66" s="505">
        <v>0.113351375754827</v>
      </c>
      <c r="J66" s="505">
        <v>0.268033475756075</v>
      </c>
      <c r="K66" s="505">
        <v>0.0695</v>
      </c>
      <c r="L66" s="505">
        <v>0.554997532385535</v>
      </c>
      <c r="M66" s="505">
        <v>0.0794981769780412</v>
      </c>
      <c r="N66" s="332">
        <v>0.235693714617396</v>
      </c>
      <c r="O66" s="332">
        <v>3.41603124573462</v>
      </c>
      <c r="P66" s="332">
        <v>13.3464683256912</v>
      </c>
      <c r="Q66" s="332">
        <v>20.6786633850633</v>
      </c>
      <c r="R66" s="332">
        <v>0.642684617301267</v>
      </c>
      <c r="S66" s="332">
        <v>44.6903957588882</v>
      </c>
      <c r="T66" s="505">
        <v>1.18327410864527</v>
      </c>
      <c r="U66" s="505">
        <v>0.0911118753764555</v>
      </c>
      <c r="V66" s="505">
        <v>0.0717061267780433</v>
      </c>
      <c r="W66" s="505">
        <v>0.93134238136231</v>
      </c>
      <c r="X66" s="505">
        <v>0.040329748272551</v>
      </c>
      <c r="Y66" s="505">
        <v>0.544981466336424</v>
      </c>
      <c r="Z66" s="505">
        <v>0.544981466336424</v>
      </c>
      <c r="AA66" s="506">
        <v>0.15380910896269</v>
      </c>
    </row>
    <row r="67" ht="12.75" customHeight="1">
      <c r="A67" s="504" t="s">
        <v>853</v>
      </c>
      <c r="B67" s="90">
        <v>730.0</v>
      </c>
      <c r="C67" s="505">
        <v>0.0998233125000001</v>
      </c>
      <c r="D67" s="505">
        <v>0.144248458693443</v>
      </c>
      <c r="E67" s="505">
        <v>0.0321495550259862</v>
      </c>
      <c r="F67" s="505">
        <v>0.226184731610197</v>
      </c>
      <c r="G67" s="332">
        <v>0.552155353556695</v>
      </c>
      <c r="H67" s="332">
        <v>0.901188067723246</v>
      </c>
      <c r="I67" s="505">
        <v>0.110714807804315</v>
      </c>
      <c r="J67" s="505">
        <v>0.299729737234721</v>
      </c>
      <c r="K67" s="505">
        <v>0.0695</v>
      </c>
      <c r="L67" s="505">
        <v>0.49710493526142</v>
      </c>
      <c r="M67" s="505">
        <v>0.0817035362056742</v>
      </c>
      <c r="N67" s="332">
        <v>0.253414375449142</v>
      </c>
      <c r="O67" s="332">
        <v>3.72033598384667</v>
      </c>
      <c r="P67" s="332">
        <v>16.1488923242792</v>
      </c>
      <c r="Q67" s="332">
        <v>23.6946950317418</v>
      </c>
      <c r="R67" s="332">
        <v>0.819749037041718</v>
      </c>
      <c r="S67" s="332">
        <v>23.7604021063942</v>
      </c>
      <c r="T67" s="505">
        <v>0.212323916940418</v>
      </c>
      <c r="U67" s="505">
        <v>0.02390975851866</v>
      </c>
      <c r="V67" s="505">
        <v>0.0771748720242712</v>
      </c>
      <c r="W67" s="505">
        <v>0.889992708721233</v>
      </c>
      <c r="X67" s="505">
        <v>0.0652655884450086</v>
      </c>
      <c r="Y67" s="505">
        <v>0.532115269095668</v>
      </c>
      <c r="Z67" s="505">
        <v>0.532115269095668</v>
      </c>
      <c r="AA67" s="506">
        <v>0.148164646716861</v>
      </c>
    </row>
    <row r="68" ht="12.75" customHeight="1">
      <c r="A68" s="504" t="s">
        <v>854</v>
      </c>
      <c r="B68" s="90">
        <v>323.0</v>
      </c>
      <c r="C68" s="505">
        <v>0.0510767391304348</v>
      </c>
      <c r="D68" s="505">
        <v>0.100084982586762</v>
      </c>
      <c r="E68" s="505">
        <v>0.0873145903812086</v>
      </c>
      <c r="F68" s="505">
        <v>0.232605715701212</v>
      </c>
      <c r="G68" s="332">
        <v>0.985897623363763</v>
      </c>
      <c r="H68" s="332">
        <v>1.10919609631904</v>
      </c>
      <c r="I68" s="505">
        <v>0.127313848486259</v>
      </c>
      <c r="J68" s="505">
        <v>0.331793990496706</v>
      </c>
      <c r="K68" s="505">
        <v>0.0695</v>
      </c>
      <c r="L68" s="505">
        <v>0.247022709159576</v>
      </c>
      <c r="M68" s="505">
        <v>0.10879715009294</v>
      </c>
      <c r="N68" s="332">
        <v>1.04863541634248</v>
      </c>
      <c r="O68" s="332">
        <v>2.09742763441089</v>
      </c>
      <c r="P68" s="332">
        <v>12.2747125071938</v>
      </c>
      <c r="Q68" s="332">
        <v>20.5307327672446</v>
      </c>
      <c r="R68" s="332">
        <v>2.57252589210406</v>
      </c>
      <c r="S68" s="332">
        <v>47.1757847177114</v>
      </c>
      <c r="T68" s="505">
        <v>0.313893919485496</v>
      </c>
      <c r="U68" s="505">
        <v>0.0685008365683624</v>
      </c>
      <c r="V68" s="505">
        <v>0.0610534416232738</v>
      </c>
      <c r="W68" s="505">
        <v>1.36403771993324</v>
      </c>
      <c r="X68" s="505">
        <v>0.0752427025591887</v>
      </c>
      <c r="Y68" s="505">
        <v>0.568478763163867</v>
      </c>
      <c r="Z68" s="505">
        <v>0.568478763163867</v>
      </c>
      <c r="AA68" s="506">
        <v>0.0968089732530235</v>
      </c>
    </row>
    <row r="69" ht="12.75" customHeight="1">
      <c r="A69" s="504" t="s">
        <v>855</v>
      </c>
      <c r="B69" s="90">
        <v>34.0</v>
      </c>
      <c r="C69" s="505">
        <v>0.0311539285714286</v>
      </c>
      <c r="D69" s="505">
        <v>0.0160076900191549</v>
      </c>
      <c r="E69" s="505">
        <v>0.0226891808508255</v>
      </c>
      <c r="F69" s="505">
        <v>0.179781592035697</v>
      </c>
      <c r="G69" s="332">
        <v>1.08953231745848</v>
      </c>
      <c r="H69" s="332">
        <v>1.15990965799982</v>
      </c>
      <c r="I69" s="505">
        <v>0.131360790708386</v>
      </c>
      <c r="J69" s="505">
        <v>0.283233034080987</v>
      </c>
      <c r="K69" s="505">
        <v>0.0695</v>
      </c>
      <c r="L69" s="505">
        <v>0.260150152525712</v>
      </c>
      <c r="M69" s="505">
        <v>0.110807253107586</v>
      </c>
      <c r="N69" s="332">
        <v>1.57336917080792</v>
      </c>
      <c r="O69" s="332">
        <v>0.696197909256585</v>
      </c>
      <c r="P69" s="332">
        <v>17.7662804159753</v>
      </c>
      <c r="Q69" s="332">
        <v>37.8291265629556</v>
      </c>
      <c r="R69" s="332">
        <v>1.3931599445632</v>
      </c>
      <c r="S69" s="332">
        <v>15.6438527040328</v>
      </c>
      <c r="T69" s="505">
        <v>-0.526243837236678</v>
      </c>
      <c r="U69" s="505">
        <v>7.59244516457314E-4</v>
      </c>
      <c r="V69" s="505">
        <v>0.016224944864917</v>
      </c>
      <c r="W69" s="505">
        <v>2.89421189346408</v>
      </c>
      <c r="X69" s="505">
        <v>0.0198334683031931</v>
      </c>
      <c r="Y69" s="505">
        <v>1.15165212446575</v>
      </c>
      <c r="Z69" s="505">
        <v>1.15165212446575</v>
      </c>
      <c r="AA69" s="506">
        <v>0.0159993258351029</v>
      </c>
    </row>
    <row r="70" ht="12.75" customHeight="1">
      <c r="A70" s="504" t="s">
        <v>856</v>
      </c>
      <c r="B70" s="90">
        <v>382.0</v>
      </c>
      <c r="C70" s="505">
        <v>-0.00282148148148149</v>
      </c>
      <c r="D70" s="505">
        <v>0.10371730864333</v>
      </c>
      <c r="E70" s="505">
        <v>0.129836322289626</v>
      </c>
      <c r="F70" s="505">
        <v>0.208212506376638</v>
      </c>
      <c r="G70" s="332">
        <v>0.828925287810084</v>
      </c>
      <c r="H70" s="332">
        <v>0.995320736809594</v>
      </c>
      <c r="I70" s="505">
        <v>0.118226594797406</v>
      </c>
      <c r="J70" s="505">
        <v>0.31360962157417</v>
      </c>
      <c r="K70" s="505">
        <v>0.0695</v>
      </c>
      <c r="L70" s="505">
        <v>0.246145119024399</v>
      </c>
      <c r="M70" s="505">
        <v>0.102012463261344</v>
      </c>
      <c r="N70" s="332">
        <v>1.62432486072972</v>
      </c>
      <c r="O70" s="332">
        <v>2.86846169183278</v>
      </c>
      <c r="P70" s="332">
        <v>16.5454677240219</v>
      </c>
      <c r="Q70" s="332">
        <v>30.6213142886601</v>
      </c>
      <c r="R70" s="332">
        <v>14.3818178222363</v>
      </c>
      <c r="S70" s="332">
        <v>55.5445617102816</v>
      </c>
      <c r="T70" s="505">
        <v>-0.00774422296650445</v>
      </c>
      <c r="U70" s="505">
        <v>0.0457560359076124</v>
      </c>
      <c r="V70" s="505">
        <v>0.0247235413177909</v>
      </c>
      <c r="W70" s="505">
        <v>0.37280426770845</v>
      </c>
      <c r="X70" s="505">
        <v>0.368507521257062</v>
      </c>
      <c r="Y70" s="505">
        <v>0.621372100320868</v>
      </c>
      <c r="Z70" s="505">
        <v>0.621372100320868</v>
      </c>
      <c r="AA70" s="506">
        <v>0.0919425540596246</v>
      </c>
    </row>
    <row r="71" ht="12.75" customHeight="1">
      <c r="A71" s="504" t="s">
        <v>857</v>
      </c>
      <c r="B71" s="90">
        <v>193.0</v>
      </c>
      <c r="C71" s="505">
        <v>0.0881888059701492</v>
      </c>
      <c r="D71" s="505">
        <v>0.0505746735292836</v>
      </c>
      <c r="E71" s="505">
        <v>0.123841343621014</v>
      </c>
      <c r="F71" s="505">
        <v>0.236680244748909</v>
      </c>
      <c r="G71" s="332">
        <v>0.718568933231289</v>
      </c>
      <c r="H71" s="332">
        <v>0.983133952194637</v>
      </c>
      <c r="I71" s="505">
        <v>0.117254089385132</v>
      </c>
      <c r="J71" s="505">
        <v>0.30421163829693</v>
      </c>
      <c r="K71" s="505">
        <v>0.0695</v>
      </c>
      <c r="L71" s="505">
        <v>0.368861294250227</v>
      </c>
      <c r="M71" s="505">
        <v>0.0933150875190298</v>
      </c>
      <c r="N71" s="332">
        <v>3.17400734276148</v>
      </c>
      <c r="O71" s="332">
        <v>0.716728345244149</v>
      </c>
      <c r="P71" s="332">
        <v>9.63204494630076</v>
      </c>
      <c r="Q71" s="332">
        <v>14.2488705959721</v>
      </c>
      <c r="R71" s="332">
        <v>3.13141932134036</v>
      </c>
      <c r="S71" s="332">
        <v>24.1047048284778</v>
      </c>
      <c r="T71" s="505">
        <v>0.0962362664274681</v>
      </c>
      <c r="U71" s="505">
        <v>0.01790124484028</v>
      </c>
      <c r="V71" s="505">
        <v>0.0331790510863578</v>
      </c>
      <c r="W71" s="505">
        <v>1.26967965174645</v>
      </c>
      <c r="X71" s="505">
        <v>0.212670519345634</v>
      </c>
      <c r="Y71" s="505">
        <v>0.256565884137904</v>
      </c>
      <c r="Z71" s="505">
        <v>0.256565884137904</v>
      </c>
      <c r="AA71" s="506">
        <v>0.0483433388836215</v>
      </c>
    </row>
    <row r="72" ht="12.75" customHeight="1">
      <c r="A72" s="504" t="s">
        <v>858</v>
      </c>
      <c r="B72" s="90">
        <v>98.0</v>
      </c>
      <c r="C72" s="505">
        <v>0.049730985915493</v>
      </c>
      <c r="D72" s="505">
        <v>0.124564926073721</v>
      </c>
      <c r="E72" s="505">
        <v>0.29843243697346</v>
      </c>
      <c r="F72" s="505">
        <v>0.248588516529141</v>
      </c>
      <c r="G72" s="332">
        <v>0.934377659210008</v>
      </c>
      <c r="H72" s="332">
        <v>1.07922242412048</v>
      </c>
      <c r="I72" s="505">
        <v>0.124921949444814</v>
      </c>
      <c r="J72" s="505">
        <v>0.277923659220324</v>
      </c>
      <c r="K72" s="505">
        <v>0.0695</v>
      </c>
      <c r="L72" s="505">
        <v>0.193887016701712</v>
      </c>
      <c r="M72" s="505">
        <v>0.110852034079254</v>
      </c>
      <c r="N72" s="332">
        <v>3.01011368220432</v>
      </c>
      <c r="O72" s="332">
        <v>1.73308030630879</v>
      </c>
      <c r="P72" s="332">
        <v>11.1828120432041</v>
      </c>
      <c r="Q72" s="332">
        <v>13.9844036785419</v>
      </c>
      <c r="R72" s="332">
        <v>16.9420989774394</v>
      </c>
      <c r="S72" s="332">
        <v>20.8083758899526</v>
      </c>
      <c r="T72" s="505">
        <v>0.102681860813062</v>
      </c>
      <c r="U72" s="505">
        <v>0.0237135892725729</v>
      </c>
      <c r="V72" s="505">
        <v>0.00553796040414603</v>
      </c>
      <c r="W72" s="505">
        <v>0.415288505244853</v>
      </c>
      <c r="X72" s="505">
        <v>0.620691709742167</v>
      </c>
      <c r="Y72" s="505">
        <v>0.405239334594901</v>
      </c>
      <c r="Z72" s="505">
        <v>0.405239334594901</v>
      </c>
      <c r="AA72" s="506">
        <v>0.123768777259251</v>
      </c>
    </row>
    <row r="73" ht="12.75" customHeight="1">
      <c r="A73" s="504" t="s">
        <v>859</v>
      </c>
      <c r="B73" s="90">
        <v>1006.0</v>
      </c>
      <c r="C73" s="505">
        <v>0.0735001519337017</v>
      </c>
      <c r="D73" s="505">
        <v>0.0547830569604556</v>
      </c>
      <c r="E73" s="505">
        <v>0.0896528867012526</v>
      </c>
      <c r="F73" s="505">
        <v>0.22892357039635</v>
      </c>
      <c r="G73" s="332">
        <v>0.597601599694961</v>
      </c>
      <c r="H73" s="332">
        <v>0.828851939037752</v>
      </c>
      <c r="I73" s="505">
        <v>0.104942384735213</v>
      </c>
      <c r="J73" s="505">
        <v>0.326395000960849</v>
      </c>
      <c r="K73" s="505">
        <v>0.0695</v>
      </c>
      <c r="L73" s="505">
        <v>0.409061631032047</v>
      </c>
      <c r="M73" s="505">
        <v>0.0834306374736566</v>
      </c>
      <c r="N73" s="332">
        <v>1.96160822021762</v>
      </c>
      <c r="O73" s="332">
        <v>0.733834434333828</v>
      </c>
      <c r="P73" s="332">
        <v>10.2029122546573</v>
      </c>
      <c r="Q73" s="332">
        <v>12.8086508872422</v>
      </c>
      <c r="R73" s="332">
        <v>1.51129505181772</v>
      </c>
      <c r="S73" s="332">
        <v>51.2981929630034</v>
      </c>
      <c r="T73" s="505">
        <v>0.163391314971729</v>
      </c>
      <c r="U73" s="505">
        <v>0.0251278131594681</v>
      </c>
      <c r="V73" s="505">
        <v>0.0355096152161609</v>
      </c>
      <c r="W73" s="505">
        <v>1.26206945421816</v>
      </c>
      <c r="X73" s="505">
        <v>0.149047067974306</v>
      </c>
      <c r="Y73" s="505">
        <v>0.309747714744437</v>
      </c>
      <c r="Z73" s="505">
        <v>0.309747714744437</v>
      </c>
      <c r="AA73" s="506">
        <v>0.0552100206027481</v>
      </c>
    </row>
    <row r="74" ht="12.75" customHeight="1">
      <c r="A74" s="504" t="s">
        <v>860</v>
      </c>
      <c r="B74" s="90">
        <v>189.0</v>
      </c>
      <c r="C74" s="505">
        <v>-0.0289608484848485</v>
      </c>
      <c r="D74" s="505">
        <v>0.0473440644915211</v>
      </c>
      <c r="E74" s="505">
        <v>0.116496913492536</v>
      </c>
      <c r="F74" s="505">
        <v>0.25420587989524</v>
      </c>
      <c r="G74" s="332">
        <v>0.734760657441211</v>
      </c>
      <c r="H74" s="332">
        <v>0.890537056259312</v>
      </c>
      <c r="I74" s="505">
        <v>0.109864857089493</v>
      </c>
      <c r="J74" s="505">
        <v>0.272759678972164</v>
      </c>
      <c r="K74" s="505">
        <v>0.0695</v>
      </c>
      <c r="L74" s="505">
        <v>0.267315378585188</v>
      </c>
      <c r="M74" s="505">
        <v>0.0944914141142391</v>
      </c>
      <c r="N74" s="332">
        <v>3.0944631955801</v>
      </c>
      <c r="O74" s="332">
        <v>0.864564949511907</v>
      </c>
      <c r="P74" s="332">
        <v>11.278125345957</v>
      </c>
      <c r="Q74" s="332">
        <v>18.6067666562141</v>
      </c>
      <c r="R74" s="332">
        <v>3.35124225791585</v>
      </c>
      <c r="S74" s="332">
        <v>36.6803578577689</v>
      </c>
      <c r="T74" s="505">
        <v>0.00512089784637355</v>
      </c>
      <c r="U74" s="505">
        <v>0.0303844828057118</v>
      </c>
      <c r="V74" s="505">
        <v>0.0124041237173951</v>
      </c>
      <c r="W74" s="505">
        <v>0.7924199763425</v>
      </c>
      <c r="X74" s="505">
        <v>0.126675394178977</v>
      </c>
      <c r="Y74" s="505">
        <v>0.465699536448877</v>
      </c>
      <c r="Z74" s="505">
        <v>0.465699536448877</v>
      </c>
      <c r="AA74" s="506">
        <v>0.0461134659910213</v>
      </c>
    </row>
    <row r="75" ht="12.75" customHeight="1">
      <c r="A75" s="504" t="s">
        <v>861</v>
      </c>
      <c r="B75" s="90">
        <v>181.0</v>
      </c>
      <c r="C75" s="505">
        <v>0.0465301360544218</v>
      </c>
      <c r="D75" s="505">
        <v>0.0452575689916368</v>
      </c>
      <c r="E75" s="505">
        <v>0.109306157945409</v>
      </c>
      <c r="F75" s="505">
        <v>0.234389241271554</v>
      </c>
      <c r="G75" s="332">
        <v>0.528545363950172</v>
      </c>
      <c r="H75" s="332">
        <v>0.705402735691571</v>
      </c>
      <c r="I75" s="505">
        <v>0.0950911383081874</v>
      </c>
      <c r="J75" s="505">
        <v>0.2395250060619</v>
      </c>
      <c r="K75" s="505">
        <v>0.0618</v>
      </c>
      <c r="L75" s="505">
        <v>0.36670130796647</v>
      </c>
      <c r="M75" s="505">
        <v>0.0772924842035471</v>
      </c>
      <c r="N75" s="332">
        <v>3.12640144952359</v>
      </c>
      <c r="O75" s="332">
        <v>0.648147233253108</v>
      </c>
      <c r="P75" s="332">
        <v>9.03982781108722</v>
      </c>
      <c r="Q75" s="332">
        <v>14.2849688682666</v>
      </c>
      <c r="R75" s="332">
        <v>2.30475874134317</v>
      </c>
      <c r="S75" s="332">
        <v>35.3170188955445</v>
      </c>
      <c r="T75" s="505">
        <v>-0.029975171328979</v>
      </c>
      <c r="U75" s="505">
        <v>0.0271349114937774</v>
      </c>
      <c r="V75" s="505">
        <v>0.00784266148364296</v>
      </c>
      <c r="W75" s="505">
        <v>0.260209926472429</v>
      </c>
      <c r="X75" s="505">
        <v>0.146928678874697</v>
      </c>
      <c r="Y75" s="505">
        <v>0.336806987688372</v>
      </c>
      <c r="Z75" s="505">
        <v>0.336806987688371</v>
      </c>
      <c r="AA75" s="506">
        <v>0.044358506222622</v>
      </c>
    </row>
    <row r="76" ht="12.75" customHeight="1">
      <c r="A76" s="504" t="s">
        <v>862</v>
      </c>
      <c r="B76" s="90">
        <v>342.0</v>
      </c>
      <c r="C76" s="505">
        <v>0.165509806451613</v>
      </c>
      <c r="D76" s="505">
        <v>0.00179670250867498</v>
      </c>
      <c r="E76" s="505">
        <v>0.0192741027959202</v>
      </c>
      <c r="F76" s="505">
        <v>0.040840600088228</v>
      </c>
      <c r="G76" s="332">
        <v>1.49050340664799</v>
      </c>
      <c r="H76" s="332">
        <v>1.59201027229133</v>
      </c>
      <c r="I76" s="505">
        <v>0.165842419728848</v>
      </c>
      <c r="J76" s="505">
        <v>0.463507362871258</v>
      </c>
      <c r="K76" s="505">
        <v>0.0695</v>
      </c>
      <c r="L76" s="505">
        <v>0.170383871881721</v>
      </c>
      <c r="M76" s="505">
        <v>0.146505882996064</v>
      </c>
      <c r="N76" s="332">
        <v>1.30821272677734</v>
      </c>
      <c r="O76" s="332">
        <v>2.04335008025906</v>
      </c>
      <c r="P76" s="332">
        <v>16.9983398244562</v>
      </c>
      <c r="Q76" s="332" t="s">
        <v>794</v>
      </c>
      <c r="R76" s="332">
        <v>4.24258380101751</v>
      </c>
      <c r="S76" s="332">
        <v>90.3025882842172</v>
      </c>
      <c r="T76" s="505">
        <v>-0.0228714006977956</v>
      </c>
      <c r="U76" s="505">
        <v>0.0949522429493207</v>
      </c>
      <c r="V76" s="505">
        <v>0.0643356298852415</v>
      </c>
      <c r="W76" s="505" t="s">
        <v>794</v>
      </c>
      <c r="X76" s="505">
        <v>-0.00129138628222854</v>
      </c>
      <c r="Y76" s="505">
        <v>0.00384941758028432</v>
      </c>
      <c r="Z76" s="505">
        <v>0.00384941758028434</v>
      </c>
      <c r="AA76" s="506">
        <v>0.0145969612579355</v>
      </c>
    </row>
    <row r="77" ht="12.75" customHeight="1">
      <c r="A77" s="504" t="s">
        <v>863</v>
      </c>
      <c r="B77" s="90">
        <v>495.0</v>
      </c>
      <c r="C77" s="505">
        <v>0.0277468156424581</v>
      </c>
      <c r="D77" s="505">
        <v>0.0564111196534176</v>
      </c>
      <c r="E77" s="505">
        <v>0.121085575046276</v>
      </c>
      <c r="F77" s="505">
        <v>0.230394976437839</v>
      </c>
      <c r="G77" s="332">
        <v>0.956178888722433</v>
      </c>
      <c r="H77" s="332">
        <v>1.09012561633869</v>
      </c>
      <c r="I77" s="505">
        <v>0.125792024183827</v>
      </c>
      <c r="J77" s="505">
        <v>0.317911002669897</v>
      </c>
      <c r="K77" s="505">
        <v>0.0695</v>
      </c>
      <c r="L77" s="505">
        <v>0.237387483433223</v>
      </c>
      <c r="M77" s="505">
        <v>0.10835883952014</v>
      </c>
      <c r="N77" s="332">
        <v>2.51745857841933</v>
      </c>
      <c r="O77" s="332">
        <v>1.10551681464201</v>
      </c>
      <c r="P77" s="332">
        <v>10.5629275679674</v>
      </c>
      <c r="Q77" s="332">
        <v>18.2926138275374</v>
      </c>
      <c r="R77" s="332">
        <v>3.36648740191247</v>
      </c>
      <c r="S77" s="332">
        <v>29.9063839759822</v>
      </c>
      <c r="T77" s="505">
        <v>0.0836689476062929</v>
      </c>
      <c r="U77" s="505">
        <v>0.022451028705298</v>
      </c>
      <c r="V77" s="505">
        <v>0.0068208137188517</v>
      </c>
      <c r="W77" s="505">
        <v>0.622160784193878</v>
      </c>
      <c r="X77" s="505">
        <v>0.120407823198439</v>
      </c>
      <c r="Y77" s="505">
        <v>0.525527360937459</v>
      </c>
      <c r="Z77" s="505">
        <v>0.525527360937459</v>
      </c>
      <c r="AA77" s="506">
        <v>0.0583667032662152</v>
      </c>
    </row>
    <row r="78" ht="12.75" customHeight="1">
      <c r="A78" s="504" t="s">
        <v>864</v>
      </c>
      <c r="B78" s="90">
        <v>89.0</v>
      </c>
      <c r="C78" s="505">
        <v>0.0563284722222223</v>
      </c>
      <c r="D78" s="505">
        <v>0.0750618151440772</v>
      </c>
      <c r="E78" s="505">
        <v>0.0672789242180093</v>
      </c>
      <c r="F78" s="505">
        <v>0.216978532214065</v>
      </c>
      <c r="G78" s="332">
        <v>0.930064245668829</v>
      </c>
      <c r="H78" s="332">
        <v>1.15949889986204</v>
      </c>
      <c r="I78" s="505">
        <v>0.131328012208991</v>
      </c>
      <c r="J78" s="505">
        <v>0.277347677948897</v>
      </c>
      <c r="K78" s="505">
        <v>0.0695</v>
      </c>
      <c r="L78" s="505">
        <v>0.338598430768271</v>
      </c>
      <c r="M78" s="505">
        <v>0.104587654113003</v>
      </c>
      <c r="N78" s="332">
        <v>1.09361665605899</v>
      </c>
      <c r="O78" s="332">
        <v>0.974773681005228</v>
      </c>
      <c r="P78" s="332">
        <v>7.11195799310661</v>
      </c>
      <c r="Q78" s="332">
        <v>12.7651531487329</v>
      </c>
      <c r="R78" s="332">
        <v>1.11207913430858</v>
      </c>
      <c r="S78" s="332">
        <v>60.490352513412</v>
      </c>
      <c r="T78" s="505">
        <v>0.245074147078595</v>
      </c>
      <c r="U78" s="505">
        <v>0.0624843831291955</v>
      </c>
      <c r="V78" s="505">
        <v>0.0220363021122004</v>
      </c>
      <c r="W78" s="505">
        <v>1.25783119500859</v>
      </c>
      <c r="X78" s="505">
        <v>0.0690800502111456</v>
      </c>
      <c r="Y78" s="505">
        <v>0.452193317974622</v>
      </c>
      <c r="Z78" s="505">
        <v>0.452193317974622</v>
      </c>
      <c r="AA78" s="506">
        <v>0.0735785624263495</v>
      </c>
    </row>
    <row r="79" ht="12.75" customHeight="1">
      <c r="A79" s="504" t="s">
        <v>14</v>
      </c>
      <c r="B79" s="90">
        <v>624.0</v>
      </c>
      <c r="C79" s="505">
        <v>0.0881332808988765</v>
      </c>
      <c r="D79" s="505">
        <v>0.229589515152798</v>
      </c>
      <c r="E79" s="505">
        <v>0.182152852479841</v>
      </c>
      <c r="F79" s="505">
        <v>0.128336300694147</v>
      </c>
      <c r="G79" s="332">
        <v>1.67159978509862</v>
      </c>
      <c r="H79" s="332">
        <v>1.69154253495523</v>
      </c>
      <c r="I79" s="505">
        <v>0.173785094289427</v>
      </c>
      <c r="J79" s="505">
        <v>0.373449518336703</v>
      </c>
      <c r="K79" s="505">
        <v>0.0695</v>
      </c>
      <c r="L79" s="505">
        <v>0.104043708534562</v>
      </c>
      <c r="M79" s="505">
        <v>0.161150989323443</v>
      </c>
      <c r="N79" s="332">
        <v>0.834967709041912</v>
      </c>
      <c r="O79" s="332">
        <v>3.75487961652305</v>
      </c>
      <c r="P79" s="332">
        <v>10.5034316990074</v>
      </c>
      <c r="Q79" s="332">
        <v>15.9969510922884</v>
      </c>
      <c r="R79" s="332">
        <v>3.26146829817354</v>
      </c>
      <c r="S79" s="332">
        <v>74.1331203159466</v>
      </c>
      <c r="T79" s="505">
        <v>0.166272214794691</v>
      </c>
      <c r="U79" s="505">
        <v>0.188600602995167</v>
      </c>
      <c r="V79" s="505">
        <v>0.122061705689411</v>
      </c>
      <c r="W79" s="505">
        <v>0.876150237898221</v>
      </c>
      <c r="X79" s="505">
        <v>0.22004463854331</v>
      </c>
      <c r="Y79" s="505">
        <v>0.325982022498188</v>
      </c>
      <c r="Z79" s="505">
        <v>0.325982022498188</v>
      </c>
      <c r="AA79" s="506">
        <v>0.241933998200836</v>
      </c>
    </row>
    <row r="80" ht="12.75" customHeight="1">
      <c r="A80" s="504" t="s">
        <v>865</v>
      </c>
      <c r="B80" s="90">
        <v>342.0</v>
      </c>
      <c r="C80" s="505">
        <v>0.104967368421053</v>
      </c>
      <c r="D80" s="505">
        <v>0.243701326742863</v>
      </c>
      <c r="E80" s="505">
        <v>0.263864679816793</v>
      </c>
      <c r="F80" s="505">
        <v>0.164613214169514</v>
      </c>
      <c r="G80" s="332">
        <v>1.98290520129208</v>
      </c>
      <c r="H80" s="332">
        <v>1.96251844521686</v>
      </c>
      <c r="I80" s="505">
        <v>0.195408971928306</v>
      </c>
      <c r="J80" s="505">
        <v>0.332678715060382</v>
      </c>
      <c r="K80" s="505">
        <v>0.0695</v>
      </c>
      <c r="L80" s="505">
        <v>0.0662046245354478</v>
      </c>
      <c r="M80" s="505">
        <v>0.185938094395482</v>
      </c>
      <c r="N80" s="332">
        <v>1.23431260230173</v>
      </c>
      <c r="O80" s="332">
        <v>4.14418699937361</v>
      </c>
      <c r="P80" s="332">
        <v>14.3866907856141</v>
      </c>
      <c r="Q80" s="332">
        <v>16.6222603714408</v>
      </c>
      <c r="R80" s="332">
        <v>5.36788403033393</v>
      </c>
      <c r="S80" s="332">
        <v>28.7443694208901</v>
      </c>
      <c r="T80" s="505">
        <v>0.293098980810449</v>
      </c>
      <c r="U80" s="505">
        <v>0.0825185119436817</v>
      </c>
      <c r="V80" s="505">
        <v>0.112194044765372</v>
      </c>
      <c r="W80" s="505">
        <v>0.895770653774445</v>
      </c>
      <c r="X80" s="505">
        <v>0.303218181012323</v>
      </c>
      <c r="Y80" s="505">
        <v>0.240456188858917</v>
      </c>
      <c r="Z80" s="505">
        <v>0.240456188858917</v>
      </c>
      <c r="AA80" s="506">
        <v>0.248941600176815</v>
      </c>
    </row>
    <row r="81" ht="12.75" customHeight="1">
      <c r="A81" s="504" t="s">
        <v>866</v>
      </c>
      <c r="B81" s="90">
        <v>349.0</v>
      </c>
      <c r="C81" s="505">
        <v>0.11346185873606</v>
      </c>
      <c r="D81" s="505">
        <v>0.331920297564409</v>
      </c>
      <c r="E81" s="505">
        <v>0.326993175219853</v>
      </c>
      <c r="F81" s="505">
        <v>0.0929043707659163</v>
      </c>
      <c r="G81" s="332">
        <v>1.0486074968125</v>
      </c>
      <c r="H81" s="332">
        <v>1.09506002255266</v>
      </c>
      <c r="I81" s="505">
        <v>0.126185789799702</v>
      </c>
      <c r="J81" s="505">
        <v>0.33913461678438</v>
      </c>
      <c r="K81" s="505">
        <v>0.0695</v>
      </c>
      <c r="L81" s="505">
        <v>0.333420935913637</v>
      </c>
      <c r="M81" s="505">
        <v>0.101568842041834</v>
      </c>
      <c r="N81" s="332">
        <v>1.11924655624941</v>
      </c>
      <c r="O81" s="332">
        <v>1.0044824108835</v>
      </c>
      <c r="P81" s="332">
        <v>2.57520793595124</v>
      </c>
      <c r="Q81" s="332">
        <v>2.93706698719851</v>
      </c>
      <c r="R81" s="332">
        <v>0.902983609861768</v>
      </c>
      <c r="S81" s="332">
        <v>17.5441390361583</v>
      </c>
      <c r="T81" s="505">
        <v>0.0326299198511205</v>
      </c>
      <c r="U81" s="505">
        <v>0.0685000680232705</v>
      </c>
      <c r="V81" s="505">
        <v>0.0371156155851082</v>
      </c>
      <c r="W81" s="505">
        <v>0.10442336279858</v>
      </c>
      <c r="X81" s="505">
        <v>0.522039773536336</v>
      </c>
      <c r="Y81" s="505">
        <v>0.313115415658176</v>
      </c>
      <c r="Z81" s="505">
        <v>0.313115415658176</v>
      </c>
      <c r="AA81" s="506">
        <v>0.333024258870171</v>
      </c>
    </row>
    <row r="82" ht="12.75" customHeight="1">
      <c r="A82" s="504" t="s">
        <v>867</v>
      </c>
      <c r="B82" s="90">
        <v>85.0</v>
      </c>
      <c r="C82" s="505">
        <v>0.00277761904761905</v>
      </c>
      <c r="D82" s="505">
        <v>0.0994080527359341</v>
      </c>
      <c r="E82" s="505">
        <v>0.171563916467284</v>
      </c>
      <c r="F82" s="505">
        <v>0.162960018456022</v>
      </c>
      <c r="G82" s="332">
        <v>0.979181546711328</v>
      </c>
      <c r="H82" s="332">
        <v>1.02053146023808</v>
      </c>
      <c r="I82" s="505">
        <v>0.120238410526999</v>
      </c>
      <c r="J82" s="505">
        <v>0.352542931120207</v>
      </c>
      <c r="K82" s="505">
        <v>0.0695</v>
      </c>
      <c r="L82" s="505">
        <v>0.110280601054706</v>
      </c>
      <c r="M82" s="505">
        <v>0.112752115530047</v>
      </c>
      <c r="N82" s="332">
        <v>2.01772632291142</v>
      </c>
      <c r="O82" s="332">
        <v>2.42230295575876</v>
      </c>
      <c r="P82" s="332">
        <v>17.7124727617004</v>
      </c>
      <c r="Q82" s="332">
        <v>23.4741116788698</v>
      </c>
      <c r="R82" s="332">
        <v>5.25688738442242</v>
      </c>
      <c r="S82" s="332">
        <v>44.4794281832038</v>
      </c>
      <c r="T82" s="505">
        <v>0.234337783453567</v>
      </c>
      <c r="U82" s="505">
        <v>0.0186998713409762</v>
      </c>
      <c r="V82" s="505">
        <v>0.0139032154484737</v>
      </c>
      <c r="W82" s="505">
        <v>0.557345446362549</v>
      </c>
      <c r="X82" s="505">
        <v>0.210685254589035</v>
      </c>
      <c r="Y82" s="505">
        <v>0.307721565136529</v>
      </c>
      <c r="Z82" s="505">
        <v>0.307721565136529</v>
      </c>
      <c r="AA82" s="506">
        <v>0.0993085614798471</v>
      </c>
    </row>
    <row r="83" ht="12.75" customHeight="1">
      <c r="A83" s="504" t="s">
        <v>868</v>
      </c>
      <c r="B83" s="90">
        <v>320.0</v>
      </c>
      <c r="C83" s="505">
        <v>0.14282</v>
      </c>
      <c r="D83" s="505">
        <v>0.229534639629829</v>
      </c>
      <c r="E83" s="505">
        <v>0.159760866904239</v>
      </c>
      <c r="F83" s="505">
        <v>0.156816745317351</v>
      </c>
      <c r="G83" s="332">
        <v>1.46489216068533</v>
      </c>
      <c r="H83" s="332">
        <v>1.48004519184553</v>
      </c>
      <c r="I83" s="505">
        <v>0.156907606309273</v>
      </c>
      <c r="J83" s="505">
        <v>0.477469353461402</v>
      </c>
      <c r="K83" s="505">
        <v>0.0695</v>
      </c>
      <c r="L83" s="505">
        <v>0.0672828948060113</v>
      </c>
      <c r="M83" s="505">
        <v>0.149872960563391</v>
      </c>
      <c r="N83" s="332">
        <v>0.68847708198285</v>
      </c>
      <c r="O83" s="332">
        <v>3.85110782951953</v>
      </c>
      <c r="P83" s="332">
        <v>12.1181994488986</v>
      </c>
      <c r="Q83" s="332">
        <v>16.4022381879388</v>
      </c>
      <c r="R83" s="332">
        <v>3.50834726853778</v>
      </c>
      <c r="S83" s="332">
        <v>127.390507720294</v>
      </c>
      <c r="T83" s="505">
        <v>0.0316367971975125</v>
      </c>
      <c r="U83" s="505">
        <v>0.110855856636114</v>
      </c>
      <c r="V83" s="505">
        <v>0.12181383405729</v>
      </c>
      <c r="W83" s="505">
        <v>0.640045376802846</v>
      </c>
      <c r="X83" s="505">
        <v>0.186636878391305</v>
      </c>
      <c r="Y83" s="505">
        <v>0.0273215444470004</v>
      </c>
      <c r="Z83" s="505">
        <v>0.0273215444470004</v>
      </c>
      <c r="AA83" s="506">
        <v>0.253564314864591</v>
      </c>
    </row>
    <row r="84" ht="12.75" customHeight="1">
      <c r="A84" s="504" t="s">
        <v>869</v>
      </c>
      <c r="B84" s="90">
        <v>152.0</v>
      </c>
      <c r="C84" s="505">
        <v>0.272693253012048</v>
      </c>
      <c r="D84" s="505">
        <v>-0.0201027129551913</v>
      </c>
      <c r="E84" s="505">
        <v>0.00551203420754335</v>
      </c>
      <c r="F84" s="505">
        <v>0.20940716004869</v>
      </c>
      <c r="G84" s="332">
        <v>1.26284805640687</v>
      </c>
      <c r="H84" s="332">
        <v>1.34940554664336</v>
      </c>
      <c r="I84" s="505">
        <v>0.14648256262214</v>
      </c>
      <c r="J84" s="505">
        <v>0.432430451030173</v>
      </c>
      <c r="K84" s="505">
        <v>0.0695</v>
      </c>
      <c r="L84" s="505">
        <v>0.142895412464006</v>
      </c>
      <c r="M84" s="505">
        <v>0.133032072855</v>
      </c>
      <c r="N84" s="332">
        <v>0.870127263045133</v>
      </c>
      <c r="O84" s="332">
        <v>4.18062944950661</v>
      </c>
      <c r="P84" s="332">
        <v>15.8814195900936</v>
      </c>
      <c r="Q84" s="332" t="s">
        <v>794</v>
      </c>
      <c r="R84" s="332">
        <v>4.60832183453248</v>
      </c>
      <c r="S84" s="332">
        <v>69.6694004511038</v>
      </c>
      <c r="T84" s="505">
        <v>0.0501428493677421</v>
      </c>
      <c r="U84" s="505">
        <v>0.0689949257982086</v>
      </c>
      <c r="V84" s="505">
        <v>0.109111600590701</v>
      </c>
      <c r="W84" s="505" t="s">
        <v>794</v>
      </c>
      <c r="X84" s="505">
        <v>-0.146404662171814</v>
      </c>
      <c r="Y84" s="505">
        <v>0.00415292048627656</v>
      </c>
      <c r="Z84" s="505">
        <v>0.00415292048627658</v>
      </c>
      <c r="AA84" s="506">
        <v>0.00461879082832047</v>
      </c>
    </row>
    <row r="85" ht="12.75" customHeight="1">
      <c r="A85" s="504" t="s">
        <v>870</v>
      </c>
      <c r="B85" s="90">
        <v>1648.0</v>
      </c>
      <c r="C85" s="505">
        <v>0.169118279952551</v>
      </c>
      <c r="D85" s="505">
        <v>0.177251696736565</v>
      </c>
      <c r="E85" s="505">
        <v>0.173054641209129</v>
      </c>
      <c r="F85" s="505">
        <v>0.185645559749709</v>
      </c>
      <c r="G85" s="332">
        <v>1.31786052096223</v>
      </c>
      <c r="H85" s="332">
        <v>1.35409487597863</v>
      </c>
      <c r="I85" s="505">
        <v>0.146856771103095</v>
      </c>
      <c r="J85" s="505">
        <v>0.445407492796067</v>
      </c>
      <c r="K85" s="505">
        <v>0.0695</v>
      </c>
      <c r="L85" s="505">
        <v>0.0820790234701531</v>
      </c>
      <c r="M85" s="505">
        <v>0.139100104663387</v>
      </c>
      <c r="N85" s="332">
        <v>0.946478317875901</v>
      </c>
      <c r="O85" s="332">
        <v>6.71801380136231</v>
      </c>
      <c r="P85" s="332">
        <v>21.7748175798478</v>
      </c>
      <c r="Q85" s="332">
        <v>33.84668664229</v>
      </c>
      <c r="R85" s="332">
        <v>6.76509174220353</v>
      </c>
      <c r="S85" s="332">
        <v>81.1701865024713</v>
      </c>
      <c r="T85" s="505">
        <v>0.14041979304898</v>
      </c>
      <c r="U85" s="505">
        <v>0.0717175678519053</v>
      </c>
      <c r="V85" s="505">
        <v>0.176983410898209</v>
      </c>
      <c r="W85" s="505">
        <v>1.4772666888448</v>
      </c>
      <c r="X85" s="505">
        <v>0.134151899607395</v>
      </c>
      <c r="Y85" s="505">
        <v>0.421679380629965</v>
      </c>
      <c r="Z85" s="505">
        <v>0.421679380629965</v>
      </c>
      <c r="AA85" s="506">
        <v>0.196884485807615</v>
      </c>
    </row>
    <row r="86" ht="12.75" customHeight="1">
      <c r="A86" s="504" t="s">
        <v>871</v>
      </c>
      <c r="B86" s="90">
        <v>710.0</v>
      </c>
      <c r="C86" s="505">
        <v>0.176912528735632</v>
      </c>
      <c r="D86" s="505">
        <v>0.119831447613908</v>
      </c>
      <c r="E86" s="505">
        <v>0.154744527784179</v>
      </c>
      <c r="F86" s="505">
        <v>0.208086532544975</v>
      </c>
      <c r="G86" s="332">
        <v>1.03874636318682</v>
      </c>
      <c r="H86" s="332">
        <v>1.23398581115101</v>
      </c>
      <c r="I86" s="505">
        <v>0.137272067729851</v>
      </c>
      <c r="J86" s="505">
        <v>0.360549166009843</v>
      </c>
      <c r="K86" s="505">
        <v>0.0695</v>
      </c>
      <c r="L86" s="505">
        <v>0.321248887390244</v>
      </c>
      <c r="M86" s="505">
        <v>0.109992345389417</v>
      </c>
      <c r="N86" s="332">
        <v>1.53245388498464</v>
      </c>
      <c r="O86" s="332">
        <v>0.682526309406773</v>
      </c>
      <c r="P86" s="332">
        <v>4.24213100553805</v>
      </c>
      <c r="Q86" s="332">
        <v>5.49614687101076</v>
      </c>
      <c r="R86" s="332">
        <v>1.03343924373565</v>
      </c>
      <c r="S86" s="332">
        <v>34.0101122809803</v>
      </c>
      <c r="T86" s="505">
        <v>0.141438420739318</v>
      </c>
      <c r="U86" s="505">
        <v>0.0469864604004927</v>
      </c>
      <c r="V86" s="505">
        <v>0.0312330635265089</v>
      </c>
      <c r="W86" s="505">
        <v>0.690609405265765</v>
      </c>
      <c r="X86" s="505">
        <v>0.195135858014479</v>
      </c>
      <c r="Y86" s="505">
        <v>0.344252661673398</v>
      </c>
      <c r="Z86" s="505">
        <v>0.344252661673398</v>
      </c>
      <c r="AA86" s="506">
        <v>0.119762799197592</v>
      </c>
    </row>
    <row r="87" ht="12.75" customHeight="1">
      <c r="A87" s="504" t="s">
        <v>872</v>
      </c>
      <c r="B87" s="90">
        <v>99.0</v>
      </c>
      <c r="C87" s="505">
        <v>0.0398638666666667</v>
      </c>
      <c r="D87" s="505">
        <v>0.146129078470708</v>
      </c>
      <c r="E87" s="505">
        <v>0.0718538049951659</v>
      </c>
      <c r="F87" s="505">
        <v>0.268560389030208</v>
      </c>
      <c r="G87" s="332">
        <v>0.599448694962418</v>
      </c>
      <c r="H87" s="332">
        <v>0.835610524826687</v>
      </c>
      <c r="I87" s="505">
        <v>0.10548171988117</v>
      </c>
      <c r="J87" s="505">
        <v>0.273768919884869</v>
      </c>
      <c r="K87" s="505">
        <v>0.0695</v>
      </c>
      <c r="L87" s="505">
        <v>0.409971352294775</v>
      </c>
      <c r="M87" s="505">
        <v>0.0837010202071218</v>
      </c>
      <c r="N87" s="332">
        <v>0.598756695253198</v>
      </c>
      <c r="O87" s="332">
        <v>2.16393374644629</v>
      </c>
      <c r="P87" s="332">
        <v>6.76743512534861</v>
      </c>
      <c r="Q87" s="332">
        <v>14.9690379055407</v>
      </c>
      <c r="R87" s="332">
        <v>1.40168620380684</v>
      </c>
      <c r="S87" s="332">
        <v>24.3278052127954</v>
      </c>
      <c r="T87" s="505">
        <v>-0.0656822648375916</v>
      </c>
      <c r="U87" s="505">
        <v>0.170451181931138</v>
      </c>
      <c r="V87" s="505">
        <v>0.0100456207588754</v>
      </c>
      <c r="W87" s="505">
        <v>0.234318497469155</v>
      </c>
      <c r="X87" s="505">
        <v>0.059656101073845</v>
      </c>
      <c r="Y87" s="505">
        <v>0.945662040104013</v>
      </c>
      <c r="Z87" s="505">
        <v>0.945662040104013</v>
      </c>
      <c r="AA87" s="506">
        <v>0.143313453205922</v>
      </c>
    </row>
    <row r="88" ht="12.75" customHeight="1">
      <c r="A88" s="504" t="s">
        <v>873</v>
      </c>
      <c r="B88" s="90">
        <v>461.0</v>
      </c>
      <c r="C88" s="505">
        <v>0.0445293989071038</v>
      </c>
      <c r="D88" s="505">
        <v>0.108038830587901</v>
      </c>
      <c r="E88" s="505">
        <v>0.121054463936427</v>
      </c>
      <c r="F88" s="505">
        <v>0.167985526460661</v>
      </c>
      <c r="G88" s="332">
        <v>1.17543667028437</v>
      </c>
      <c r="H88" s="332">
        <v>1.19879783786324</v>
      </c>
      <c r="I88" s="505">
        <v>0.134464067461486</v>
      </c>
      <c r="J88" s="505">
        <v>0.355759575291071</v>
      </c>
      <c r="K88" s="505">
        <v>0.0695</v>
      </c>
      <c r="L88" s="505">
        <v>0.122715688251087</v>
      </c>
      <c r="M88" s="505">
        <v>0.124387916971098</v>
      </c>
      <c r="N88" s="332">
        <v>1.22967824608662</v>
      </c>
      <c r="O88" s="332">
        <v>2.20566857365502</v>
      </c>
      <c r="P88" s="332">
        <v>13.982133050229</v>
      </c>
      <c r="Q88" s="332">
        <v>19.2673276711787</v>
      </c>
      <c r="R88" s="332">
        <v>3.27890665456163</v>
      </c>
      <c r="S88" s="332">
        <v>48.3299995603607</v>
      </c>
      <c r="T88" s="505">
        <v>0.245476710507933</v>
      </c>
      <c r="U88" s="505">
        <v>0.0309679720145566</v>
      </c>
      <c r="V88" s="505">
        <v>0.0350671917875426</v>
      </c>
      <c r="W88" s="505">
        <v>0.809790208067171</v>
      </c>
      <c r="X88" s="505">
        <v>0.126993999478632</v>
      </c>
      <c r="Y88" s="505">
        <v>0.481182189709579</v>
      </c>
      <c r="Z88" s="505">
        <v>0.481182189709579</v>
      </c>
      <c r="AA88" s="506">
        <v>0.107624508971904</v>
      </c>
    </row>
    <row r="89" ht="12.75" customHeight="1">
      <c r="A89" s="504" t="s">
        <v>874</v>
      </c>
      <c r="B89" s="90">
        <v>295.0</v>
      </c>
      <c r="C89" s="505">
        <v>0.0937192488262911</v>
      </c>
      <c r="D89" s="505">
        <v>0.145647702120959</v>
      </c>
      <c r="E89" s="505">
        <v>0.0830028482333636</v>
      </c>
      <c r="F89" s="505">
        <v>0.206368621757727</v>
      </c>
      <c r="G89" s="332">
        <v>0.532863438413383</v>
      </c>
      <c r="H89" s="332">
        <v>0.83120448295402</v>
      </c>
      <c r="I89" s="505">
        <v>0.105130117739731</v>
      </c>
      <c r="J89" s="505">
        <v>0.332345882244258</v>
      </c>
      <c r="K89" s="505">
        <v>0.0695</v>
      </c>
      <c r="L89" s="505">
        <v>0.455232850188016</v>
      </c>
      <c r="M89" s="505">
        <v>0.0811048545707124</v>
      </c>
      <c r="N89" s="332">
        <v>0.6630252862488</v>
      </c>
      <c r="O89" s="332">
        <v>2.09383419810184</v>
      </c>
      <c r="P89" s="332">
        <v>6.81431430193976</v>
      </c>
      <c r="Q89" s="332">
        <v>14.3164914043366</v>
      </c>
      <c r="R89" s="332">
        <v>1.34068909062801</v>
      </c>
      <c r="S89" s="332">
        <v>38.6428932531167</v>
      </c>
      <c r="T89" s="505">
        <v>0.00849817122205807</v>
      </c>
      <c r="U89" s="505">
        <v>0.15451691162113</v>
      </c>
      <c r="V89" s="505">
        <v>0.0018398303676255</v>
      </c>
      <c r="W89" s="505">
        <v>0.0630413721209109</v>
      </c>
      <c r="X89" s="505">
        <v>0.0979275807590621</v>
      </c>
      <c r="Y89" s="505">
        <v>0.639692745526051</v>
      </c>
      <c r="Z89" s="505">
        <v>0.639692745526051</v>
      </c>
      <c r="AA89" s="506">
        <v>0.145102802727752</v>
      </c>
    </row>
    <row r="90" ht="12.75" customHeight="1">
      <c r="A90" s="504" t="s">
        <v>875</v>
      </c>
      <c r="B90" s="90">
        <v>56.0</v>
      </c>
      <c r="C90" s="505">
        <v>0.0982286486486487</v>
      </c>
      <c r="D90" s="505">
        <v>0.334745594088611</v>
      </c>
      <c r="E90" s="505">
        <v>0.200137285789953</v>
      </c>
      <c r="F90" s="505">
        <v>0.268075486821226</v>
      </c>
      <c r="G90" s="332">
        <v>0.775261137721721</v>
      </c>
      <c r="H90" s="332">
        <v>0.892861318891007</v>
      </c>
      <c r="I90" s="505">
        <v>0.110050333247502</v>
      </c>
      <c r="J90" s="505">
        <v>0.288151329809923</v>
      </c>
      <c r="K90" s="505">
        <v>0.0695</v>
      </c>
      <c r="L90" s="505">
        <v>0.211505918998649</v>
      </c>
      <c r="M90" s="505">
        <v>0.0978472912882087</v>
      </c>
      <c r="N90" s="332">
        <v>0.734831828396426</v>
      </c>
      <c r="O90" s="332">
        <v>3.77148856659072</v>
      </c>
      <c r="P90" s="332">
        <v>10.1574324151006</v>
      </c>
      <c r="Q90" s="332">
        <v>11.2172703812519</v>
      </c>
      <c r="R90" s="332">
        <v>3.4958341314126</v>
      </c>
      <c r="S90" s="332">
        <v>12.6022312533063</v>
      </c>
      <c r="T90" s="505">
        <v>0.14326577092025</v>
      </c>
      <c r="U90" s="505">
        <v>0.0271140268718944</v>
      </c>
      <c r="V90" s="505">
        <v>0.0129223191421594</v>
      </c>
      <c r="W90" s="505">
        <v>0.0542947632635447</v>
      </c>
      <c r="X90" s="505">
        <v>0.223419890389592</v>
      </c>
      <c r="Y90" s="505">
        <v>0.911807488863123</v>
      </c>
      <c r="Z90" s="505">
        <v>0.911807488863123</v>
      </c>
      <c r="AA90" s="506">
        <v>0.335333943051523</v>
      </c>
    </row>
    <row r="91" ht="12.75" customHeight="1">
      <c r="A91" s="504" t="s">
        <v>520</v>
      </c>
      <c r="B91" s="90">
        <v>302.0</v>
      </c>
      <c r="C91" s="505">
        <v>0.107293444976077</v>
      </c>
      <c r="D91" s="505">
        <v>0.0788168070173955</v>
      </c>
      <c r="E91" s="505">
        <v>0.127202641097726</v>
      </c>
      <c r="F91" s="505">
        <v>0.239894175498183</v>
      </c>
      <c r="G91" s="332">
        <v>0.8308679841758</v>
      </c>
      <c r="H91" s="332">
        <v>1.01481104015408</v>
      </c>
      <c r="I91" s="505">
        <v>0.119781921004296</v>
      </c>
      <c r="J91" s="505">
        <v>0.310842973026539</v>
      </c>
      <c r="K91" s="505">
        <v>0.0695</v>
      </c>
      <c r="L91" s="505">
        <v>0.311459672097667</v>
      </c>
      <c r="M91" s="505">
        <v>0.0987809518489558</v>
      </c>
      <c r="N91" s="332">
        <v>1.94608429310323</v>
      </c>
      <c r="O91" s="332">
        <v>0.98900039785159</v>
      </c>
      <c r="P91" s="332">
        <v>7.89275928183968</v>
      </c>
      <c r="Q91" s="332">
        <v>12.2890469547076</v>
      </c>
      <c r="R91" s="332">
        <v>1.91543410254847</v>
      </c>
      <c r="S91" s="332">
        <v>27.9075583565404</v>
      </c>
      <c r="T91" s="505">
        <v>0.0462892478112547</v>
      </c>
      <c r="U91" s="505">
        <v>0.0414071708792049</v>
      </c>
      <c r="V91" s="505">
        <v>0.0213043578957266</v>
      </c>
      <c r="W91" s="505">
        <v>0.563712937515105</v>
      </c>
      <c r="X91" s="505">
        <v>0.18047586417014</v>
      </c>
      <c r="Y91" s="505">
        <v>0.375904564357526</v>
      </c>
      <c r="Z91" s="505">
        <v>0.375904564357526</v>
      </c>
      <c r="AA91" s="506">
        <v>0.0790187953008723</v>
      </c>
    </row>
    <row r="92" ht="12.75" customHeight="1">
      <c r="A92" s="504" t="s">
        <v>876</v>
      </c>
      <c r="B92" s="90">
        <v>50.0</v>
      </c>
      <c r="C92" s="505">
        <v>0.00513186046511628</v>
      </c>
      <c r="D92" s="505">
        <v>0.22937544917129</v>
      </c>
      <c r="E92" s="505">
        <v>0.063106474006416</v>
      </c>
      <c r="F92" s="505">
        <v>0.234554390535157</v>
      </c>
      <c r="G92" s="332">
        <v>0.537712055248928</v>
      </c>
      <c r="H92" s="332">
        <v>0.672614725812485</v>
      </c>
      <c r="I92" s="505">
        <v>0.0924746551198363</v>
      </c>
      <c r="J92" s="505">
        <v>0.190464983176527</v>
      </c>
      <c r="K92" s="505">
        <v>0.0618</v>
      </c>
      <c r="L92" s="505">
        <v>0.280931739167356</v>
      </c>
      <c r="M92" s="505">
        <v>0.079574068757412</v>
      </c>
      <c r="N92" s="332">
        <v>0.352641412098292</v>
      </c>
      <c r="O92" s="332">
        <v>4.95145501919042</v>
      </c>
      <c r="P92" s="332">
        <v>14.3918829368335</v>
      </c>
      <c r="Q92" s="332">
        <v>21.5217206613725</v>
      </c>
      <c r="R92" s="332">
        <v>2.52330718756627</v>
      </c>
      <c r="S92" s="332">
        <v>47.9261460652161</v>
      </c>
      <c r="T92" s="505">
        <v>0.0565402943597283</v>
      </c>
      <c r="U92" s="505">
        <v>0.155301976525658</v>
      </c>
      <c r="V92" s="505">
        <v>0.0810738480621294</v>
      </c>
      <c r="W92" s="505">
        <v>0.497778504279362</v>
      </c>
      <c r="X92" s="505">
        <v>0.107794427866999</v>
      </c>
      <c r="Y92" s="505">
        <v>0.422882134744089</v>
      </c>
      <c r="Z92" s="505">
        <v>0.422882134744089</v>
      </c>
      <c r="AA92" s="506">
        <v>0.227820259384664</v>
      </c>
    </row>
    <row r="93" ht="12.75" customHeight="1">
      <c r="A93" s="504" t="s">
        <v>877</v>
      </c>
      <c r="B93" s="90">
        <v>220.0</v>
      </c>
      <c r="C93" s="505">
        <v>0.0674122875816993</v>
      </c>
      <c r="D93" s="505">
        <v>0.0818259604698755</v>
      </c>
      <c r="E93" s="505">
        <v>0.0932594140118766</v>
      </c>
      <c r="F93" s="505">
        <v>0.251377461404611</v>
      </c>
      <c r="G93" s="332">
        <v>0.801030605079054</v>
      </c>
      <c r="H93" s="332">
        <v>1.07966265853016</v>
      </c>
      <c r="I93" s="505">
        <v>0.124957080150707</v>
      </c>
      <c r="J93" s="505">
        <v>0.317964885149676</v>
      </c>
      <c r="K93" s="505">
        <v>0.0695</v>
      </c>
      <c r="L93" s="505">
        <v>0.370280061386415</v>
      </c>
      <c r="M93" s="505">
        <v>0.0980737367736816</v>
      </c>
      <c r="N93" s="332">
        <v>1.26836620937375</v>
      </c>
      <c r="O93" s="332">
        <v>1.45825320065325</v>
      </c>
      <c r="P93" s="332">
        <v>7.18121789493043</v>
      </c>
      <c r="Q93" s="332">
        <v>13.5774201481756</v>
      </c>
      <c r="R93" s="332">
        <v>2.30936254003025</v>
      </c>
      <c r="S93" s="332">
        <v>20.3937740924715</v>
      </c>
      <c r="T93" s="505">
        <v>0.0616312847509637</v>
      </c>
      <c r="U93" s="505">
        <v>0.0905724862072906</v>
      </c>
      <c r="V93" s="505">
        <v>0.0653330994574928</v>
      </c>
      <c r="W93" s="505">
        <v>1.2953650987045</v>
      </c>
      <c r="X93" s="505">
        <v>0.0480076668324469</v>
      </c>
      <c r="Y93" s="505">
        <v>0.472145453383875</v>
      </c>
      <c r="Z93" s="505">
        <v>0.472145453383874</v>
      </c>
      <c r="AA93" s="506">
        <v>0.0879711426900939</v>
      </c>
    </row>
    <row r="94" ht="12.75" customHeight="1">
      <c r="A94" s="504" t="s">
        <v>878</v>
      </c>
      <c r="B94" s="90">
        <v>51.0</v>
      </c>
      <c r="C94" s="505">
        <v>0.0779202222222222</v>
      </c>
      <c r="D94" s="505">
        <v>0.114561197719942</v>
      </c>
      <c r="E94" s="505">
        <v>0.0767144230037483</v>
      </c>
      <c r="F94" s="505">
        <v>0.189512357071316</v>
      </c>
      <c r="G94" s="332">
        <v>0.445552290987623</v>
      </c>
      <c r="H94" s="332">
        <v>0.680932853940071</v>
      </c>
      <c r="I94" s="505">
        <v>0.0931384417444177</v>
      </c>
      <c r="J94" s="505">
        <v>0.183733383600337</v>
      </c>
      <c r="K94" s="505">
        <v>0.0618</v>
      </c>
      <c r="L94" s="505">
        <v>0.446474690668622</v>
      </c>
      <c r="M94" s="505">
        <v>0.0723396407381269</v>
      </c>
      <c r="N94" s="332">
        <v>0.795925726709965</v>
      </c>
      <c r="O94" s="332">
        <v>2.0587197648579</v>
      </c>
      <c r="P94" s="332">
        <v>11.0224329607558</v>
      </c>
      <c r="Q94" s="332">
        <v>17.9208700969334</v>
      </c>
      <c r="R94" s="332">
        <v>1.60778122886775</v>
      </c>
      <c r="S94" s="332">
        <v>19.9599240717723</v>
      </c>
      <c r="T94" s="505">
        <v>0.0218827873381066</v>
      </c>
      <c r="U94" s="505">
        <v>0.139191639762271</v>
      </c>
      <c r="V94" s="505">
        <v>0.0744138480467994</v>
      </c>
      <c r="W94" s="505">
        <v>1.12811297594122</v>
      </c>
      <c r="X94" s="505">
        <v>0.127068045796709</v>
      </c>
      <c r="Y94" s="505">
        <v>0.56808177867298</v>
      </c>
      <c r="Z94" s="505">
        <v>0.56808177867298</v>
      </c>
      <c r="AA94" s="506">
        <v>0.114170473675359</v>
      </c>
    </row>
    <row r="95" ht="12.75" customHeight="1">
      <c r="A95" s="504" t="s">
        <v>879</v>
      </c>
      <c r="B95" s="90">
        <v>104.0</v>
      </c>
      <c r="C95" s="505">
        <v>0.0799217333333333</v>
      </c>
      <c r="D95" s="505">
        <v>0.23308027198201</v>
      </c>
      <c r="E95" s="505">
        <v>0.0600837225993855</v>
      </c>
      <c r="F95" s="505">
        <v>0.195506447122988</v>
      </c>
      <c r="G95" s="332">
        <v>0.485777677778875</v>
      </c>
      <c r="H95" s="332">
        <v>0.740378362790065</v>
      </c>
      <c r="I95" s="505">
        <v>0.0978821933506472</v>
      </c>
      <c r="J95" s="505">
        <v>0.291702047363864</v>
      </c>
      <c r="K95" s="505">
        <v>0.0695</v>
      </c>
      <c r="L95" s="505">
        <v>0.452585050550324</v>
      </c>
      <c r="M95" s="505">
        <v>0.0772769720663473</v>
      </c>
      <c r="N95" s="332">
        <v>0.296000059490721</v>
      </c>
      <c r="O95" s="332">
        <v>4.75354623646375</v>
      </c>
      <c r="P95" s="332">
        <v>12.9313487204016</v>
      </c>
      <c r="Q95" s="332">
        <v>20.0690567693625</v>
      </c>
      <c r="R95" s="332">
        <v>1.50001245006039</v>
      </c>
      <c r="S95" s="332">
        <v>27.0053358133191</v>
      </c>
      <c r="T95" s="505">
        <v>0.0429794394772945</v>
      </c>
      <c r="U95" s="505">
        <v>0.214605840217651</v>
      </c>
      <c r="V95" s="505">
        <v>0.111323795407772</v>
      </c>
      <c r="W95" s="505">
        <v>0.990746787589014</v>
      </c>
      <c r="X95" s="505">
        <v>0.0500704884185452</v>
      </c>
      <c r="Y95" s="505">
        <v>0.806606374104071</v>
      </c>
      <c r="Z95" s="505">
        <v>0.415726688928405</v>
      </c>
      <c r="AA95" s="506">
        <v>0.233007876046164</v>
      </c>
    </row>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1.0" footer="0.0" header="0.0" left="0.75" right="0.75" top="1.0"/>
  <pageSetup orientation="portrait"/>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0"/>
    <col customWidth="1" min="2" max="2" width="16.0"/>
    <col customWidth="1" min="3" max="3" width="19.86"/>
    <col customWidth="1" min="4" max="4" width="22.14"/>
    <col customWidth="1" min="5" max="5" width="14.14"/>
    <col customWidth="1" min="6" max="26" width="10.71"/>
  </cols>
  <sheetData>
    <row r="1" ht="12.75" customHeight="1">
      <c r="B1" s="444" t="s">
        <v>16</v>
      </c>
      <c r="C1" s="444" t="s">
        <v>888</v>
      </c>
      <c r="D1" s="444" t="s">
        <v>889</v>
      </c>
      <c r="E1" s="444" t="s">
        <v>890</v>
      </c>
    </row>
    <row r="2" ht="12.75" customHeight="1">
      <c r="A2" s="109" t="s">
        <v>18</v>
      </c>
      <c r="B2" s="517">
        <v>15794.34</v>
      </c>
      <c r="C2" s="517">
        <v>7608.13</v>
      </c>
      <c r="D2" s="517">
        <v>9444.11</v>
      </c>
      <c r="E2" s="518">
        <f t="shared" ref="E2:E5" si="1">B2-C2+D2</f>
        <v>17630.32</v>
      </c>
    </row>
    <row r="3" ht="12.75" customHeight="1">
      <c r="A3" s="109" t="s">
        <v>891</v>
      </c>
      <c r="B3" s="517">
        <v>1221.81</v>
      </c>
      <c r="C3" s="517">
        <v>581.41</v>
      </c>
      <c r="D3" s="517">
        <v>756.0</v>
      </c>
      <c r="E3" s="518">
        <f t="shared" si="1"/>
        <v>1396.4</v>
      </c>
    </row>
    <row r="4" ht="12.75" customHeight="1">
      <c r="A4" s="109" t="s">
        <v>19</v>
      </c>
      <c r="B4" s="517">
        <v>1605.23</v>
      </c>
      <c r="C4" s="517">
        <v>908.79</v>
      </c>
      <c r="D4" s="517">
        <v>1165.5</v>
      </c>
      <c r="E4" s="518">
        <f t="shared" si="1"/>
        <v>1861.94</v>
      </c>
    </row>
    <row r="5" ht="12.75" customHeight="1">
      <c r="A5" s="109" t="s">
        <v>892</v>
      </c>
      <c r="B5" s="517">
        <v>420.49</v>
      </c>
      <c r="C5" s="517">
        <v>182.82</v>
      </c>
      <c r="D5" s="517">
        <v>287.56</v>
      </c>
      <c r="E5" s="518">
        <f t="shared" si="1"/>
        <v>525.23</v>
      </c>
    </row>
    <row r="6" ht="12.75" customHeight="1">
      <c r="A6" s="109" t="s">
        <v>21</v>
      </c>
      <c r="B6" s="517">
        <v>5238.77</v>
      </c>
      <c r="C6" s="517"/>
      <c r="D6" s="517">
        <v>6105.55</v>
      </c>
      <c r="E6" s="518"/>
    </row>
    <row r="7" ht="12.75" customHeight="1">
      <c r="A7" s="109" t="s">
        <v>22</v>
      </c>
      <c r="B7" s="517">
        <v>10360.0</v>
      </c>
      <c r="C7" s="517"/>
      <c r="D7" s="517">
        <v>12594.14</v>
      </c>
      <c r="E7" s="518"/>
    </row>
    <row r="8" ht="12.75" customHeight="1">
      <c r="A8" s="109" t="s">
        <v>26</v>
      </c>
      <c r="B8" s="517"/>
      <c r="C8" s="517"/>
      <c r="D8" s="517"/>
      <c r="E8" s="518"/>
    </row>
    <row r="9" ht="12.75" customHeight="1">
      <c r="A9" s="109" t="s">
        <v>893</v>
      </c>
      <c r="B9" s="517">
        <v>3794.48</v>
      </c>
      <c r="C9" s="517"/>
      <c r="D9" s="517">
        <v>5004.25</v>
      </c>
      <c r="E9" s="518"/>
    </row>
    <row r="10" ht="12.75" customHeight="1">
      <c r="A10" s="109" t="s">
        <v>894</v>
      </c>
      <c r="B10" s="517">
        <v>0.0</v>
      </c>
      <c r="C10" s="517"/>
      <c r="D10" s="517">
        <v>0.0</v>
      </c>
      <c r="E10" s="518"/>
    </row>
    <row r="11" ht="12.75" customHeight="1">
      <c r="A11" s="109" t="s">
        <v>31</v>
      </c>
      <c r="B11" s="517">
        <v>0.0</v>
      </c>
      <c r="C11" s="517"/>
      <c r="D11" s="517">
        <v>0.0</v>
      </c>
      <c r="E11" s="518"/>
    </row>
    <row r="12" ht="12.75" customHeight="1">
      <c r="A12" s="109" t="s">
        <v>32</v>
      </c>
      <c r="B12" s="517"/>
      <c r="C12" s="517"/>
      <c r="D12" s="517"/>
      <c r="E12" s="518"/>
    </row>
    <row r="13" ht="12.75" customHeight="1">
      <c r="A13" s="109" t="s">
        <v>33</v>
      </c>
      <c r="B13" s="517"/>
      <c r="C13" s="517"/>
      <c r="D13" s="517"/>
      <c r="E13" s="518"/>
    </row>
    <row r="14" ht="12.75" customHeight="1">
      <c r="A14" s="109" t="s">
        <v>35</v>
      </c>
      <c r="B14" s="499">
        <f>15885/61372</f>
        <v>0.2588313889</v>
      </c>
      <c r="C14" s="499">
        <f>6965/27030</f>
        <v>0.2576766556</v>
      </c>
      <c r="D14" s="499">
        <f>3941/23906</f>
        <v>0.1648540115</v>
      </c>
      <c r="E14" s="498"/>
    </row>
    <row r="15" ht="12.75" customHeight="1">
      <c r="A15" s="109" t="s">
        <v>37</v>
      </c>
      <c r="B15" s="444"/>
      <c r="C15" s="444"/>
      <c r="D15" s="444"/>
      <c r="E15" s="498"/>
    </row>
    <row r="16" ht="12.75" customHeight="1">
      <c r="A16" s="312" t="s">
        <v>895</v>
      </c>
      <c r="B16" s="519"/>
      <c r="C16" s="519"/>
      <c r="D16" s="519"/>
      <c r="E16" s="520"/>
      <c r="F16" s="200"/>
      <c r="G16" s="200"/>
      <c r="H16" s="200"/>
      <c r="I16" s="200"/>
      <c r="J16" s="200"/>
      <c r="K16" s="200"/>
      <c r="L16" s="200"/>
      <c r="M16" s="200"/>
      <c r="N16" s="200"/>
      <c r="O16" s="200"/>
      <c r="P16" s="200"/>
      <c r="Q16" s="200"/>
      <c r="R16" s="200"/>
      <c r="S16" s="200"/>
      <c r="T16" s="200"/>
      <c r="U16" s="200"/>
      <c r="V16" s="200"/>
      <c r="W16" s="200"/>
      <c r="X16" s="200"/>
      <c r="Y16" s="200"/>
      <c r="Z16" s="200"/>
    </row>
    <row r="17" ht="12.75" customHeight="1">
      <c r="A17" s="90" t="s">
        <v>896</v>
      </c>
      <c r="B17" s="521">
        <v>172.47</v>
      </c>
      <c r="C17" s="522"/>
      <c r="D17" s="522" t="s">
        <v>794</v>
      </c>
      <c r="E17" s="523"/>
    </row>
    <row r="18" ht="13.5" customHeight="1">
      <c r="A18" s="90" t="s">
        <v>897</v>
      </c>
      <c r="B18" s="521">
        <v>139.4</v>
      </c>
      <c r="C18" s="524" t="s">
        <v>898</v>
      </c>
      <c r="D18" s="522" t="s">
        <v>794</v>
      </c>
      <c r="E18" s="523"/>
    </row>
    <row r="19" ht="12.75" customHeight="1">
      <c r="A19" s="90" t="s">
        <v>899</v>
      </c>
      <c r="B19" s="521">
        <v>145.18</v>
      </c>
      <c r="C19" s="128"/>
      <c r="D19" s="522" t="s">
        <v>794</v>
      </c>
      <c r="E19" s="523"/>
    </row>
    <row r="20" ht="12.75" customHeight="1">
      <c r="A20" s="90" t="s">
        <v>900</v>
      </c>
      <c r="B20" s="521">
        <v>156.53</v>
      </c>
      <c r="C20" s="128"/>
      <c r="D20" s="522" t="s">
        <v>794</v>
      </c>
      <c r="E20" s="523"/>
    </row>
    <row r="21" ht="12.75" customHeight="1">
      <c r="A21" s="90" t="s">
        <v>241</v>
      </c>
      <c r="B21" s="521">
        <v>151.2</v>
      </c>
      <c r="C21" s="128"/>
      <c r="D21" s="522" t="s">
        <v>794</v>
      </c>
      <c r="E21" s="523"/>
    </row>
    <row r="22" ht="12.75" customHeight="1">
      <c r="A22" s="90" t="s">
        <v>901</v>
      </c>
      <c r="B22" s="353">
        <v>943.63</v>
      </c>
      <c r="C22" s="128"/>
      <c r="D22" s="522" t="s">
        <v>794</v>
      </c>
      <c r="E22" s="523"/>
    </row>
    <row r="23" ht="12.75" customHeight="1">
      <c r="B23" s="525"/>
      <c r="C23" s="128"/>
      <c r="D23" s="454"/>
    </row>
    <row r="24" ht="12.75" customHeight="1">
      <c r="B24" s="454"/>
      <c r="C24" s="454"/>
      <c r="D24" s="454"/>
    </row>
    <row r="25" ht="12.75" customHeight="1">
      <c r="A25" s="90" t="s">
        <v>902</v>
      </c>
      <c r="B25" s="526">
        <v>107.0</v>
      </c>
      <c r="C25" s="454"/>
      <c r="D25" s="454"/>
    </row>
    <row r="26" ht="12.75" customHeight="1">
      <c r="B26" s="454"/>
      <c r="C26" s="454"/>
      <c r="D26" s="454"/>
    </row>
    <row r="27" ht="12.75" customHeight="1">
      <c r="B27" s="454"/>
      <c r="C27" s="454"/>
      <c r="D27" s="454"/>
    </row>
    <row r="28" ht="12.75" customHeight="1">
      <c r="B28" s="454"/>
      <c r="C28" s="454"/>
      <c r="D28" s="454"/>
    </row>
    <row r="29" ht="12.75" customHeight="1">
      <c r="B29" s="454"/>
      <c r="C29" s="454"/>
      <c r="D29" s="517">
        <v>75872.0</v>
      </c>
    </row>
    <row r="30" ht="12.75" customHeight="1">
      <c r="B30" s="454"/>
      <c r="C30" s="454"/>
      <c r="D30" s="517">
        <v>2404.0</v>
      </c>
    </row>
    <row r="31" ht="12.75" customHeight="1">
      <c r="B31" s="454"/>
      <c r="C31" s="454"/>
      <c r="D31" s="517">
        <v>24171.0</v>
      </c>
    </row>
    <row r="32" ht="12.75" customHeight="1">
      <c r="B32" s="454"/>
      <c r="C32" s="454"/>
      <c r="D32" s="517">
        <v>276.0</v>
      </c>
    </row>
    <row r="33" ht="12.75" customHeight="1">
      <c r="B33" s="454"/>
      <c r="C33" s="454"/>
      <c r="D33" s="454"/>
    </row>
    <row r="34" ht="12.75" customHeight="1">
      <c r="B34" s="454"/>
      <c r="C34" s="454"/>
      <c r="D34" s="454"/>
    </row>
    <row r="35" ht="12.75" customHeight="1">
      <c r="B35" s="454"/>
      <c r="C35" s="454"/>
      <c r="D35" s="454"/>
    </row>
    <row r="36" ht="12.75" customHeight="1">
      <c r="A36" s="441" t="s">
        <v>903</v>
      </c>
      <c r="B36" s="454">
        <v>630.29</v>
      </c>
      <c r="C36" s="454">
        <v>286.14</v>
      </c>
      <c r="D36" s="454">
        <v>426.61</v>
      </c>
      <c r="E36" s="441">
        <f t="shared" ref="E36:E38" si="2">B36-C36+D36</f>
        <v>770.76</v>
      </c>
    </row>
    <row r="37" ht="12.75" customHeight="1">
      <c r="A37" s="441" t="s">
        <v>904</v>
      </c>
      <c r="B37" s="454">
        <v>2369.47</v>
      </c>
      <c r="C37" s="454">
        <v>1128.78</v>
      </c>
      <c r="D37" s="454">
        <v>1219.73</v>
      </c>
      <c r="E37" s="441">
        <f t="shared" si="2"/>
        <v>2460.42</v>
      </c>
    </row>
    <row r="38" ht="12.75" customHeight="1">
      <c r="A38" s="441" t="s">
        <v>905</v>
      </c>
      <c r="B38" s="454">
        <v>9967.54</v>
      </c>
      <c r="C38" s="454">
        <v>4703.01</v>
      </c>
      <c r="D38" s="454">
        <v>5876.21</v>
      </c>
      <c r="E38" s="441">
        <f t="shared" si="2"/>
        <v>11140.74</v>
      </c>
    </row>
    <row r="39" ht="12.75" customHeight="1">
      <c r="B39" s="454"/>
      <c r="C39" s="454"/>
      <c r="D39" s="454"/>
    </row>
    <row r="40" ht="12.75" customHeight="1">
      <c r="A40" s="441" t="s">
        <v>906</v>
      </c>
      <c r="B40" s="454">
        <v>13043.0</v>
      </c>
      <c r="C40" s="454">
        <v>6020.47</v>
      </c>
      <c r="D40" s="454">
        <v>6322.85</v>
      </c>
      <c r="E40" s="441">
        <f>B40-C40+D40</f>
        <v>13345.38</v>
      </c>
    </row>
    <row r="41" ht="12.75" customHeight="1">
      <c r="B41" s="454"/>
      <c r="C41" s="454"/>
      <c r="D41" s="454"/>
    </row>
    <row r="42" ht="12.75" customHeight="1">
      <c r="B42" s="454"/>
      <c r="C42" s="454"/>
      <c r="D42" s="454"/>
    </row>
    <row r="43" ht="12.75" customHeight="1">
      <c r="B43" s="454"/>
      <c r="C43" s="454"/>
      <c r="D43" s="454"/>
    </row>
    <row r="44" ht="12.75" customHeight="1">
      <c r="B44" s="454"/>
      <c r="C44" s="454"/>
      <c r="D44" s="454"/>
    </row>
    <row r="45" ht="12.75" customHeight="1">
      <c r="B45" s="454"/>
      <c r="C45" s="454"/>
      <c r="D45" s="454"/>
    </row>
    <row r="46" ht="12.75" customHeight="1">
      <c r="B46" s="454"/>
      <c r="C46" s="454"/>
      <c r="D46" s="454"/>
    </row>
    <row r="47" ht="12.75" customHeight="1">
      <c r="B47" s="454"/>
      <c r="C47" s="454"/>
      <c r="D47" s="454"/>
    </row>
    <row r="48" ht="12.75" customHeight="1">
      <c r="B48" s="454"/>
      <c r="C48" s="454"/>
      <c r="D48" s="454"/>
    </row>
    <row r="49" ht="12.75" customHeight="1">
      <c r="B49" s="454"/>
      <c r="C49" s="454"/>
      <c r="D49" s="454"/>
    </row>
    <row r="50" ht="12.75" customHeight="1">
      <c r="B50" s="454"/>
      <c r="C50" s="454"/>
      <c r="D50" s="454"/>
    </row>
    <row r="51" ht="12.75" customHeight="1">
      <c r="B51" s="454"/>
      <c r="C51" s="454"/>
      <c r="D51" s="454"/>
    </row>
    <row r="52" ht="12.75" customHeight="1">
      <c r="B52" s="454"/>
      <c r="C52" s="454"/>
      <c r="D52" s="454"/>
    </row>
    <row r="53" ht="12.75" customHeight="1">
      <c r="B53" s="454"/>
      <c r="C53" s="454"/>
      <c r="D53" s="454"/>
    </row>
    <row r="54" ht="12.75" customHeight="1">
      <c r="B54" s="454"/>
      <c r="C54" s="454"/>
      <c r="D54" s="454"/>
    </row>
    <row r="55" ht="12.75" customHeight="1">
      <c r="B55" s="454"/>
      <c r="C55" s="454"/>
      <c r="D55" s="454"/>
    </row>
    <row r="56" ht="12.75" customHeight="1">
      <c r="B56" s="454"/>
      <c r="C56" s="454"/>
      <c r="D56" s="454"/>
    </row>
    <row r="57" ht="12.75" customHeight="1">
      <c r="B57" s="454"/>
      <c r="C57" s="454"/>
      <c r="D57" s="454"/>
    </row>
    <row r="58" ht="12.75" customHeight="1">
      <c r="B58" s="454"/>
      <c r="C58" s="454"/>
      <c r="D58" s="454"/>
    </row>
    <row r="59" ht="12.75" customHeight="1">
      <c r="B59" s="454"/>
      <c r="C59" s="454"/>
      <c r="D59" s="454"/>
    </row>
    <row r="60" ht="12.75" customHeight="1">
      <c r="B60" s="454"/>
      <c r="C60" s="454"/>
      <c r="D60" s="454"/>
    </row>
    <row r="61" ht="12.75" customHeight="1">
      <c r="B61" s="454"/>
      <c r="C61" s="454"/>
      <c r="D61" s="454"/>
    </row>
    <row r="62" ht="12.75" customHeight="1">
      <c r="B62" s="454"/>
      <c r="C62" s="454"/>
      <c r="D62" s="454"/>
    </row>
    <row r="63" ht="12.75" customHeight="1">
      <c r="B63" s="454"/>
      <c r="C63" s="454"/>
      <c r="D63" s="454"/>
    </row>
    <row r="64" ht="12.75" customHeight="1">
      <c r="B64" s="454"/>
      <c r="C64" s="454"/>
      <c r="D64" s="454"/>
    </row>
    <row r="65" ht="12.75" customHeight="1">
      <c r="B65" s="454"/>
      <c r="C65" s="454"/>
      <c r="D65" s="454"/>
    </row>
    <row r="66" ht="12.75" customHeight="1">
      <c r="B66" s="454"/>
      <c r="C66" s="454"/>
      <c r="D66" s="454"/>
    </row>
    <row r="67" ht="12.75" customHeight="1">
      <c r="B67" s="454"/>
      <c r="C67" s="454"/>
      <c r="D67" s="454"/>
    </row>
    <row r="68" ht="12.75" customHeight="1">
      <c r="B68" s="454"/>
      <c r="C68" s="454"/>
      <c r="D68" s="454"/>
    </row>
    <row r="69" ht="12.75" customHeight="1">
      <c r="B69" s="454"/>
      <c r="C69" s="454"/>
      <c r="D69" s="454"/>
    </row>
    <row r="70" ht="12.75" customHeight="1">
      <c r="B70" s="454"/>
      <c r="C70" s="454"/>
      <c r="D70" s="454"/>
    </row>
    <row r="71" ht="12.75" customHeight="1">
      <c r="B71" s="454"/>
      <c r="C71" s="454"/>
      <c r="D71" s="454"/>
    </row>
    <row r="72" ht="12.75" customHeight="1">
      <c r="B72" s="454"/>
      <c r="C72" s="454"/>
      <c r="D72" s="454"/>
    </row>
    <row r="73" ht="12.75" customHeight="1">
      <c r="B73" s="454"/>
      <c r="C73" s="454"/>
      <c r="D73" s="454"/>
    </row>
    <row r="74" ht="12.75" customHeight="1">
      <c r="B74" s="454"/>
      <c r="C74" s="454"/>
      <c r="D74" s="454"/>
    </row>
    <row r="75" ht="12.75" customHeight="1">
      <c r="B75" s="454"/>
      <c r="C75" s="454"/>
      <c r="D75" s="454"/>
    </row>
    <row r="76" ht="12.75" customHeight="1">
      <c r="B76" s="454"/>
      <c r="C76" s="454"/>
      <c r="D76" s="454"/>
    </row>
    <row r="77" ht="12.75" customHeight="1">
      <c r="B77" s="454"/>
      <c r="C77" s="454"/>
      <c r="D77" s="454"/>
    </row>
    <row r="78" ht="12.75" customHeight="1">
      <c r="B78" s="454"/>
      <c r="C78" s="454"/>
      <c r="D78" s="454"/>
    </row>
    <row r="79" ht="12.75" customHeight="1">
      <c r="B79" s="454"/>
      <c r="C79" s="454"/>
      <c r="D79" s="454"/>
    </row>
    <row r="80" ht="12.75" customHeight="1">
      <c r="B80" s="454"/>
      <c r="C80" s="454"/>
      <c r="D80" s="454"/>
    </row>
    <row r="81" ht="12.75" customHeight="1">
      <c r="B81" s="454"/>
      <c r="C81" s="454"/>
      <c r="D81" s="454"/>
    </row>
    <row r="82" ht="12.75" customHeight="1">
      <c r="B82" s="454"/>
      <c r="C82" s="454"/>
      <c r="D82" s="454"/>
    </row>
    <row r="83" ht="12.75" customHeight="1">
      <c r="B83" s="454"/>
      <c r="C83" s="454"/>
      <c r="D83" s="454"/>
    </row>
    <row r="84" ht="12.75" customHeight="1">
      <c r="B84" s="454"/>
      <c r="C84" s="454"/>
      <c r="D84" s="454"/>
    </row>
    <row r="85" ht="12.75" customHeight="1">
      <c r="B85" s="454"/>
      <c r="C85" s="454"/>
      <c r="D85" s="454"/>
    </row>
    <row r="86" ht="12.75" customHeight="1">
      <c r="B86" s="454"/>
      <c r="C86" s="454"/>
      <c r="D86" s="454"/>
    </row>
    <row r="87" ht="12.75" customHeight="1">
      <c r="B87" s="454"/>
      <c r="C87" s="454"/>
      <c r="D87" s="454"/>
    </row>
    <row r="88" ht="12.75" customHeight="1">
      <c r="B88" s="454"/>
      <c r="C88" s="454"/>
      <c r="D88" s="454"/>
    </row>
    <row r="89" ht="12.75" customHeight="1">
      <c r="B89" s="454"/>
      <c r="C89" s="454"/>
      <c r="D89" s="454"/>
    </row>
    <row r="90" ht="12.75" customHeight="1">
      <c r="B90" s="454"/>
      <c r="C90" s="454"/>
      <c r="D90" s="454"/>
    </row>
    <row r="91" ht="12.75" customHeight="1">
      <c r="B91" s="454"/>
      <c r="C91" s="454"/>
      <c r="D91" s="454"/>
    </row>
    <row r="92" ht="12.75" customHeight="1">
      <c r="B92" s="454"/>
      <c r="C92" s="454"/>
      <c r="D92" s="454"/>
    </row>
    <row r="93" ht="12.75" customHeight="1">
      <c r="B93" s="454"/>
      <c r="C93" s="454"/>
      <c r="D93" s="454"/>
    </row>
    <row r="94" ht="12.75" customHeight="1">
      <c r="B94" s="454"/>
      <c r="C94" s="454"/>
      <c r="D94" s="454"/>
    </row>
    <row r="95" ht="12.75" customHeight="1">
      <c r="B95" s="454"/>
      <c r="C95" s="454"/>
      <c r="D95" s="454"/>
    </row>
    <row r="96" ht="12.75" customHeight="1">
      <c r="B96" s="454"/>
      <c r="C96" s="454"/>
      <c r="D96" s="454"/>
    </row>
    <row r="97" ht="12.75" customHeight="1">
      <c r="B97" s="454"/>
      <c r="C97" s="454"/>
      <c r="D97" s="454"/>
    </row>
    <row r="98" ht="12.75" customHeight="1">
      <c r="B98" s="454"/>
      <c r="C98" s="454"/>
      <c r="D98" s="454"/>
    </row>
    <row r="99" ht="12.75" customHeight="1">
      <c r="B99" s="454"/>
      <c r="C99" s="454"/>
      <c r="D99" s="454"/>
    </row>
    <row r="100" ht="12.75" customHeight="1">
      <c r="B100" s="454"/>
      <c r="C100" s="454"/>
      <c r="D100" s="454"/>
    </row>
    <row r="101" ht="12.75" customHeight="1">
      <c r="B101" s="454"/>
      <c r="C101" s="454"/>
      <c r="D101" s="454"/>
    </row>
    <row r="102" ht="12.75" customHeight="1">
      <c r="B102" s="454"/>
      <c r="C102" s="454"/>
      <c r="D102" s="454"/>
    </row>
    <row r="103" ht="12.75" customHeight="1">
      <c r="B103" s="454"/>
      <c r="C103" s="454"/>
      <c r="D103" s="454"/>
    </row>
    <row r="104" ht="12.75" customHeight="1">
      <c r="B104" s="454"/>
      <c r="C104" s="454"/>
      <c r="D104" s="454"/>
    </row>
    <row r="105" ht="12.75" customHeight="1">
      <c r="B105" s="454"/>
      <c r="C105" s="454"/>
      <c r="D105" s="454"/>
    </row>
    <row r="106" ht="12.75" customHeight="1">
      <c r="B106" s="454"/>
      <c r="C106" s="454"/>
      <c r="D106" s="454"/>
    </row>
    <row r="107" ht="12.75" customHeight="1">
      <c r="B107" s="454"/>
      <c r="C107" s="454"/>
      <c r="D107" s="454"/>
    </row>
    <row r="108" ht="12.75" customHeight="1">
      <c r="B108" s="454"/>
      <c r="C108" s="454"/>
      <c r="D108" s="454"/>
    </row>
    <row r="109" ht="12.75" customHeight="1">
      <c r="B109" s="454"/>
      <c r="C109" s="454"/>
      <c r="D109" s="454"/>
    </row>
    <row r="110" ht="12.75" customHeight="1">
      <c r="B110" s="454"/>
      <c r="C110" s="454"/>
      <c r="D110" s="454"/>
    </row>
    <row r="111" ht="12.75" customHeight="1">
      <c r="B111" s="454"/>
      <c r="C111" s="454"/>
      <c r="D111" s="454"/>
    </row>
    <row r="112" ht="12.75" customHeight="1">
      <c r="B112" s="454"/>
      <c r="C112" s="454"/>
      <c r="D112" s="454"/>
    </row>
    <row r="113" ht="12.75" customHeight="1">
      <c r="B113" s="454"/>
      <c r="C113" s="454"/>
      <c r="D113" s="454"/>
    </row>
    <row r="114" ht="12.75" customHeight="1">
      <c r="B114" s="454"/>
      <c r="C114" s="454"/>
      <c r="D114" s="454"/>
    </row>
    <row r="115" ht="12.75" customHeight="1">
      <c r="B115" s="454"/>
      <c r="C115" s="454"/>
      <c r="D115" s="454"/>
    </row>
    <row r="116" ht="12.75" customHeight="1">
      <c r="B116" s="454"/>
      <c r="C116" s="454"/>
      <c r="D116" s="454"/>
    </row>
    <row r="117" ht="12.75" customHeight="1">
      <c r="B117" s="454"/>
      <c r="C117" s="454"/>
      <c r="D117" s="454"/>
    </row>
    <row r="118" ht="12.75" customHeight="1">
      <c r="B118" s="454"/>
      <c r="C118" s="454"/>
      <c r="D118" s="454"/>
    </row>
    <row r="119" ht="12.75" customHeight="1">
      <c r="B119" s="454"/>
      <c r="C119" s="454"/>
      <c r="D119" s="454"/>
    </row>
    <row r="120" ht="12.75" customHeight="1">
      <c r="B120" s="454"/>
      <c r="C120" s="454"/>
      <c r="D120" s="454"/>
    </row>
    <row r="121" ht="12.75" customHeight="1">
      <c r="B121" s="454"/>
      <c r="C121" s="454"/>
      <c r="D121" s="454"/>
    </row>
    <row r="122" ht="12.75" customHeight="1">
      <c r="B122" s="454"/>
      <c r="C122" s="454"/>
      <c r="D122" s="454"/>
    </row>
    <row r="123" ht="12.75" customHeight="1">
      <c r="B123" s="454"/>
      <c r="C123" s="454"/>
      <c r="D123" s="454"/>
    </row>
    <row r="124" ht="12.75" customHeight="1">
      <c r="B124" s="454"/>
      <c r="C124" s="454"/>
      <c r="D124" s="454"/>
    </row>
    <row r="125" ht="12.75" customHeight="1">
      <c r="B125" s="454"/>
      <c r="C125" s="454"/>
      <c r="D125" s="454"/>
    </row>
    <row r="126" ht="12.75" customHeight="1">
      <c r="B126" s="454"/>
      <c r="C126" s="454"/>
      <c r="D126" s="454"/>
    </row>
    <row r="127" ht="12.75" customHeight="1">
      <c r="B127" s="454"/>
      <c r="C127" s="454"/>
      <c r="D127" s="454"/>
    </row>
    <row r="128" ht="12.75" customHeight="1">
      <c r="B128" s="454"/>
      <c r="C128" s="454"/>
      <c r="D128" s="454"/>
    </row>
    <row r="129" ht="12.75" customHeight="1">
      <c r="B129" s="454"/>
      <c r="C129" s="454"/>
      <c r="D129" s="454"/>
    </row>
    <row r="130" ht="12.75" customHeight="1">
      <c r="B130" s="454"/>
      <c r="C130" s="454"/>
      <c r="D130" s="454"/>
    </row>
    <row r="131" ht="12.75" customHeight="1">
      <c r="B131" s="454"/>
      <c r="C131" s="454"/>
      <c r="D131" s="454"/>
    </row>
    <row r="132" ht="12.75" customHeight="1">
      <c r="B132" s="454"/>
      <c r="C132" s="454"/>
      <c r="D132" s="454"/>
    </row>
    <row r="133" ht="12.75" customHeight="1">
      <c r="B133" s="454"/>
      <c r="C133" s="454"/>
      <c r="D133" s="454"/>
    </row>
    <row r="134" ht="12.75" customHeight="1">
      <c r="B134" s="454"/>
      <c r="C134" s="454"/>
      <c r="D134" s="454"/>
    </row>
    <row r="135" ht="12.75" customHeight="1">
      <c r="B135" s="454"/>
      <c r="C135" s="454"/>
      <c r="D135" s="454"/>
    </row>
    <row r="136" ht="12.75" customHeight="1">
      <c r="B136" s="454"/>
      <c r="C136" s="454"/>
      <c r="D136" s="454"/>
    </row>
    <row r="137" ht="12.75" customHeight="1">
      <c r="B137" s="454"/>
      <c r="C137" s="454"/>
      <c r="D137" s="454"/>
    </row>
    <row r="138" ht="12.75" customHeight="1">
      <c r="B138" s="454"/>
      <c r="C138" s="454"/>
      <c r="D138" s="454"/>
    </row>
    <row r="139" ht="12.75" customHeight="1">
      <c r="B139" s="454"/>
      <c r="C139" s="454"/>
      <c r="D139" s="454"/>
    </row>
    <row r="140" ht="12.75" customHeight="1">
      <c r="B140" s="454"/>
      <c r="C140" s="454"/>
      <c r="D140" s="454"/>
    </row>
    <row r="141" ht="12.75" customHeight="1">
      <c r="B141" s="454"/>
      <c r="C141" s="454"/>
      <c r="D141" s="454"/>
    </row>
    <row r="142" ht="12.75" customHeight="1">
      <c r="B142" s="454"/>
      <c r="C142" s="454"/>
      <c r="D142" s="454"/>
    </row>
    <row r="143" ht="12.75" customHeight="1">
      <c r="B143" s="454"/>
      <c r="C143" s="454"/>
      <c r="D143" s="454"/>
    </row>
    <row r="144" ht="12.75" customHeight="1">
      <c r="B144" s="454"/>
      <c r="C144" s="454"/>
      <c r="D144" s="454"/>
    </row>
    <row r="145" ht="12.75" customHeight="1">
      <c r="B145" s="454"/>
      <c r="C145" s="454"/>
      <c r="D145" s="454"/>
    </row>
    <row r="146" ht="12.75" customHeight="1">
      <c r="B146" s="454"/>
      <c r="C146" s="454"/>
      <c r="D146" s="454"/>
    </row>
    <row r="147" ht="12.75" customHeight="1">
      <c r="B147" s="454"/>
      <c r="C147" s="454"/>
      <c r="D147" s="454"/>
    </row>
    <row r="148" ht="12.75" customHeight="1">
      <c r="B148" s="454"/>
      <c r="C148" s="454"/>
      <c r="D148" s="454"/>
    </row>
    <row r="149" ht="12.75" customHeight="1">
      <c r="B149" s="454"/>
      <c r="C149" s="454"/>
      <c r="D149" s="454"/>
    </row>
    <row r="150" ht="12.75" customHeight="1">
      <c r="B150" s="454"/>
      <c r="C150" s="454"/>
      <c r="D150" s="454"/>
    </row>
    <row r="151" ht="12.75" customHeight="1">
      <c r="B151" s="454"/>
      <c r="C151" s="454"/>
      <c r="D151" s="454"/>
    </row>
    <row r="152" ht="12.75" customHeight="1">
      <c r="B152" s="454"/>
      <c r="C152" s="454"/>
      <c r="D152" s="454"/>
    </row>
    <row r="153" ht="12.75" customHeight="1">
      <c r="B153" s="454"/>
      <c r="C153" s="454"/>
      <c r="D153" s="454"/>
    </row>
    <row r="154" ht="12.75" customHeight="1">
      <c r="B154" s="454"/>
      <c r="C154" s="454"/>
      <c r="D154" s="454"/>
    </row>
    <row r="155" ht="12.75" customHeight="1">
      <c r="B155" s="454"/>
      <c r="C155" s="454"/>
      <c r="D155" s="454"/>
    </row>
    <row r="156" ht="12.75" customHeight="1">
      <c r="B156" s="454"/>
      <c r="C156" s="454"/>
      <c r="D156" s="454"/>
    </row>
    <row r="157" ht="12.75" customHeight="1">
      <c r="B157" s="454"/>
      <c r="C157" s="454"/>
      <c r="D157" s="454"/>
    </row>
    <row r="158" ht="12.75" customHeight="1">
      <c r="B158" s="454"/>
      <c r="C158" s="454"/>
      <c r="D158" s="454"/>
    </row>
    <row r="159" ht="12.75" customHeight="1">
      <c r="B159" s="454"/>
      <c r="C159" s="454"/>
      <c r="D159" s="454"/>
    </row>
    <row r="160" ht="12.75" customHeight="1">
      <c r="B160" s="454"/>
      <c r="C160" s="454"/>
      <c r="D160" s="454"/>
    </row>
    <row r="161" ht="12.75" customHeight="1">
      <c r="B161" s="454"/>
      <c r="C161" s="454"/>
      <c r="D161" s="454"/>
    </row>
    <row r="162" ht="12.75" customHeight="1">
      <c r="B162" s="454"/>
      <c r="C162" s="454"/>
      <c r="D162" s="454"/>
    </row>
    <row r="163" ht="12.75" customHeight="1">
      <c r="B163" s="454"/>
      <c r="C163" s="454"/>
      <c r="D163" s="454"/>
    </row>
    <row r="164" ht="12.75" customHeight="1">
      <c r="B164" s="454"/>
      <c r="C164" s="454"/>
      <c r="D164" s="454"/>
    </row>
    <row r="165" ht="12.75" customHeight="1">
      <c r="B165" s="454"/>
      <c r="C165" s="454"/>
      <c r="D165" s="454"/>
    </row>
    <row r="166" ht="12.75" customHeight="1">
      <c r="B166" s="454"/>
      <c r="C166" s="454"/>
      <c r="D166" s="454"/>
    </row>
    <row r="167" ht="12.75" customHeight="1">
      <c r="B167" s="454"/>
      <c r="C167" s="454"/>
      <c r="D167" s="454"/>
    </row>
    <row r="168" ht="12.75" customHeight="1">
      <c r="B168" s="454"/>
      <c r="C168" s="454"/>
      <c r="D168" s="454"/>
    </row>
    <row r="169" ht="12.75" customHeight="1">
      <c r="B169" s="454"/>
      <c r="C169" s="454"/>
      <c r="D169" s="454"/>
    </row>
    <row r="170" ht="12.75" customHeight="1">
      <c r="B170" s="454"/>
      <c r="C170" s="454"/>
      <c r="D170" s="454"/>
    </row>
    <row r="171" ht="12.75" customHeight="1">
      <c r="B171" s="454"/>
      <c r="C171" s="454"/>
      <c r="D171" s="454"/>
    </row>
    <row r="172" ht="12.75" customHeight="1">
      <c r="B172" s="454"/>
      <c r="C172" s="454"/>
      <c r="D172" s="454"/>
    </row>
    <row r="173" ht="12.75" customHeight="1">
      <c r="B173" s="454"/>
      <c r="C173" s="454"/>
      <c r="D173" s="454"/>
    </row>
    <row r="174" ht="12.75" customHeight="1">
      <c r="B174" s="454"/>
      <c r="C174" s="454"/>
      <c r="D174" s="454"/>
    </row>
    <row r="175" ht="12.75" customHeight="1">
      <c r="B175" s="454"/>
      <c r="C175" s="454"/>
      <c r="D175" s="454"/>
    </row>
    <row r="176" ht="12.75" customHeight="1">
      <c r="B176" s="454"/>
      <c r="C176" s="454"/>
      <c r="D176" s="454"/>
    </row>
    <row r="177" ht="12.75" customHeight="1">
      <c r="B177" s="454"/>
      <c r="C177" s="454"/>
      <c r="D177" s="454"/>
    </row>
    <row r="178" ht="12.75" customHeight="1">
      <c r="B178" s="454"/>
      <c r="C178" s="454"/>
      <c r="D178" s="454"/>
    </row>
    <row r="179" ht="12.75" customHeight="1">
      <c r="B179" s="454"/>
      <c r="C179" s="454"/>
      <c r="D179" s="454"/>
    </row>
    <row r="180" ht="12.75" customHeight="1">
      <c r="B180" s="454"/>
      <c r="C180" s="454"/>
      <c r="D180" s="454"/>
    </row>
    <row r="181" ht="12.75" customHeight="1">
      <c r="B181" s="454"/>
      <c r="C181" s="454"/>
      <c r="D181" s="454"/>
    </row>
    <row r="182" ht="12.75" customHeight="1">
      <c r="B182" s="454"/>
      <c r="C182" s="454"/>
      <c r="D182" s="454"/>
    </row>
    <row r="183" ht="12.75" customHeight="1">
      <c r="B183" s="454"/>
      <c r="C183" s="454"/>
      <c r="D183" s="454"/>
    </row>
    <row r="184" ht="12.75" customHeight="1">
      <c r="B184" s="454"/>
      <c r="C184" s="454"/>
      <c r="D184" s="454"/>
    </row>
    <row r="185" ht="12.75" customHeight="1">
      <c r="B185" s="454"/>
      <c r="C185" s="454"/>
      <c r="D185" s="454"/>
    </row>
    <row r="186" ht="12.75" customHeight="1">
      <c r="B186" s="454"/>
      <c r="C186" s="454"/>
      <c r="D186" s="454"/>
    </row>
    <row r="187" ht="12.75" customHeight="1">
      <c r="B187" s="454"/>
      <c r="C187" s="454"/>
      <c r="D187" s="454"/>
    </row>
    <row r="188" ht="12.75" customHeight="1">
      <c r="B188" s="454"/>
      <c r="C188" s="454"/>
      <c r="D188" s="454"/>
    </row>
    <row r="189" ht="12.75" customHeight="1">
      <c r="B189" s="454"/>
      <c r="C189" s="454"/>
      <c r="D189" s="454"/>
    </row>
    <row r="190" ht="12.75" customHeight="1">
      <c r="B190" s="454"/>
      <c r="C190" s="454"/>
      <c r="D190" s="454"/>
    </row>
    <row r="191" ht="12.75" customHeight="1">
      <c r="B191" s="454"/>
      <c r="C191" s="454"/>
      <c r="D191" s="454"/>
    </row>
    <row r="192" ht="12.75" customHeight="1">
      <c r="B192" s="454"/>
      <c r="C192" s="454"/>
      <c r="D192" s="454"/>
    </row>
    <row r="193" ht="12.75" customHeight="1">
      <c r="B193" s="454"/>
      <c r="C193" s="454"/>
      <c r="D193" s="454"/>
    </row>
    <row r="194" ht="12.75" customHeight="1">
      <c r="B194" s="454"/>
      <c r="C194" s="454"/>
      <c r="D194" s="454"/>
    </row>
    <row r="195" ht="12.75" customHeight="1">
      <c r="B195" s="454"/>
      <c r="C195" s="454"/>
      <c r="D195" s="454"/>
    </row>
    <row r="196" ht="12.75" customHeight="1">
      <c r="B196" s="454"/>
      <c r="C196" s="454"/>
      <c r="D196" s="454"/>
    </row>
    <row r="197" ht="12.75" customHeight="1">
      <c r="B197" s="454"/>
      <c r="C197" s="454"/>
      <c r="D197" s="454"/>
    </row>
    <row r="198" ht="12.75" customHeight="1">
      <c r="B198" s="454"/>
      <c r="C198" s="454"/>
      <c r="D198" s="454"/>
    </row>
    <row r="199" ht="12.75" customHeight="1">
      <c r="B199" s="454"/>
      <c r="C199" s="454"/>
      <c r="D199" s="454"/>
    </row>
    <row r="200" ht="12.75" customHeight="1">
      <c r="B200" s="454"/>
      <c r="C200" s="454"/>
      <c r="D200" s="454"/>
    </row>
    <row r="201" ht="12.75" customHeight="1">
      <c r="B201" s="454"/>
      <c r="C201" s="454"/>
      <c r="D201" s="454"/>
    </row>
    <row r="202" ht="12.75" customHeight="1">
      <c r="B202" s="454"/>
      <c r="C202" s="454"/>
      <c r="D202" s="454"/>
    </row>
    <row r="203" ht="12.75" customHeight="1">
      <c r="B203" s="454"/>
      <c r="C203" s="454"/>
      <c r="D203" s="454"/>
    </row>
    <row r="204" ht="12.75" customHeight="1">
      <c r="B204" s="454"/>
      <c r="C204" s="454"/>
      <c r="D204" s="454"/>
    </row>
    <row r="205" ht="12.75" customHeight="1">
      <c r="B205" s="454"/>
      <c r="C205" s="454"/>
      <c r="D205" s="454"/>
    </row>
    <row r="206" ht="12.75" customHeight="1">
      <c r="B206" s="454"/>
      <c r="C206" s="454"/>
      <c r="D206" s="454"/>
    </row>
    <row r="207" ht="12.75" customHeight="1">
      <c r="B207" s="454"/>
      <c r="C207" s="454"/>
      <c r="D207" s="454"/>
    </row>
    <row r="208" ht="12.75" customHeight="1">
      <c r="B208" s="454"/>
      <c r="C208" s="454"/>
      <c r="D208" s="454"/>
    </row>
    <row r="209" ht="12.75" customHeight="1">
      <c r="B209" s="454"/>
      <c r="C209" s="454"/>
      <c r="D209" s="454"/>
    </row>
    <row r="210" ht="12.75" customHeight="1">
      <c r="B210" s="454"/>
      <c r="C210" s="454"/>
      <c r="D210" s="454"/>
    </row>
    <row r="211" ht="12.75" customHeight="1">
      <c r="B211" s="454"/>
      <c r="C211" s="454"/>
      <c r="D211" s="454"/>
    </row>
    <row r="212" ht="12.75" customHeight="1">
      <c r="B212" s="454"/>
      <c r="C212" s="454"/>
      <c r="D212" s="454"/>
    </row>
    <row r="213" ht="12.75" customHeight="1">
      <c r="B213" s="454"/>
      <c r="C213" s="454"/>
      <c r="D213" s="454"/>
    </row>
    <row r="214" ht="12.75" customHeight="1">
      <c r="B214" s="454"/>
      <c r="C214" s="454"/>
      <c r="D214" s="454"/>
    </row>
    <row r="215" ht="12.75" customHeight="1">
      <c r="B215" s="454"/>
      <c r="C215" s="454"/>
      <c r="D215" s="454"/>
    </row>
    <row r="216" ht="12.75" customHeight="1">
      <c r="B216" s="454"/>
      <c r="C216" s="454"/>
      <c r="D216" s="454"/>
    </row>
    <row r="217" ht="12.75" customHeight="1">
      <c r="B217" s="454"/>
      <c r="C217" s="454"/>
      <c r="D217" s="454"/>
    </row>
    <row r="218" ht="12.75" customHeight="1">
      <c r="B218" s="454"/>
      <c r="C218" s="454"/>
      <c r="D218" s="454"/>
    </row>
    <row r="219" ht="12.75" customHeight="1">
      <c r="B219" s="454"/>
      <c r="C219" s="454"/>
      <c r="D219" s="454"/>
    </row>
    <row r="220" ht="12.75" customHeight="1">
      <c r="B220" s="454"/>
      <c r="C220" s="454"/>
      <c r="D220" s="454"/>
    </row>
    <row r="221" ht="12.75" customHeight="1">
      <c r="B221" s="454"/>
      <c r="C221" s="454"/>
      <c r="D221" s="454"/>
    </row>
    <row r="222" ht="12.75" customHeight="1">
      <c r="B222" s="454"/>
      <c r="C222" s="454"/>
      <c r="D222" s="454"/>
    </row>
    <row r="223" ht="12.75" customHeight="1">
      <c r="B223" s="454"/>
      <c r="C223" s="454"/>
      <c r="D223" s="454"/>
    </row>
    <row r="224" ht="12.75" customHeight="1">
      <c r="B224" s="454"/>
      <c r="C224" s="454"/>
      <c r="D224" s="454"/>
    </row>
    <row r="225" ht="12.75" customHeight="1">
      <c r="B225" s="454"/>
      <c r="C225" s="454"/>
      <c r="D225" s="454"/>
    </row>
    <row r="226" ht="12.75" customHeight="1">
      <c r="B226" s="454"/>
      <c r="C226" s="454"/>
      <c r="D226" s="454"/>
    </row>
    <row r="227" ht="12.75" customHeight="1">
      <c r="B227" s="454"/>
      <c r="C227" s="454"/>
      <c r="D227" s="454"/>
    </row>
    <row r="228" ht="12.75" customHeight="1">
      <c r="B228" s="454"/>
      <c r="C228" s="454"/>
      <c r="D228" s="454"/>
    </row>
    <row r="229" ht="12.75" customHeight="1">
      <c r="B229" s="454"/>
      <c r="C229" s="454"/>
      <c r="D229" s="454"/>
    </row>
    <row r="230" ht="12.75" customHeight="1">
      <c r="B230" s="454"/>
      <c r="C230" s="454"/>
      <c r="D230" s="454"/>
    </row>
    <row r="231" ht="12.75" customHeight="1">
      <c r="B231" s="454"/>
      <c r="C231" s="454"/>
      <c r="D231" s="454"/>
    </row>
    <row r="232" ht="12.75" customHeight="1">
      <c r="B232" s="454"/>
      <c r="C232" s="454"/>
      <c r="D232" s="454"/>
    </row>
    <row r="233" ht="12.75" customHeight="1">
      <c r="B233" s="454"/>
      <c r="C233" s="454"/>
      <c r="D233" s="454"/>
    </row>
    <row r="234" ht="12.75" customHeight="1">
      <c r="B234" s="454"/>
      <c r="C234" s="454"/>
      <c r="D234" s="454"/>
    </row>
    <row r="235" ht="12.75" customHeight="1">
      <c r="B235" s="454"/>
      <c r="C235" s="454"/>
      <c r="D235" s="454"/>
    </row>
    <row r="236" ht="12.75" customHeight="1">
      <c r="B236" s="454"/>
      <c r="C236" s="454"/>
      <c r="D236" s="454"/>
    </row>
    <row r="237" ht="12.75" customHeight="1">
      <c r="B237" s="454"/>
      <c r="C237" s="454"/>
      <c r="D237" s="454"/>
    </row>
    <row r="238" ht="12.75" customHeight="1">
      <c r="B238" s="454"/>
      <c r="C238" s="454"/>
      <c r="D238" s="454"/>
    </row>
    <row r="239" ht="12.75" customHeight="1">
      <c r="B239" s="454"/>
      <c r="C239" s="454"/>
      <c r="D239" s="454"/>
    </row>
    <row r="240" ht="12.75" customHeight="1">
      <c r="B240" s="454"/>
      <c r="C240" s="454"/>
      <c r="D240" s="454"/>
    </row>
    <row r="241" ht="12.75" customHeight="1">
      <c r="B241" s="454"/>
      <c r="C241" s="454"/>
      <c r="D241" s="454"/>
    </row>
    <row r="242" ht="12.75" customHeight="1">
      <c r="B242" s="454"/>
      <c r="C242" s="454"/>
      <c r="D242" s="454"/>
    </row>
    <row r="243" ht="12.75" customHeight="1">
      <c r="B243" s="454"/>
      <c r="C243" s="454"/>
      <c r="D243" s="454"/>
    </row>
    <row r="244" ht="12.75" customHeight="1">
      <c r="B244" s="454"/>
      <c r="C244" s="454"/>
      <c r="D244" s="454"/>
    </row>
    <row r="245" ht="12.75" customHeight="1">
      <c r="B245" s="454"/>
      <c r="C245" s="454"/>
      <c r="D245" s="454"/>
    </row>
    <row r="246" ht="12.75" customHeight="1">
      <c r="B246" s="454"/>
      <c r="C246" s="454"/>
      <c r="D246" s="454"/>
    </row>
    <row r="247" ht="12.75" customHeight="1">
      <c r="B247" s="454"/>
      <c r="C247" s="454"/>
      <c r="D247" s="454"/>
    </row>
    <row r="248" ht="12.75" customHeight="1">
      <c r="B248" s="454"/>
      <c r="C248" s="454"/>
      <c r="D248" s="454"/>
    </row>
    <row r="249" ht="12.75" customHeight="1">
      <c r="B249" s="454"/>
      <c r="C249" s="454"/>
      <c r="D249" s="454"/>
    </row>
    <row r="250" ht="12.75" customHeight="1">
      <c r="B250" s="454"/>
      <c r="C250" s="454"/>
      <c r="D250" s="454"/>
    </row>
    <row r="251" ht="12.75" customHeight="1">
      <c r="B251" s="454"/>
      <c r="C251" s="454"/>
      <c r="D251" s="454"/>
    </row>
    <row r="252" ht="12.75" customHeight="1">
      <c r="B252" s="454"/>
      <c r="C252" s="454"/>
      <c r="D252" s="454"/>
    </row>
    <row r="253" ht="12.75" customHeight="1">
      <c r="B253" s="454"/>
      <c r="C253" s="454"/>
      <c r="D253" s="454"/>
    </row>
    <row r="254" ht="12.75" customHeight="1">
      <c r="B254" s="454"/>
      <c r="C254" s="454"/>
      <c r="D254" s="454"/>
    </row>
    <row r="255" ht="12.75" customHeight="1">
      <c r="B255" s="454"/>
      <c r="C255" s="454"/>
      <c r="D255" s="454"/>
    </row>
    <row r="256" ht="12.75" customHeight="1">
      <c r="B256" s="454"/>
      <c r="C256" s="454"/>
      <c r="D256" s="454"/>
    </row>
    <row r="257" ht="12.75" customHeight="1">
      <c r="B257" s="454"/>
      <c r="C257" s="454"/>
      <c r="D257" s="454"/>
    </row>
    <row r="258" ht="12.75" customHeight="1">
      <c r="B258" s="454"/>
      <c r="C258" s="454"/>
      <c r="D258" s="454"/>
    </row>
    <row r="259" ht="12.75" customHeight="1">
      <c r="B259" s="454"/>
      <c r="C259" s="454"/>
      <c r="D259" s="454"/>
    </row>
    <row r="260" ht="12.75" customHeight="1">
      <c r="B260" s="454"/>
      <c r="C260" s="454"/>
      <c r="D260" s="454"/>
    </row>
    <row r="261" ht="12.75" customHeight="1">
      <c r="B261" s="454"/>
      <c r="C261" s="454"/>
      <c r="D261" s="454"/>
    </row>
    <row r="262" ht="12.75" customHeight="1">
      <c r="B262" s="454"/>
      <c r="C262" s="454"/>
      <c r="D262" s="454"/>
    </row>
    <row r="263" ht="12.75" customHeight="1">
      <c r="B263" s="454"/>
      <c r="C263" s="454"/>
      <c r="D263" s="454"/>
    </row>
    <row r="264" ht="12.75" customHeight="1">
      <c r="B264" s="454"/>
      <c r="C264" s="454"/>
      <c r="D264" s="454"/>
    </row>
    <row r="265" ht="12.75" customHeight="1">
      <c r="B265" s="454"/>
      <c r="C265" s="454"/>
      <c r="D265" s="454"/>
    </row>
    <row r="266" ht="12.75" customHeight="1">
      <c r="B266" s="454"/>
      <c r="C266" s="454"/>
      <c r="D266" s="454"/>
    </row>
    <row r="267" ht="12.75" customHeight="1">
      <c r="B267" s="454"/>
      <c r="C267" s="454"/>
      <c r="D267" s="454"/>
    </row>
    <row r="268" ht="12.75" customHeight="1">
      <c r="B268" s="454"/>
      <c r="C268" s="454"/>
      <c r="D268" s="454"/>
    </row>
    <row r="269" ht="12.75" customHeight="1">
      <c r="B269" s="454"/>
      <c r="C269" s="454"/>
      <c r="D269" s="454"/>
    </row>
    <row r="270" ht="12.75" customHeight="1">
      <c r="B270" s="454"/>
      <c r="C270" s="454"/>
      <c r="D270" s="454"/>
    </row>
    <row r="271" ht="12.75" customHeight="1">
      <c r="B271" s="454"/>
      <c r="C271" s="454"/>
      <c r="D271" s="454"/>
    </row>
    <row r="272" ht="12.75" customHeight="1">
      <c r="B272" s="454"/>
      <c r="C272" s="454"/>
      <c r="D272" s="454"/>
    </row>
    <row r="273" ht="12.75" customHeight="1">
      <c r="B273" s="454"/>
      <c r="C273" s="454"/>
      <c r="D273" s="454"/>
    </row>
    <row r="274" ht="12.75" customHeight="1">
      <c r="B274" s="454"/>
      <c r="C274" s="454"/>
      <c r="D274" s="454"/>
    </row>
    <row r="275" ht="12.75" customHeight="1">
      <c r="B275" s="454"/>
      <c r="C275" s="454"/>
      <c r="D275" s="454"/>
    </row>
    <row r="276" ht="12.75" customHeight="1">
      <c r="B276" s="454"/>
      <c r="C276" s="454"/>
      <c r="D276" s="454"/>
    </row>
    <row r="277" ht="12.75" customHeight="1">
      <c r="B277" s="454"/>
      <c r="C277" s="454"/>
      <c r="D277" s="454"/>
    </row>
    <row r="278" ht="12.75" customHeight="1">
      <c r="B278" s="454"/>
      <c r="C278" s="454"/>
      <c r="D278" s="454"/>
    </row>
    <row r="279" ht="12.75" customHeight="1">
      <c r="B279" s="454"/>
      <c r="C279" s="454"/>
      <c r="D279" s="454"/>
    </row>
    <row r="280" ht="12.75" customHeight="1">
      <c r="B280" s="454"/>
      <c r="C280" s="454"/>
      <c r="D280" s="454"/>
    </row>
    <row r="281" ht="12.75" customHeight="1">
      <c r="B281" s="454"/>
      <c r="C281" s="454"/>
      <c r="D281" s="454"/>
    </row>
    <row r="282" ht="12.75" customHeight="1">
      <c r="B282" s="454"/>
      <c r="C282" s="454"/>
      <c r="D282" s="454"/>
    </row>
    <row r="283" ht="12.75" customHeight="1">
      <c r="B283" s="454"/>
      <c r="C283" s="454"/>
      <c r="D283" s="454"/>
    </row>
    <row r="284" ht="12.75" customHeight="1">
      <c r="B284" s="454"/>
      <c r="C284" s="454"/>
      <c r="D284" s="454"/>
    </row>
    <row r="285" ht="12.75" customHeight="1">
      <c r="B285" s="454"/>
      <c r="C285" s="454"/>
      <c r="D285" s="454"/>
    </row>
    <row r="286" ht="12.75" customHeight="1">
      <c r="B286" s="454"/>
      <c r="C286" s="454"/>
      <c r="D286" s="454"/>
    </row>
    <row r="287" ht="12.75" customHeight="1">
      <c r="B287" s="454"/>
      <c r="C287" s="454"/>
      <c r="D287" s="454"/>
    </row>
    <row r="288" ht="12.75" customHeight="1">
      <c r="B288" s="454"/>
      <c r="C288" s="454"/>
      <c r="D288" s="454"/>
    </row>
    <row r="289" ht="12.75" customHeight="1">
      <c r="B289" s="454"/>
      <c r="C289" s="454"/>
      <c r="D289" s="454"/>
    </row>
    <row r="290" ht="12.75" customHeight="1">
      <c r="B290" s="454"/>
      <c r="C290" s="454"/>
      <c r="D290" s="454"/>
    </row>
    <row r="291" ht="12.75" customHeight="1">
      <c r="B291" s="454"/>
      <c r="C291" s="454"/>
      <c r="D291" s="454"/>
    </row>
    <row r="292" ht="12.75" customHeight="1">
      <c r="B292" s="454"/>
      <c r="C292" s="454"/>
      <c r="D292" s="454"/>
    </row>
    <row r="293" ht="12.75" customHeight="1">
      <c r="B293" s="454"/>
      <c r="C293" s="454"/>
      <c r="D293" s="454"/>
    </row>
    <row r="294" ht="12.75" customHeight="1">
      <c r="B294" s="454"/>
      <c r="C294" s="454"/>
      <c r="D294" s="454"/>
    </row>
    <row r="295" ht="12.75" customHeight="1">
      <c r="B295" s="454"/>
      <c r="C295" s="454"/>
      <c r="D295" s="454"/>
    </row>
    <row r="296" ht="12.75" customHeight="1">
      <c r="B296" s="454"/>
      <c r="C296" s="454"/>
      <c r="D296" s="454"/>
    </row>
    <row r="297" ht="12.75" customHeight="1">
      <c r="B297" s="454"/>
      <c r="C297" s="454"/>
      <c r="D297" s="454"/>
    </row>
    <row r="298" ht="12.75" customHeight="1">
      <c r="B298" s="454"/>
      <c r="C298" s="454"/>
      <c r="D298" s="454"/>
    </row>
    <row r="299" ht="12.75" customHeight="1">
      <c r="B299" s="454"/>
      <c r="C299" s="454"/>
      <c r="D299" s="454"/>
    </row>
    <row r="300" ht="12.75" customHeight="1">
      <c r="B300" s="454"/>
      <c r="C300" s="454"/>
      <c r="D300" s="454"/>
    </row>
    <row r="301" ht="12.75" customHeight="1">
      <c r="B301" s="454"/>
      <c r="C301" s="454"/>
      <c r="D301" s="454"/>
    </row>
    <row r="302" ht="12.75" customHeight="1">
      <c r="B302" s="454"/>
      <c r="C302" s="454"/>
      <c r="D302" s="454"/>
    </row>
    <row r="303" ht="12.75" customHeight="1">
      <c r="B303" s="454"/>
      <c r="C303" s="454"/>
      <c r="D303" s="454"/>
    </row>
    <row r="304" ht="12.75" customHeight="1">
      <c r="B304" s="454"/>
      <c r="C304" s="454"/>
      <c r="D304" s="454"/>
    </row>
    <row r="305" ht="12.75" customHeight="1">
      <c r="B305" s="454"/>
      <c r="C305" s="454"/>
      <c r="D305" s="454"/>
    </row>
    <row r="306" ht="12.75" customHeight="1">
      <c r="B306" s="454"/>
      <c r="C306" s="454"/>
      <c r="D306" s="454"/>
    </row>
    <row r="307" ht="12.75" customHeight="1">
      <c r="B307" s="454"/>
      <c r="C307" s="454"/>
      <c r="D307" s="454"/>
    </row>
    <row r="308" ht="12.75" customHeight="1">
      <c r="B308" s="454"/>
      <c r="C308" s="454"/>
      <c r="D308" s="454"/>
    </row>
    <row r="309" ht="12.75" customHeight="1">
      <c r="B309" s="454"/>
      <c r="C309" s="454"/>
      <c r="D309" s="454"/>
    </row>
    <row r="310" ht="12.75" customHeight="1">
      <c r="B310" s="454"/>
      <c r="C310" s="454"/>
      <c r="D310" s="454"/>
    </row>
    <row r="311" ht="12.75" customHeight="1">
      <c r="B311" s="454"/>
      <c r="C311" s="454"/>
      <c r="D311" s="454"/>
    </row>
    <row r="312" ht="12.75" customHeight="1">
      <c r="B312" s="454"/>
      <c r="C312" s="454"/>
      <c r="D312" s="454"/>
    </row>
    <row r="313" ht="12.75" customHeight="1">
      <c r="B313" s="454"/>
      <c r="C313" s="454"/>
      <c r="D313" s="454"/>
    </row>
    <row r="314" ht="12.75" customHeight="1">
      <c r="B314" s="454"/>
      <c r="C314" s="454"/>
      <c r="D314" s="454"/>
    </row>
    <row r="315" ht="12.75" customHeight="1">
      <c r="B315" s="454"/>
      <c r="C315" s="454"/>
      <c r="D315" s="454"/>
    </row>
    <row r="316" ht="12.75" customHeight="1">
      <c r="B316" s="454"/>
      <c r="C316" s="454"/>
      <c r="D316" s="454"/>
    </row>
    <row r="317" ht="12.75" customHeight="1">
      <c r="B317" s="454"/>
      <c r="C317" s="454"/>
      <c r="D317" s="454"/>
    </row>
    <row r="318" ht="12.75" customHeight="1">
      <c r="B318" s="454"/>
      <c r="C318" s="454"/>
      <c r="D318" s="454"/>
    </row>
    <row r="319" ht="12.75" customHeight="1">
      <c r="B319" s="454"/>
      <c r="C319" s="454"/>
      <c r="D319" s="454"/>
    </row>
    <row r="320" ht="12.75" customHeight="1">
      <c r="B320" s="454"/>
      <c r="C320" s="454"/>
      <c r="D320" s="454"/>
    </row>
    <row r="321" ht="12.75" customHeight="1">
      <c r="B321" s="454"/>
      <c r="C321" s="454"/>
      <c r="D321" s="454"/>
    </row>
    <row r="322" ht="12.75" customHeight="1">
      <c r="B322" s="454"/>
      <c r="C322" s="454"/>
      <c r="D322" s="454"/>
    </row>
    <row r="323" ht="12.75" customHeight="1">
      <c r="B323" s="454"/>
      <c r="C323" s="454"/>
      <c r="D323" s="454"/>
    </row>
    <row r="324" ht="12.75" customHeight="1">
      <c r="B324" s="454"/>
      <c r="C324" s="454"/>
      <c r="D324" s="454"/>
    </row>
    <row r="325" ht="12.75" customHeight="1">
      <c r="B325" s="454"/>
      <c r="C325" s="454"/>
      <c r="D325" s="454"/>
    </row>
    <row r="326" ht="12.75" customHeight="1">
      <c r="B326" s="454"/>
      <c r="C326" s="454"/>
      <c r="D326" s="454"/>
    </row>
    <row r="327" ht="12.75" customHeight="1">
      <c r="B327" s="454"/>
      <c r="C327" s="454"/>
      <c r="D327" s="454"/>
    </row>
    <row r="328" ht="12.75" customHeight="1">
      <c r="B328" s="454"/>
      <c r="C328" s="454"/>
      <c r="D328" s="454"/>
    </row>
    <row r="329" ht="12.75" customHeight="1">
      <c r="B329" s="454"/>
      <c r="C329" s="454"/>
      <c r="D329" s="454"/>
    </row>
    <row r="330" ht="12.75" customHeight="1">
      <c r="B330" s="454"/>
      <c r="C330" s="454"/>
      <c r="D330" s="454"/>
    </row>
    <row r="331" ht="12.75" customHeight="1">
      <c r="B331" s="454"/>
      <c r="C331" s="454"/>
      <c r="D331" s="454"/>
    </row>
    <row r="332" ht="12.75" customHeight="1">
      <c r="B332" s="454"/>
      <c r="C332" s="454"/>
      <c r="D332" s="454"/>
    </row>
    <row r="333" ht="12.75" customHeight="1">
      <c r="B333" s="454"/>
      <c r="C333" s="454"/>
      <c r="D333" s="454"/>
    </row>
    <row r="334" ht="12.75" customHeight="1">
      <c r="B334" s="454"/>
      <c r="C334" s="454"/>
      <c r="D334" s="454"/>
    </row>
    <row r="335" ht="12.75" customHeight="1">
      <c r="B335" s="454"/>
      <c r="C335" s="454"/>
      <c r="D335" s="454"/>
    </row>
    <row r="336" ht="12.75" customHeight="1">
      <c r="B336" s="454"/>
      <c r="C336" s="454"/>
      <c r="D336" s="454"/>
    </row>
    <row r="337" ht="12.75" customHeight="1">
      <c r="B337" s="454"/>
      <c r="C337" s="454"/>
      <c r="D337" s="454"/>
    </row>
    <row r="338" ht="12.75" customHeight="1">
      <c r="B338" s="454"/>
      <c r="C338" s="454"/>
      <c r="D338" s="454"/>
    </row>
    <row r="339" ht="12.75" customHeight="1">
      <c r="B339" s="454"/>
      <c r="C339" s="454"/>
      <c r="D339" s="454"/>
    </row>
    <row r="340" ht="12.75" customHeight="1">
      <c r="B340" s="454"/>
      <c r="C340" s="454"/>
      <c r="D340" s="454"/>
    </row>
    <row r="341" ht="12.75" customHeight="1">
      <c r="B341" s="454"/>
      <c r="C341" s="454"/>
      <c r="D341" s="454"/>
    </row>
    <row r="342" ht="12.75" customHeight="1">
      <c r="B342" s="454"/>
      <c r="C342" s="454"/>
      <c r="D342" s="454"/>
    </row>
    <row r="343" ht="12.75" customHeight="1">
      <c r="B343" s="454"/>
      <c r="C343" s="454"/>
      <c r="D343" s="454"/>
    </row>
    <row r="344" ht="12.75" customHeight="1">
      <c r="B344" s="454"/>
      <c r="C344" s="454"/>
      <c r="D344" s="454"/>
    </row>
    <row r="345" ht="12.75" customHeight="1">
      <c r="B345" s="454"/>
      <c r="C345" s="454"/>
      <c r="D345" s="454"/>
    </row>
    <row r="346" ht="12.75" customHeight="1">
      <c r="B346" s="454"/>
      <c r="C346" s="454"/>
      <c r="D346" s="454"/>
    </row>
    <row r="347" ht="12.75" customHeight="1">
      <c r="B347" s="454"/>
      <c r="C347" s="454"/>
      <c r="D347" s="454"/>
    </row>
    <row r="348" ht="12.75" customHeight="1">
      <c r="B348" s="454"/>
      <c r="C348" s="454"/>
      <c r="D348" s="454"/>
    </row>
    <row r="349" ht="12.75" customHeight="1">
      <c r="B349" s="454"/>
      <c r="C349" s="454"/>
      <c r="D349" s="454"/>
    </row>
    <row r="350" ht="12.75" customHeight="1">
      <c r="B350" s="454"/>
      <c r="C350" s="454"/>
      <c r="D350" s="454"/>
    </row>
    <row r="351" ht="12.75" customHeight="1">
      <c r="B351" s="454"/>
      <c r="C351" s="454"/>
      <c r="D351" s="454"/>
    </row>
    <row r="352" ht="12.75" customHeight="1">
      <c r="B352" s="454"/>
      <c r="C352" s="454"/>
      <c r="D352" s="454"/>
    </row>
    <row r="353" ht="12.75" customHeight="1">
      <c r="B353" s="454"/>
      <c r="C353" s="454"/>
      <c r="D353" s="454"/>
    </row>
    <row r="354" ht="12.75" customHeight="1">
      <c r="B354" s="454"/>
      <c r="C354" s="454"/>
      <c r="D354" s="454"/>
    </row>
    <row r="355" ht="12.75" customHeight="1">
      <c r="B355" s="454"/>
      <c r="C355" s="454"/>
      <c r="D355" s="454"/>
    </row>
    <row r="356" ht="12.75" customHeight="1">
      <c r="B356" s="454"/>
      <c r="C356" s="454"/>
      <c r="D356" s="454"/>
    </row>
    <row r="357" ht="12.75" customHeight="1">
      <c r="B357" s="454"/>
      <c r="C357" s="454"/>
      <c r="D357" s="454"/>
    </row>
    <row r="358" ht="12.75" customHeight="1">
      <c r="B358" s="454"/>
      <c r="C358" s="454"/>
      <c r="D358" s="454"/>
    </row>
    <row r="359" ht="12.75" customHeight="1">
      <c r="B359" s="454"/>
      <c r="C359" s="454"/>
      <c r="D359" s="454"/>
    </row>
    <row r="360" ht="12.75" customHeight="1">
      <c r="B360" s="454"/>
      <c r="C360" s="454"/>
      <c r="D360" s="454"/>
    </row>
    <row r="361" ht="12.75" customHeight="1">
      <c r="B361" s="454"/>
      <c r="C361" s="454"/>
      <c r="D361" s="454"/>
    </row>
    <row r="362" ht="12.75" customHeight="1">
      <c r="B362" s="454"/>
      <c r="C362" s="454"/>
      <c r="D362" s="454"/>
    </row>
    <row r="363" ht="12.75" customHeight="1">
      <c r="B363" s="454"/>
      <c r="C363" s="454"/>
      <c r="D363" s="454"/>
    </row>
    <row r="364" ht="12.75" customHeight="1">
      <c r="B364" s="454"/>
      <c r="C364" s="454"/>
      <c r="D364" s="454"/>
    </row>
    <row r="365" ht="12.75" customHeight="1">
      <c r="B365" s="454"/>
      <c r="C365" s="454"/>
      <c r="D365" s="454"/>
    </row>
    <row r="366" ht="12.75" customHeight="1">
      <c r="B366" s="454"/>
      <c r="C366" s="454"/>
      <c r="D366" s="454"/>
    </row>
    <row r="367" ht="12.75" customHeight="1">
      <c r="B367" s="454"/>
      <c r="C367" s="454"/>
      <c r="D367" s="454"/>
    </row>
    <row r="368" ht="12.75" customHeight="1">
      <c r="B368" s="454"/>
      <c r="C368" s="454"/>
      <c r="D368" s="454"/>
    </row>
    <row r="369" ht="12.75" customHeight="1">
      <c r="B369" s="454"/>
      <c r="C369" s="454"/>
      <c r="D369" s="454"/>
    </row>
    <row r="370" ht="12.75" customHeight="1">
      <c r="B370" s="454"/>
      <c r="C370" s="454"/>
      <c r="D370" s="454"/>
    </row>
    <row r="371" ht="12.75" customHeight="1">
      <c r="B371" s="454"/>
      <c r="C371" s="454"/>
      <c r="D371" s="454"/>
    </row>
    <row r="372" ht="12.75" customHeight="1">
      <c r="B372" s="454"/>
      <c r="C372" s="454"/>
      <c r="D372" s="454"/>
    </row>
    <row r="373" ht="12.75" customHeight="1">
      <c r="B373" s="454"/>
      <c r="C373" s="454"/>
      <c r="D373" s="454"/>
    </row>
    <row r="374" ht="12.75" customHeight="1">
      <c r="B374" s="454"/>
      <c r="C374" s="454"/>
      <c r="D374" s="454"/>
    </row>
    <row r="375" ht="12.75" customHeight="1">
      <c r="B375" s="454"/>
      <c r="C375" s="454"/>
      <c r="D375" s="454"/>
    </row>
    <row r="376" ht="12.75" customHeight="1">
      <c r="B376" s="454"/>
      <c r="C376" s="454"/>
      <c r="D376" s="454"/>
    </row>
    <row r="377" ht="12.75" customHeight="1">
      <c r="B377" s="454"/>
      <c r="C377" s="454"/>
      <c r="D377" s="454"/>
    </row>
    <row r="378" ht="12.75" customHeight="1">
      <c r="B378" s="454"/>
      <c r="C378" s="454"/>
      <c r="D378" s="454"/>
    </row>
    <row r="379" ht="12.75" customHeight="1">
      <c r="B379" s="454"/>
      <c r="C379" s="454"/>
      <c r="D379" s="454"/>
    </row>
    <row r="380" ht="12.75" customHeight="1">
      <c r="B380" s="454"/>
      <c r="C380" s="454"/>
      <c r="D380" s="454"/>
    </row>
    <row r="381" ht="12.75" customHeight="1">
      <c r="B381" s="454"/>
      <c r="C381" s="454"/>
      <c r="D381" s="454"/>
    </row>
    <row r="382" ht="12.75" customHeight="1">
      <c r="B382" s="454"/>
      <c r="C382" s="454"/>
      <c r="D382" s="454"/>
    </row>
    <row r="383" ht="12.75" customHeight="1">
      <c r="B383" s="454"/>
      <c r="C383" s="454"/>
      <c r="D383" s="454"/>
    </row>
    <row r="384" ht="12.75" customHeight="1">
      <c r="B384" s="454"/>
      <c r="C384" s="454"/>
      <c r="D384" s="454"/>
    </row>
    <row r="385" ht="12.75" customHeight="1">
      <c r="B385" s="454"/>
      <c r="C385" s="454"/>
      <c r="D385" s="454"/>
    </row>
    <row r="386" ht="12.75" customHeight="1">
      <c r="B386" s="454"/>
      <c r="C386" s="454"/>
      <c r="D386" s="454"/>
    </row>
    <row r="387" ht="12.75" customHeight="1">
      <c r="B387" s="454"/>
      <c r="C387" s="454"/>
      <c r="D387" s="454"/>
    </row>
    <row r="388" ht="12.75" customHeight="1">
      <c r="B388" s="454"/>
      <c r="C388" s="454"/>
      <c r="D388" s="454"/>
    </row>
    <row r="389" ht="12.75" customHeight="1">
      <c r="B389" s="454"/>
      <c r="C389" s="454"/>
      <c r="D389" s="454"/>
    </row>
    <row r="390" ht="12.75" customHeight="1">
      <c r="B390" s="454"/>
      <c r="C390" s="454"/>
      <c r="D390" s="454"/>
    </row>
    <row r="391" ht="12.75" customHeight="1">
      <c r="B391" s="454"/>
      <c r="C391" s="454"/>
      <c r="D391" s="454"/>
    </row>
    <row r="392" ht="12.75" customHeight="1">
      <c r="B392" s="454"/>
      <c r="C392" s="454"/>
      <c r="D392" s="454"/>
    </row>
    <row r="393" ht="12.75" customHeight="1">
      <c r="B393" s="454"/>
      <c r="C393" s="454"/>
      <c r="D393" s="454"/>
    </row>
    <row r="394" ht="12.75" customHeight="1">
      <c r="B394" s="454"/>
      <c r="C394" s="454"/>
      <c r="D394" s="454"/>
    </row>
    <row r="395" ht="12.75" customHeight="1">
      <c r="B395" s="454"/>
      <c r="C395" s="454"/>
      <c r="D395" s="454"/>
    </row>
    <row r="396" ht="12.75" customHeight="1">
      <c r="B396" s="454"/>
      <c r="C396" s="454"/>
      <c r="D396" s="454"/>
    </row>
    <row r="397" ht="12.75" customHeight="1">
      <c r="B397" s="454"/>
      <c r="C397" s="454"/>
      <c r="D397" s="454"/>
    </row>
    <row r="398" ht="12.75" customHeight="1">
      <c r="B398" s="454"/>
      <c r="C398" s="454"/>
      <c r="D398" s="454"/>
    </row>
    <row r="399" ht="12.75" customHeight="1">
      <c r="B399" s="454"/>
      <c r="C399" s="454"/>
      <c r="D399" s="454"/>
    </row>
    <row r="400" ht="12.75" customHeight="1">
      <c r="B400" s="454"/>
      <c r="C400" s="454"/>
      <c r="D400" s="454"/>
    </row>
    <row r="401" ht="12.75" customHeight="1">
      <c r="B401" s="454"/>
      <c r="C401" s="454"/>
      <c r="D401" s="454"/>
    </row>
    <row r="402" ht="12.75" customHeight="1">
      <c r="B402" s="454"/>
      <c r="C402" s="454"/>
      <c r="D402" s="454"/>
    </row>
    <row r="403" ht="12.75" customHeight="1">
      <c r="B403" s="454"/>
      <c r="C403" s="454"/>
      <c r="D403" s="454"/>
    </row>
    <row r="404" ht="12.75" customHeight="1">
      <c r="B404" s="454"/>
      <c r="C404" s="454"/>
      <c r="D404" s="454"/>
    </row>
    <row r="405" ht="12.75" customHeight="1">
      <c r="B405" s="454"/>
      <c r="C405" s="454"/>
      <c r="D405" s="454"/>
    </row>
    <row r="406" ht="12.75" customHeight="1">
      <c r="B406" s="454"/>
      <c r="C406" s="454"/>
      <c r="D406" s="454"/>
    </row>
    <row r="407" ht="12.75" customHeight="1">
      <c r="B407" s="454"/>
      <c r="C407" s="454"/>
      <c r="D407" s="454"/>
    </row>
    <row r="408" ht="12.75" customHeight="1">
      <c r="B408" s="454"/>
      <c r="C408" s="454"/>
      <c r="D408" s="454"/>
    </row>
    <row r="409" ht="12.75" customHeight="1">
      <c r="B409" s="454"/>
      <c r="C409" s="454"/>
      <c r="D409" s="454"/>
    </row>
    <row r="410" ht="12.75" customHeight="1">
      <c r="B410" s="454"/>
      <c r="C410" s="454"/>
      <c r="D410" s="454"/>
    </row>
    <row r="411" ht="12.75" customHeight="1">
      <c r="B411" s="454"/>
      <c r="C411" s="454"/>
      <c r="D411" s="454"/>
    </row>
    <row r="412" ht="12.75" customHeight="1">
      <c r="B412" s="454"/>
      <c r="C412" s="454"/>
      <c r="D412" s="454"/>
    </row>
    <row r="413" ht="12.75" customHeight="1">
      <c r="B413" s="454"/>
      <c r="C413" s="454"/>
      <c r="D413" s="454"/>
    </row>
    <row r="414" ht="12.75" customHeight="1">
      <c r="B414" s="454"/>
      <c r="C414" s="454"/>
      <c r="D414" s="454"/>
    </row>
    <row r="415" ht="12.75" customHeight="1">
      <c r="B415" s="454"/>
      <c r="C415" s="454"/>
      <c r="D415" s="454"/>
    </row>
    <row r="416" ht="12.75" customHeight="1">
      <c r="B416" s="454"/>
      <c r="C416" s="454"/>
      <c r="D416" s="454"/>
    </row>
    <row r="417" ht="12.75" customHeight="1">
      <c r="B417" s="454"/>
      <c r="C417" s="454"/>
      <c r="D417" s="454"/>
    </row>
    <row r="418" ht="12.75" customHeight="1">
      <c r="B418" s="454"/>
      <c r="C418" s="454"/>
      <c r="D418" s="454"/>
    </row>
    <row r="419" ht="12.75" customHeight="1">
      <c r="B419" s="454"/>
      <c r="C419" s="454"/>
      <c r="D419" s="454"/>
    </row>
    <row r="420" ht="12.75" customHeight="1">
      <c r="B420" s="454"/>
      <c r="C420" s="454"/>
      <c r="D420" s="454"/>
    </row>
    <row r="421" ht="12.75" customHeight="1">
      <c r="B421" s="454"/>
      <c r="C421" s="454"/>
      <c r="D421" s="454"/>
    </row>
    <row r="422" ht="12.75" customHeight="1">
      <c r="B422" s="454"/>
      <c r="C422" s="454"/>
      <c r="D422" s="454"/>
    </row>
    <row r="423" ht="12.75" customHeight="1">
      <c r="B423" s="454"/>
      <c r="C423" s="454"/>
      <c r="D423" s="454"/>
    </row>
    <row r="424" ht="12.75" customHeight="1">
      <c r="B424" s="454"/>
      <c r="C424" s="454"/>
      <c r="D424" s="454"/>
    </row>
    <row r="425" ht="12.75" customHeight="1">
      <c r="B425" s="454"/>
      <c r="C425" s="454"/>
      <c r="D425" s="454"/>
    </row>
    <row r="426" ht="12.75" customHeight="1">
      <c r="B426" s="454"/>
      <c r="C426" s="454"/>
      <c r="D426" s="454"/>
    </row>
    <row r="427" ht="12.75" customHeight="1">
      <c r="B427" s="454"/>
      <c r="C427" s="454"/>
      <c r="D427" s="454"/>
    </row>
    <row r="428" ht="12.75" customHeight="1">
      <c r="B428" s="454"/>
      <c r="C428" s="454"/>
      <c r="D428" s="454"/>
    </row>
    <row r="429" ht="12.75" customHeight="1">
      <c r="B429" s="454"/>
      <c r="C429" s="454"/>
      <c r="D429" s="454"/>
    </row>
    <row r="430" ht="12.75" customHeight="1">
      <c r="B430" s="454"/>
      <c r="C430" s="454"/>
      <c r="D430" s="454"/>
    </row>
    <row r="431" ht="12.75" customHeight="1">
      <c r="B431" s="454"/>
      <c r="C431" s="454"/>
      <c r="D431" s="454"/>
    </row>
    <row r="432" ht="12.75" customHeight="1">
      <c r="B432" s="454"/>
      <c r="C432" s="454"/>
      <c r="D432" s="454"/>
    </row>
    <row r="433" ht="12.75" customHeight="1">
      <c r="B433" s="454"/>
      <c r="C433" s="454"/>
      <c r="D433" s="454"/>
    </row>
    <row r="434" ht="12.75" customHeight="1">
      <c r="B434" s="454"/>
      <c r="C434" s="454"/>
      <c r="D434" s="454"/>
    </row>
    <row r="435" ht="12.75" customHeight="1">
      <c r="B435" s="454"/>
      <c r="C435" s="454"/>
      <c r="D435" s="454"/>
    </row>
    <row r="436" ht="12.75" customHeight="1">
      <c r="B436" s="454"/>
      <c r="C436" s="454"/>
      <c r="D436" s="454"/>
    </row>
    <row r="437" ht="12.75" customHeight="1">
      <c r="B437" s="454"/>
      <c r="C437" s="454"/>
      <c r="D437" s="454"/>
    </row>
    <row r="438" ht="12.75" customHeight="1">
      <c r="B438" s="454"/>
      <c r="C438" s="454"/>
      <c r="D438" s="454"/>
    </row>
    <row r="439" ht="12.75" customHeight="1">
      <c r="B439" s="454"/>
      <c r="C439" s="454"/>
      <c r="D439" s="454"/>
    </row>
    <row r="440" ht="12.75" customHeight="1">
      <c r="B440" s="454"/>
      <c r="C440" s="454"/>
      <c r="D440" s="454"/>
    </row>
    <row r="441" ht="12.75" customHeight="1">
      <c r="B441" s="454"/>
      <c r="C441" s="454"/>
      <c r="D441" s="454"/>
    </row>
    <row r="442" ht="12.75" customHeight="1">
      <c r="B442" s="454"/>
      <c r="C442" s="454"/>
      <c r="D442" s="454"/>
    </row>
    <row r="443" ht="12.75" customHeight="1">
      <c r="B443" s="454"/>
      <c r="C443" s="454"/>
      <c r="D443" s="454"/>
    </row>
    <row r="444" ht="12.75" customHeight="1">
      <c r="B444" s="454"/>
      <c r="C444" s="454"/>
      <c r="D444" s="454"/>
    </row>
    <row r="445" ht="12.75" customHeight="1">
      <c r="B445" s="454"/>
      <c r="C445" s="454"/>
      <c r="D445" s="454"/>
    </row>
    <row r="446" ht="12.75" customHeight="1">
      <c r="B446" s="454"/>
      <c r="C446" s="454"/>
      <c r="D446" s="454"/>
    </row>
    <row r="447" ht="12.75" customHeight="1">
      <c r="B447" s="454"/>
      <c r="C447" s="454"/>
      <c r="D447" s="454"/>
    </row>
    <row r="448" ht="12.75" customHeight="1">
      <c r="B448" s="454"/>
      <c r="C448" s="454"/>
      <c r="D448" s="454"/>
    </row>
    <row r="449" ht="12.75" customHeight="1">
      <c r="B449" s="454"/>
      <c r="C449" s="454"/>
      <c r="D449" s="454"/>
    </row>
    <row r="450" ht="12.75" customHeight="1">
      <c r="B450" s="454"/>
      <c r="C450" s="454"/>
      <c r="D450" s="454"/>
    </row>
    <row r="451" ht="12.75" customHeight="1">
      <c r="B451" s="454"/>
      <c r="C451" s="454"/>
      <c r="D451" s="454"/>
    </row>
    <row r="452" ht="12.75" customHeight="1">
      <c r="B452" s="454"/>
      <c r="C452" s="454"/>
      <c r="D452" s="454"/>
    </row>
    <row r="453" ht="12.75" customHeight="1">
      <c r="B453" s="454"/>
      <c r="C453" s="454"/>
      <c r="D453" s="454"/>
    </row>
    <row r="454" ht="12.75" customHeight="1">
      <c r="B454" s="454"/>
      <c r="C454" s="454"/>
      <c r="D454" s="454"/>
    </row>
    <row r="455" ht="12.75" customHeight="1">
      <c r="B455" s="454"/>
      <c r="C455" s="454"/>
      <c r="D455" s="454"/>
    </row>
    <row r="456" ht="12.75" customHeight="1">
      <c r="B456" s="454"/>
      <c r="C456" s="454"/>
      <c r="D456" s="454"/>
    </row>
    <row r="457" ht="12.75" customHeight="1">
      <c r="B457" s="454"/>
      <c r="C457" s="454"/>
      <c r="D457" s="454"/>
    </row>
    <row r="458" ht="12.75" customHeight="1">
      <c r="B458" s="454"/>
      <c r="C458" s="454"/>
      <c r="D458" s="454"/>
    </row>
    <row r="459" ht="12.75" customHeight="1">
      <c r="B459" s="454"/>
      <c r="C459" s="454"/>
      <c r="D459" s="454"/>
    </row>
    <row r="460" ht="12.75" customHeight="1">
      <c r="B460" s="454"/>
      <c r="C460" s="454"/>
      <c r="D460" s="454"/>
    </row>
    <row r="461" ht="12.75" customHeight="1">
      <c r="B461" s="454"/>
      <c r="C461" s="454"/>
      <c r="D461" s="454"/>
    </row>
    <row r="462" ht="12.75" customHeight="1">
      <c r="B462" s="454"/>
      <c r="C462" s="454"/>
      <c r="D462" s="454"/>
    </row>
    <row r="463" ht="12.75" customHeight="1">
      <c r="B463" s="454"/>
      <c r="C463" s="454"/>
      <c r="D463" s="454"/>
    </row>
    <row r="464" ht="12.75" customHeight="1">
      <c r="B464" s="454"/>
      <c r="C464" s="454"/>
      <c r="D464" s="454"/>
    </row>
    <row r="465" ht="12.75" customHeight="1">
      <c r="B465" s="454"/>
      <c r="C465" s="454"/>
      <c r="D465" s="454"/>
    </row>
    <row r="466" ht="12.75" customHeight="1">
      <c r="B466" s="454"/>
      <c r="C466" s="454"/>
      <c r="D466" s="454"/>
    </row>
    <row r="467" ht="12.75" customHeight="1">
      <c r="B467" s="454"/>
      <c r="C467" s="454"/>
      <c r="D467" s="454"/>
    </row>
    <row r="468" ht="12.75" customHeight="1">
      <c r="B468" s="454"/>
      <c r="C468" s="454"/>
      <c r="D468" s="454"/>
    </row>
    <row r="469" ht="12.75" customHeight="1">
      <c r="B469" s="454"/>
      <c r="C469" s="454"/>
      <c r="D469" s="454"/>
    </row>
    <row r="470" ht="12.75" customHeight="1">
      <c r="B470" s="454"/>
      <c r="C470" s="454"/>
      <c r="D470" s="454"/>
    </row>
    <row r="471" ht="12.75" customHeight="1">
      <c r="B471" s="454"/>
      <c r="C471" s="454"/>
      <c r="D471" s="454"/>
    </row>
    <row r="472" ht="12.75" customHeight="1">
      <c r="B472" s="454"/>
      <c r="C472" s="454"/>
      <c r="D472" s="454"/>
    </row>
    <row r="473" ht="12.75" customHeight="1">
      <c r="B473" s="454"/>
      <c r="C473" s="454"/>
      <c r="D473" s="454"/>
    </row>
    <row r="474" ht="12.75" customHeight="1">
      <c r="B474" s="454"/>
      <c r="C474" s="454"/>
      <c r="D474" s="454"/>
    </row>
    <row r="475" ht="12.75" customHeight="1">
      <c r="B475" s="454"/>
      <c r="C475" s="454"/>
      <c r="D475" s="454"/>
    </row>
    <row r="476" ht="12.75" customHeight="1">
      <c r="B476" s="454"/>
      <c r="C476" s="454"/>
      <c r="D476" s="454"/>
    </row>
    <row r="477" ht="12.75" customHeight="1">
      <c r="B477" s="454"/>
      <c r="C477" s="454"/>
      <c r="D477" s="454"/>
    </row>
    <row r="478" ht="12.75" customHeight="1">
      <c r="B478" s="454"/>
      <c r="C478" s="454"/>
      <c r="D478" s="454"/>
    </row>
    <row r="479" ht="12.75" customHeight="1">
      <c r="B479" s="454"/>
      <c r="C479" s="454"/>
      <c r="D479" s="454"/>
    </row>
    <row r="480" ht="12.75" customHeight="1">
      <c r="B480" s="454"/>
      <c r="C480" s="454"/>
      <c r="D480" s="454"/>
    </row>
    <row r="481" ht="12.75" customHeight="1">
      <c r="B481" s="454"/>
      <c r="C481" s="454"/>
      <c r="D481" s="454"/>
    </row>
    <row r="482" ht="12.75" customHeight="1">
      <c r="B482" s="454"/>
      <c r="C482" s="454"/>
      <c r="D482" s="454"/>
    </row>
    <row r="483" ht="12.75" customHeight="1">
      <c r="B483" s="454"/>
      <c r="C483" s="454"/>
      <c r="D483" s="454"/>
    </row>
    <row r="484" ht="12.75" customHeight="1">
      <c r="B484" s="454"/>
      <c r="C484" s="454"/>
      <c r="D484" s="454"/>
    </row>
    <row r="485" ht="12.75" customHeight="1">
      <c r="B485" s="454"/>
      <c r="C485" s="454"/>
      <c r="D485" s="454"/>
    </row>
    <row r="486" ht="12.75" customHeight="1">
      <c r="B486" s="454"/>
      <c r="C486" s="454"/>
      <c r="D486" s="454"/>
    </row>
    <row r="487" ht="12.75" customHeight="1">
      <c r="B487" s="454"/>
      <c r="C487" s="454"/>
      <c r="D487" s="454"/>
    </row>
    <row r="488" ht="12.75" customHeight="1">
      <c r="B488" s="454"/>
      <c r="C488" s="454"/>
      <c r="D488" s="454"/>
    </row>
    <row r="489" ht="12.75" customHeight="1">
      <c r="B489" s="454"/>
      <c r="C489" s="454"/>
      <c r="D489" s="454"/>
    </row>
    <row r="490" ht="12.75" customHeight="1">
      <c r="B490" s="454"/>
      <c r="C490" s="454"/>
      <c r="D490" s="454"/>
    </row>
    <row r="491" ht="12.75" customHeight="1">
      <c r="B491" s="454"/>
      <c r="C491" s="454"/>
      <c r="D491" s="454"/>
    </row>
    <row r="492" ht="12.75" customHeight="1">
      <c r="B492" s="454"/>
      <c r="C492" s="454"/>
      <c r="D492" s="454"/>
    </row>
    <row r="493" ht="12.75" customHeight="1">
      <c r="B493" s="454"/>
      <c r="C493" s="454"/>
      <c r="D493" s="454"/>
    </row>
    <row r="494" ht="12.75" customHeight="1">
      <c r="B494" s="454"/>
      <c r="C494" s="454"/>
      <c r="D494" s="454"/>
    </row>
    <row r="495" ht="12.75" customHeight="1">
      <c r="B495" s="454"/>
      <c r="C495" s="454"/>
      <c r="D495" s="454"/>
    </row>
    <row r="496" ht="12.75" customHeight="1">
      <c r="B496" s="454"/>
      <c r="C496" s="454"/>
      <c r="D496" s="454"/>
    </row>
    <row r="497" ht="12.75" customHeight="1">
      <c r="B497" s="454"/>
      <c r="C497" s="454"/>
      <c r="D497" s="454"/>
    </row>
    <row r="498" ht="12.75" customHeight="1">
      <c r="B498" s="454"/>
      <c r="C498" s="454"/>
      <c r="D498" s="454"/>
    </row>
    <row r="499" ht="12.75" customHeight="1">
      <c r="B499" s="454"/>
      <c r="C499" s="454"/>
      <c r="D499" s="454"/>
    </row>
    <row r="500" ht="12.75" customHeight="1">
      <c r="B500" s="454"/>
      <c r="C500" s="454"/>
      <c r="D500" s="454"/>
    </row>
    <row r="501" ht="12.75" customHeight="1">
      <c r="B501" s="454"/>
      <c r="C501" s="454"/>
      <c r="D501" s="454"/>
    </row>
    <row r="502" ht="12.75" customHeight="1">
      <c r="B502" s="454"/>
      <c r="C502" s="454"/>
      <c r="D502" s="454"/>
    </row>
    <row r="503" ht="12.75" customHeight="1">
      <c r="B503" s="454"/>
      <c r="C503" s="454"/>
      <c r="D503" s="454"/>
    </row>
    <row r="504" ht="12.75" customHeight="1">
      <c r="B504" s="454"/>
      <c r="C504" s="454"/>
      <c r="D504" s="454"/>
    </row>
    <row r="505" ht="12.75" customHeight="1">
      <c r="B505" s="454"/>
      <c r="C505" s="454"/>
      <c r="D505" s="454"/>
    </row>
    <row r="506" ht="12.75" customHeight="1">
      <c r="B506" s="454"/>
      <c r="C506" s="454"/>
      <c r="D506" s="454"/>
    </row>
    <row r="507" ht="12.75" customHeight="1">
      <c r="B507" s="454"/>
      <c r="C507" s="454"/>
      <c r="D507" s="454"/>
    </row>
    <row r="508" ht="12.75" customHeight="1">
      <c r="B508" s="454"/>
      <c r="C508" s="454"/>
      <c r="D508" s="454"/>
    </row>
    <row r="509" ht="12.75" customHeight="1">
      <c r="B509" s="454"/>
      <c r="C509" s="454"/>
      <c r="D509" s="454"/>
    </row>
    <row r="510" ht="12.75" customHeight="1">
      <c r="B510" s="454"/>
      <c r="C510" s="454"/>
      <c r="D510" s="454"/>
    </row>
    <row r="511" ht="12.75" customHeight="1">
      <c r="B511" s="454"/>
      <c r="C511" s="454"/>
      <c r="D511" s="454"/>
    </row>
    <row r="512" ht="12.75" customHeight="1">
      <c r="B512" s="454"/>
      <c r="C512" s="454"/>
      <c r="D512" s="454"/>
    </row>
    <row r="513" ht="12.75" customHeight="1">
      <c r="B513" s="454"/>
      <c r="C513" s="454"/>
      <c r="D513" s="454"/>
    </row>
    <row r="514" ht="12.75" customHeight="1">
      <c r="B514" s="454"/>
      <c r="C514" s="454"/>
      <c r="D514" s="454"/>
    </row>
    <row r="515" ht="12.75" customHeight="1">
      <c r="B515" s="454"/>
      <c r="C515" s="454"/>
      <c r="D515" s="454"/>
    </row>
    <row r="516" ht="12.75" customHeight="1">
      <c r="B516" s="454"/>
      <c r="C516" s="454"/>
      <c r="D516" s="454"/>
    </row>
    <row r="517" ht="12.75" customHeight="1">
      <c r="B517" s="454"/>
      <c r="C517" s="454"/>
      <c r="D517" s="454"/>
    </row>
    <row r="518" ht="12.75" customHeight="1">
      <c r="B518" s="454"/>
      <c r="C518" s="454"/>
      <c r="D518" s="454"/>
    </row>
    <row r="519" ht="12.75" customHeight="1">
      <c r="B519" s="454"/>
      <c r="C519" s="454"/>
      <c r="D519" s="454"/>
    </row>
    <row r="520" ht="12.75" customHeight="1">
      <c r="B520" s="454"/>
      <c r="C520" s="454"/>
      <c r="D520" s="454"/>
    </row>
    <row r="521" ht="12.75" customHeight="1">
      <c r="B521" s="454"/>
      <c r="C521" s="454"/>
      <c r="D521" s="454"/>
    </row>
    <row r="522" ht="12.75" customHeight="1">
      <c r="B522" s="454"/>
      <c r="C522" s="454"/>
      <c r="D522" s="454"/>
    </row>
    <row r="523" ht="12.75" customHeight="1">
      <c r="B523" s="454"/>
      <c r="C523" s="454"/>
      <c r="D523" s="454"/>
    </row>
    <row r="524" ht="12.75" customHeight="1">
      <c r="B524" s="454"/>
      <c r="C524" s="454"/>
      <c r="D524" s="454"/>
    </row>
    <row r="525" ht="12.75" customHeight="1">
      <c r="B525" s="454"/>
      <c r="C525" s="454"/>
      <c r="D525" s="454"/>
    </row>
    <row r="526" ht="12.75" customHeight="1">
      <c r="B526" s="454"/>
      <c r="C526" s="454"/>
      <c r="D526" s="454"/>
    </row>
    <row r="527" ht="12.75" customHeight="1">
      <c r="B527" s="454"/>
      <c r="C527" s="454"/>
      <c r="D527" s="454"/>
    </row>
    <row r="528" ht="12.75" customHeight="1">
      <c r="B528" s="454"/>
      <c r="C528" s="454"/>
      <c r="D528" s="454"/>
    </row>
    <row r="529" ht="12.75" customHeight="1">
      <c r="B529" s="454"/>
      <c r="C529" s="454"/>
      <c r="D529" s="454"/>
    </row>
    <row r="530" ht="12.75" customHeight="1">
      <c r="B530" s="454"/>
      <c r="C530" s="454"/>
      <c r="D530" s="454"/>
    </row>
    <row r="531" ht="12.75" customHeight="1">
      <c r="B531" s="454"/>
      <c r="C531" s="454"/>
      <c r="D531" s="454"/>
    </row>
    <row r="532" ht="12.75" customHeight="1">
      <c r="B532" s="454"/>
      <c r="C532" s="454"/>
      <c r="D532" s="454"/>
    </row>
    <row r="533" ht="12.75" customHeight="1">
      <c r="B533" s="454"/>
      <c r="C533" s="454"/>
      <c r="D533" s="454"/>
    </row>
    <row r="534" ht="12.75" customHeight="1">
      <c r="B534" s="454"/>
      <c r="C534" s="454"/>
      <c r="D534" s="454"/>
    </row>
    <row r="535" ht="12.75" customHeight="1">
      <c r="B535" s="454"/>
      <c r="C535" s="454"/>
      <c r="D535" s="454"/>
    </row>
    <row r="536" ht="12.75" customHeight="1">
      <c r="B536" s="454"/>
      <c r="C536" s="454"/>
      <c r="D536" s="454"/>
    </row>
    <row r="537" ht="12.75" customHeight="1">
      <c r="B537" s="454"/>
      <c r="C537" s="454"/>
      <c r="D537" s="454"/>
    </row>
    <row r="538" ht="12.75" customHeight="1">
      <c r="B538" s="454"/>
      <c r="C538" s="454"/>
      <c r="D538" s="454"/>
    </row>
    <row r="539" ht="12.75" customHeight="1">
      <c r="B539" s="454"/>
      <c r="C539" s="454"/>
      <c r="D539" s="454"/>
    </row>
    <row r="540" ht="12.75" customHeight="1">
      <c r="B540" s="454"/>
      <c r="C540" s="454"/>
      <c r="D540" s="454"/>
    </row>
    <row r="541" ht="12.75" customHeight="1">
      <c r="B541" s="454"/>
      <c r="C541" s="454"/>
      <c r="D541" s="454"/>
    </row>
    <row r="542" ht="12.75" customHeight="1">
      <c r="B542" s="454"/>
      <c r="C542" s="454"/>
      <c r="D542" s="454"/>
    </row>
    <row r="543" ht="12.75" customHeight="1">
      <c r="B543" s="454"/>
      <c r="C543" s="454"/>
      <c r="D543" s="454"/>
    </row>
    <row r="544" ht="12.75" customHeight="1">
      <c r="B544" s="454"/>
      <c r="C544" s="454"/>
      <c r="D544" s="454"/>
    </row>
    <row r="545" ht="12.75" customHeight="1">
      <c r="B545" s="454"/>
      <c r="C545" s="454"/>
      <c r="D545" s="454"/>
    </row>
    <row r="546" ht="12.75" customHeight="1">
      <c r="B546" s="454"/>
      <c r="C546" s="454"/>
      <c r="D546" s="454"/>
    </row>
    <row r="547" ht="12.75" customHeight="1">
      <c r="B547" s="454"/>
      <c r="C547" s="454"/>
      <c r="D547" s="454"/>
    </row>
    <row r="548" ht="12.75" customHeight="1">
      <c r="B548" s="454"/>
      <c r="C548" s="454"/>
      <c r="D548" s="454"/>
    </row>
    <row r="549" ht="12.75" customHeight="1">
      <c r="B549" s="454"/>
      <c r="C549" s="454"/>
      <c r="D549" s="454"/>
    </row>
    <row r="550" ht="12.75" customHeight="1">
      <c r="B550" s="454"/>
      <c r="C550" s="454"/>
      <c r="D550" s="454"/>
    </row>
    <row r="551" ht="12.75" customHeight="1">
      <c r="B551" s="454"/>
      <c r="C551" s="454"/>
      <c r="D551" s="454"/>
    </row>
    <row r="552" ht="12.75" customHeight="1">
      <c r="B552" s="454"/>
      <c r="C552" s="454"/>
      <c r="D552" s="454"/>
    </row>
    <row r="553" ht="12.75" customHeight="1">
      <c r="B553" s="454"/>
      <c r="C553" s="454"/>
      <c r="D553" s="454"/>
    </row>
    <row r="554" ht="12.75" customHeight="1">
      <c r="B554" s="454"/>
      <c r="C554" s="454"/>
      <c r="D554" s="454"/>
    </row>
    <row r="555" ht="12.75" customHeight="1">
      <c r="B555" s="454"/>
      <c r="C555" s="454"/>
      <c r="D555" s="454"/>
    </row>
    <row r="556" ht="12.75" customHeight="1">
      <c r="B556" s="454"/>
      <c r="C556" s="454"/>
      <c r="D556" s="454"/>
    </row>
    <row r="557" ht="12.75" customHeight="1">
      <c r="B557" s="454"/>
      <c r="C557" s="454"/>
      <c r="D557" s="454"/>
    </row>
    <row r="558" ht="12.75" customHeight="1">
      <c r="B558" s="454"/>
      <c r="C558" s="454"/>
      <c r="D558" s="454"/>
    </row>
    <row r="559" ht="12.75" customHeight="1">
      <c r="B559" s="454"/>
      <c r="C559" s="454"/>
      <c r="D559" s="454"/>
    </row>
    <row r="560" ht="12.75" customHeight="1">
      <c r="B560" s="454"/>
      <c r="C560" s="454"/>
      <c r="D560" s="454"/>
    </row>
    <row r="561" ht="12.75" customHeight="1">
      <c r="B561" s="454"/>
      <c r="C561" s="454"/>
      <c r="D561" s="454"/>
    </row>
    <row r="562" ht="12.75" customHeight="1">
      <c r="B562" s="454"/>
      <c r="C562" s="454"/>
      <c r="D562" s="454"/>
    </row>
    <row r="563" ht="12.75" customHeight="1">
      <c r="B563" s="454"/>
      <c r="C563" s="454"/>
      <c r="D563" s="454"/>
    </row>
    <row r="564" ht="12.75" customHeight="1">
      <c r="B564" s="454"/>
      <c r="C564" s="454"/>
      <c r="D564" s="454"/>
    </row>
    <row r="565" ht="12.75" customHeight="1">
      <c r="B565" s="454"/>
      <c r="C565" s="454"/>
      <c r="D565" s="454"/>
    </row>
    <row r="566" ht="12.75" customHeight="1">
      <c r="B566" s="454"/>
      <c r="C566" s="454"/>
      <c r="D566" s="454"/>
    </row>
    <row r="567" ht="12.75" customHeight="1">
      <c r="B567" s="454"/>
      <c r="C567" s="454"/>
      <c r="D567" s="454"/>
    </row>
    <row r="568" ht="12.75" customHeight="1">
      <c r="B568" s="454"/>
      <c r="C568" s="454"/>
      <c r="D568" s="454"/>
    </row>
    <row r="569" ht="12.75" customHeight="1">
      <c r="B569" s="454"/>
      <c r="C569" s="454"/>
      <c r="D569" s="454"/>
    </row>
    <row r="570" ht="12.75" customHeight="1">
      <c r="B570" s="454"/>
      <c r="C570" s="454"/>
      <c r="D570" s="454"/>
    </row>
    <row r="571" ht="12.75" customHeight="1">
      <c r="B571" s="454"/>
      <c r="C571" s="454"/>
      <c r="D571" s="454"/>
    </row>
    <row r="572" ht="12.75" customHeight="1">
      <c r="B572" s="454"/>
      <c r="C572" s="454"/>
      <c r="D572" s="454"/>
    </row>
    <row r="573" ht="12.75" customHeight="1">
      <c r="B573" s="454"/>
      <c r="C573" s="454"/>
      <c r="D573" s="454"/>
    </row>
    <row r="574" ht="12.75" customHeight="1">
      <c r="B574" s="454"/>
      <c r="C574" s="454"/>
      <c r="D574" s="454"/>
    </row>
    <row r="575" ht="12.75" customHeight="1">
      <c r="B575" s="454"/>
      <c r="C575" s="454"/>
      <c r="D575" s="454"/>
    </row>
    <row r="576" ht="12.75" customHeight="1">
      <c r="B576" s="454"/>
      <c r="C576" s="454"/>
      <c r="D576" s="454"/>
    </row>
    <row r="577" ht="12.75" customHeight="1">
      <c r="B577" s="454"/>
      <c r="C577" s="454"/>
      <c r="D577" s="454"/>
    </row>
    <row r="578" ht="12.75" customHeight="1">
      <c r="B578" s="454"/>
      <c r="C578" s="454"/>
      <c r="D578" s="454"/>
    </row>
    <row r="579" ht="12.75" customHeight="1">
      <c r="B579" s="454"/>
      <c r="C579" s="454"/>
      <c r="D579" s="454"/>
    </row>
    <row r="580" ht="12.75" customHeight="1">
      <c r="B580" s="454"/>
      <c r="C580" s="454"/>
      <c r="D580" s="454"/>
    </row>
    <row r="581" ht="12.75" customHeight="1">
      <c r="B581" s="454"/>
      <c r="C581" s="454"/>
      <c r="D581" s="454"/>
    </row>
    <row r="582" ht="12.75" customHeight="1">
      <c r="B582" s="454"/>
      <c r="C582" s="454"/>
      <c r="D582" s="454"/>
    </row>
    <row r="583" ht="12.75" customHeight="1">
      <c r="B583" s="454"/>
      <c r="C583" s="454"/>
      <c r="D583" s="454"/>
    </row>
    <row r="584" ht="12.75" customHeight="1">
      <c r="B584" s="454"/>
      <c r="C584" s="454"/>
      <c r="D584" s="454"/>
    </row>
    <row r="585" ht="12.75" customHeight="1">
      <c r="B585" s="454"/>
      <c r="C585" s="454"/>
      <c r="D585" s="454"/>
    </row>
    <row r="586" ht="12.75" customHeight="1">
      <c r="B586" s="454"/>
      <c r="C586" s="454"/>
      <c r="D586" s="454"/>
    </row>
    <row r="587" ht="12.75" customHeight="1">
      <c r="B587" s="454"/>
      <c r="C587" s="454"/>
      <c r="D587" s="454"/>
    </row>
    <row r="588" ht="12.75" customHeight="1">
      <c r="B588" s="454"/>
      <c r="C588" s="454"/>
      <c r="D588" s="454"/>
    </row>
    <row r="589" ht="12.75" customHeight="1">
      <c r="B589" s="454"/>
      <c r="C589" s="454"/>
      <c r="D589" s="454"/>
    </row>
    <row r="590" ht="12.75" customHeight="1">
      <c r="B590" s="454"/>
      <c r="C590" s="454"/>
      <c r="D590" s="454"/>
    </row>
    <row r="591" ht="12.75" customHeight="1">
      <c r="B591" s="454"/>
      <c r="C591" s="454"/>
      <c r="D591" s="454"/>
    </row>
    <row r="592" ht="12.75" customHeight="1">
      <c r="B592" s="454"/>
      <c r="C592" s="454"/>
      <c r="D592" s="454"/>
    </row>
    <row r="593" ht="12.75" customHeight="1">
      <c r="B593" s="454"/>
      <c r="C593" s="454"/>
      <c r="D593" s="454"/>
    </row>
    <row r="594" ht="12.75" customHeight="1">
      <c r="B594" s="454"/>
      <c r="C594" s="454"/>
      <c r="D594" s="454"/>
    </row>
    <row r="595" ht="12.75" customHeight="1">
      <c r="B595" s="454"/>
      <c r="C595" s="454"/>
      <c r="D595" s="454"/>
    </row>
    <row r="596" ht="12.75" customHeight="1">
      <c r="B596" s="454"/>
      <c r="C596" s="454"/>
      <c r="D596" s="454"/>
    </row>
    <row r="597" ht="12.75" customHeight="1">
      <c r="B597" s="454"/>
      <c r="C597" s="454"/>
      <c r="D597" s="454"/>
    </row>
    <row r="598" ht="12.75" customHeight="1">
      <c r="B598" s="454"/>
      <c r="C598" s="454"/>
      <c r="D598" s="454"/>
    </row>
    <row r="599" ht="12.75" customHeight="1">
      <c r="B599" s="454"/>
      <c r="C599" s="454"/>
      <c r="D599" s="454"/>
    </row>
    <row r="600" ht="12.75" customHeight="1">
      <c r="B600" s="454"/>
      <c r="C600" s="454"/>
      <c r="D600" s="454"/>
    </row>
    <row r="601" ht="12.75" customHeight="1">
      <c r="B601" s="454"/>
      <c r="C601" s="454"/>
      <c r="D601" s="454"/>
    </row>
    <row r="602" ht="12.75" customHeight="1">
      <c r="B602" s="454"/>
      <c r="C602" s="454"/>
      <c r="D602" s="454"/>
    </row>
    <row r="603" ht="12.75" customHeight="1">
      <c r="B603" s="454"/>
      <c r="C603" s="454"/>
      <c r="D603" s="454"/>
    </row>
    <row r="604" ht="12.75" customHeight="1">
      <c r="B604" s="454"/>
      <c r="C604" s="454"/>
      <c r="D604" s="454"/>
    </row>
    <row r="605" ht="12.75" customHeight="1">
      <c r="B605" s="454"/>
      <c r="C605" s="454"/>
      <c r="D605" s="454"/>
    </row>
    <row r="606" ht="12.75" customHeight="1">
      <c r="B606" s="454"/>
      <c r="C606" s="454"/>
      <c r="D606" s="454"/>
    </row>
    <row r="607" ht="12.75" customHeight="1">
      <c r="B607" s="454"/>
      <c r="C607" s="454"/>
      <c r="D607" s="454"/>
    </row>
    <row r="608" ht="12.75" customHeight="1">
      <c r="B608" s="454"/>
      <c r="C608" s="454"/>
      <c r="D608" s="454"/>
    </row>
    <row r="609" ht="12.75" customHeight="1">
      <c r="B609" s="454"/>
      <c r="C609" s="454"/>
      <c r="D609" s="454"/>
    </row>
    <row r="610" ht="12.75" customHeight="1">
      <c r="B610" s="454"/>
      <c r="C610" s="454"/>
      <c r="D610" s="454"/>
    </row>
    <row r="611" ht="12.75" customHeight="1">
      <c r="B611" s="454"/>
      <c r="C611" s="454"/>
      <c r="D611" s="454"/>
    </row>
    <row r="612" ht="12.75" customHeight="1">
      <c r="B612" s="454"/>
      <c r="C612" s="454"/>
      <c r="D612" s="454"/>
    </row>
    <row r="613" ht="12.75" customHeight="1">
      <c r="B613" s="454"/>
      <c r="C613" s="454"/>
      <c r="D613" s="454"/>
    </row>
    <row r="614" ht="12.75" customHeight="1">
      <c r="B614" s="454"/>
      <c r="C614" s="454"/>
      <c r="D614" s="454"/>
    </row>
    <row r="615" ht="12.75" customHeight="1">
      <c r="B615" s="454"/>
      <c r="C615" s="454"/>
      <c r="D615" s="454"/>
    </row>
    <row r="616" ht="12.75" customHeight="1">
      <c r="B616" s="454"/>
      <c r="C616" s="454"/>
      <c r="D616" s="454"/>
    </row>
    <row r="617" ht="12.75" customHeight="1">
      <c r="B617" s="454"/>
      <c r="C617" s="454"/>
      <c r="D617" s="454"/>
    </row>
    <row r="618" ht="12.75" customHeight="1">
      <c r="B618" s="454"/>
      <c r="C618" s="454"/>
      <c r="D618" s="454"/>
    </row>
    <row r="619" ht="12.75" customHeight="1">
      <c r="B619" s="454"/>
      <c r="C619" s="454"/>
      <c r="D619" s="454"/>
    </row>
    <row r="620" ht="12.75" customHeight="1">
      <c r="B620" s="454"/>
      <c r="C620" s="454"/>
      <c r="D620" s="454"/>
    </row>
    <row r="621" ht="12.75" customHeight="1">
      <c r="B621" s="454"/>
      <c r="C621" s="454"/>
      <c r="D621" s="454"/>
    </row>
    <row r="622" ht="12.75" customHeight="1">
      <c r="B622" s="454"/>
      <c r="C622" s="454"/>
      <c r="D622" s="454"/>
    </row>
    <row r="623" ht="12.75" customHeight="1">
      <c r="B623" s="454"/>
      <c r="C623" s="454"/>
      <c r="D623" s="454"/>
    </row>
    <row r="624" ht="12.75" customHeight="1">
      <c r="B624" s="454"/>
      <c r="C624" s="454"/>
      <c r="D624" s="454"/>
    </row>
    <row r="625" ht="12.75" customHeight="1">
      <c r="B625" s="454"/>
      <c r="C625" s="454"/>
      <c r="D625" s="454"/>
    </row>
    <row r="626" ht="12.75" customHeight="1">
      <c r="B626" s="454"/>
      <c r="C626" s="454"/>
      <c r="D626" s="454"/>
    </row>
    <row r="627" ht="12.75" customHeight="1">
      <c r="B627" s="454"/>
      <c r="C627" s="454"/>
      <c r="D627" s="454"/>
    </row>
    <row r="628" ht="12.75" customHeight="1">
      <c r="B628" s="454"/>
      <c r="C628" s="454"/>
      <c r="D628" s="454"/>
    </row>
    <row r="629" ht="12.75" customHeight="1">
      <c r="B629" s="454"/>
      <c r="C629" s="454"/>
      <c r="D629" s="454"/>
    </row>
    <row r="630" ht="12.75" customHeight="1">
      <c r="B630" s="454"/>
      <c r="C630" s="454"/>
      <c r="D630" s="454"/>
    </row>
    <row r="631" ht="12.75" customHeight="1">
      <c r="B631" s="454"/>
      <c r="C631" s="454"/>
      <c r="D631" s="454"/>
    </row>
    <row r="632" ht="12.75" customHeight="1">
      <c r="B632" s="454"/>
      <c r="C632" s="454"/>
      <c r="D632" s="454"/>
    </row>
    <row r="633" ht="12.75" customHeight="1">
      <c r="B633" s="454"/>
      <c r="C633" s="454"/>
      <c r="D633" s="454"/>
    </row>
    <row r="634" ht="12.75" customHeight="1">
      <c r="B634" s="454"/>
      <c r="C634" s="454"/>
      <c r="D634" s="454"/>
    </row>
    <row r="635" ht="12.75" customHeight="1">
      <c r="B635" s="454"/>
      <c r="C635" s="454"/>
      <c r="D635" s="454"/>
    </row>
    <row r="636" ht="12.75" customHeight="1">
      <c r="B636" s="454"/>
      <c r="C636" s="454"/>
      <c r="D636" s="454"/>
    </row>
    <row r="637" ht="12.75" customHeight="1">
      <c r="B637" s="454"/>
      <c r="C637" s="454"/>
      <c r="D637" s="454"/>
    </row>
    <row r="638" ht="12.75" customHeight="1">
      <c r="B638" s="454"/>
      <c r="C638" s="454"/>
      <c r="D638" s="454"/>
    </row>
    <row r="639" ht="12.75" customHeight="1">
      <c r="B639" s="454"/>
      <c r="C639" s="454"/>
      <c r="D639" s="454"/>
    </row>
    <row r="640" ht="12.75" customHeight="1">
      <c r="B640" s="454"/>
      <c r="C640" s="454"/>
      <c r="D640" s="454"/>
    </row>
    <row r="641" ht="12.75" customHeight="1">
      <c r="B641" s="454"/>
      <c r="C641" s="454"/>
      <c r="D641" s="454"/>
    </row>
    <row r="642" ht="12.75" customHeight="1">
      <c r="B642" s="454"/>
      <c r="C642" s="454"/>
      <c r="D642" s="454"/>
    </row>
    <row r="643" ht="12.75" customHeight="1">
      <c r="B643" s="454"/>
      <c r="C643" s="454"/>
      <c r="D643" s="454"/>
    </row>
    <row r="644" ht="12.75" customHeight="1">
      <c r="B644" s="454"/>
      <c r="C644" s="454"/>
      <c r="D644" s="454"/>
    </row>
    <row r="645" ht="12.75" customHeight="1">
      <c r="B645" s="454"/>
      <c r="C645" s="454"/>
      <c r="D645" s="454"/>
    </row>
    <row r="646" ht="12.75" customHeight="1">
      <c r="B646" s="454"/>
      <c r="C646" s="454"/>
      <c r="D646" s="454"/>
    </row>
    <row r="647" ht="12.75" customHeight="1">
      <c r="B647" s="454"/>
      <c r="C647" s="454"/>
      <c r="D647" s="454"/>
    </row>
    <row r="648" ht="12.75" customHeight="1">
      <c r="B648" s="454"/>
      <c r="C648" s="454"/>
      <c r="D648" s="454"/>
    </row>
    <row r="649" ht="12.75" customHeight="1">
      <c r="B649" s="454"/>
      <c r="C649" s="454"/>
      <c r="D649" s="454"/>
    </row>
    <row r="650" ht="12.75" customHeight="1">
      <c r="B650" s="454"/>
      <c r="C650" s="454"/>
      <c r="D650" s="454"/>
    </row>
    <row r="651" ht="12.75" customHeight="1">
      <c r="B651" s="454"/>
      <c r="C651" s="454"/>
      <c r="D651" s="454"/>
    </row>
    <row r="652" ht="12.75" customHeight="1">
      <c r="B652" s="454"/>
      <c r="C652" s="454"/>
      <c r="D652" s="454"/>
    </row>
    <row r="653" ht="12.75" customHeight="1">
      <c r="B653" s="454"/>
      <c r="C653" s="454"/>
      <c r="D653" s="454"/>
    </row>
    <row r="654" ht="12.75" customHeight="1">
      <c r="B654" s="454"/>
      <c r="C654" s="454"/>
      <c r="D654" s="454"/>
    </row>
    <row r="655" ht="12.75" customHeight="1">
      <c r="B655" s="454"/>
      <c r="C655" s="454"/>
      <c r="D655" s="454"/>
    </row>
    <row r="656" ht="12.75" customHeight="1">
      <c r="B656" s="454"/>
      <c r="C656" s="454"/>
      <c r="D656" s="454"/>
    </row>
    <row r="657" ht="12.75" customHeight="1">
      <c r="B657" s="454"/>
      <c r="C657" s="454"/>
      <c r="D657" s="454"/>
    </row>
    <row r="658" ht="12.75" customHeight="1">
      <c r="B658" s="454"/>
      <c r="C658" s="454"/>
      <c r="D658" s="454"/>
    </row>
    <row r="659" ht="12.75" customHeight="1">
      <c r="B659" s="454"/>
      <c r="C659" s="454"/>
      <c r="D659" s="454"/>
    </row>
    <row r="660" ht="12.75" customHeight="1">
      <c r="B660" s="454"/>
      <c r="C660" s="454"/>
      <c r="D660" s="454"/>
    </row>
    <row r="661" ht="12.75" customHeight="1">
      <c r="B661" s="454"/>
      <c r="C661" s="454"/>
      <c r="D661" s="454"/>
    </row>
    <row r="662" ht="12.75" customHeight="1">
      <c r="B662" s="454"/>
      <c r="C662" s="454"/>
      <c r="D662" s="454"/>
    </row>
    <row r="663" ht="12.75" customHeight="1">
      <c r="B663" s="454"/>
      <c r="C663" s="454"/>
      <c r="D663" s="454"/>
    </row>
    <row r="664" ht="12.75" customHeight="1">
      <c r="B664" s="454"/>
      <c r="C664" s="454"/>
      <c r="D664" s="454"/>
    </row>
    <row r="665" ht="12.75" customHeight="1">
      <c r="B665" s="454"/>
      <c r="C665" s="454"/>
      <c r="D665" s="454"/>
    </row>
    <row r="666" ht="12.75" customHeight="1">
      <c r="B666" s="454"/>
      <c r="C666" s="454"/>
      <c r="D666" s="454"/>
    </row>
    <row r="667" ht="12.75" customHeight="1">
      <c r="B667" s="454"/>
      <c r="C667" s="454"/>
      <c r="D667" s="454"/>
    </row>
    <row r="668" ht="12.75" customHeight="1">
      <c r="B668" s="454"/>
      <c r="C668" s="454"/>
      <c r="D668" s="454"/>
    </row>
    <row r="669" ht="12.75" customHeight="1">
      <c r="B669" s="454"/>
      <c r="C669" s="454"/>
      <c r="D669" s="454"/>
    </row>
    <row r="670" ht="12.75" customHeight="1">
      <c r="B670" s="454"/>
      <c r="C670" s="454"/>
      <c r="D670" s="454"/>
    </row>
    <row r="671" ht="12.75" customHeight="1">
      <c r="B671" s="454"/>
      <c r="C671" s="454"/>
      <c r="D671" s="454"/>
    </row>
    <row r="672" ht="12.75" customHeight="1">
      <c r="B672" s="454"/>
      <c r="C672" s="454"/>
      <c r="D672" s="454"/>
    </row>
    <row r="673" ht="12.75" customHeight="1">
      <c r="B673" s="454"/>
      <c r="C673" s="454"/>
      <c r="D673" s="454"/>
    </row>
    <row r="674" ht="12.75" customHeight="1">
      <c r="B674" s="454"/>
      <c r="C674" s="454"/>
      <c r="D674" s="454"/>
    </row>
    <row r="675" ht="12.75" customHeight="1">
      <c r="B675" s="454"/>
      <c r="C675" s="454"/>
      <c r="D675" s="454"/>
    </row>
    <row r="676" ht="12.75" customHeight="1">
      <c r="B676" s="454"/>
      <c r="C676" s="454"/>
      <c r="D676" s="454"/>
    </row>
    <row r="677" ht="12.75" customHeight="1">
      <c r="B677" s="454"/>
      <c r="C677" s="454"/>
      <c r="D677" s="454"/>
    </row>
    <row r="678" ht="12.75" customHeight="1">
      <c r="B678" s="454"/>
      <c r="C678" s="454"/>
      <c r="D678" s="454"/>
    </row>
    <row r="679" ht="12.75" customHeight="1">
      <c r="B679" s="454"/>
      <c r="C679" s="454"/>
      <c r="D679" s="454"/>
    </row>
    <row r="680" ht="12.75" customHeight="1">
      <c r="B680" s="454"/>
      <c r="C680" s="454"/>
      <c r="D680" s="454"/>
    </row>
    <row r="681" ht="12.75" customHeight="1">
      <c r="B681" s="454"/>
      <c r="C681" s="454"/>
      <c r="D681" s="454"/>
    </row>
    <row r="682" ht="12.75" customHeight="1">
      <c r="B682" s="454"/>
      <c r="C682" s="454"/>
      <c r="D682" s="454"/>
    </row>
    <row r="683" ht="12.75" customHeight="1">
      <c r="B683" s="454"/>
      <c r="C683" s="454"/>
      <c r="D683" s="454"/>
    </row>
    <row r="684" ht="12.75" customHeight="1">
      <c r="B684" s="454"/>
      <c r="C684" s="454"/>
      <c r="D684" s="454"/>
    </row>
    <row r="685" ht="12.75" customHeight="1">
      <c r="B685" s="454"/>
      <c r="C685" s="454"/>
      <c r="D685" s="454"/>
    </row>
    <row r="686" ht="12.75" customHeight="1">
      <c r="B686" s="454"/>
      <c r="C686" s="454"/>
      <c r="D686" s="454"/>
    </row>
    <row r="687" ht="12.75" customHeight="1">
      <c r="B687" s="454"/>
      <c r="C687" s="454"/>
      <c r="D687" s="454"/>
    </row>
    <row r="688" ht="12.75" customHeight="1">
      <c r="B688" s="454"/>
      <c r="C688" s="454"/>
      <c r="D688" s="454"/>
    </row>
    <row r="689" ht="12.75" customHeight="1">
      <c r="B689" s="454"/>
      <c r="C689" s="454"/>
      <c r="D689" s="454"/>
    </row>
    <row r="690" ht="12.75" customHeight="1">
      <c r="B690" s="454"/>
      <c r="C690" s="454"/>
      <c r="D690" s="454"/>
    </row>
    <row r="691" ht="12.75" customHeight="1">
      <c r="B691" s="454"/>
      <c r="C691" s="454"/>
      <c r="D691" s="454"/>
    </row>
    <row r="692" ht="12.75" customHeight="1">
      <c r="B692" s="454"/>
      <c r="C692" s="454"/>
      <c r="D692" s="454"/>
    </row>
    <row r="693" ht="12.75" customHeight="1">
      <c r="B693" s="454"/>
      <c r="C693" s="454"/>
      <c r="D693" s="454"/>
    </row>
    <row r="694" ht="12.75" customHeight="1">
      <c r="B694" s="454"/>
      <c r="C694" s="454"/>
      <c r="D694" s="454"/>
    </row>
    <row r="695" ht="12.75" customHeight="1">
      <c r="B695" s="454"/>
      <c r="C695" s="454"/>
      <c r="D695" s="454"/>
    </row>
    <row r="696" ht="12.75" customHeight="1">
      <c r="B696" s="454"/>
      <c r="C696" s="454"/>
      <c r="D696" s="454"/>
    </row>
    <row r="697" ht="12.75" customHeight="1">
      <c r="B697" s="454"/>
      <c r="C697" s="454"/>
      <c r="D697" s="454"/>
    </row>
    <row r="698" ht="12.75" customHeight="1">
      <c r="B698" s="454"/>
      <c r="C698" s="454"/>
      <c r="D698" s="454"/>
    </row>
    <row r="699" ht="12.75" customHeight="1">
      <c r="B699" s="454"/>
      <c r="C699" s="454"/>
      <c r="D699" s="454"/>
    </row>
    <row r="700" ht="12.75" customHeight="1">
      <c r="B700" s="454"/>
      <c r="C700" s="454"/>
      <c r="D700" s="454"/>
    </row>
    <row r="701" ht="12.75" customHeight="1">
      <c r="B701" s="454"/>
      <c r="C701" s="454"/>
      <c r="D701" s="454"/>
    </row>
    <row r="702" ht="12.75" customHeight="1">
      <c r="B702" s="454"/>
      <c r="C702" s="454"/>
      <c r="D702" s="454"/>
    </row>
    <row r="703" ht="12.75" customHeight="1">
      <c r="B703" s="454"/>
      <c r="C703" s="454"/>
      <c r="D703" s="454"/>
    </row>
    <row r="704" ht="12.75" customHeight="1">
      <c r="B704" s="454"/>
      <c r="C704" s="454"/>
      <c r="D704" s="454"/>
    </row>
    <row r="705" ht="12.75" customHeight="1">
      <c r="B705" s="454"/>
      <c r="C705" s="454"/>
      <c r="D705" s="454"/>
    </row>
    <row r="706" ht="12.75" customHeight="1">
      <c r="B706" s="454"/>
      <c r="C706" s="454"/>
      <c r="D706" s="454"/>
    </row>
    <row r="707" ht="12.75" customHeight="1">
      <c r="B707" s="454"/>
      <c r="C707" s="454"/>
      <c r="D707" s="454"/>
    </row>
    <row r="708" ht="12.75" customHeight="1">
      <c r="B708" s="454"/>
      <c r="C708" s="454"/>
      <c r="D708" s="454"/>
    </row>
    <row r="709" ht="12.75" customHeight="1">
      <c r="B709" s="454"/>
      <c r="C709" s="454"/>
      <c r="D709" s="454"/>
    </row>
    <row r="710" ht="12.75" customHeight="1">
      <c r="B710" s="454"/>
      <c r="C710" s="454"/>
      <c r="D710" s="454"/>
    </row>
    <row r="711" ht="12.75" customHeight="1">
      <c r="B711" s="454"/>
      <c r="C711" s="454"/>
      <c r="D711" s="454"/>
    </row>
    <row r="712" ht="12.75" customHeight="1">
      <c r="B712" s="454"/>
      <c r="C712" s="454"/>
      <c r="D712" s="454"/>
    </row>
    <row r="713" ht="12.75" customHeight="1">
      <c r="B713" s="454"/>
      <c r="C713" s="454"/>
      <c r="D713" s="454"/>
    </row>
    <row r="714" ht="12.75" customHeight="1">
      <c r="B714" s="454"/>
      <c r="C714" s="454"/>
      <c r="D714" s="454"/>
    </row>
    <row r="715" ht="12.75" customHeight="1">
      <c r="B715" s="454"/>
      <c r="C715" s="454"/>
      <c r="D715" s="454"/>
    </row>
    <row r="716" ht="12.75" customHeight="1">
      <c r="B716" s="454"/>
      <c r="C716" s="454"/>
      <c r="D716" s="454"/>
    </row>
    <row r="717" ht="12.75" customHeight="1">
      <c r="B717" s="454"/>
      <c r="C717" s="454"/>
      <c r="D717" s="454"/>
    </row>
    <row r="718" ht="12.75" customHeight="1">
      <c r="B718" s="454"/>
      <c r="C718" s="454"/>
      <c r="D718" s="454"/>
    </row>
    <row r="719" ht="12.75" customHeight="1">
      <c r="B719" s="454"/>
      <c r="C719" s="454"/>
      <c r="D719" s="454"/>
    </row>
    <row r="720" ht="12.75" customHeight="1">
      <c r="B720" s="454"/>
      <c r="C720" s="454"/>
      <c r="D720" s="454"/>
    </row>
    <row r="721" ht="12.75" customHeight="1">
      <c r="B721" s="454"/>
      <c r="C721" s="454"/>
      <c r="D721" s="454"/>
    </row>
    <row r="722" ht="12.75" customHeight="1">
      <c r="B722" s="454"/>
      <c r="C722" s="454"/>
      <c r="D722" s="454"/>
    </row>
    <row r="723" ht="12.75" customHeight="1">
      <c r="B723" s="454"/>
      <c r="C723" s="454"/>
      <c r="D723" s="454"/>
    </row>
    <row r="724" ht="12.75" customHeight="1">
      <c r="B724" s="454"/>
      <c r="C724" s="454"/>
      <c r="D724" s="454"/>
    </row>
    <row r="725" ht="12.75" customHeight="1">
      <c r="B725" s="454"/>
      <c r="C725" s="454"/>
      <c r="D725" s="454"/>
    </row>
    <row r="726" ht="12.75" customHeight="1">
      <c r="B726" s="454"/>
      <c r="C726" s="454"/>
      <c r="D726" s="454"/>
    </row>
    <row r="727" ht="12.75" customHeight="1">
      <c r="B727" s="454"/>
      <c r="C727" s="454"/>
      <c r="D727" s="454"/>
    </row>
    <row r="728" ht="12.75" customHeight="1">
      <c r="B728" s="454"/>
      <c r="C728" s="454"/>
      <c r="D728" s="454"/>
    </row>
    <row r="729" ht="12.75" customHeight="1">
      <c r="B729" s="454"/>
      <c r="C729" s="454"/>
      <c r="D729" s="454"/>
    </row>
    <row r="730" ht="12.75" customHeight="1">
      <c r="B730" s="454"/>
      <c r="C730" s="454"/>
      <c r="D730" s="454"/>
    </row>
    <row r="731" ht="12.75" customHeight="1">
      <c r="B731" s="454"/>
      <c r="C731" s="454"/>
      <c r="D731" s="454"/>
    </row>
    <row r="732" ht="12.75" customHeight="1">
      <c r="B732" s="454"/>
      <c r="C732" s="454"/>
      <c r="D732" s="454"/>
    </row>
    <row r="733" ht="12.75" customHeight="1">
      <c r="B733" s="454"/>
      <c r="C733" s="454"/>
      <c r="D733" s="454"/>
    </row>
    <row r="734" ht="12.75" customHeight="1">
      <c r="B734" s="454"/>
      <c r="C734" s="454"/>
      <c r="D734" s="454"/>
    </row>
    <row r="735" ht="12.75" customHeight="1">
      <c r="B735" s="454"/>
      <c r="C735" s="454"/>
      <c r="D735" s="454"/>
    </row>
    <row r="736" ht="12.75" customHeight="1">
      <c r="B736" s="454"/>
      <c r="C736" s="454"/>
      <c r="D736" s="454"/>
    </row>
    <row r="737" ht="12.75" customHeight="1">
      <c r="B737" s="454"/>
      <c r="C737" s="454"/>
      <c r="D737" s="454"/>
    </row>
    <row r="738" ht="12.75" customHeight="1">
      <c r="B738" s="454"/>
      <c r="C738" s="454"/>
      <c r="D738" s="454"/>
    </row>
    <row r="739" ht="12.75" customHeight="1">
      <c r="B739" s="454"/>
      <c r="C739" s="454"/>
      <c r="D739" s="454"/>
    </row>
    <row r="740" ht="12.75" customHeight="1">
      <c r="B740" s="454"/>
      <c r="C740" s="454"/>
      <c r="D740" s="454"/>
    </row>
    <row r="741" ht="12.75" customHeight="1">
      <c r="B741" s="454"/>
      <c r="C741" s="454"/>
      <c r="D741" s="454"/>
    </row>
    <row r="742" ht="12.75" customHeight="1">
      <c r="B742" s="454"/>
      <c r="C742" s="454"/>
      <c r="D742" s="454"/>
    </row>
    <row r="743" ht="12.75" customHeight="1">
      <c r="B743" s="454"/>
      <c r="C743" s="454"/>
      <c r="D743" s="454"/>
    </row>
    <row r="744" ht="12.75" customHeight="1">
      <c r="B744" s="454"/>
      <c r="C744" s="454"/>
      <c r="D744" s="454"/>
    </row>
    <row r="745" ht="12.75" customHeight="1">
      <c r="B745" s="454"/>
      <c r="C745" s="454"/>
      <c r="D745" s="454"/>
    </row>
    <row r="746" ht="12.75" customHeight="1">
      <c r="B746" s="454"/>
      <c r="C746" s="454"/>
      <c r="D746" s="454"/>
    </row>
    <row r="747" ht="12.75" customHeight="1">
      <c r="B747" s="454"/>
      <c r="C747" s="454"/>
      <c r="D747" s="454"/>
    </row>
    <row r="748" ht="12.75" customHeight="1">
      <c r="B748" s="454"/>
      <c r="C748" s="454"/>
      <c r="D748" s="454"/>
    </row>
    <row r="749" ht="12.75" customHeight="1">
      <c r="B749" s="454"/>
      <c r="C749" s="454"/>
      <c r="D749" s="454"/>
    </row>
    <row r="750" ht="12.75" customHeight="1">
      <c r="B750" s="454"/>
      <c r="C750" s="454"/>
      <c r="D750" s="454"/>
    </row>
    <row r="751" ht="12.75" customHeight="1">
      <c r="B751" s="454"/>
      <c r="C751" s="454"/>
      <c r="D751" s="454"/>
    </row>
    <row r="752" ht="12.75" customHeight="1">
      <c r="B752" s="454"/>
      <c r="C752" s="454"/>
      <c r="D752" s="454"/>
    </row>
    <row r="753" ht="12.75" customHeight="1">
      <c r="B753" s="454"/>
      <c r="C753" s="454"/>
      <c r="D753" s="454"/>
    </row>
    <row r="754" ht="12.75" customHeight="1">
      <c r="B754" s="454"/>
      <c r="C754" s="454"/>
      <c r="D754" s="454"/>
    </row>
    <row r="755" ht="12.75" customHeight="1">
      <c r="B755" s="454"/>
      <c r="C755" s="454"/>
      <c r="D755" s="454"/>
    </row>
    <row r="756" ht="12.75" customHeight="1">
      <c r="B756" s="454"/>
      <c r="C756" s="454"/>
      <c r="D756" s="454"/>
    </row>
    <row r="757" ht="12.75" customHeight="1">
      <c r="B757" s="454"/>
      <c r="C757" s="454"/>
      <c r="D757" s="454"/>
    </row>
    <row r="758" ht="12.75" customHeight="1">
      <c r="B758" s="454"/>
      <c r="C758" s="454"/>
      <c r="D758" s="454"/>
    </row>
    <row r="759" ht="12.75" customHeight="1">
      <c r="B759" s="454"/>
      <c r="C759" s="454"/>
      <c r="D759" s="454"/>
    </row>
    <row r="760" ht="12.75" customHeight="1">
      <c r="B760" s="454"/>
      <c r="C760" s="454"/>
      <c r="D760" s="454"/>
    </row>
    <row r="761" ht="12.75" customHeight="1">
      <c r="B761" s="454"/>
      <c r="C761" s="454"/>
      <c r="D761" s="454"/>
    </row>
    <row r="762" ht="12.75" customHeight="1">
      <c r="B762" s="454"/>
      <c r="C762" s="454"/>
      <c r="D762" s="454"/>
    </row>
    <row r="763" ht="12.75" customHeight="1">
      <c r="B763" s="454"/>
      <c r="C763" s="454"/>
      <c r="D763" s="454"/>
    </row>
    <row r="764" ht="12.75" customHeight="1">
      <c r="B764" s="454"/>
      <c r="C764" s="454"/>
      <c r="D764" s="454"/>
    </row>
    <row r="765" ht="12.75" customHeight="1">
      <c r="B765" s="454"/>
      <c r="C765" s="454"/>
      <c r="D765" s="454"/>
    </row>
    <row r="766" ht="12.75" customHeight="1">
      <c r="B766" s="454"/>
      <c r="C766" s="454"/>
      <c r="D766" s="454"/>
    </row>
    <row r="767" ht="12.75" customHeight="1">
      <c r="B767" s="454"/>
      <c r="C767" s="454"/>
      <c r="D767" s="454"/>
    </row>
    <row r="768" ht="12.75" customHeight="1">
      <c r="B768" s="454"/>
      <c r="C768" s="454"/>
      <c r="D768" s="454"/>
    </row>
    <row r="769" ht="12.75" customHeight="1">
      <c r="B769" s="454"/>
      <c r="C769" s="454"/>
      <c r="D769" s="454"/>
    </row>
    <row r="770" ht="12.75" customHeight="1">
      <c r="B770" s="454"/>
      <c r="C770" s="454"/>
      <c r="D770" s="454"/>
    </row>
    <row r="771" ht="12.75" customHeight="1">
      <c r="B771" s="454"/>
      <c r="C771" s="454"/>
      <c r="D771" s="454"/>
    </row>
    <row r="772" ht="12.75" customHeight="1">
      <c r="B772" s="454"/>
      <c r="C772" s="454"/>
      <c r="D772" s="454"/>
    </row>
    <row r="773" ht="12.75" customHeight="1">
      <c r="B773" s="454"/>
      <c r="C773" s="454"/>
      <c r="D773" s="454"/>
    </row>
    <row r="774" ht="12.75" customHeight="1">
      <c r="B774" s="454"/>
      <c r="C774" s="454"/>
      <c r="D774" s="454"/>
    </row>
    <row r="775" ht="12.75" customHeight="1">
      <c r="B775" s="454"/>
      <c r="C775" s="454"/>
      <c r="D775" s="454"/>
    </row>
    <row r="776" ht="12.75" customHeight="1">
      <c r="B776" s="454"/>
      <c r="C776" s="454"/>
      <c r="D776" s="454"/>
    </row>
    <row r="777" ht="12.75" customHeight="1">
      <c r="B777" s="454"/>
      <c r="C777" s="454"/>
      <c r="D777" s="454"/>
    </row>
    <row r="778" ht="12.75" customHeight="1">
      <c r="B778" s="454"/>
      <c r="C778" s="454"/>
      <c r="D778" s="454"/>
    </row>
    <row r="779" ht="12.75" customHeight="1">
      <c r="B779" s="454"/>
      <c r="C779" s="454"/>
      <c r="D779" s="454"/>
    </row>
    <row r="780" ht="12.75" customHeight="1">
      <c r="B780" s="454"/>
      <c r="C780" s="454"/>
      <c r="D780" s="454"/>
    </row>
    <row r="781" ht="12.75" customHeight="1">
      <c r="B781" s="454"/>
      <c r="C781" s="454"/>
      <c r="D781" s="454"/>
    </row>
    <row r="782" ht="12.75" customHeight="1">
      <c r="B782" s="454"/>
      <c r="C782" s="454"/>
      <c r="D782" s="454"/>
    </row>
    <row r="783" ht="12.75" customHeight="1">
      <c r="B783" s="454"/>
      <c r="C783" s="454"/>
      <c r="D783" s="454"/>
    </row>
    <row r="784" ht="12.75" customHeight="1">
      <c r="B784" s="454"/>
      <c r="C784" s="454"/>
      <c r="D784" s="454"/>
    </row>
    <row r="785" ht="12.75" customHeight="1">
      <c r="B785" s="454"/>
      <c r="C785" s="454"/>
      <c r="D785" s="454"/>
    </row>
    <row r="786" ht="12.75" customHeight="1">
      <c r="B786" s="454"/>
      <c r="C786" s="454"/>
      <c r="D786" s="454"/>
    </row>
    <row r="787" ht="12.75" customHeight="1">
      <c r="B787" s="454"/>
      <c r="C787" s="454"/>
      <c r="D787" s="454"/>
    </row>
    <row r="788" ht="12.75" customHeight="1">
      <c r="B788" s="454"/>
      <c r="C788" s="454"/>
      <c r="D788" s="454"/>
    </row>
    <row r="789" ht="12.75" customHeight="1">
      <c r="B789" s="454"/>
      <c r="C789" s="454"/>
      <c r="D789" s="454"/>
    </row>
    <row r="790" ht="12.75" customHeight="1">
      <c r="B790" s="454"/>
      <c r="C790" s="454"/>
      <c r="D790" s="454"/>
    </row>
    <row r="791" ht="12.75" customHeight="1">
      <c r="B791" s="454"/>
      <c r="C791" s="454"/>
      <c r="D791" s="454"/>
    </row>
    <row r="792" ht="12.75" customHeight="1">
      <c r="B792" s="454"/>
      <c r="C792" s="454"/>
      <c r="D792" s="454"/>
    </row>
    <row r="793" ht="12.75" customHeight="1">
      <c r="B793" s="454"/>
      <c r="C793" s="454"/>
      <c r="D793" s="454"/>
    </row>
    <row r="794" ht="12.75" customHeight="1">
      <c r="B794" s="454"/>
      <c r="C794" s="454"/>
      <c r="D794" s="454"/>
    </row>
    <row r="795" ht="12.75" customHeight="1">
      <c r="B795" s="454"/>
      <c r="C795" s="454"/>
      <c r="D795" s="454"/>
    </row>
    <row r="796" ht="12.75" customHeight="1">
      <c r="B796" s="454"/>
      <c r="C796" s="454"/>
      <c r="D796" s="454"/>
    </row>
    <row r="797" ht="12.75" customHeight="1">
      <c r="B797" s="454"/>
      <c r="C797" s="454"/>
      <c r="D797" s="454"/>
    </row>
    <row r="798" ht="12.75" customHeight="1">
      <c r="B798" s="454"/>
      <c r="C798" s="454"/>
      <c r="D798" s="454"/>
    </row>
    <row r="799" ht="12.75" customHeight="1">
      <c r="B799" s="454"/>
      <c r="C799" s="454"/>
      <c r="D799" s="454"/>
    </row>
    <row r="800" ht="12.75" customHeight="1">
      <c r="B800" s="454"/>
      <c r="C800" s="454"/>
      <c r="D800" s="454"/>
    </row>
    <row r="801" ht="12.75" customHeight="1">
      <c r="B801" s="454"/>
      <c r="C801" s="454"/>
      <c r="D801" s="454"/>
    </row>
    <row r="802" ht="12.75" customHeight="1">
      <c r="B802" s="454"/>
      <c r="C802" s="454"/>
      <c r="D802" s="454"/>
    </row>
    <row r="803" ht="12.75" customHeight="1">
      <c r="B803" s="454"/>
      <c r="C803" s="454"/>
      <c r="D803" s="454"/>
    </row>
    <row r="804" ht="12.75" customHeight="1">
      <c r="B804" s="454"/>
      <c r="C804" s="454"/>
      <c r="D804" s="454"/>
    </row>
    <row r="805" ht="12.75" customHeight="1">
      <c r="B805" s="454"/>
      <c r="C805" s="454"/>
      <c r="D805" s="454"/>
    </row>
    <row r="806" ht="12.75" customHeight="1">
      <c r="B806" s="454"/>
      <c r="C806" s="454"/>
      <c r="D806" s="454"/>
    </row>
    <row r="807" ht="12.75" customHeight="1">
      <c r="B807" s="454"/>
      <c r="C807" s="454"/>
      <c r="D807" s="454"/>
    </row>
    <row r="808" ht="12.75" customHeight="1">
      <c r="B808" s="454"/>
      <c r="C808" s="454"/>
      <c r="D808" s="454"/>
    </row>
    <row r="809" ht="12.75" customHeight="1">
      <c r="B809" s="454"/>
      <c r="C809" s="454"/>
      <c r="D809" s="454"/>
    </row>
    <row r="810" ht="12.75" customHeight="1">
      <c r="B810" s="454"/>
      <c r="C810" s="454"/>
      <c r="D810" s="454"/>
    </row>
    <row r="811" ht="12.75" customHeight="1">
      <c r="B811" s="454"/>
      <c r="C811" s="454"/>
      <c r="D811" s="454"/>
    </row>
    <row r="812" ht="12.75" customHeight="1">
      <c r="B812" s="454"/>
      <c r="C812" s="454"/>
      <c r="D812" s="454"/>
    </row>
    <row r="813" ht="12.75" customHeight="1">
      <c r="B813" s="454"/>
      <c r="C813" s="454"/>
      <c r="D813" s="454"/>
    </row>
    <row r="814" ht="12.75" customHeight="1">
      <c r="B814" s="454"/>
      <c r="C814" s="454"/>
      <c r="D814" s="454"/>
    </row>
    <row r="815" ht="12.75" customHeight="1">
      <c r="B815" s="454"/>
      <c r="C815" s="454"/>
      <c r="D815" s="454"/>
    </row>
    <row r="816" ht="12.75" customHeight="1">
      <c r="B816" s="454"/>
      <c r="C816" s="454"/>
      <c r="D816" s="454"/>
    </row>
    <row r="817" ht="12.75" customHeight="1">
      <c r="B817" s="454"/>
      <c r="C817" s="454"/>
      <c r="D817" s="454"/>
    </row>
    <row r="818" ht="12.75" customHeight="1">
      <c r="B818" s="454"/>
      <c r="C818" s="454"/>
      <c r="D818" s="454"/>
    </row>
    <row r="819" ht="12.75" customHeight="1">
      <c r="B819" s="454"/>
      <c r="C819" s="454"/>
      <c r="D819" s="454"/>
    </row>
    <row r="820" ht="12.75" customHeight="1">
      <c r="B820" s="454"/>
      <c r="C820" s="454"/>
      <c r="D820" s="454"/>
    </row>
    <row r="821" ht="12.75" customHeight="1">
      <c r="B821" s="454"/>
      <c r="C821" s="454"/>
      <c r="D821" s="454"/>
    </row>
    <row r="822" ht="12.75" customHeight="1">
      <c r="B822" s="454"/>
      <c r="C822" s="454"/>
      <c r="D822" s="454"/>
    </row>
    <row r="823" ht="12.75" customHeight="1">
      <c r="B823" s="454"/>
      <c r="C823" s="454"/>
      <c r="D823" s="454"/>
    </row>
    <row r="824" ht="12.75" customHeight="1">
      <c r="B824" s="454"/>
      <c r="C824" s="454"/>
      <c r="D824" s="454"/>
    </row>
    <row r="825" ht="12.75" customHeight="1">
      <c r="B825" s="454"/>
      <c r="C825" s="454"/>
      <c r="D825" s="454"/>
    </row>
    <row r="826" ht="12.75" customHeight="1">
      <c r="B826" s="454"/>
      <c r="C826" s="454"/>
      <c r="D826" s="454"/>
    </row>
    <row r="827" ht="12.75" customHeight="1">
      <c r="B827" s="454"/>
      <c r="C827" s="454"/>
      <c r="D827" s="454"/>
    </row>
    <row r="828" ht="12.75" customHeight="1">
      <c r="B828" s="454"/>
      <c r="C828" s="454"/>
      <c r="D828" s="454"/>
    </row>
    <row r="829" ht="12.75" customHeight="1">
      <c r="B829" s="454"/>
      <c r="C829" s="454"/>
      <c r="D829" s="454"/>
    </row>
    <row r="830" ht="12.75" customHeight="1">
      <c r="B830" s="454"/>
      <c r="C830" s="454"/>
      <c r="D830" s="454"/>
    </row>
    <row r="831" ht="12.75" customHeight="1">
      <c r="B831" s="454"/>
      <c r="C831" s="454"/>
      <c r="D831" s="454"/>
    </row>
    <row r="832" ht="12.75" customHeight="1">
      <c r="B832" s="454"/>
      <c r="C832" s="454"/>
      <c r="D832" s="454"/>
    </row>
    <row r="833" ht="12.75" customHeight="1">
      <c r="B833" s="454"/>
      <c r="C833" s="454"/>
      <c r="D833" s="454"/>
    </row>
    <row r="834" ht="12.75" customHeight="1">
      <c r="B834" s="454"/>
      <c r="C834" s="454"/>
      <c r="D834" s="454"/>
    </row>
    <row r="835" ht="12.75" customHeight="1">
      <c r="B835" s="454"/>
      <c r="C835" s="454"/>
      <c r="D835" s="454"/>
    </row>
    <row r="836" ht="12.75" customHeight="1">
      <c r="B836" s="454"/>
      <c r="C836" s="454"/>
      <c r="D836" s="454"/>
    </row>
    <row r="837" ht="12.75" customHeight="1">
      <c r="B837" s="454"/>
      <c r="C837" s="454"/>
      <c r="D837" s="454"/>
    </row>
    <row r="838" ht="12.75" customHeight="1">
      <c r="B838" s="454"/>
      <c r="C838" s="454"/>
      <c r="D838" s="454"/>
    </row>
    <row r="839" ht="12.75" customHeight="1">
      <c r="B839" s="454"/>
      <c r="C839" s="454"/>
      <c r="D839" s="454"/>
    </row>
    <row r="840" ht="12.75" customHeight="1">
      <c r="B840" s="454"/>
      <c r="C840" s="454"/>
      <c r="D840" s="454"/>
    </row>
    <row r="841" ht="12.75" customHeight="1">
      <c r="B841" s="454"/>
      <c r="C841" s="454"/>
      <c r="D841" s="454"/>
    </row>
    <row r="842" ht="12.75" customHeight="1">
      <c r="B842" s="454"/>
      <c r="C842" s="454"/>
      <c r="D842" s="454"/>
    </row>
    <row r="843" ht="12.75" customHeight="1">
      <c r="B843" s="454"/>
      <c r="C843" s="454"/>
      <c r="D843" s="454"/>
    </row>
    <row r="844" ht="12.75" customHeight="1">
      <c r="B844" s="454"/>
      <c r="C844" s="454"/>
      <c r="D844" s="454"/>
    </row>
    <row r="845" ht="12.75" customHeight="1">
      <c r="B845" s="454"/>
      <c r="C845" s="454"/>
      <c r="D845" s="454"/>
    </row>
    <row r="846" ht="12.75" customHeight="1">
      <c r="B846" s="454"/>
      <c r="C846" s="454"/>
      <c r="D846" s="454"/>
    </row>
    <row r="847" ht="12.75" customHeight="1">
      <c r="B847" s="454"/>
      <c r="C847" s="454"/>
      <c r="D847" s="454"/>
    </row>
    <row r="848" ht="12.75" customHeight="1">
      <c r="B848" s="454"/>
      <c r="C848" s="454"/>
      <c r="D848" s="454"/>
    </row>
    <row r="849" ht="12.75" customHeight="1">
      <c r="B849" s="454"/>
      <c r="C849" s="454"/>
      <c r="D849" s="454"/>
    </row>
    <row r="850" ht="12.75" customHeight="1">
      <c r="B850" s="454"/>
      <c r="C850" s="454"/>
      <c r="D850" s="454"/>
    </row>
    <row r="851" ht="12.75" customHeight="1">
      <c r="B851" s="454"/>
      <c r="C851" s="454"/>
      <c r="D851" s="454"/>
    </row>
    <row r="852" ht="12.75" customHeight="1">
      <c r="B852" s="454"/>
      <c r="C852" s="454"/>
      <c r="D852" s="454"/>
    </row>
    <row r="853" ht="12.75" customHeight="1">
      <c r="B853" s="454"/>
      <c r="C853" s="454"/>
      <c r="D853" s="454"/>
    </row>
    <row r="854" ht="12.75" customHeight="1">
      <c r="B854" s="454"/>
      <c r="C854" s="454"/>
      <c r="D854" s="454"/>
    </row>
    <row r="855" ht="12.75" customHeight="1">
      <c r="B855" s="454"/>
      <c r="C855" s="454"/>
      <c r="D855" s="454"/>
    </row>
    <row r="856" ht="12.75" customHeight="1">
      <c r="B856" s="454"/>
      <c r="C856" s="454"/>
      <c r="D856" s="454"/>
    </row>
    <row r="857" ht="12.75" customHeight="1">
      <c r="B857" s="454"/>
      <c r="C857" s="454"/>
      <c r="D857" s="454"/>
    </row>
    <row r="858" ht="12.75" customHeight="1">
      <c r="B858" s="454"/>
      <c r="C858" s="454"/>
      <c r="D858" s="454"/>
    </row>
    <row r="859" ht="12.75" customHeight="1">
      <c r="B859" s="454"/>
      <c r="C859" s="454"/>
      <c r="D859" s="454"/>
    </row>
    <row r="860" ht="12.75" customHeight="1">
      <c r="B860" s="454"/>
      <c r="C860" s="454"/>
      <c r="D860" s="454"/>
    </row>
    <row r="861" ht="12.75" customHeight="1">
      <c r="B861" s="454"/>
      <c r="C861" s="454"/>
      <c r="D861" s="454"/>
    </row>
    <row r="862" ht="12.75" customHeight="1">
      <c r="B862" s="454"/>
      <c r="C862" s="454"/>
      <c r="D862" s="454"/>
    </row>
    <row r="863" ht="12.75" customHeight="1">
      <c r="B863" s="454"/>
      <c r="C863" s="454"/>
      <c r="D863" s="454"/>
    </row>
    <row r="864" ht="12.75" customHeight="1">
      <c r="B864" s="454"/>
      <c r="C864" s="454"/>
      <c r="D864" s="454"/>
    </row>
    <row r="865" ht="12.75" customHeight="1">
      <c r="B865" s="454"/>
      <c r="C865" s="454"/>
      <c r="D865" s="454"/>
    </row>
    <row r="866" ht="12.75" customHeight="1">
      <c r="B866" s="454"/>
      <c r="C866" s="454"/>
      <c r="D866" s="454"/>
    </row>
    <row r="867" ht="12.75" customHeight="1">
      <c r="B867" s="454"/>
      <c r="C867" s="454"/>
      <c r="D867" s="454"/>
    </row>
    <row r="868" ht="12.75" customHeight="1">
      <c r="B868" s="454"/>
      <c r="C868" s="454"/>
      <c r="D868" s="454"/>
    </row>
    <row r="869" ht="12.75" customHeight="1">
      <c r="B869" s="454"/>
      <c r="C869" s="454"/>
      <c r="D869" s="454"/>
    </row>
    <row r="870" ht="12.75" customHeight="1">
      <c r="B870" s="454"/>
      <c r="C870" s="454"/>
      <c r="D870" s="454"/>
    </row>
    <row r="871" ht="12.75" customHeight="1">
      <c r="B871" s="454"/>
      <c r="C871" s="454"/>
      <c r="D871" s="454"/>
    </row>
    <row r="872" ht="12.75" customHeight="1">
      <c r="B872" s="454"/>
      <c r="C872" s="454"/>
      <c r="D872" s="454"/>
    </row>
    <row r="873" ht="12.75" customHeight="1">
      <c r="B873" s="454"/>
      <c r="C873" s="454"/>
      <c r="D873" s="454"/>
    </row>
    <row r="874" ht="12.75" customHeight="1">
      <c r="B874" s="454"/>
      <c r="C874" s="454"/>
      <c r="D874" s="454"/>
    </row>
    <row r="875" ht="12.75" customHeight="1">
      <c r="B875" s="454"/>
      <c r="C875" s="454"/>
      <c r="D875" s="454"/>
    </row>
    <row r="876" ht="12.75" customHeight="1">
      <c r="B876" s="454"/>
      <c r="C876" s="454"/>
      <c r="D876" s="454"/>
    </row>
    <row r="877" ht="12.75" customHeight="1">
      <c r="B877" s="454"/>
      <c r="C877" s="454"/>
      <c r="D877" s="454"/>
    </row>
    <row r="878" ht="12.75" customHeight="1">
      <c r="B878" s="454"/>
      <c r="C878" s="454"/>
      <c r="D878" s="454"/>
    </row>
    <row r="879" ht="12.75" customHeight="1">
      <c r="B879" s="454"/>
      <c r="C879" s="454"/>
      <c r="D879" s="454"/>
    </row>
    <row r="880" ht="12.75" customHeight="1">
      <c r="B880" s="454"/>
      <c r="C880" s="454"/>
      <c r="D880" s="454"/>
    </row>
    <row r="881" ht="12.75" customHeight="1">
      <c r="B881" s="454"/>
      <c r="C881" s="454"/>
      <c r="D881" s="454"/>
    </row>
    <row r="882" ht="12.75" customHeight="1">
      <c r="B882" s="454"/>
      <c r="C882" s="454"/>
      <c r="D882" s="454"/>
    </row>
    <row r="883" ht="12.75" customHeight="1">
      <c r="B883" s="454"/>
      <c r="C883" s="454"/>
      <c r="D883" s="454"/>
    </row>
    <row r="884" ht="12.75" customHeight="1">
      <c r="B884" s="454"/>
      <c r="C884" s="454"/>
      <c r="D884" s="454"/>
    </row>
    <row r="885" ht="12.75" customHeight="1">
      <c r="B885" s="454"/>
      <c r="C885" s="454"/>
      <c r="D885" s="454"/>
    </row>
    <row r="886" ht="12.75" customHeight="1">
      <c r="B886" s="454"/>
      <c r="C886" s="454"/>
      <c r="D886" s="454"/>
    </row>
    <row r="887" ht="12.75" customHeight="1">
      <c r="B887" s="454"/>
      <c r="C887" s="454"/>
      <c r="D887" s="454"/>
    </row>
    <row r="888" ht="12.75" customHeight="1">
      <c r="B888" s="454"/>
      <c r="C888" s="454"/>
      <c r="D888" s="454"/>
    </row>
    <row r="889" ht="12.75" customHeight="1">
      <c r="B889" s="454"/>
      <c r="C889" s="454"/>
      <c r="D889" s="454"/>
    </row>
    <row r="890" ht="12.75" customHeight="1">
      <c r="B890" s="454"/>
      <c r="C890" s="454"/>
      <c r="D890" s="454"/>
    </row>
    <row r="891" ht="12.75" customHeight="1">
      <c r="B891" s="454"/>
      <c r="C891" s="454"/>
      <c r="D891" s="454"/>
    </row>
    <row r="892" ht="12.75" customHeight="1">
      <c r="B892" s="454"/>
      <c r="C892" s="454"/>
      <c r="D892" s="454"/>
    </row>
    <row r="893" ht="12.75" customHeight="1">
      <c r="B893" s="454"/>
      <c r="C893" s="454"/>
      <c r="D893" s="454"/>
    </row>
    <row r="894" ht="12.75" customHeight="1">
      <c r="B894" s="454"/>
      <c r="C894" s="454"/>
      <c r="D894" s="454"/>
    </row>
    <row r="895" ht="12.75" customHeight="1">
      <c r="B895" s="454"/>
      <c r="C895" s="454"/>
      <c r="D895" s="454"/>
    </row>
    <row r="896" ht="12.75" customHeight="1">
      <c r="B896" s="454"/>
      <c r="C896" s="454"/>
      <c r="D896" s="454"/>
    </row>
    <row r="897" ht="12.75" customHeight="1">
      <c r="B897" s="454"/>
      <c r="C897" s="454"/>
      <c r="D897" s="454"/>
    </row>
    <row r="898" ht="12.75" customHeight="1">
      <c r="B898" s="454"/>
      <c r="C898" s="454"/>
      <c r="D898" s="454"/>
    </row>
    <row r="899" ht="12.75" customHeight="1">
      <c r="B899" s="454"/>
      <c r="C899" s="454"/>
      <c r="D899" s="454"/>
    </row>
    <row r="900" ht="12.75" customHeight="1">
      <c r="B900" s="454"/>
      <c r="C900" s="454"/>
      <c r="D900" s="454"/>
    </row>
    <row r="901" ht="12.75" customHeight="1">
      <c r="B901" s="454"/>
      <c r="C901" s="454"/>
      <c r="D901" s="454"/>
    </row>
    <row r="902" ht="12.75" customHeight="1">
      <c r="B902" s="454"/>
      <c r="C902" s="454"/>
      <c r="D902" s="454"/>
    </row>
    <row r="903" ht="12.75" customHeight="1">
      <c r="B903" s="454"/>
      <c r="C903" s="454"/>
      <c r="D903" s="454"/>
    </row>
    <row r="904" ht="12.75" customHeight="1">
      <c r="B904" s="454"/>
      <c r="C904" s="454"/>
      <c r="D904" s="454"/>
    </row>
    <row r="905" ht="12.75" customHeight="1">
      <c r="B905" s="454"/>
      <c r="C905" s="454"/>
      <c r="D905" s="454"/>
    </row>
    <row r="906" ht="12.75" customHeight="1">
      <c r="B906" s="454"/>
      <c r="C906" s="454"/>
      <c r="D906" s="454"/>
    </row>
    <row r="907" ht="12.75" customHeight="1">
      <c r="B907" s="454"/>
      <c r="C907" s="454"/>
      <c r="D907" s="454"/>
    </row>
    <row r="908" ht="12.75" customHeight="1">
      <c r="B908" s="454"/>
      <c r="C908" s="454"/>
      <c r="D908" s="454"/>
    </row>
    <row r="909" ht="12.75" customHeight="1">
      <c r="B909" s="454"/>
      <c r="C909" s="454"/>
      <c r="D909" s="454"/>
    </row>
    <row r="910" ht="12.75" customHeight="1">
      <c r="B910" s="454"/>
      <c r="C910" s="454"/>
      <c r="D910" s="454"/>
    </row>
    <row r="911" ht="12.75" customHeight="1">
      <c r="B911" s="454"/>
      <c r="C911" s="454"/>
      <c r="D911" s="454"/>
    </row>
    <row r="912" ht="12.75" customHeight="1">
      <c r="B912" s="454"/>
      <c r="C912" s="454"/>
      <c r="D912" s="454"/>
    </row>
    <row r="913" ht="12.75" customHeight="1">
      <c r="B913" s="454"/>
      <c r="C913" s="454"/>
      <c r="D913" s="454"/>
    </row>
    <row r="914" ht="12.75" customHeight="1">
      <c r="B914" s="454"/>
      <c r="C914" s="454"/>
      <c r="D914" s="454"/>
    </row>
    <row r="915" ht="12.75" customHeight="1">
      <c r="B915" s="454"/>
      <c r="C915" s="454"/>
      <c r="D915" s="454"/>
    </row>
    <row r="916" ht="12.75" customHeight="1">
      <c r="B916" s="454"/>
      <c r="C916" s="454"/>
      <c r="D916" s="454"/>
    </row>
    <row r="917" ht="12.75" customHeight="1">
      <c r="B917" s="454"/>
      <c r="C917" s="454"/>
      <c r="D917" s="454"/>
    </row>
    <row r="918" ht="12.75" customHeight="1">
      <c r="B918" s="454"/>
      <c r="C918" s="454"/>
      <c r="D918" s="454"/>
    </row>
    <row r="919" ht="12.75" customHeight="1">
      <c r="B919" s="454"/>
      <c r="C919" s="454"/>
      <c r="D919" s="454"/>
    </row>
    <row r="920" ht="12.75" customHeight="1">
      <c r="B920" s="454"/>
      <c r="C920" s="454"/>
      <c r="D920" s="454"/>
    </row>
    <row r="921" ht="12.75" customHeight="1">
      <c r="B921" s="454"/>
      <c r="C921" s="454"/>
      <c r="D921" s="454"/>
    </row>
    <row r="922" ht="12.75" customHeight="1">
      <c r="B922" s="454"/>
      <c r="C922" s="454"/>
      <c r="D922" s="454"/>
    </row>
    <row r="923" ht="12.75" customHeight="1">
      <c r="B923" s="454"/>
      <c r="C923" s="454"/>
      <c r="D923" s="454"/>
    </row>
    <row r="924" ht="12.75" customHeight="1">
      <c r="B924" s="454"/>
      <c r="C924" s="454"/>
      <c r="D924" s="454"/>
    </row>
    <row r="925" ht="12.75" customHeight="1">
      <c r="B925" s="454"/>
      <c r="C925" s="454"/>
      <c r="D925" s="454"/>
    </row>
    <row r="926" ht="12.75" customHeight="1">
      <c r="B926" s="454"/>
      <c r="C926" s="454"/>
      <c r="D926" s="454"/>
    </row>
    <row r="927" ht="12.75" customHeight="1">
      <c r="B927" s="454"/>
      <c r="C927" s="454"/>
      <c r="D927" s="454"/>
    </row>
    <row r="928" ht="12.75" customHeight="1">
      <c r="B928" s="454"/>
      <c r="C928" s="454"/>
      <c r="D928" s="454"/>
    </row>
    <row r="929" ht="12.75" customHeight="1">
      <c r="B929" s="454"/>
      <c r="C929" s="454"/>
      <c r="D929" s="454"/>
    </row>
    <row r="930" ht="12.75" customHeight="1">
      <c r="B930" s="454"/>
      <c r="C930" s="454"/>
      <c r="D930" s="454"/>
    </row>
    <row r="931" ht="12.75" customHeight="1">
      <c r="B931" s="454"/>
      <c r="C931" s="454"/>
      <c r="D931" s="454"/>
    </row>
    <row r="932" ht="12.75" customHeight="1">
      <c r="B932" s="454"/>
      <c r="C932" s="454"/>
      <c r="D932" s="454"/>
    </row>
    <row r="933" ht="12.75" customHeight="1">
      <c r="B933" s="454"/>
      <c r="C933" s="454"/>
      <c r="D933" s="454"/>
    </row>
    <row r="934" ht="12.75" customHeight="1">
      <c r="B934" s="454"/>
      <c r="C934" s="454"/>
      <c r="D934" s="454"/>
    </row>
    <row r="935" ht="12.75" customHeight="1">
      <c r="B935" s="454"/>
      <c r="C935" s="454"/>
      <c r="D935" s="454"/>
    </row>
    <row r="936" ht="12.75" customHeight="1">
      <c r="B936" s="454"/>
      <c r="C936" s="454"/>
      <c r="D936" s="454"/>
    </row>
    <row r="937" ht="12.75" customHeight="1">
      <c r="B937" s="454"/>
      <c r="C937" s="454"/>
      <c r="D937" s="454"/>
    </row>
    <row r="938" ht="12.75" customHeight="1">
      <c r="B938" s="454"/>
      <c r="C938" s="454"/>
      <c r="D938" s="454"/>
    </row>
    <row r="939" ht="12.75" customHeight="1">
      <c r="B939" s="454"/>
      <c r="C939" s="454"/>
      <c r="D939" s="454"/>
    </row>
    <row r="940" ht="12.75" customHeight="1">
      <c r="B940" s="454"/>
      <c r="C940" s="454"/>
      <c r="D940" s="454"/>
    </row>
    <row r="941" ht="12.75" customHeight="1">
      <c r="B941" s="454"/>
      <c r="C941" s="454"/>
      <c r="D941" s="454"/>
    </row>
    <row r="942" ht="12.75" customHeight="1">
      <c r="B942" s="454"/>
      <c r="C942" s="454"/>
      <c r="D942" s="454"/>
    </row>
    <row r="943" ht="12.75" customHeight="1">
      <c r="B943" s="454"/>
      <c r="C943" s="454"/>
      <c r="D943" s="454"/>
    </row>
    <row r="944" ht="12.75" customHeight="1">
      <c r="B944" s="454"/>
      <c r="C944" s="454"/>
      <c r="D944" s="454"/>
    </row>
    <row r="945" ht="12.75" customHeight="1">
      <c r="B945" s="454"/>
      <c r="C945" s="454"/>
      <c r="D945" s="454"/>
    </row>
    <row r="946" ht="12.75" customHeight="1">
      <c r="B946" s="454"/>
      <c r="C946" s="454"/>
      <c r="D946" s="454"/>
    </row>
    <row r="947" ht="12.75" customHeight="1">
      <c r="B947" s="454"/>
      <c r="C947" s="454"/>
      <c r="D947" s="454"/>
    </row>
    <row r="948" ht="12.75" customHeight="1">
      <c r="B948" s="454"/>
      <c r="C948" s="454"/>
      <c r="D948" s="454"/>
    </row>
    <row r="949" ht="12.75" customHeight="1">
      <c r="B949" s="454"/>
      <c r="C949" s="454"/>
      <c r="D949" s="454"/>
    </row>
    <row r="950" ht="12.75" customHeight="1">
      <c r="B950" s="454"/>
      <c r="C950" s="454"/>
      <c r="D950" s="454"/>
    </row>
    <row r="951" ht="12.75" customHeight="1">
      <c r="B951" s="454"/>
      <c r="C951" s="454"/>
      <c r="D951" s="454"/>
    </row>
    <row r="952" ht="12.75" customHeight="1">
      <c r="B952" s="454"/>
      <c r="C952" s="454"/>
      <c r="D952" s="454"/>
    </row>
    <row r="953" ht="12.75" customHeight="1">
      <c r="B953" s="454"/>
      <c r="C953" s="454"/>
      <c r="D953" s="454"/>
    </row>
    <row r="954" ht="12.75" customHeight="1">
      <c r="B954" s="454"/>
      <c r="C954" s="454"/>
      <c r="D954" s="454"/>
    </row>
    <row r="955" ht="12.75" customHeight="1">
      <c r="B955" s="454"/>
      <c r="C955" s="454"/>
      <c r="D955" s="454"/>
    </row>
    <row r="956" ht="12.75" customHeight="1">
      <c r="B956" s="454"/>
      <c r="C956" s="454"/>
      <c r="D956" s="454"/>
    </row>
    <row r="957" ht="12.75" customHeight="1">
      <c r="B957" s="454"/>
      <c r="C957" s="454"/>
      <c r="D957" s="454"/>
    </row>
    <row r="958" ht="12.75" customHeight="1">
      <c r="B958" s="454"/>
      <c r="C958" s="454"/>
      <c r="D958" s="454"/>
    </row>
    <row r="959" ht="12.75" customHeight="1">
      <c r="B959" s="454"/>
      <c r="C959" s="454"/>
      <c r="D959" s="454"/>
    </row>
    <row r="960" ht="12.75" customHeight="1">
      <c r="B960" s="454"/>
      <c r="C960" s="454"/>
      <c r="D960" s="454"/>
    </row>
    <row r="961" ht="12.75" customHeight="1">
      <c r="B961" s="454"/>
      <c r="C961" s="454"/>
      <c r="D961" s="454"/>
    </row>
    <row r="962" ht="12.75" customHeight="1">
      <c r="B962" s="454"/>
      <c r="C962" s="454"/>
      <c r="D962" s="454"/>
    </row>
    <row r="963" ht="12.75" customHeight="1">
      <c r="B963" s="454"/>
      <c r="C963" s="454"/>
      <c r="D963" s="454"/>
    </row>
    <row r="964" ht="12.75" customHeight="1">
      <c r="B964" s="454"/>
      <c r="C964" s="454"/>
      <c r="D964" s="454"/>
    </row>
    <row r="965" ht="12.75" customHeight="1">
      <c r="B965" s="454"/>
      <c r="C965" s="454"/>
      <c r="D965" s="454"/>
    </row>
    <row r="966" ht="12.75" customHeight="1">
      <c r="B966" s="454"/>
      <c r="C966" s="454"/>
      <c r="D966" s="454"/>
    </row>
    <row r="967" ht="12.75" customHeight="1">
      <c r="B967" s="454"/>
      <c r="C967" s="454"/>
      <c r="D967" s="454"/>
    </row>
    <row r="968" ht="12.75" customHeight="1">
      <c r="B968" s="454"/>
      <c r="C968" s="454"/>
      <c r="D968" s="454"/>
    </row>
    <row r="969" ht="12.75" customHeight="1">
      <c r="B969" s="454"/>
      <c r="C969" s="454"/>
      <c r="D969" s="454"/>
    </row>
    <row r="970" ht="12.75" customHeight="1">
      <c r="B970" s="454"/>
      <c r="C970" s="454"/>
      <c r="D970" s="454"/>
    </row>
    <row r="971" ht="12.75" customHeight="1">
      <c r="B971" s="454"/>
      <c r="C971" s="454"/>
      <c r="D971" s="454"/>
    </row>
    <row r="972" ht="12.75" customHeight="1">
      <c r="B972" s="454"/>
      <c r="C972" s="454"/>
      <c r="D972" s="454"/>
    </row>
    <row r="973" ht="12.75" customHeight="1">
      <c r="B973" s="454"/>
      <c r="C973" s="454"/>
      <c r="D973" s="454"/>
    </row>
    <row r="974" ht="12.75" customHeight="1">
      <c r="B974" s="454"/>
      <c r="C974" s="454"/>
      <c r="D974" s="454"/>
    </row>
    <row r="975" ht="12.75" customHeight="1">
      <c r="B975" s="454"/>
      <c r="C975" s="454"/>
      <c r="D975" s="454"/>
    </row>
    <row r="976" ht="12.75" customHeight="1">
      <c r="B976" s="454"/>
      <c r="C976" s="454"/>
      <c r="D976" s="454"/>
    </row>
    <row r="977" ht="12.75" customHeight="1">
      <c r="B977" s="454"/>
      <c r="C977" s="454"/>
      <c r="D977" s="454"/>
    </row>
    <row r="978" ht="12.75" customHeight="1">
      <c r="B978" s="454"/>
      <c r="C978" s="454"/>
      <c r="D978" s="454"/>
    </row>
    <row r="979" ht="12.75" customHeight="1">
      <c r="B979" s="454"/>
      <c r="C979" s="454"/>
      <c r="D979" s="454"/>
    </row>
    <row r="980" ht="12.75" customHeight="1">
      <c r="B980" s="454"/>
      <c r="C980" s="454"/>
      <c r="D980" s="454"/>
    </row>
    <row r="981" ht="12.75" customHeight="1">
      <c r="B981" s="454"/>
      <c r="C981" s="454"/>
      <c r="D981" s="454"/>
    </row>
    <row r="982" ht="12.75" customHeight="1">
      <c r="B982" s="454"/>
      <c r="C982" s="454"/>
      <c r="D982" s="454"/>
    </row>
    <row r="983" ht="12.75" customHeight="1">
      <c r="B983" s="454"/>
      <c r="C983" s="454"/>
      <c r="D983" s="454"/>
    </row>
    <row r="984" ht="12.75" customHeight="1">
      <c r="B984" s="454"/>
      <c r="C984" s="454"/>
      <c r="D984" s="454"/>
    </row>
    <row r="985" ht="12.75" customHeight="1">
      <c r="B985" s="454"/>
      <c r="C985" s="454"/>
      <c r="D985" s="454"/>
    </row>
    <row r="986" ht="12.75" customHeight="1">
      <c r="B986" s="454"/>
      <c r="C986" s="454"/>
      <c r="D986" s="454"/>
    </row>
    <row r="987" ht="12.75" customHeight="1">
      <c r="B987" s="454"/>
      <c r="C987" s="454"/>
      <c r="D987" s="454"/>
    </row>
    <row r="988" ht="12.75" customHeight="1">
      <c r="B988" s="454"/>
      <c r="C988" s="454"/>
      <c r="D988" s="454"/>
    </row>
    <row r="989" ht="12.75" customHeight="1">
      <c r="B989" s="454"/>
      <c r="C989" s="454"/>
      <c r="D989" s="454"/>
    </row>
    <row r="990" ht="12.75" customHeight="1">
      <c r="B990" s="454"/>
      <c r="C990" s="454"/>
      <c r="D990" s="454"/>
    </row>
    <row r="991" ht="12.75" customHeight="1">
      <c r="B991" s="454"/>
      <c r="C991" s="454"/>
      <c r="D991" s="454"/>
    </row>
    <row r="992" ht="12.75" customHeight="1">
      <c r="B992" s="454"/>
      <c r="C992" s="454"/>
      <c r="D992" s="454"/>
    </row>
    <row r="993" ht="12.75" customHeight="1">
      <c r="B993" s="454"/>
      <c r="C993" s="454"/>
      <c r="D993" s="454"/>
    </row>
    <row r="994" ht="12.75" customHeight="1">
      <c r="B994" s="454"/>
      <c r="C994" s="454"/>
      <c r="D994" s="454"/>
    </row>
    <row r="995" ht="12.75" customHeight="1">
      <c r="B995" s="454"/>
      <c r="C995" s="454"/>
      <c r="D995" s="454"/>
    </row>
    <row r="996" ht="12.75" customHeight="1">
      <c r="B996" s="454"/>
      <c r="C996" s="454"/>
      <c r="D996" s="454"/>
    </row>
    <row r="997" ht="12.75" customHeight="1">
      <c r="B997" s="454"/>
      <c r="C997" s="454"/>
      <c r="D997" s="454"/>
    </row>
    <row r="998" ht="12.75" customHeight="1">
      <c r="B998" s="454"/>
      <c r="C998" s="454"/>
      <c r="D998" s="454"/>
    </row>
    <row r="999" ht="12.75" customHeight="1">
      <c r="B999" s="454"/>
      <c r="C999" s="454"/>
      <c r="D999" s="454"/>
    </row>
    <row r="1000" ht="12.75" customHeight="1">
      <c r="B1000" s="454"/>
      <c r="C1000" s="454"/>
      <c r="D1000" s="454"/>
    </row>
  </sheetData>
  <mergeCells count="1">
    <mergeCell ref="C18:C23"/>
  </mergeCells>
  <printOptions/>
  <pageMargins bottom="1.0" footer="0.0" header="0.0" left="0.75" right="0.75" top="1.0"/>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9"/>
    <col customWidth="1" min="2" max="2" width="16.57"/>
    <col customWidth="1" min="3" max="3" width="18.29"/>
    <col customWidth="1" min="4" max="5" width="12.29"/>
    <col customWidth="1" min="6" max="6" width="17.71"/>
    <col customWidth="1" min="7" max="8" width="10.71"/>
    <col customWidth="1" min="9" max="9" width="20.29"/>
    <col customWidth="1" min="10" max="10" width="18.86"/>
    <col customWidth="1" min="11" max="26" width="10.71"/>
  </cols>
  <sheetData>
    <row r="1" ht="12.75" customHeight="1">
      <c r="A1" s="527" t="s">
        <v>907</v>
      </c>
      <c r="B1" s="527" t="s">
        <v>908</v>
      </c>
      <c r="C1" s="527" t="s">
        <v>909</v>
      </c>
      <c r="D1" s="527" t="s">
        <v>910</v>
      </c>
      <c r="E1" s="527" t="s">
        <v>911</v>
      </c>
      <c r="F1" s="527" t="s">
        <v>541</v>
      </c>
      <c r="G1" s="527" t="s">
        <v>395</v>
      </c>
      <c r="H1" s="527" t="s">
        <v>442</v>
      </c>
      <c r="I1" s="527" t="s">
        <v>912</v>
      </c>
      <c r="J1" s="527" t="s">
        <v>913</v>
      </c>
      <c r="K1" s="527"/>
      <c r="L1" s="527"/>
      <c r="M1" s="527"/>
      <c r="N1" s="527"/>
      <c r="O1" s="527"/>
      <c r="P1" s="527"/>
      <c r="Q1" s="527"/>
      <c r="R1" s="527"/>
      <c r="S1" s="527"/>
      <c r="T1" s="527"/>
      <c r="U1" s="527"/>
      <c r="V1" s="527"/>
      <c r="W1" s="527"/>
      <c r="X1" s="527"/>
      <c r="Y1" s="527"/>
      <c r="Z1" s="527"/>
    </row>
    <row r="2" ht="12.75" customHeight="1">
      <c r="A2" s="441" t="s">
        <v>24</v>
      </c>
      <c r="B2" s="441" t="s">
        <v>407</v>
      </c>
      <c r="C2" s="441" t="s">
        <v>914</v>
      </c>
      <c r="D2" s="441" t="s">
        <v>915</v>
      </c>
      <c r="E2" s="441">
        <v>1.0</v>
      </c>
      <c r="F2" s="441" t="s">
        <v>915</v>
      </c>
      <c r="G2" s="441" t="s">
        <v>418</v>
      </c>
      <c r="H2" s="441" t="s">
        <v>500</v>
      </c>
      <c r="I2" s="441" t="s">
        <v>916</v>
      </c>
      <c r="J2" s="444">
        <v>0.0</v>
      </c>
    </row>
    <row r="3" ht="12.75" customHeight="1">
      <c r="A3" s="441" t="s">
        <v>27</v>
      </c>
      <c r="B3" s="441" t="s">
        <v>99</v>
      </c>
      <c r="C3" s="441" t="s">
        <v>11</v>
      </c>
      <c r="D3" s="441" t="s">
        <v>911</v>
      </c>
      <c r="E3" s="441">
        <v>2.0</v>
      </c>
      <c r="F3" s="441" t="s">
        <v>444</v>
      </c>
      <c r="G3" s="441" t="s">
        <v>417</v>
      </c>
      <c r="H3" s="441" t="s">
        <v>497</v>
      </c>
      <c r="I3" s="441" t="s">
        <v>917</v>
      </c>
      <c r="J3" s="444">
        <v>1.0</v>
      </c>
    </row>
    <row r="4" ht="12.75" customHeight="1">
      <c r="C4" s="441" t="s">
        <v>449</v>
      </c>
      <c r="D4" s="441" t="s">
        <v>458</v>
      </c>
      <c r="F4" s="441" t="s">
        <v>918</v>
      </c>
      <c r="G4" s="441" t="s">
        <v>416</v>
      </c>
      <c r="H4" s="441" t="s">
        <v>919</v>
      </c>
      <c r="I4" s="441" t="s">
        <v>235</v>
      </c>
      <c r="J4" s="444">
        <v>2.0</v>
      </c>
    </row>
    <row r="5" ht="12.75" customHeight="1">
      <c r="C5" s="441" t="s">
        <v>920</v>
      </c>
      <c r="F5" s="441" t="s">
        <v>491</v>
      </c>
      <c r="G5" s="441" t="s">
        <v>415</v>
      </c>
      <c r="H5" s="441" t="s">
        <v>503</v>
      </c>
      <c r="I5" s="441" t="s">
        <v>921</v>
      </c>
      <c r="J5" s="444">
        <v>3.0</v>
      </c>
    </row>
    <row r="6" ht="12.75" customHeight="1">
      <c r="F6" s="441" t="s">
        <v>922</v>
      </c>
      <c r="G6" s="441" t="s">
        <v>414</v>
      </c>
      <c r="H6" s="441" t="s">
        <v>504</v>
      </c>
    </row>
    <row r="7" ht="12.75" customHeight="1">
      <c r="G7" s="441" t="s">
        <v>413</v>
      </c>
    </row>
    <row r="8" ht="12.75" customHeight="1">
      <c r="G8" s="441" t="s">
        <v>412</v>
      </c>
    </row>
    <row r="9" ht="12.75" customHeight="1">
      <c r="G9" s="441" t="s">
        <v>411</v>
      </c>
    </row>
    <row r="10" ht="12.75" customHeight="1">
      <c r="G10" s="441" t="s">
        <v>410</v>
      </c>
    </row>
    <row r="11" ht="12.75" customHeight="1">
      <c r="G11" s="441" t="s">
        <v>408</v>
      </c>
    </row>
    <row r="12" ht="12.75" customHeight="1">
      <c r="G12" s="441" t="s">
        <v>406</v>
      </c>
    </row>
    <row r="13" ht="12.75" customHeight="1">
      <c r="G13" s="441" t="s">
        <v>400</v>
      </c>
    </row>
    <row r="14" ht="12.75" customHeight="1">
      <c r="G14" s="441" t="s">
        <v>402</v>
      </c>
    </row>
    <row r="15" ht="12.75" customHeight="1">
      <c r="G15" s="441" t="s">
        <v>404</v>
      </c>
    </row>
    <row r="16" ht="12.75" customHeight="1">
      <c r="G16" s="441" t="s">
        <v>398</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0"/>
    <col customWidth="1" min="2" max="2" width="16.71"/>
    <col customWidth="1" min="3" max="13" width="15.86"/>
    <col customWidth="1" min="14" max="14" width="14.0"/>
    <col customWidth="1" min="15" max="26" width="10.71"/>
  </cols>
  <sheetData>
    <row r="1" ht="13.5" customHeight="1">
      <c r="A1" s="86"/>
      <c r="B1" s="87" t="s">
        <v>125</v>
      </c>
      <c r="C1" s="87">
        <v>1.0</v>
      </c>
      <c r="D1" s="87">
        <v>2.0</v>
      </c>
      <c r="E1" s="87">
        <v>3.0</v>
      </c>
      <c r="F1" s="87">
        <v>4.0</v>
      </c>
      <c r="G1" s="87">
        <v>5.0</v>
      </c>
      <c r="H1" s="87">
        <v>6.0</v>
      </c>
      <c r="I1" s="87">
        <v>7.0</v>
      </c>
      <c r="J1" s="87">
        <v>8.0</v>
      </c>
      <c r="K1" s="87">
        <v>9.0</v>
      </c>
      <c r="L1" s="87">
        <v>10.0</v>
      </c>
      <c r="M1" s="88" t="s">
        <v>126</v>
      </c>
      <c r="N1" s="89" t="s">
        <v>127</v>
      </c>
    </row>
    <row r="2" ht="13.5" customHeight="1">
      <c r="A2" s="90" t="s">
        <v>128</v>
      </c>
      <c r="B2" s="91"/>
      <c r="C2" s="92">
        <f>'Input sheet'!B25</f>
        <v>0.8</v>
      </c>
      <c r="D2" s="92">
        <f>'Input sheet'!B27</f>
        <v>0.3</v>
      </c>
      <c r="E2" s="92">
        <f t="shared" ref="E2:G2" si="1">D2</f>
        <v>0.3</v>
      </c>
      <c r="F2" s="92">
        <f t="shared" si="1"/>
        <v>0.3</v>
      </c>
      <c r="G2" s="92">
        <f t="shared" si="1"/>
        <v>0.3</v>
      </c>
      <c r="H2" s="92">
        <f>G2-((G2-$M$2)/5)</f>
        <v>0.24852</v>
      </c>
      <c r="I2" s="92">
        <f>G2-((G2-$M$2)/5)*2</f>
        <v>0.19704</v>
      </c>
      <c r="J2" s="92">
        <f>G2-((G2-$M$2)/5)*3</f>
        <v>0.14556</v>
      </c>
      <c r="K2" s="92">
        <f>G2-((G2-$M$2)/5)*4</f>
        <v>0.09408</v>
      </c>
      <c r="L2" s="92">
        <f>G2-((G2-$M$2)/5)*5</f>
        <v>0.0426</v>
      </c>
      <c r="M2" s="93">
        <f>IF('Input sheet'!B78="Yes",'Input sheet'!B79,IF('Input sheet'!B75="Yes",'Input sheet'!B76,'Input sheet'!B33))</f>
        <v>0.0426</v>
      </c>
      <c r="N2" s="94"/>
    </row>
    <row r="3" ht="15.0" customHeight="1">
      <c r="A3" s="90" t="s">
        <v>129</v>
      </c>
      <c r="B3" s="95">
        <f>'Input sheet'!B10-B14-B23</f>
        <v>79774</v>
      </c>
      <c r="C3" s="96">
        <f t="shared" ref="C3:M3" si="2">B3*(1+C2)</f>
        <v>143593.2</v>
      </c>
      <c r="D3" s="96">
        <f t="shared" si="2"/>
        <v>186671.16</v>
      </c>
      <c r="E3" s="96">
        <f t="shared" si="2"/>
        <v>242672.508</v>
      </c>
      <c r="F3" s="96">
        <f t="shared" si="2"/>
        <v>315474.2604</v>
      </c>
      <c r="G3" s="96">
        <f t="shared" si="2"/>
        <v>410116.5385</v>
      </c>
      <c r="H3" s="96">
        <f t="shared" si="2"/>
        <v>512038.7007</v>
      </c>
      <c r="I3" s="96">
        <f t="shared" si="2"/>
        <v>612930.8063</v>
      </c>
      <c r="J3" s="96">
        <f t="shared" si="2"/>
        <v>702149.0144</v>
      </c>
      <c r="K3" s="96">
        <f t="shared" si="2"/>
        <v>768207.1937</v>
      </c>
      <c r="L3" s="96">
        <f t="shared" si="2"/>
        <v>800932.8201</v>
      </c>
      <c r="M3" s="97">
        <f t="shared" si="2"/>
        <v>835052.5583</v>
      </c>
      <c r="N3" s="94"/>
    </row>
    <row r="4" ht="15.0" customHeight="1">
      <c r="A4" s="90" t="s">
        <v>130</v>
      </c>
      <c r="B4" s="98">
        <f>B5/B3</f>
        <v>0.6361721864</v>
      </c>
      <c r="C4" s="92">
        <f>'Input sheet'!B26</f>
        <v>0.65</v>
      </c>
      <c r="D4" s="92">
        <f>IF(D1&gt;'Input sheet'!$B$29,'Input sheet'!$B$28,'Input sheet'!$B$28-(('Input sheet'!$B$28-$C$4)/'Input sheet'!$B$29)*('Input sheet'!$B$29-D1))</f>
        <v>0.65</v>
      </c>
      <c r="E4" s="92">
        <f>IF(E1&gt;'Input sheet'!$B$29,'Input sheet'!$B$28,'Input sheet'!$B$28-(('Input sheet'!$B$28-$C$4)/'Input sheet'!$B$29)*('Input sheet'!$B$29-E1))</f>
        <v>0.65</v>
      </c>
      <c r="F4" s="92">
        <f>IF(F1&gt;'Input sheet'!$B$29,'Input sheet'!$B$28,'Input sheet'!$B$28-(('Input sheet'!$B$28-$C$4)/'Input sheet'!$B$29)*('Input sheet'!$B$29-F1))</f>
        <v>0.65</v>
      </c>
      <c r="G4" s="92">
        <f>IF(G1&gt;'Input sheet'!$B$29,'Input sheet'!$B$28,'Input sheet'!$B$28-(('Input sheet'!$B$28-$C$4)/'Input sheet'!$B$29)*('Input sheet'!$B$29-G1))</f>
        <v>0.65</v>
      </c>
      <c r="H4" s="92">
        <f>IF(H1&gt;'Input sheet'!$B$29,'Input sheet'!$B$28,'Input sheet'!$B$28-(('Input sheet'!$B$28-$C$4)/'Input sheet'!$B$29)*('Input sheet'!$B$29-H1))</f>
        <v>0.65</v>
      </c>
      <c r="I4" s="92">
        <f>IF(I1&gt;'Input sheet'!$B$29,'Input sheet'!$B$28,'Input sheet'!$B$28-(('Input sheet'!$B$28-$C$4)/'Input sheet'!$B$29)*('Input sheet'!$B$29-I1))</f>
        <v>0.65</v>
      </c>
      <c r="J4" s="92">
        <f>IF(J1&gt;'Input sheet'!$B$29,'Input sheet'!$B$28,'Input sheet'!$B$28-(('Input sheet'!$B$28-$C$4)/'Input sheet'!$B$29)*('Input sheet'!$B$29-J1))</f>
        <v>0.65</v>
      </c>
      <c r="K4" s="92">
        <f>IF(K1&gt;'Input sheet'!$B$29,'Input sheet'!$B$28,'Input sheet'!$B$28-(('Input sheet'!$B$28-$C$4)/'Input sheet'!$B$29)*('Input sheet'!$B$29-K1))</f>
        <v>0.65</v>
      </c>
      <c r="L4" s="92">
        <f>IF(L1&gt;'Input sheet'!$B$29,'Input sheet'!$B$28,'Input sheet'!$B$28-(('Input sheet'!$B$28-$C$4)/'Input sheet'!$B$29)*('Input sheet'!$B$29-L1))</f>
        <v>0.65</v>
      </c>
      <c r="M4" s="93">
        <f>L4</f>
        <v>0.65</v>
      </c>
      <c r="N4" s="94"/>
    </row>
    <row r="5" ht="15.0" customHeight="1">
      <c r="A5" s="90" t="s">
        <v>131</v>
      </c>
      <c r="B5" s="95">
        <f>IF('Input sheet'!B16="Yes",IF('Input sheet'!B15="Yes",'Input sheet'!B11+'Operating lease converter'!F32+'R&amp; D converter'!D39,'Input sheet'!B11+'Operating lease converter'!F32),IF('Input sheet'!B15="Yes",'Input sheet'!B11+'R&amp; D converter'!D39,'Input sheet'!B11))-B14*B15-B23*B24</f>
        <v>50750</v>
      </c>
      <c r="C5" s="96">
        <f t="shared" ref="C5:M5" si="3">C4*C3</f>
        <v>93335.58</v>
      </c>
      <c r="D5" s="96">
        <f t="shared" si="3"/>
        <v>121336.254</v>
      </c>
      <c r="E5" s="96">
        <f t="shared" si="3"/>
        <v>157737.1302</v>
      </c>
      <c r="F5" s="96">
        <f t="shared" si="3"/>
        <v>205058.2693</v>
      </c>
      <c r="G5" s="96">
        <f t="shared" si="3"/>
        <v>266575.75</v>
      </c>
      <c r="H5" s="96">
        <f t="shared" si="3"/>
        <v>332825.1554</v>
      </c>
      <c r="I5" s="96">
        <f t="shared" si="3"/>
        <v>398405.0241</v>
      </c>
      <c r="J5" s="96">
        <f t="shared" si="3"/>
        <v>456396.8594</v>
      </c>
      <c r="K5" s="96">
        <f t="shared" si="3"/>
        <v>499334.6759</v>
      </c>
      <c r="L5" s="96">
        <f t="shared" si="3"/>
        <v>520606.3331</v>
      </c>
      <c r="M5" s="97">
        <f t="shared" si="3"/>
        <v>542784.1629</v>
      </c>
      <c r="N5" s="94"/>
    </row>
    <row r="6" ht="15.0" customHeight="1">
      <c r="A6" s="90" t="s">
        <v>132</v>
      </c>
      <c r="B6" s="98">
        <f>'Input sheet'!B22</f>
        <v>0.1</v>
      </c>
      <c r="C6" s="92">
        <f t="shared" ref="C6:G6" si="4">B6</f>
        <v>0.1</v>
      </c>
      <c r="D6" s="92">
        <f t="shared" si="4"/>
        <v>0.1</v>
      </c>
      <c r="E6" s="92">
        <f t="shared" si="4"/>
        <v>0.1</v>
      </c>
      <c r="F6" s="92">
        <f t="shared" si="4"/>
        <v>0.1</v>
      </c>
      <c r="G6" s="92">
        <f t="shared" si="4"/>
        <v>0.1</v>
      </c>
      <c r="H6" s="92">
        <f t="shared" ref="H6:L6" si="5">G6+($M$6-$G$6)/5</f>
        <v>0.13</v>
      </c>
      <c r="I6" s="92">
        <f t="shared" si="5"/>
        <v>0.16</v>
      </c>
      <c r="J6" s="92">
        <f t="shared" si="5"/>
        <v>0.19</v>
      </c>
      <c r="K6" s="92">
        <f t="shared" si="5"/>
        <v>0.22</v>
      </c>
      <c r="L6" s="92">
        <f t="shared" si="5"/>
        <v>0.25</v>
      </c>
      <c r="M6" s="93">
        <f>IF('Input sheet'!B70="Yes",'Input sheet'!B22,'Input sheet'!B23)</f>
        <v>0.25</v>
      </c>
      <c r="N6" s="94"/>
    </row>
    <row r="7" ht="15.0" customHeight="1">
      <c r="A7" s="90" t="s">
        <v>133</v>
      </c>
      <c r="B7" s="95">
        <f>IF(B5&gt;0,B5*(1-B6),B5)</f>
        <v>45675</v>
      </c>
      <c r="C7" s="96">
        <f t="shared" ref="C7:L7" si="6">IF(C5&gt;0,IF(C5&lt;B10,C5,C5-(C5-B10)*C6),C5)</f>
        <v>84002.022</v>
      </c>
      <c r="D7" s="96">
        <f t="shared" si="6"/>
        <v>109202.6286</v>
      </c>
      <c r="E7" s="96">
        <f t="shared" si="6"/>
        <v>141963.4172</v>
      </c>
      <c r="F7" s="96">
        <f t="shared" si="6"/>
        <v>184552.4423</v>
      </c>
      <c r="G7" s="96">
        <f t="shared" si="6"/>
        <v>239918.175</v>
      </c>
      <c r="H7" s="96">
        <f t="shared" si="6"/>
        <v>289557.8852</v>
      </c>
      <c r="I7" s="96">
        <f t="shared" si="6"/>
        <v>334660.2202</v>
      </c>
      <c r="J7" s="96">
        <f t="shared" si="6"/>
        <v>369681.4561</v>
      </c>
      <c r="K7" s="96">
        <f t="shared" si="6"/>
        <v>389481.0472</v>
      </c>
      <c r="L7" s="96">
        <f t="shared" si="6"/>
        <v>390454.7498</v>
      </c>
      <c r="M7" s="99">
        <f>M5*(1-M6)</f>
        <v>407088.1222</v>
      </c>
      <c r="N7" s="94"/>
    </row>
    <row r="8" ht="15.0" customHeight="1">
      <c r="A8" s="90" t="s">
        <v>134</v>
      </c>
      <c r="B8" s="95"/>
      <c r="C8" s="96">
        <f>IF('Input sheet'!$B$67="No",(D3-C3)/C57,IF('Input sheet'!$B$68=0,(C3-B3)/C57,IF('Input sheet'!$B$68=2,(E3-D3)/C57,IF('Input sheet'!$B$68=3,(F3-E3)/C57,(D3-C3)/C57))))</f>
        <v>28718.64</v>
      </c>
      <c r="D8" s="96">
        <f>IF('Input sheet'!$B$67="No",(E3-D3)/D57,IF('Input sheet'!$B$68=0,(D3-C3)/D57,IF('Input sheet'!$B$68=2,(F3-E3)/D57,IF('Input sheet'!$B$68=3,(G3-F3)/D57,(E3-D3)/D57))))</f>
        <v>37334.232</v>
      </c>
      <c r="E8" s="96">
        <f>IF('Input sheet'!$B$67="No",(F3-E3)/E57,IF('Input sheet'!$B$68=0,(E3-D3)/E57,IF('Input sheet'!$B$68=2,(G3-F3)/E57,IF('Input sheet'!$B$68=3,(H3-G3)/E57,(F3-E3)/E57))))</f>
        <v>48534.5016</v>
      </c>
      <c r="F8" s="96">
        <f>IF('Input sheet'!$B$67="No",(G3-F3)/F57,IF('Input sheet'!$B$68=0,(F3-E3)/F57,IF('Input sheet'!$B$68=2,(H3-G3)/F57,IF('Input sheet'!$B$68=3,(I3-H3)/F57,(G3-F3)/F57))))</f>
        <v>63094.85208</v>
      </c>
      <c r="G8" s="96">
        <f>IF('Input sheet'!$B$67="No",(H3-G3)/G57,IF('Input sheet'!$B$68=0,(G3-F3)/G57,IF('Input sheet'!$B$68=2,(I3-H3)/G57,IF('Input sheet'!$B$68=3,(J3-I3)/G57,(H3-G3)/G57))))</f>
        <v>88627.96709</v>
      </c>
      <c r="H8" s="96">
        <f>IF('Input sheet'!$B$67="No",(I3-H3)/H57,IF('Input sheet'!$B$68=0,(H3-G3)/H57,IF('Input sheet'!$B$68=2,(J3-I3)/H57,IF('Input sheet'!$B$68=3,(K3-J3)/H57,(I3-H3)/H57))))</f>
        <v>87732.26572</v>
      </c>
      <c r="I8" s="96">
        <f>IF('Input sheet'!$B$67="No",(J3-I3)/I57,IF('Input sheet'!$B$68=0,(I3-H3)/I57,IF('Input sheet'!$B$68=2,(K3-J3)/I57,IF('Input sheet'!$B$68=3,(L3-K3)/I57,(J3-I3)/I57))))</f>
        <v>77581.05057</v>
      </c>
      <c r="J8" s="96">
        <f>IF('Input sheet'!$B$67="No",(K3-J3)/J57,IF('Input sheet'!$B$68=0,(J3-I3)/J57,IF('Input sheet'!$B$68=2,(L3-K3)/J57,IF('Input sheet'!$B$68=3,(M3-L3)/J57,(K3-J3)/J57))))</f>
        <v>57441.89502</v>
      </c>
      <c r="K8" s="96">
        <f>IF('Input sheet'!$B$67="No",(L3-K3)/K57,IF('Input sheet'!$B$68=0,(K3-J3)/K57,IF('Input sheet'!$B$68=2,L3*L2/K57,IF('Input sheet'!$B$68=3,M3*M2/K57,(L3-K3)/K57))))</f>
        <v>28457.06648</v>
      </c>
      <c r="L8" s="96">
        <f>IF('Input sheet'!$B$67="No",(M3-L3)/L57,IF('Input sheet'!$B$68=0,(L3-K3)/L57,IF('Input sheet'!$B$68=2,M3*M2/L57,IF('Input sheet'!$B$68=3,(M3*(1+M2)^2-M3*(1+M2))/L57,(M3-L3)/L57))))</f>
        <v>29669.33751</v>
      </c>
      <c r="M8" s="99">
        <f>IF(M2&gt;0,(M2/M59)*M7,0)</f>
        <v>43354.88501</v>
      </c>
      <c r="N8" s="94"/>
    </row>
    <row r="9" ht="15.0" customHeight="1">
      <c r="A9" s="90" t="s">
        <v>135</v>
      </c>
      <c r="B9" s="95"/>
      <c r="C9" s="96">
        <f t="shared" ref="C9:M9" si="7">C7-C8</f>
        <v>55283.382</v>
      </c>
      <c r="D9" s="96">
        <f t="shared" si="7"/>
        <v>71868.3966</v>
      </c>
      <c r="E9" s="96">
        <f t="shared" si="7"/>
        <v>93428.91558</v>
      </c>
      <c r="F9" s="96">
        <f t="shared" si="7"/>
        <v>121457.5903</v>
      </c>
      <c r="G9" s="96">
        <f t="shared" si="7"/>
        <v>151290.2079</v>
      </c>
      <c r="H9" s="96">
        <f t="shared" si="7"/>
        <v>201825.6195</v>
      </c>
      <c r="I9" s="96">
        <f t="shared" si="7"/>
        <v>257079.1696</v>
      </c>
      <c r="J9" s="96">
        <f t="shared" si="7"/>
        <v>312239.5611</v>
      </c>
      <c r="K9" s="96">
        <f t="shared" si="7"/>
        <v>361023.9807</v>
      </c>
      <c r="L9" s="96">
        <f t="shared" si="7"/>
        <v>360785.4123</v>
      </c>
      <c r="M9" s="99">
        <f t="shared" si="7"/>
        <v>363733.2371</v>
      </c>
      <c r="N9" s="100">
        <f>M9/(M30-M2)</f>
        <v>6928252.136</v>
      </c>
    </row>
    <row r="10" ht="15.0" customHeight="1">
      <c r="A10" s="90" t="s">
        <v>136</v>
      </c>
      <c r="B10" s="95">
        <f>IF('Input sheet'!B72="Yes",'Input sheet'!B73,0)</f>
        <v>0</v>
      </c>
      <c r="C10" s="96">
        <f t="shared" ref="C10:M10" si="8">IF(C5&lt;0,B10-C5,IF(B10&gt;C5,B10-C5,0))</f>
        <v>0</v>
      </c>
      <c r="D10" s="96">
        <f t="shared" si="8"/>
        <v>0</v>
      </c>
      <c r="E10" s="96">
        <f t="shared" si="8"/>
        <v>0</v>
      </c>
      <c r="F10" s="96">
        <f t="shared" si="8"/>
        <v>0</v>
      </c>
      <c r="G10" s="96">
        <f t="shared" si="8"/>
        <v>0</v>
      </c>
      <c r="H10" s="96">
        <f t="shared" si="8"/>
        <v>0</v>
      </c>
      <c r="I10" s="96">
        <f t="shared" si="8"/>
        <v>0</v>
      </c>
      <c r="J10" s="96">
        <f t="shared" si="8"/>
        <v>0</v>
      </c>
      <c r="K10" s="96">
        <f t="shared" si="8"/>
        <v>0</v>
      </c>
      <c r="L10" s="96">
        <f t="shared" si="8"/>
        <v>0</v>
      </c>
      <c r="M10" s="99">
        <f t="shared" si="8"/>
        <v>0</v>
      </c>
      <c r="N10" s="101"/>
    </row>
    <row r="11" ht="15.0" customHeight="1">
      <c r="A11" s="90"/>
      <c r="B11" s="95"/>
      <c r="C11" s="96"/>
      <c r="D11" s="96"/>
      <c r="E11" s="96"/>
      <c r="F11" s="96"/>
      <c r="G11" s="96"/>
      <c r="H11" s="96"/>
      <c r="I11" s="96"/>
      <c r="J11" s="96"/>
      <c r="K11" s="96"/>
      <c r="L11" s="96"/>
      <c r="M11" s="99"/>
      <c r="N11" s="101"/>
    </row>
    <row r="12" ht="15.0" customHeight="1">
      <c r="A12" s="90" t="s">
        <v>137</v>
      </c>
      <c r="B12" s="95" t="str">
        <f>'Input sheet'!B44</f>
        <v/>
      </c>
      <c r="C12" s="96">
        <f>(G12-B12)/5+B12</f>
        <v>0</v>
      </c>
      <c r="D12" s="96">
        <f>(G12-B12)/5+C12</f>
        <v>0</v>
      </c>
      <c r="E12" s="96">
        <f>(G12-B12)/5+D12</f>
        <v>0</v>
      </c>
      <c r="F12" s="96">
        <f>(G12-B12)/5+E12</f>
        <v>0</v>
      </c>
      <c r="G12" s="96">
        <f>B12+2*(L12-B12)/5</f>
        <v>0</v>
      </c>
      <c r="H12" s="96">
        <f>(L12-G12)/5+G12</f>
        <v>0</v>
      </c>
      <c r="I12" s="96">
        <f>(L12-G12)/5+H12</f>
        <v>0</v>
      </c>
      <c r="J12" s="96">
        <f>(L12-G12)/5+I12</f>
        <v>0</v>
      </c>
      <c r="K12" s="96">
        <f>(L12-G12)/5+J12</f>
        <v>0</v>
      </c>
      <c r="L12" s="96" t="str">
        <f>'Input sheet'!C44</f>
        <v/>
      </c>
      <c r="M12" s="99">
        <f>L12*(1+M2)</f>
        <v>0</v>
      </c>
      <c r="N12" s="101"/>
    </row>
    <row r="13" ht="15.0" customHeight="1">
      <c r="A13" s="90" t="s">
        <v>138</v>
      </c>
      <c r="B13" s="98" t="str">
        <f>'Input sheet'!B45</f>
        <v/>
      </c>
      <c r="C13" s="92">
        <f t="shared" ref="C13:K13" si="9">B13-($B$13-$L$13)/10</f>
        <v>0</v>
      </c>
      <c r="D13" s="92">
        <f t="shared" si="9"/>
        <v>0</v>
      </c>
      <c r="E13" s="92">
        <f t="shared" si="9"/>
        <v>0</v>
      </c>
      <c r="F13" s="92">
        <f t="shared" si="9"/>
        <v>0</v>
      </c>
      <c r="G13" s="92">
        <f t="shared" si="9"/>
        <v>0</v>
      </c>
      <c r="H13" s="92">
        <f t="shared" si="9"/>
        <v>0</v>
      </c>
      <c r="I13" s="92">
        <f t="shared" si="9"/>
        <v>0</v>
      </c>
      <c r="J13" s="92">
        <f t="shared" si="9"/>
        <v>0</v>
      </c>
      <c r="K13" s="92">
        <f t="shared" si="9"/>
        <v>0</v>
      </c>
      <c r="L13" s="92" t="str">
        <f>'Input sheet'!C45</f>
        <v/>
      </c>
      <c r="M13" s="93" t="str">
        <f>L13</f>
        <v/>
      </c>
      <c r="N13" s="101"/>
    </row>
    <row r="14" ht="15.0" customHeight="1">
      <c r="A14" s="90" t="s">
        <v>139</v>
      </c>
      <c r="B14" s="95">
        <f t="shared" ref="B14:M14" si="10">B12*B13</f>
        <v>0</v>
      </c>
      <c r="C14" s="95">
        <f t="shared" si="10"/>
        <v>0</v>
      </c>
      <c r="D14" s="95">
        <f t="shared" si="10"/>
        <v>0</v>
      </c>
      <c r="E14" s="95">
        <f t="shared" si="10"/>
        <v>0</v>
      </c>
      <c r="F14" s="95">
        <f t="shared" si="10"/>
        <v>0</v>
      </c>
      <c r="G14" s="95">
        <f t="shared" si="10"/>
        <v>0</v>
      </c>
      <c r="H14" s="95">
        <f t="shared" si="10"/>
        <v>0</v>
      </c>
      <c r="I14" s="95">
        <f t="shared" si="10"/>
        <v>0</v>
      </c>
      <c r="J14" s="95">
        <f t="shared" si="10"/>
        <v>0</v>
      </c>
      <c r="K14" s="95">
        <f t="shared" si="10"/>
        <v>0</v>
      </c>
      <c r="L14" s="95">
        <f t="shared" si="10"/>
        <v>0</v>
      </c>
      <c r="M14" s="102">
        <f t="shared" si="10"/>
        <v>0</v>
      </c>
      <c r="N14" s="101"/>
    </row>
    <row r="15" ht="15.0" customHeight="1">
      <c r="A15" s="90" t="s">
        <v>140</v>
      </c>
      <c r="B15" s="98" t="str">
        <f>'Input sheet'!B46</f>
        <v/>
      </c>
      <c r="C15" s="92" t="str">
        <f>B15</f>
        <v/>
      </c>
      <c r="D15" s="92">
        <f>IF(D1&gt;'Input sheet'!$B$29,'Input sheet'!$C$46,'Input sheet'!$C$46-(('Input sheet'!$C$46-$C$15)/'Input sheet'!$B$29)*('Input sheet'!$B$29-D1))</f>
        <v>0</v>
      </c>
      <c r="E15" s="92">
        <f>IF(E1&gt;'Input sheet'!$B$29,'Input sheet'!$C$46,'Input sheet'!$C$46-(('Input sheet'!$C$46-$C$15)/'Input sheet'!$B$29)*('Input sheet'!$B$29-E1))</f>
        <v>0</v>
      </c>
      <c r="F15" s="92">
        <f>IF(F1&gt;'Input sheet'!$B$29,'Input sheet'!$C$46,'Input sheet'!$C$46-(('Input sheet'!$C$46-$C$15)/'Input sheet'!$B$29)*('Input sheet'!$B$29-F1))</f>
        <v>0</v>
      </c>
      <c r="G15" s="92">
        <f>IF(G1&gt;'Input sheet'!$B$29,'Input sheet'!$C$46,'Input sheet'!$C$46-(('Input sheet'!$C$46-$C$15)/'Input sheet'!$B$29)*('Input sheet'!$B$29-G1))</f>
        <v>0</v>
      </c>
      <c r="H15" s="92">
        <f>IF(H1&gt;'Input sheet'!$B$29,'Input sheet'!$C$46,'Input sheet'!$C$46-(('Input sheet'!$C$46-$C$15)/'Input sheet'!$B$29)*('Input sheet'!$B$29-H1))</f>
        <v>0</v>
      </c>
      <c r="I15" s="92">
        <f>IF(I1&gt;'Input sheet'!$B$29,'Input sheet'!$C$46,'Input sheet'!$C$46-(('Input sheet'!$C$46-$C$15)/'Input sheet'!$B$29)*('Input sheet'!$B$29-I1))</f>
        <v>0</v>
      </c>
      <c r="J15" s="92">
        <f>IF(J1&gt;'Input sheet'!$B$29,'Input sheet'!$C$46,'Input sheet'!$C$46-(('Input sheet'!$C$46-$C$15)/'Input sheet'!$B$29)*('Input sheet'!$B$29-J1))</f>
        <v>0</v>
      </c>
      <c r="K15" s="92">
        <f>IF(K1&gt;'Input sheet'!$B$29,'Input sheet'!$C$46,'Input sheet'!$C$46-(('Input sheet'!$C$46-$C$15)/'Input sheet'!$B$29)*('Input sheet'!$B$29-K1))</f>
        <v>0</v>
      </c>
      <c r="L15" s="92" t="str">
        <f>IF(L1&gt;'Input sheet'!$B$29,'Input sheet'!$C$46,'Input sheet'!$C$46-(('Input sheet'!$C$46-$C$15)/'Input sheet'!$B$29)*('Input sheet'!$B$29-L1))</f>
        <v/>
      </c>
      <c r="M15" s="93" t="str">
        <f>L15</f>
        <v/>
      </c>
      <c r="N15" s="101"/>
    </row>
    <row r="16" ht="15.0" customHeight="1">
      <c r="A16" s="90" t="s">
        <v>141</v>
      </c>
      <c r="B16" s="96">
        <f t="shared" ref="B16:M16" si="11">B14*B15</f>
        <v>0</v>
      </c>
      <c r="C16" s="96">
        <f t="shared" si="11"/>
        <v>0</v>
      </c>
      <c r="D16" s="96">
        <f t="shared" si="11"/>
        <v>0</v>
      </c>
      <c r="E16" s="96">
        <f t="shared" si="11"/>
        <v>0</v>
      </c>
      <c r="F16" s="96">
        <f t="shared" si="11"/>
        <v>0</v>
      </c>
      <c r="G16" s="96">
        <f t="shared" si="11"/>
        <v>0</v>
      </c>
      <c r="H16" s="96">
        <f t="shared" si="11"/>
        <v>0</v>
      </c>
      <c r="I16" s="96">
        <f t="shared" si="11"/>
        <v>0</v>
      </c>
      <c r="J16" s="96">
        <f t="shared" si="11"/>
        <v>0</v>
      </c>
      <c r="K16" s="96">
        <f t="shared" si="11"/>
        <v>0</v>
      </c>
      <c r="L16" s="96">
        <f t="shared" si="11"/>
        <v>0</v>
      </c>
      <c r="M16" s="99">
        <f t="shared" si="11"/>
        <v>0</v>
      </c>
      <c r="N16" s="101"/>
    </row>
    <row r="17" ht="15.0" customHeight="1">
      <c r="A17" s="90" t="s">
        <v>142</v>
      </c>
      <c r="B17" s="95">
        <f t="shared" ref="B17:M17" si="12">B16*(1-B6)</f>
        <v>0</v>
      </c>
      <c r="C17" s="96">
        <f t="shared" si="12"/>
        <v>0</v>
      </c>
      <c r="D17" s="96">
        <f t="shared" si="12"/>
        <v>0</v>
      </c>
      <c r="E17" s="96">
        <f t="shared" si="12"/>
        <v>0</v>
      </c>
      <c r="F17" s="96">
        <f t="shared" si="12"/>
        <v>0</v>
      </c>
      <c r="G17" s="96">
        <f t="shared" si="12"/>
        <v>0</v>
      </c>
      <c r="H17" s="96">
        <f t="shared" si="12"/>
        <v>0</v>
      </c>
      <c r="I17" s="96">
        <f t="shared" si="12"/>
        <v>0</v>
      </c>
      <c r="J17" s="96">
        <f t="shared" si="12"/>
        <v>0</v>
      </c>
      <c r="K17" s="96">
        <f t="shared" si="12"/>
        <v>0</v>
      </c>
      <c r="L17" s="96">
        <f t="shared" si="12"/>
        <v>0</v>
      </c>
      <c r="M17" s="99">
        <f t="shared" si="12"/>
        <v>0</v>
      </c>
      <c r="N17" s="101"/>
    </row>
    <row r="18" ht="15.0" customHeight="1">
      <c r="A18" s="90" t="s">
        <v>134</v>
      </c>
      <c r="B18" s="95"/>
      <c r="C18" s="96">
        <f>IF('Input sheet'!$B$67="No",(D14-C14)/C57,IF('Input sheet'!$B$68=0,(D14-B14)/C57,IF('Input sheet'!$B$68=2,(E14-D14)/C57,IF('Input sheet'!$B$68=3,(F14-E14)/C57,(D14-C14)/C57))))</f>
        <v>0</v>
      </c>
      <c r="D18" s="96">
        <f>IF('Input sheet'!$B$67="No",(E14-D14)/D57,IF('Input sheet'!$B$68=0,(E14-C14)/D57,IF('Input sheet'!$B$68=2,(F14-E14)/D57,IF('Input sheet'!$B$68=3,(G14-F14)/D57,(E14-D14)/D57))))</f>
        <v>0</v>
      </c>
      <c r="E18" s="96">
        <f>IF('Input sheet'!$B$67="No",(F14-E14)/E57,IF('Input sheet'!$B$68=0,(F14-D14)/E57,IF('Input sheet'!$B$68=2,(G14-F14)/E57,IF('Input sheet'!$B$68=3,(H14-G14)/E57,(F14-E14)/E57))))</f>
        <v>0</v>
      </c>
      <c r="F18" s="96">
        <f>IF('Input sheet'!$B$67="No",(G14-F14)/F57,IF('Input sheet'!$B$68=0,(G14-E14)/F57,IF('Input sheet'!$B$68=2,(H14-G14)/F57,IF('Input sheet'!$B$68=3,(I14-H14)/F57,(G14-F14)/F57))))</f>
        <v>0</v>
      </c>
      <c r="G18" s="96">
        <f>IF('Input sheet'!$B$67="No",(H14-G14)/G57,IF('Input sheet'!$B$68=0,(H14-F14)/G57,IF('Input sheet'!$B$68=2,(I14-H14)/G57,IF('Input sheet'!$B$68=3,(J14-I14)/G57,(H14-G14)/G57))))</f>
        <v>0</v>
      </c>
      <c r="H18" s="96">
        <f>IF('Input sheet'!$B$67="No",(I14-H14)/H57,IF('Input sheet'!$B$68=0,(I14-G14)/H57,IF('Input sheet'!$B$68=2,(J14-I14)/H57,IF('Input sheet'!$B$68=3,(K14-J14)/H57,(I14-H14)/H57))))</f>
        <v>0</v>
      </c>
      <c r="I18" s="96">
        <f>IF('Input sheet'!$B$67="No",(J14-I14)/I57,IF('Input sheet'!$B$68=0,(J14-H14)/I57,IF('Input sheet'!$B$68=2,(K14-J14)/I57,IF('Input sheet'!$B$68=3,(L14-K14)/I57,(J14-I14)/I57))))</f>
        <v>0</v>
      </c>
      <c r="J18" s="96">
        <f>IF('Input sheet'!$B$67="No",(K14-J14)/J57,IF('Input sheet'!$B$68=0,(K14-I14)/J57,IF('Input sheet'!$B$68=2,(L14-K14)/J57,IF('Input sheet'!$B$68=3,(M14-L14)/J57,(K14-J14)/J57))))</f>
        <v>0</v>
      </c>
      <c r="K18" s="96">
        <f>IF('Input sheet'!$B$67="No",(L14-K14)/K57,IF('Input sheet'!$B$68=0,(K14-J14)/K57,IF('Input sheet'!$B$68=2,L12*L2/K57,IF('Input sheet'!$B$68=3,M14*M2/K57,(L14-K14)/K57))))</f>
        <v>0</v>
      </c>
      <c r="L18" s="96">
        <f>IF('Input sheet'!$B$67="No",(M14-L14)/L57,IF('Input sheet'!$B$68=0,(L14-K14)/L57,IF('Input sheet'!$B$68=2,M14*M2/L57,IF('Input sheet'!$B$68=3,(M14*(1+M2)*M2)/L57,(M14-L14)/L57))))</f>
        <v>0</v>
      </c>
      <c r="M18" s="99">
        <f>IF(M2&gt;0,(M2/M59)*M17,0)</f>
        <v>0</v>
      </c>
      <c r="N18" s="101"/>
    </row>
    <row r="19" ht="15.0" customHeight="1">
      <c r="A19" s="90" t="s">
        <v>143</v>
      </c>
      <c r="B19" s="91"/>
      <c r="C19" s="96">
        <f t="shared" ref="C19:M19" si="13">C17-C18</f>
        <v>0</v>
      </c>
      <c r="D19" s="96">
        <f t="shared" si="13"/>
        <v>0</v>
      </c>
      <c r="E19" s="96">
        <f t="shared" si="13"/>
        <v>0</v>
      </c>
      <c r="F19" s="96">
        <f t="shared" si="13"/>
        <v>0</v>
      </c>
      <c r="G19" s="96">
        <f t="shared" si="13"/>
        <v>0</v>
      </c>
      <c r="H19" s="96">
        <f t="shared" si="13"/>
        <v>0</v>
      </c>
      <c r="I19" s="96">
        <f t="shared" si="13"/>
        <v>0</v>
      </c>
      <c r="J19" s="96">
        <f t="shared" si="13"/>
        <v>0</v>
      </c>
      <c r="K19" s="96">
        <f t="shared" si="13"/>
        <v>0</v>
      </c>
      <c r="L19" s="96">
        <f t="shared" si="13"/>
        <v>0</v>
      </c>
      <c r="M19" s="99">
        <f t="shared" si="13"/>
        <v>0</v>
      </c>
      <c r="N19" s="100">
        <f>M19/(M30-M2)</f>
        <v>0</v>
      </c>
    </row>
    <row r="20" ht="15.0" customHeight="1">
      <c r="A20" s="90"/>
      <c r="B20" s="90"/>
      <c r="C20" s="103"/>
      <c r="D20" s="103"/>
      <c r="E20" s="103"/>
      <c r="F20" s="103"/>
      <c r="G20" s="103"/>
      <c r="H20" s="103"/>
      <c r="I20" s="103"/>
      <c r="J20" s="103"/>
      <c r="K20" s="103"/>
      <c r="L20" s="103"/>
      <c r="M20" s="103"/>
      <c r="N20" s="101"/>
    </row>
    <row r="21" ht="15.0" customHeight="1">
      <c r="A21" s="90" t="s">
        <v>144</v>
      </c>
      <c r="B21" s="95" t="str">
        <f>'Input sheet'!B50</f>
        <v/>
      </c>
      <c r="C21" s="96">
        <f>(G21-B21)/5+B21</f>
        <v>0</v>
      </c>
      <c r="D21" s="96">
        <f>(G21-B21)/5+C21</f>
        <v>0</v>
      </c>
      <c r="E21" s="96">
        <f>(G21-B21)/5+D21</f>
        <v>0</v>
      </c>
      <c r="F21" s="96">
        <f>(G21-B21)/5+E21</f>
        <v>0</v>
      </c>
      <c r="G21" s="96">
        <f>B21+2*(L21-B21)/3</f>
        <v>0</v>
      </c>
      <c r="H21" s="96">
        <f>(L21-G21)/5+G21</f>
        <v>0</v>
      </c>
      <c r="I21" s="96">
        <f>(L21-G21)/5+H21</f>
        <v>0</v>
      </c>
      <c r="J21" s="96">
        <f>(L21-G21)/5+I21</f>
        <v>0</v>
      </c>
      <c r="K21" s="96">
        <f>(L21-G21)/5+J21</f>
        <v>0</v>
      </c>
      <c r="L21" s="96" t="str">
        <f>'Input sheet'!C50</f>
        <v/>
      </c>
      <c r="M21" s="99">
        <f>L21*(1+M2)</f>
        <v>0</v>
      </c>
      <c r="N21" s="101"/>
    </row>
    <row r="22" ht="15.0" customHeight="1">
      <c r="A22" s="90" t="s">
        <v>145</v>
      </c>
      <c r="B22" s="98" t="str">
        <f>'Input sheet'!B51</f>
        <v/>
      </c>
      <c r="C22" s="92">
        <f t="shared" ref="C22:K22" si="14">B22-($B$22-$L$22)/10</f>
        <v>0</v>
      </c>
      <c r="D22" s="92">
        <f t="shared" si="14"/>
        <v>0</v>
      </c>
      <c r="E22" s="92">
        <f t="shared" si="14"/>
        <v>0</v>
      </c>
      <c r="F22" s="92">
        <f t="shared" si="14"/>
        <v>0</v>
      </c>
      <c r="G22" s="92">
        <f t="shared" si="14"/>
        <v>0</v>
      </c>
      <c r="H22" s="92">
        <f t="shared" si="14"/>
        <v>0</v>
      </c>
      <c r="I22" s="92">
        <f t="shared" si="14"/>
        <v>0</v>
      </c>
      <c r="J22" s="92">
        <f t="shared" si="14"/>
        <v>0</v>
      </c>
      <c r="K22" s="92">
        <f t="shared" si="14"/>
        <v>0</v>
      </c>
      <c r="L22" s="92" t="str">
        <f>'Input sheet'!C51</f>
        <v/>
      </c>
      <c r="M22" s="93" t="str">
        <f>L22</f>
        <v/>
      </c>
      <c r="N22" s="101"/>
    </row>
    <row r="23" ht="15.0" customHeight="1">
      <c r="A23" s="90" t="s">
        <v>146</v>
      </c>
      <c r="B23" s="95">
        <f t="shared" ref="B23:M23" si="15">B21*B22</f>
        <v>0</v>
      </c>
      <c r="C23" s="95">
        <f t="shared" si="15"/>
        <v>0</v>
      </c>
      <c r="D23" s="95">
        <f t="shared" si="15"/>
        <v>0</v>
      </c>
      <c r="E23" s="95">
        <f t="shared" si="15"/>
        <v>0</v>
      </c>
      <c r="F23" s="95">
        <f t="shared" si="15"/>
        <v>0</v>
      </c>
      <c r="G23" s="95">
        <f t="shared" si="15"/>
        <v>0</v>
      </c>
      <c r="H23" s="95">
        <f t="shared" si="15"/>
        <v>0</v>
      </c>
      <c r="I23" s="95">
        <f t="shared" si="15"/>
        <v>0</v>
      </c>
      <c r="J23" s="95">
        <f t="shared" si="15"/>
        <v>0</v>
      </c>
      <c r="K23" s="95">
        <f t="shared" si="15"/>
        <v>0</v>
      </c>
      <c r="L23" s="95">
        <f t="shared" si="15"/>
        <v>0</v>
      </c>
      <c r="M23" s="102">
        <f t="shared" si="15"/>
        <v>0</v>
      </c>
      <c r="N23" s="101"/>
    </row>
    <row r="24" ht="15.0" customHeight="1">
      <c r="A24" s="90" t="s">
        <v>140</v>
      </c>
      <c r="B24" s="98" t="str">
        <f>'Input sheet'!B52</f>
        <v/>
      </c>
      <c r="C24" s="92">
        <f>'Input sheet'!B26</f>
        <v>0.65</v>
      </c>
      <c r="D24" s="92">
        <f>IF(D1&gt;'Input sheet'!$B$29,'Input sheet'!$C$52,'Input sheet'!$C$52-(('Input sheet'!$C$52-$C$24)/'Input sheet'!$B$29)*('Input sheet'!$B$29-D1))</f>
        <v>0.5055555556</v>
      </c>
      <c r="E24" s="92">
        <f>IF(E1&gt;'Input sheet'!$B$29,'Input sheet'!$C$52,'Input sheet'!$C$52-(('Input sheet'!$C$52-$C$24)/'Input sheet'!$B$29)*('Input sheet'!$B$29-E1))</f>
        <v>0.4333333333</v>
      </c>
      <c r="F24" s="92">
        <f>IF(F1&gt;'Input sheet'!$B$29,'Input sheet'!$C$52,'Input sheet'!$C$52-(('Input sheet'!$C$52-$C$24)/'Input sheet'!$B$29)*('Input sheet'!$B$29-F1))</f>
        <v>0.3611111111</v>
      </c>
      <c r="G24" s="92">
        <f>IF(G1&gt;'Input sheet'!$B$29,'Input sheet'!$C$52,'Input sheet'!$C$52-(('Input sheet'!$C$52-$C$24)/'Input sheet'!$B$29)*('Input sheet'!$B$29-G1))</f>
        <v>0.2888888889</v>
      </c>
      <c r="H24" s="92">
        <f>IF(H1&gt;'Input sheet'!$B$29,'Input sheet'!$C$52,'Input sheet'!$C$52-(('Input sheet'!$C$52-$C$24)/'Input sheet'!$B$29)*('Input sheet'!$B$29-H1))</f>
        <v>0.2166666667</v>
      </c>
      <c r="I24" s="92">
        <f>IF(I1&gt;'Input sheet'!$B$29,'Input sheet'!$C$52,'Input sheet'!$C$52-(('Input sheet'!$C$52-$C$24)/'Input sheet'!$B$29)*('Input sheet'!$B$29-I1))</f>
        <v>0.1444444444</v>
      </c>
      <c r="J24" s="92">
        <f>IF(J1&gt;'Input sheet'!$B$29,'Input sheet'!$C$52,'Input sheet'!$C$52-(('Input sheet'!$C$52-$C$24)/'Input sheet'!$B$29)*('Input sheet'!$B$29-J1))</f>
        <v>0.07222222222</v>
      </c>
      <c r="K24" s="92">
        <f>IF(K1&gt;'Input sheet'!$B$29,'Input sheet'!$C$52,'Input sheet'!$C$52-(('Input sheet'!$C$52-$C$24)/'Input sheet'!$B$29)*('Input sheet'!$B$29-K1))</f>
        <v>0</v>
      </c>
      <c r="L24" s="92" t="str">
        <f>IF(L1&gt;'Input sheet'!$B$29,'Input sheet'!$C$52,'Input sheet'!$C$52-(('Input sheet'!$C$52-$C$24)/'Input sheet'!$B$29)*('Input sheet'!$B$29-L1))</f>
        <v/>
      </c>
      <c r="M24" s="93" t="str">
        <f>L24</f>
        <v/>
      </c>
      <c r="N24" s="101"/>
    </row>
    <row r="25" ht="15.0" customHeight="1">
      <c r="A25" s="90" t="s">
        <v>141</v>
      </c>
      <c r="B25" s="95">
        <f t="shared" ref="B25:M25" si="16">B23*B24</f>
        <v>0</v>
      </c>
      <c r="C25" s="96">
        <f t="shared" si="16"/>
        <v>0</v>
      </c>
      <c r="D25" s="96">
        <f t="shared" si="16"/>
        <v>0</v>
      </c>
      <c r="E25" s="96">
        <f t="shared" si="16"/>
        <v>0</v>
      </c>
      <c r="F25" s="96">
        <f t="shared" si="16"/>
        <v>0</v>
      </c>
      <c r="G25" s="96">
        <f t="shared" si="16"/>
        <v>0</v>
      </c>
      <c r="H25" s="96">
        <f t="shared" si="16"/>
        <v>0</v>
      </c>
      <c r="I25" s="96">
        <f t="shared" si="16"/>
        <v>0</v>
      </c>
      <c r="J25" s="96">
        <f t="shared" si="16"/>
        <v>0</v>
      </c>
      <c r="K25" s="96">
        <f t="shared" si="16"/>
        <v>0</v>
      </c>
      <c r="L25" s="96">
        <f t="shared" si="16"/>
        <v>0</v>
      </c>
      <c r="M25" s="99">
        <f t="shared" si="16"/>
        <v>0</v>
      </c>
      <c r="N25" s="101"/>
    </row>
    <row r="26" ht="15.0" customHeight="1">
      <c r="A26" s="90" t="s">
        <v>142</v>
      </c>
      <c r="B26" s="95">
        <f t="shared" ref="B26:M26" si="17">B25*(1-B6)</f>
        <v>0</v>
      </c>
      <c r="C26" s="96">
        <f t="shared" si="17"/>
        <v>0</v>
      </c>
      <c r="D26" s="96">
        <f t="shared" si="17"/>
        <v>0</v>
      </c>
      <c r="E26" s="96">
        <f t="shared" si="17"/>
        <v>0</v>
      </c>
      <c r="F26" s="96">
        <f t="shared" si="17"/>
        <v>0</v>
      </c>
      <c r="G26" s="96">
        <f t="shared" si="17"/>
        <v>0</v>
      </c>
      <c r="H26" s="96">
        <f t="shared" si="17"/>
        <v>0</v>
      </c>
      <c r="I26" s="96">
        <f t="shared" si="17"/>
        <v>0</v>
      </c>
      <c r="J26" s="96">
        <f t="shared" si="17"/>
        <v>0</v>
      </c>
      <c r="K26" s="96">
        <f t="shared" si="17"/>
        <v>0</v>
      </c>
      <c r="L26" s="96">
        <f t="shared" si="17"/>
        <v>0</v>
      </c>
      <c r="M26" s="99">
        <f t="shared" si="17"/>
        <v>0</v>
      </c>
      <c r="N26" s="101"/>
    </row>
    <row r="27" ht="15.0" customHeight="1">
      <c r="A27" s="90" t="s">
        <v>134</v>
      </c>
      <c r="B27" s="95"/>
      <c r="C27" s="96">
        <f>IF('Input sheet'!$B$67="No",(D23-C23)/C57,IF('Input sheet'!$B$68=0,(D23-B23)/C57,IF('Input sheet'!$B$68=2,(E23-D23)/C57,IF('Input sheet'!$B$68=3,(F23-E23)/C57,(D23-C23)/C57))))</f>
        <v>0</v>
      </c>
      <c r="D27" s="96">
        <f>IF('Input sheet'!$B$67="No",(E23-D23)/D57,IF('Input sheet'!$B$68=0,(E23-C23)/D57,IF('Input sheet'!$B$68=2,(F23-E23)/D57,IF('Input sheet'!$B$68=3,(G23-F23)/D57,(E23-D23)/D57))))</f>
        <v>0</v>
      </c>
      <c r="E27" s="96">
        <f>IF('Input sheet'!$B$67="No",(F23-E23)/E57,IF('Input sheet'!$B$68=0,(F23-D23)/E57,IF('Input sheet'!$B$68=2,(G23-F23)/E57,IF('Input sheet'!$B$68=3,(H23-G23)/E57,(F23-E23)/E57))))</f>
        <v>0</v>
      </c>
      <c r="F27" s="96">
        <f>IF('Input sheet'!$B$67="No",(G23-F23)/F57,IF('Input sheet'!$B$68=0,(G23-E23)/F57,IF('Input sheet'!$B$68=2,(H23-G23)/F57,IF('Input sheet'!$B$68=3,(I23-H23)/F57,(G23-F23)/F57))))</f>
        <v>0</v>
      </c>
      <c r="G27" s="96">
        <f>IF('Input sheet'!$B$67="No",(H23-G23)/G57,IF('Input sheet'!$B$68=0,(H23-F23)/G57,IF('Input sheet'!$B$68=2,(I23-H23)/G57,IF('Input sheet'!$B$68=3,(J23-I23)/G57,(H23-G23)/G57))))</f>
        <v>0</v>
      </c>
      <c r="H27" s="96">
        <f>IF('Input sheet'!$B$67="No",(I23-H23)/H57,IF('Input sheet'!$B$68=0,(I23-G23)/H57,IF('Input sheet'!$B$68=2,(J23-I23)/H57,IF('Input sheet'!$B$68=3,(K23-J23)/H57,(I23-H23)/H57))))</f>
        <v>0</v>
      </c>
      <c r="I27" s="96">
        <f>IF('Input sheet'!$B$67="No",(J23-I23)/I57,IF('Input sheet'!$B$68=0,(J23-H23)/I57,IF('Input sheet'!$B$68=2,(K23-J23)/I57,IF('Input sheet'!$B$68=3,(L23-K23)/I57,(J23-I23)/I57))))</f>
        <v>0</v>
      </c>
      <c r="J27" s="96">
        <f>IF('Input sheet'!$B$67="No",(K23-J23)/J57,IF('Input sheet'!$B$68=0,(K23-I23)/J57,IF('Input sheet'!$B$68=2,(L23-K23)/J57,IF('Input sheet'!$B$68=3,(M23-L23)/J57,(K23-J23)/J57))))</f>
        <v>0</v>
      </c>
      <c r="K27" s="96">
        <f>IF('Input sheet'!$B$67="No",(L23-K23)/K57,IF('Input sheet'!$B$68=0,(K23-J23)/K57,IF('Input sheet'!$B$68=2,L12*L2/K57,IF('Input sheet'!$B$68=3,M23*M2/K57,(L23-K23)/K57))))</f>
        <v>0</v>
      </c>
      <c r="L27" s="96">
        <f>IF('Input sheet'!$B$67="No",(M23-L23)/L57,IF('Input sheet'!$B$68=0,(L23-K23)/L57,IF('Input sheet'!$B$68=2,M23*M2/L57,IF('Input sheet'!$B$68=3,(M23*(1+M2)*M2)/L57,(M23-L23)/L57))))</f>
        <v>0</v>
      </c>
      <c r="M27" s="99">
        <f>IF(M2&gt;0,(M2/M59)*M26,0)</f>
        <v>0</v>
      </c>
      <c r="N27" s="101"/>
    </row>
    <row r="28" ht="15.0" customHeight="1">
      <c r="A28" s="90" t="s">
        <v>143</v>
      </c>
      <c r="B28" s="91"/>
      <c r="C28" s="96">
        <f t="shared" ref="C28:M28" si="18">C26-C27</f>
        <v>0</v>
      </c>
      <c r="D28" s="96">
        <f t="shared" si="18"/>
        <v>0</v>
      </c>
      <c r="E28" s="96">
        <f t="shared" si="18"/>
        <v>0</v>
      </c>
      <c r="F28" s="96">
        <f t="shared" si="18"/>
        <v>0</v>
      </c>
      <c r="G28" s="96">
        <f t="shared" si="18"/>
        <v>0</v>
      </c>
      <c r="H28" s="96">
        <f t="shared" si="18"/>
        <v>0</v>
      </c>
      <c r="I28" s="96">
        <f t="shared" si="18"/>
        <v>0</v>
      </c>
      <c r="J28" s="96">
        <f t="shared" si="18"/>
        <v>0</v>
      </c>
      <c r="K28" s="96">
        <f t="shared" si="18"/>
        <v>0</v>
      </c>
      <c r="L28" s="96">
        <f t="shared" si="18"/>
        <v>0</v>
      </c>
      <c r="M28" s="99">
        <f t="shared" si="18"/>
        <v>0</v>
      </c>
      <c r="N28" s="104">
        <f>M28/(M30-M2)</f>
        <v>0</v>
      </c>
    </row>
    <row r="29" ht="15.0" customHeight="1">
      <c r="A29" s="90"/>
      <c r="B29" s="90"/>
      <c r="C29" s="103"/>
      <c r="D29" s="103"/>
      <c r="E29" s="103"/>
      <c r="F29" s="103"/>
      <c r="G29" s="103"/>
      <c r="H29" s="103"/>
      <c r="I29" s="103"/>
      <c r="J29" s="103"/>
      <c r="K29" s="103"/>
      <c r="L29" s="103"/>
      <c r="M29" s="103"/>
      <c r="N29" s="90"/>
    </row>
    <row r="30" ht="15.0" customHeight="1">
      <c r="A30" s="90" t="s">
        <v>147</v>
      </c>
      <c r="B30" s="98"/>
      <c r="C30" s="92">
        <f>'Input sheet'!B34</f>
        <v>0.1286788161</v>
      </c>
      <c r="D30" s="92">
        <f t="shared" ref="D30:G30" si="19">C30</f>
        <v>0.1286788161</v>
      </c>
      <c r="E30" s="92">
        <f t="shared" si="19"/>
        <v>0.1286788161</v>
      </c>
      <c r="F30" s="92">
        <f t="shared" si="19"/>
        <v>0.1286788161</v>
      </c>
      <c r="G30" s="92">
        <f t="shared" si="19"/>
        <v>0.1286788161</v>
      </c>
      <c r="H30" s="92">
        <f t="shared" ref="H30:L30" si="20">G30-($G$30-$M$30)/5</f>
        <v>0.1219630529</v>
      </c>
      <c r="I30" s="92">
        <f t="shared" si="20"/>
        <v>0.1152472897</v>
      </c>
      <c r="J30" s="92">
        <f t="shared" si="20"/>
        <v>0.1085315264</v>
      </c>
      <c r="K30" s="92">
        <f t="shared" si="20"/>
        <v>0.1018157632</v>
      </c>
      <c r="L30" s="92">
        <f t="shared" si="20"/>
        <v>0.0951</v>
      </c>
      <c r="M30" s="92">
        <f>IF('Input sheet'!B56="Yes",'Input sheet'!B57,IF('Input sheet'!B75="Yes",'Input sheet'!B76+'Country equity risk premiums'!B1,'Input sheet'!B33+'Country equity risk premiums'!B1))</f>
        <v>0.0951</v>
      </c>
      <c r="N30" s="90"/>
    </row>
    <row r="31" ht="15.0" customHeight="1">
      <c r="A31" s="90" t="s">
        <v>148</v>
      </c>
      <c r="B31" s="105"/>
      <c r="C31" s="106">
        <f>1/(1+C30)</f>
        <v>0.8859916441</v>
      </c>
      <c r="D31" s="106">
        <f t="shared" ref="D31:L31" si="21">C31*(1/(1+D30))</f>
        <v>0.7849811935</v>
      </c>
      <c r="E31" s="106">
        <f t="shared" si="21"/>
        <v>0.6954867782</v>
      </c>
      <c r="F31" s="106">
        <f t="shared" si="21"/>
        <v>0.6161954741</v>
      </c>
      <c r="G31" s="106">
        <f t="shared" si="21"/>
        <v>0.5459440412</v>
      </c>
      <c r="H31" s="106">
        <f t="shared" si="21"/>
        <v>0.4865971654</v>
      </c>
      <c r="I31" s="106">
        <f t="shared" si="21"/>
        <v>0.4363132463</v>
      </c>
      <c r="J31" s="106">
        <f t="shared" si="21"/>
        <v>0.3935957038</v>
      </c>
      <c r="K31" s="106">
        <f t="shared" si="21"/>
        <v>0.3572246077</v>
      </c>
      <c r="L31" s="106">
        <f t="shared" si="21"/>
        <v>0.3262027283</v>
      </c>
      <c r="M31" s="107"/>
      <c r="N31" s="90"/>
    </row>
    <row r="32" ht="15.0" customHeight="1">
      <c r="A32" s="91" t="s">
        <v>149</v>
      </c>
      <c r="B32" s="91"/>
      <c r="C32" s="96">
        <f t="shared" ref="C32:L32" si="22">C9*C31</f>
        <v>48980.61451</v>
      </c>
      <c r="D32" s="96">
        <f t="shared" si="22"/>
        <v>56415.33974</v>
      </c>
      <c r="E32" s="96">
        <f t="shared" si="22"/>
        <v>64978.57549</v>
      </c>
      <c r="F32" s="96">
        <f t="shared" si="22"/>
        <v>74841.61741</v>
      </c>
      <c r="G32" s="96">
        <f t="shared" si="22"/>
        <v>82595.98752</v>
      </c>
      <c r="H32" s="96">
        <f t="shared" si="22"/>
        <v>98207.77436</v>
      </c>
      <c r="I32" s="96">
        <f t="shared" si="22"/>
        <v>112167.0471</v>
      </c>
      <c r="J32" s="96">
        <f t="shared" si="22"/>
        <v>122896.1498</v>
      </c>
      <c r="K32" s="96">
        <f t="shared" si="22"/>
        <v>128966.6499</v>
      </c>
      <c r="L32" s="96">
        <f t="shared" si="22"/>
        <v>117689.1858</v>
      </c>
      <c r="M32" s="108"/>
      <c r="N32" s="90"/>
    </row>
    <row r="33" ht="15.0" customHeight="1">
      <c r="A33" s="91" t="s">
        <v>150</v>
      </c>
      <c r="B33" s="91"/>
      <c r="C33" s="96">
        <f t="shared" ref="C33:L33" si="23">C19*C31</f>
        <v>0</v>
      </c>
      <c r="D33" s="96">
        <f t="shared" si="23"/>
        <v>0</v>
      </c>
      <c r="E33" s="96">
        <f t="shared" si="23"/>
        <v>0</v>
      </c>
      <c r="F33" s="96">
        <f t="shared" si="23"/>
        <v>0</v>
      </c>
      <c r="G33" s="96">
        <f t="shared" si="23"/>
        <v>0</v>
      </c>
      <c r="H33" s="96">
        <f t="shared" si="23"/>
        <v>0</v>
      </c>
      <c r="I33" s="96">
        <f t="shared" si="23"/>
        <v>0</v>
      </c>
      <c r="J33" s="96">
        <f t="shared" si="23"/>
        <v>0</v>
      </c>
      <c r="K33" s="96">
        <f t="shared" si="23"/>
        <v>0</v>
      </c>
      <c r="L33" s="96">
        <f t="shared" si="23"/>
        <v>0</v>
      </c>
      <c r="M33" s="108"/>
      <c r="N33" s="90"/>
    </row>
    <row r="34" ht="15.0" customHeight="1">
      <c r="A34" s="91" t="s">
        <v>151</v>
      </c>
      <c r="B34" s="91"/>
      <c r="C34" s="96">
        <f t="shared" ref="C34:L34" si="24">C28*C31</f>
        <v>0</v>
      </c>
      <c r="D34" s="96">
        <f t="shared" si="24"/>
        <v>0</v>
      </c>
      <c r="E34" s="96">
        <f t="shared" si="24"/>
        <v>0</v>
      </c>
      <c r="F34" s="96">
        <f t="shared" si="24"/>
        <v>0</v>
      </c>
      <c r="G34" s="96">
        <f t="shared" si="24"/>
        <v>0</v>
      </c>
      <c r="H34" s="96">
        <f t="shared" si="24"/>
        <v>0</v>
      </c>
      <c r="I34" s="96">
        <f t="shared" si="24"/>
        <v>0</v>
      </c>
      <c r="J34" s="96">
        <f t="shared" si="24"/>
        <v>0</v>
      </c>
      <c r="K34" s="96">
        <f t="shared" si="24"/>
        <v>0</v>
      </c>
      <c r="L34" s="96">
        <f t="shared" si="24"/>
        <v>0</v>
      </c>
      <c r="M34" s="108"/>
      <c r="N34" s="90"/>
    </row>
    <row r="35" ht="15.0" customHeight="1">
      <c r="A35" s="90"/>
      <c r="B35" s="90"/>
      <c r="C35" s="103"/>
      <c r="D35" s="103"/>
      <c r="E35" s="103"/>
      <c r="F35" s="103"/>
      <c r="G35" s="103"/>
      <c r="H35" s="103"/>
      <c r="I35" s="103"/>
      <c r="J35" s="103"/>
      <c r="K35" s="103"/>
      <c r="L35" s="103"/>
      <c r="M35" s="103"/>
      <c r="N35" s="90"/>
    </row>
    <row r="36" ht="15.0" customHeight="1">
      <c r="A36" s="90"/>
      <c r="B36" s="90"/>
      <c r="C36" s="103"/>
      <c r="D36" s="103"/>
      <c r="E36" s="103"/>
      <c r="F36" s="103"/>
      <c r="G36" s="103"/>
      <c r="H36" s="103"/>
      <c r="I36" s="103"/>
      <c r="J36" s="103"/>
      <c r="K36" s="103"/>
      <c r="L36" s="103"/>
      <c r="M36" s="103"/>
      <c r="N36" s="90"/>
    </row>
    <row r="37" ht="15.0" customHeight="1">
      <c r="A37" s="109" t="s">
        <v>152</v>
      </c>
      <c r="B37" s="95">
        <f>SUM(C32:L32)+N9*L31</f>
        <v>3167753.69</v>
      </c>
      <c r="C37" s="103"/>
      <c r="D37" s="103"/>
      <c r="E37" s="103"/>
      <c r="F37" s="103"/>
      <c r="G37" s="103"/>
      <c r="H37" s="103"/>
      <c r="I37" s="103"/>
      <c r="J37" s="103"/>
      <c r="K37" s="103"/>
      <c r="L37" s="103"/>
      <c r="M37" s="103"/>
      <c r="N37" s="90"/>
    </row>
    <row r="38" ht="15.0" customHeight="1">
      <c r="A38" s="109" t="s">
        <v>153</v>
      </c>
      <c r="B38" s="95">
        <f>SUM(C33:L33)+N19*L31</f>
        <v>0</v>
      </c>
      <c r="C38" s="103"/>
      <c r="D38" s="110"/>
      <c r="E38" s="103"/>
      <c r="F38" s="103"/>
      <c r="G38" s="103"/>
      <c r="H38" s="103"/>
      <c r="I38" s="103"/>
      <c r="J38" s="103"/>
      <c r="K38" s="103"/>
      <c r="L38" s="103"/>
      <c r="M38" s="103"/>
      <c r="N38" s="90"/>
    </row>
    <row r="39" ht="13.5" customHeight="1">
      <c r="A39" s="109" t="s">
        <v>154</v>
      </c>
      <c r="B39" s="95">
        <f>SUM(C34:L34)+N28*L31</f>
        <v>0</v>
      </c>
      <c r="C39" s="103"/>
      <c r="D39" s="111"/>
      <c r="E39" s="103"/>
      <c r="F39" s="103"/>
      <c r="G39" s="103"/>
      <c r="H39" s="103"/>
      <c r="I39" s="103"/>
      <c r="J39" s="103"/>
      <c r="K39" s="103"/>
      <c r="L39" s="103"/>
      <c r="M39" s="110"/>
      <c r="N39" s="90"/>
    </row>
    <row r="40" ht="13.5" customHeight="1">
      <c r="A40" s="109" t="s">
        <v>155</v>
      </c>
      <c r="B40" s="95">
        <f>SUM(B37:B39)</f>
        <v>3167753.69</v>
      </c>
      <c r="C40" s="103"/>
      <c r="D40" s="103"/>
      <c r="E40" s="103"/>
      <c r="F40" s="103"/>
      <c r="G40" s="103"/>
      <c r="H40" s="103"/>
      <c r="I40" s="103"/>
      <c r="J40" s="103"/>
      <c r="K40" s="103"/>
      <c r="L40" s="103"/>
      <c r="M40" s="103"/>
      <c r="N40" s="90"/>
    </row>
    <row r="41" ht="13.5" customHeight="1">
      <c r="A41" s="109" t="s">
        <v>156</v>
      </c>
      <c r="B41" s="98">
        <f>IF('Input sheet'!B62="Yes",'Input sheet'!B63,0)</f>
        <v>0</v>
      </c>
      <c r="C41" s="103"/>
      <c r="D41" s="103"/>
      <c r="E41" s="110"/>
      <c r="F41" s="103"/>
      <c r="G41" s="103"/>
      <c r="H41" s="103"/>
      <c r="I41" s="103"/>
      <c r="J41" s="103"/>
      <c r="K41" s="103"/>
      <c r="L41" s="110"/>
      <c r="M41" s="103"/>
      <c r="N41" s="90"/>
    </row>
    <row r="42" ht="13.5" customHeight="1">
      <c r="A42" s="109" t="s">
        <v>157</v>
      </c>
      <c r="B42" s="112">
        <f>IF('Input sheet'!B64="B",('Input sheet'!B13+'Input sheet'!B14)*'Input sheet'!B65,'Valuation output'!B40*'Input sheet'!B65)</f>
        <v>1583876.845</v>
      </c>
      <c r="C42" s="103"/>
      <c r="D42" s="103"/>
      <c r="E42" s="103"/>
      <c r="F42" s="103"/>
      <c r="G42" s="103"/>
      <c r="H42" s="103"/>
      <c r="I42" s="103"/>
      <c r="J42" s="103"/>
      <c r="K42" s="103"/>
      <c r="L42" s="103"/>
      <c r="M42" s="103"/>
      <c r="N42" s="90"/>
    </row>
    <row r="43" ht="13.5" customHeight="1">
      <c r="A43" s="109" t="s">
        <v>158</v>
      </c>
      <c r="B43" s="95">
        <f>B40*(1-B41)+B42*B41</f>
        <v>3167753.69</v>
      </c>
      <c r="C43" s="103"/>
      <c r="D43" s="103"/>
      <c r="E43" s="103"/>
      <c r="F43" s="103"/>
      <c r="G43" s="103"/>
      <c r="H43" s="103"/>
      <c r="I43" s="103"/>
      <c r="J43" s="103"/>
      <c r="K43" s="103"/>
      <c r="L43" s="103"/>
      <c r="M43" s="103"/>
      <c r="N43" s="90"/>
    </row>
    <row r="44" ht="13.5" customHeight="1">
      <c r="A44" s="109" t="s">
        <v>159</v>
      </c>
      <c r="B44" s="95">
        <f>IF('Input sheet'!B16="Yes",'Input sheet'!B14+'Operating lease converter'!C28,'Input sheet'!B14)</f>
        <v>10991</v>
      </c>
      <c r="C44" s="103"/>
      <c r="D44" s="103"/>
      <c r="E44" s="103"/>
      <c r="F44" s="103"/>
      <c r="G44" s="103"/>
      <c r="H44" s="103"/>
      <c r="I44" s="103"/>
      <c r="J44" s="103"/>
      <c r="K44" s="103"/>
      <c r="L44" s="103"/>
      <c r="M44" s="103"/>
      <c r="N44" s="90"/>
    </row>
    <row r="45" ht="13.5" customHeight="1">
      <c r="A45" s="109" t="s">
        <v>160</v>
      </c>
      <c r="B45" s="95">
        <f>'Input sheet'!B19</f>
        <v>0</v>
      </c>
      <c r="C45" s="103"/>
      <c r="D45" s="103"/>
      <c r="E45" s="103"/>
      <c r="F45" s="103"/>
      <c r="G45" s="103"/>
      <c r="H45" s="103"/>
      <c r="I45" s="103"/>
      <c r="J45" s="103"/>
      <c r="K45" s="103"/>
      <c r="L45" s="103"/>
      <c r="M45" s="103"/>
      <c r="N45" s="90"/>
    </row>
    <row r="46" ht="13.5" customHeight="1">
      <c r="A46" s="109" t="s">
        <v>161</v>
      </c>
      <c r="B46" s="95">
        <f>IF('Input sheet'!B81="YES",'Input sheet'!B17-'Input sheet'!B82*('Input sheet'!B23-'Input sheet'!B83),'Input sheet'!B17)</f>
        <v>31438</v>
      </c>
      <c r="C46" s="103"/>
      <c r="D46" s="103"/>
      <c r="E46" s="103"/>
      <c r="F46" s="103"/>
      <c r="G46" s="103"/>
      <c r="H46" s="103"/>
      <c r="I46" s="103"/>
      <c r="J46" s="103"/>
      <c r="K46" s="103"/>
      <c r="L46" s="103"/>
      <c r="M46" s="103"/>
      <c r="N46" s="90"/>
    </row>
    <row r="47" ht="13.5" customHeight="1">
      <c r="A47" s="109" t="s">
        <v>162</v>
      </c>
      <c r="B47" s="95">
        <f>'Input sheet'!B18</f>
        <v>505</v>
      </c>
      <c r="C47" s="103"/>
      <c r="D47" s="103"/>
      <c r="E47" s="103"/>
      <c r="F47" s="103"/>
      <c r="G47" s="103"/>
      <c r="H47" s="103"/>
      <c r="I47" s="103"/>
      <c r="J47" s="103"/>
      <c r="K47" s="103"/>
      <c r="L47" s="103"/>
      <c r="M47" s="103"/>
      <c r="N47" s="90"/>
    </row>
    <row r="48" ht="13.5" customHeight="1">
      <c r="A48" s="109" t="s">
        <v>163</v>
      </c>
      <c r="B48" s="95">
        <f>B43-B44-B45+B46+B47</f>
        <v>3188705.69</v>
      </c>
      <c r="C48" s="103"/>
      <c r="D48" s="103"/>
      <c r="E48" s="103"/>
      <c r="F48" s="103"/>
      <c r="G48" s="103"/>
      <c r="H48" s="103"/>
      <c r="I48" s="103"/>
      <c r="J48" s="103"/>
      <c r="K48" s="103"/>
      <c r="L48" s="103"/>
      <c r="M48" s="103"/>
      <c r="N48" s="90"/>
    </row>
    <row r="49" ht="13.5" customHeight="1">
      <c r="A49" s="109" t="s">
        <v>164</v>
      </c>
      <c r="B49" s="113">
        <f>IF('Input sheet'!B36="No",0,'Option value'!B29)</f>
        <v>0</v>
      </c>
      <c r="C49" s="103"/>
      <c r="D49" s="103"/>
      <c r="E49" s="103"/>
      <c r="F49" s="103"/>
      <c r="G49" s="103"/>
      <c r="H49" s="103"/>
      <c r="I49" s="103"/>
      <c r="J49" s="103"/>
      <c r="K49" s="103"/>
      <c r="L49" s="103"/>
      <c r="M49" s="103"/>
      <c r="N49" s="90"/>
    </row>
    <row r="50" ht="13.5" customHeight="1">
      <c r="A50" s="109" t="s">
        <v>165</v>
      </c>
      <c r="B50" s="95">
        <f>B48-B49</f>
        <v>3188705.69</v>
      </c>
      <c r="C50" s="103"/>
      <c r="D50" s="103"/>
      <c r="E50" s="103"/>
      <c r="F50" s="103"/>
      <c r="G50" s="103"/>
      <c r="H50" s="103"/>
      <c r="I50" s="103"/>
      <c r="J50" s="103"/>
      <c r="K50" s="103"/>
      <c r="L50" s="103"/>
      <c r="M50" s="103"/>
      <c r="N50" s="90"/>
    </row>
    <row r="51" ht="13.5" customHeight="1">
      <c r="A51" s="109" t="s">
        <v>166</v>
      </c>
      <c r="B51" s="114">
        <f>'Input sheet'!B20</f>
        <v>24890</v>
      </c>
      <c r="C51" s="103"/>
      <c r="D51" s="103"/>
      <c r="E51" s="103"/>
      <c r="F51" s="103"/>
      <c r="G51" s="103"/>
      <c r="H51" s="103"/>
      <c r="I51" s="103"/>
      <c r="J51" s="103"/>
      <c r="K51" s="103"/>
      <c r="L51" s="103"/>
      <c r="M51" s="103"/>
      <c r="N51" s="90"/>
    </row>
    <row r="52" ht="13.5" customHeight="1">
      <c r="A52" s="109" t="s">
        <v>167</v>
      </c>
      <c r="B52" s="115">
        <f>B50/B51</f>
        <v>128.1119201</v>
      </c>
      <c r="C52" s="103"/>
      <c r="D52" s="103"/>
      <c r="E52" s="103"/>
      <c r="F52" s="103"/>
      <c r="G52" s="103"/>
      <c r="H52" s="103"/>
      <c r="I52" s="103"/>
      <c r="J52" s="103"/>
      <c r="K52" s="103"/>
      <c r="L52" s="103"/>
      <c r="M52" s="103"/>
      <c r="N52" s="90"/>
    </row>
    <row r="53" ht="13.5" customHeight="1">
      <c r="A53" s="109" t="s">
        <v>168</v>
      </c>
      <c r="B53" s="95">
        <f>'Input sheet'!B21</f>
        <v>127</v>
      </c>
      <c r="C53" s="103"/>
      <c r="D53" s="103"/>
      <c r="E53" s="103"/>
      <c r="F53" s="103"/>
      <c r="G53" s="103"/>
      <c r="H53" s="103"/>
      <c r="I53" s="103"/>
      <c r="J53" s="103"/>
      <c r="K53" s="103"/>
      <c r="L53" s="103"/>
      <c r="M53" s="103"/>
      <c r="N53" s="90"/>
    </row>
    <row r="54" ht="13.5" customHeight="1">
      <c r="A54" s="109" t="s">
        <v>169</v>
      </c>
      <c r="B54" s="98">
        <f>B53/B52</f>
        <v>0.9913207134</v>
      </c>
      <c r="C54" s="103"/>
      <c r="D54" s="103"/>
      <c r="E54" s="103"/>
      <c r="F54" s="103"/>
      <c r="G54" s="103"/>
      <c r="H54" s="103"/>
      <c r="I54" s="103"/>
      <c r="J54" s="103"/>
      <c r="K54" s="103"/>
      <c r="L54" s="103"/>
      <c r="M54" s="103"/>
      <c r="N54" s="90"/>
    </row>
    <row r="55" ht="13.5" customHeight="1">
      <c r="A55" s="90"/>
      <c r="B55" s="90"/>
      <c r="C55" s="103"/>
      <c r="D55" s="103"/>
      <c r="E55" s="103"/>
      <c r="F55" s="103"/>
      <c r="G55" s="103"/>
      <c r="H55" s="103"/>
      <c r="I55" s="103"/>
      <c r="J55" s="103"/>
      <c r="K55" s="103"/>
      <c r="L55" s="103"/>
      <c r="M55" s="103"/>
      <c r="N55" s="90"/>
    </row>
    <row r="56" ht="13.5" customHeight="1">
      <c r="A56" s="116" t="s">
        <v>170</v>
      </c>
      <c r="B56" s="91"/>
      <c r="C56" s="108"/>
      <c r="D56" s="108"/>
      <c r="E56" s="108"/>
      <c r="F56" s="108"/>
      <c r="G56" s="108"/>
      <c r="H56" s="108"/>
      <c r="I56" s="108"/>
      <c r="J56" s="108"/>
      <c r="K56" s="108"/>
      <c r="L56" s="108"/>
      <c r="M56" s="108" t="s">
        <v>171</v>
      </c>
      <c r="N56" s="90"/>
    </row>
    <row r="57" ht="13.5" customHeight="1">
      <c r="A57" s="109" t="s">
        <v>172</v>
      </c>
      <c r="B57" s="91"/>
      <c r="C57" s="117">
        <f>'Input sheet'!B30</f>
        <v>1.5</v>
      </c>
      <c r="D57" s="117">
        <f>'Input sheet'!B30</f>
        <v>1.5</v>
      </c>
      <c r="E57" s="117">
        <f t="shared" ref="E57:F57" si="25">D57</f>
        <v>1.5</v>
      </c>
      <c r="F57" s="117">
        <f t="shared" si="25"/>
        <v>1.5</v>
      </c>
      <c r="G57" s="117">
        <f>'Input sheet'!B31</f>
        <v>1.15</v>
      </c>
      <c r="H57" s="117">
        <f t="shared" ref="H57:L57" si="26">G57</f>
        <v>1.15</v>
      </c>
      <c r="I57" s="117">
        <f t="shared" si="26"/>
        <v>1.15</v>
      </c>
      <c r="J57" s="117">
        <f t="shared" si="26"/>
        <v>1.15</v>
      </c>
      <c r="K57" s="117">
        <f t="shared" si="26"/>
        <v>1.15</v>
      </c>
      <c r="L57" s="117">
        <f t="shared" si="26"/>
        <v>1.15</v>
      </c>
      <c r="M57" s="108"/>
      <c r="N57" s="90"/>
    </row>
    <row r="58" ht="13.5" customHeight="1">
      <c r="A58" s="109" t="s">
        <v>173</v>
      </c>
      <c r="B58" s="118">
        <f>IF('Input sheet'!B16="Yes",IF('Input sheet'!B15="Yes",'Input sheet'!B13+'Input sheet'!B14-'Input sheet'!B17+'Operating lease converter'!F33+'R&amp; D converter'!D35,'Input sheet'!B13+'Input sheet'!B14-'Input sheet'!B17+'Operating lease converter'!F33),IF('Input sheet'!B15="Yes",'Input sheet'!B13+'Input sheet'!B14-'Input sheet'!B17+'R&amp; D converter'!D35,'Input sheet'!B13+'Input sheet'!B14-'Input sheet'!B17))</f>
        <v>53279.4</v>
      </c>
      <c r="C58" s="119">
        <f t="shared" ref="C58:L58" si="27">B58+C8+C18+C27</f>
        <v>81998.04</v>
      </c>
      <c r="D58" s="119">
        <f t="shared" si="27"/>
        <v>119332.272</v>
      </c>
      <c r="E58" s="119">
        <f t="shared" si="27"/>
        <v>167866.7736</v>
      </c>
      <c r="F58" s="119">
        <f t="shared" si="27"/>
        <v>230961.6257</v>
      </c>
      <c r="G58" s="119">
        <f t="shared" si="27"/>
        <v>319589.5928</v>
      </c>
      <c r="H58" s="119">
        <f t="shared" si="27"/>
        <v>407321.8585</v>
      </c>
      <c r="I58" s="119">
        <f t="shared" si="27"/>
        <v>484902.9091</v>
      </c>
      <c r="J58" s="119">
        <f t="shared" si="27"/>
        <v>542344.8041</v>
      </c>
      <c r="K58" s="119">
        <f t="shared" si="27"/>
        <v>570801.8706</v>
      </c>
      <c r="L58" s="119">
        <f t="shared" si="27"/>
        <v>600471.2081</v>
      </c>
      <c r="M58" s="108"/>
      <c r="N58" s="90"/>
    </row>
    <row r="59" ht="13.5" customHeight="1">
      <c r="A59" s="109" t="s">
        <v>174</v>
      </c>
      <c r="B59" s="98">
        <f>((B3*B4+B14*B15+B23*B24)*(1-B6))/B58</f>
        <v>0.8572731675</v>
      </c>
      <c r="C59" s="92">
        <f t="shared" ref="C59:L59" si="28">(C7+C17+C26)/B58</f>
        <v>1.576632282</v>
      </c>
      <c r="D59" s="92">
        <f t="shared" si="28"/>
        <v>1.331771206</v>
      </c>
      <c r="E59" s="92">
        <f t="shared" si="28"/>
        <v>1.189648155</v>
      </c>
      <c r="F59" s="92">
        <f t="shared" si="28"/>
        <v>1.099398281</v>
      </c>
      <c r="G59" s="92">
        <f t="shared" si="28"/>
        <v>1.038779383</v>
      </c>
      <c r="H59" s="92">
        <f t="shared" si="28"/>
        <v>0.9060303958</v>
      </c>
      <c r="I59" s="92">
        <f t="shared" si="28"/>
        <v>0.8216112473</v>
      </c>
      <c r="J59" s="92">
        <f t="shared" si="28"/>
        <v>0.7623824258</v>
      </c>
      <c r="K59" s="92">
        <f t="shared" si="28"/>
        <v>0.7181428572</v>
      </c>
      <c r="L59" s="92">
        <f t="shared" si="28"/>
        <v>0.6840460236</v>
      </c>
      <c r="M59" s="92">
        <f>IF('Input sheet'!B59="Yes",'Input sheet'!B60,L30)</f>
        <v>0.4</v>
      </c>
      <c r="N59" s="90"/>
    </row>
    <row r="60" ht="13.5" customHeight="1">
      <c r="A60" s="90"/>
      <c r="B60" s="90"/>
      <c r="C60" s="103"/>
      <c r="D60" s="103"/>
      <c r="E60" s="103"/>
      <c r="F60" s="103"/>
      <c r="G60" s="103"/>
      <c r="H60" s="103"/>
      <c r="I60" s="103"/>
      <c r="J60" s="103"/>
      <c r="K60" s="103"/>
      <c r="L60" s="103"/>
      <c r="M60" s="103"/>
      <c r="N60" s="90"/>
    </row>
    <row r="61" ht="13.5" customHeight="1">
      <c r="A61" s="90"/>
      <c r="B61" s="90"/>
      <c r="C61" s="103"/>
      <c r="D61" s="103"/>
      <c r="E61" s="103"/>
      <c r="F61" s="103"/>
      <c r="G61" s="103"/>
      <c r="H61" s="103"/>
      <c r="I61" s="103"/>
      <c r="J61" s="103"/>
      <c r="K61" s="103"/>
      <c r="L61" s="103"/>
      <c r="M61" s="103"/>
      <c r="N61" s="90"/>
    </row>
    <row r="62" ht="13.5" customHeight="1">
      <c r="A62" s="90"/>
      <c r="B62" s="120"/>
      <c r="C62" s="110"/>
      <c r="D62" s="103"/>
      <c r="E62" s="103"/>
      <c r="F62" s="103"/>
      <c r="G62" s="103"/>
      <c r="H62" s="103"/>
      <c r="I62" s="103"/>
      <c r="J62" s="103"/>
      <c r="K62" s="103"/>
      <c r="L62" s="103"/>
      <c r="M62" s="103"/>
      <c r="N62" s="90"/>
    </row>
    <row r="63" ht="13.5" customHeight="1">
      <c r="A63" s="90"/>
      <c r="B63" s="90"/>
      <c r="C63" s="103"/>
      <c r="D63" s="103"/>
      <c r="E63" s="103"/>
      <c r="F63" s="103"/>
      <c r="G63" s="103"/>
      <c r="H63" s="103"/>
      <c r="I63" s="103"/>
      <c r="J63" s="103"/>
      <c r="K63" s="103"/>
      <c r="L63" s="103"/>
      <c r="M63" s="103"/>
      <c r="N63" s="90"/>
    </row>
    <row r="64" ht="13.5" customHeight="1">
      <c r="A64" s="90"/>
      <c r="B64" s="90"/>
      <c r="C64" s="103"/>
      <c r="D64" s="103"/>
      <c r="E64" s="103"/>
      <c r="F64" s="103"/>
      <c r="G64" s="103"/>
      <c r="H64" s="103"/>
      <c r="I64" s="103"/>
      <c r="J64" s="103"/>
      <c r="K64" s="103"/>
      <c r="L64" s="103"/>
      <c r="M64" s="103"/>
      <c r="N64" s="90"/>
    </row>
    <row r="65" ht="13.5" customHeight="1">
      <c r="A65" s="90"/>
      <c r="B65" s="90"/>
      <c r="C65" s="103"/>
      <c r="D65" s="103"/>
      <c r="E65" s="103"/>
      <c r="F65" s="103"/>
      <c r="G65" s="103"/>
      <c r="H65" s="103"/>
      <c r="I65" s="103"/>
      <c r="J65" s="103"/>
      <c r="K65" s="103"/>
      <c r="L65" s="103"/>
      <c r="M65" s="103"/>
      <c r="N65" s="90"/>
    </row>
    <row r="66" ht="13.5" customHeight="1">
      <c r="A66" s="90"/>
      <c r="B66" s="90"/>
      <c r="C66" s="103"/>
      <c r="D66" s="103"/>
      <c r="E66" s="103"/>
      <c r="F66" s="103"/>
      <c r="G66" s="103"/>
      <c r="H66" s="103"/>
      <c r="I66" s="103"/>
      <c r="J66" s="103"/>
      <c r="K66" s="103"/>
      <c r="L66" s="103"/>
      <c r="M66" s="103"/>
      <c r="N66" s="90"/>
    </row>
    <row r="67" ht="13.5" customHeight="1">
      <c r="A67" s="90"/>
      <c r="B67" s="90"/>
      <c r="C67" s="103"/>
      <c r="D67" s="103"/>
      <c r="E67" s="103"/>
      <c r="F67" s="103"/>
      <c r="G67" s="103"/>
      <c r="H67" s="103"/>
      <c r="I67" s="103"/>
      <c r="J67" s="103"/>
      <c r="K67" s="103"/>
      <c r="L67" s="103"/>
      <c r="M67" s="103"/>
      <c r="N67" s="90"/>
    </row>
    <row r="68" ht="13.5" customHeight="1">
      <c r="A68" s="90"/>
      <c r="B68" s="90"/>
      <c r="C68" s="103"/>
      <c r="D68" s="103"/>
      <c r="E68" s="103"/>
      <c r="F68" s="103"/>
      <c r="G68" s="103"/>
      <c r="H68" s="103"/>
      <c r="I68" s="103"/>
      <c r="J68" s="103"/>
      <c r="K68" s="103"/>
      <c r="L68" s="103"/>
      <c r="M68" s="103"/>
      <c r="N68" s="90"/>
    </row>
    <row r="69" ht="13.5" customHeight="1">
      <c r="A69" s="90"/>
      <c r="B69" s="90"/>
      <c r="C69" s="103"/>
      <c r="D69" s="103"/>
      <c r="E69" s="103"/>
      <c r="F69" s="103"/>
      <c r="G69" s="103"/>
      <c r="H69" s="103"/>
      <c r="I69" s="103"/>
      <c r="J69" s="103"/>
      <c r="K69" s="103"/>
      <c r="L69" s="103"/>
      <c r="M69" s="103"/>
      <c r="N69" s="90"/>
    </row>
    <row r="70" ht="13.5" customHeight="1">
      <c r="A70" s="90"/>
      <c r="B70" s="90"/>
      <c r="C70" s="103"/>
      <c r="D70" s="103"/>
      <c r="E70" s="103"/>
      <c r="F70" s="103"/>
      <c r="G70" s="103"/>
      <c r="H70" s="103"/>
      <c r="I70" s="103"/>
      <c r="J70" s="103"/>
      <c r="K70" s="103"/>
      <c r="L70" s="103"/>
      <c r="M70" s="103"/>
      <c r="N70" s="90"/>
    </row>
    <row r="71" ht="13.5" customHeight="1">
      <c r="A71" s="90"/>
      <c r="B71" s="90"/>
      <c r="C71" s="103"/>
      <c r="D71" s="103"/>
      <c r="E71" s="103"/>
      <c r="F71" s="103"/>
      <c r="G71" s="103"/>
      <c r="H71" s="103"/>
      <c r="I71" s="103"/>
      <c r="J71" s="103"/>
      <c r="K71" s="103"/>
      <c r="L71" s="103"/>
      <c r="M71" s="103"/>
      <c r="N71" s="90"/>
    </row>
    <row r="72" ht="13.5" customHeight="1">
      <c r="A72" s="90"/>
      <c r="B72" s="90"/>
      <c r="C72" s="103"/>
      <c r="D72" s="103"/>
      <c r="E72" s="103"/>
      <c r="F72" s="103"/>
      <c r="G72" s="103"/>
      <c r="H72" s="103"/>
      <c r="I72" s="103"/>
      <c r="J72" s="103"/>
      <c r="K72" s="103"/>
      <c r="L72" s="103"/>
      <c r="M72" s="103"/>
      <c r="N72" s="90"/>
    </row>
    <row r="73" ht="13.5" customHeight="1">
      <c r="A73" s="90"/>
      <c r="B73" s="90"/>
      <c r="C73" s="103"/>
      <c r="D73" s="103"/>
      <c r="E73" s="103"/>
      <c r="F73" s="103"/>
      <c r="G73" s="103"/>
      <c r="H73" s="103"/>
      <c r="I73" s="103"/>
      <c r="J73" s="103"/>
      <c r="K73" s="103"/>
      <c r="L73" s="103"/>
      <c r="M73" s="103"/>
      <c r="N73" s="90"/>
    </row>
    <row r="74" ht="13.5" customHeight="1">
      <c r="A74" s="90"/>
      <c r="B74" s="90"/>
      <c r="C74" s="103"/>
      <c r="D74" s="103"/>
      <c r="E74" s="103"/>
      <c r="F74" s="103"/>
      <c r="G74" s="103"/>
      <c r="H74" s="103"/>
      <c r="I74" s="103"/>
      <c r="J74" s="103"/>
      <c r="K74" s="103"/>
      <c r="L74" s="103"/>
      <c r="M74" s="103"/>
      <c r="N74" s="90"/>
    </row>
    <row r="75" ht="13.5" customHeight="1">
      <c r="A75" s="90"/>
      <c r="B75" s="90"/>
      <c r="C75" s="103"/>
      <c r="D75" s="103"/>
      <c r="E75" s="103"/>
      <c r="F75" s="103"/>
      <c r="G75" s="103"/>
      <c r="H75" s="103"/>
      <c r="I75" s="103"/>
      <c r="J75" s="103"/>
      <c r="K75" s="103"/>
      <c r="L75" s="103"/>
      <c r="M75" s="103"/>
      <c r="N75" s="90"/>
    </row>
    <row r="76" ht="13.5" customHeight="1">
      <c r="A76" s="90"/>
      <c r="B76" s="90"/>
      <c r="C76" s="103"/>
      <c r="D76" s="103"/>
      <c r="E76" s="103"/>
      <c r="F76" s="103"/>
      <c r="G76" s="103"/>
      <c r="H76" s="103"/>
      <c r="I76" s="103"/>
      <c r="J76" s="103"/>
      <c r="K76" s="103"/>
      <c r="L76" s="103"/>
      <c r="M76" s="103"/>
      <c r="N76" s="90"/>
    </row>
    <row r="77" ht="13.5" customHeight="1">
      <c r="A77" s="90"/>
      <c r="B77" s="90"/>
      <c r="C77" s="103"/>
      <c r="D77" s="103"/>
      <c r="E77" s="103"/>
      <c r="F77" s="103"/>
      <c r="G77" s="103"/>
      <c r="H77" s="103"/>
      <c r="I77" s="103"/>
      <c r="J77" s="103"/>
      <c r="K77" s="103"/>
      <c r="L77" s="103"/>
      <c r="M77" s="103"/>
      <c r="N77" s="90"/>
    </row>
    <row r="78" ht="13.5" customHeight="1">
      <c r="A78" s="90"/>
      <c r="B78" s="90"/>
      <c r="C78" s="103"/>
      <c r="D78" s="103"/>
      <c r="E78" s="103"/>
      <c r="F78" s="103"/>
      <c r="G78" s="103"/>
      <c r="H78" s="103"/>
      <c r="I78" s="103"/>
      <c r="J78" s="103"/>
      <c r="K78" s="103"/>
      <c r="L78" s="103"/>
      <c r="M78" s="103"/>
      <c r="N78" s="90"/>
    </row>
    <row r="79" ht="13.5" customHeight="1">
      <c r="A79" s="90"/>
      <c r="B79" s="90"/>
      <c r="C79" s="103"/>
      <c r="D79" s="103"/>
      <c r="E79" s="103"/>
      <c r="F79" s="103"/>
      <c r="G79" s="103"/>
      <c r="H79" s="103"/>
      <c r="I79" s="103"/>
      <c r="J79" s="103"/>
      <c r="K79" s="103"/>
      <c r="L79" s="103"/>
      <c r="M79" s="103"/>
      <c r="N79" s="90"/>
    </row>
    <row r="80" ht="13.5" customHeight="1">
      <c r="A80" s="90"/>
      <c r="B80" s="90"/>
      <c r="C80" s="103"/>
      <c r="D80" s="103"/>
      <c r="E80" s="103"/>
      <c r="F80" s="103"/>
      <c r="G80" s="103"/>
      <c r="H80" s="103"/>
      <c r="I80" s="103"/>
      <c r="J80" s="103"/>
      <c r="K80" s="103"/>
      <c r="L80" s="103"/>
      <c r="M80" s="103"/>
      <c r="N80" s="90"/>
    </row>
    <row r="81" ht="13.5" customHeight="1">
      <c r="A81" s="90"/>
      <c r="B81" s="90"/>
      <c r="C81" s="103"/>
      <c r="D81" s="103"/>
      <c r="E81" s="103"/>
      <c r="F81" s="103"/>
      <c r="G81" s="103"/>
      <c r="H81" s="103"/>
      <c r="I81" s="103"/>
      <c r="J81" s="103"/>
      <c r="K81" s="103"/>
      <c r="L81" s="103"/>
      <c r="M81" s="103"/>
      <c r="N81" s="90"/>
    </row>
    <row r="82" ht="13.5" customHeight="1">
      <c r="A82" s="90"/>
      <c r="B82" s="90"/>
      <c r="C82" s="103"/>
      <c r="D82" s="103"/>
      <c r="E82" s="103"/>
      <c r="F82" s="103"/>
      <c r="G82" s="103"/>
      <c r="H82" s="103"/>
      <c r="I82" s="103"/>
      <c r="J82" s="103"/>
      <c r="K82" s="103"/>
      <c r="L82" s="103"/>
      <c r="M82" s="103"/>
      <c r="N82" s="90"/>
    </row>
    <row r="83" ht="13.5" customHeight="1">
      <c r="A83" s="90"/>
      <c r="B83" s="90"/>
      <c r="C83" s="103"/>
      <c r="D83" s="103"/>
      <c r="E83" s="103"/>
      <c r="F83" s="103"/>
      <c r="G83" s="103"/>
      <c r="H83" s="103"/>
      <c r="I83" s="103"/>
      <c r="J83" s="103"/>
      <c r="K83" s="103"/>
      <c r="L83" s="103"/>
      <c r="M83" s="103"/>
      <c r="N83" s="90"/>
    </row>
    <row r="84" ht="13.5" customHeight="1">
      <c r="A84" s="90"/>
      <c r="B84" s="90"/>
      <c r="C84" s="103"/>
      <c r="D84" s="103"/>
      <c r="E84" s="103"/>
      <c r="F84" s="103"/>
      <c r="G84" s="103"/>
      <c r="H84" s="103"/>
      <c r="I84" s="103"/>
      <c r="J84" s="103"/>
      <c r="K84" s="103"/>
      <c r="L84" s="103"/>
      <c r="M84" s="103"/>
      <c r="N84" s="90"/>
    </row>
    <row r="85" ht="13.5" customHeight="1">
      <c r="A85" s="90"/>
      <c r="B85" s="90"/>
      <c r="C85" s="103"/>
      <c r="D85" s="103"/>
      <c r="E85" s="103"/>
      <c r="F85" s="103"/>
      <c r="G85" s="103"/>
      <c r="H85" s="103"/>
      <c r="I85" s="103"/>
      <c r="J85" s="103"/>
      <c r="K85" s="103"/>
      <c r="L85" s="103"/>
      <c r="M85" s="103"/>
      <c r="N85" s="90"/>
    </row>
    <row r="86" ht="13.5" customHeight="1">
      <c r="A86" s="90"/>
      <c r="B86" s="90"/>
      <c r="C86" s="103"/>
      <c r="D86" s="103"/>
      <c r="E86" s="103"/>
      <c r="F86" s="103"/>
      <c r="G86" s="103"/>
      <c r="H86" s="103"/>
      <c r="I86" s="103"/>
      <c r="J86" s="103"/>
      <c r="K86" s="103"/>
      <c r="L86" s="103"/>
      <c r="M86" s="103"/>
      <c r="N86" s="90"/>
    </row>
    <row r="87" ht="13.5" customHeight="1">
      <c r="A87" s="90"/>
      <c r="B87" s="90"/>
      <c r="C87" s="103"/>
      <c r="D87" s="103"/>
      <c r="E87" s="103"/>
      <c r="F87" s="103"/>
      <c r="G87" s="103"/>
      <c r="H87" s="103"/>
      <c r="I87" s="103"/>
      <c r="J87" s="103"/>
      <c r="K87" s="103"/>
      <c r="L87" s="103"/>
      <c r="M87" s="103"/>
      <c r="N87" s="90"/>
    </row>
    <row r="88" ht="13.5" customHeight="1">
      <c r="A88" s="90"/>
      <c r="B88" s="90"/>
      <c r="C88" s="103"/>
      <c r="D88" s="103"/>
      <c r="E88" s="103"/>
      <c r="F88" s="103"/>
      <c r="G88" s="103"/>
      <c r="H88" s="103"/>
      <c r="I88" s="103"/>
      <c r="J88" s="103"/>
      <c r="K88" s="103"/>
      <c r="L88" s="103"/>
      <c r="M88" s="103"/>
      <c r="N88" s="90"/>
    </row>
    <row r="89" ht="13.5" customHeight="1">
      <c r="A89" s="90"/>
      <c r="B89" s="90"/>
      <c r="C89" s="103"/>
      <c r="D89" s="103"/>
      <c r="E89" s="103"/>
      <c r="F89" s="103"/>
      <c r="G89" s="103"/>
      <c r="H89" s="103"/>
      <c r="I89" s="103"/>
      <c r="J89" s="103"/>
      <c r="K89" s="103"/>
      <c r="L89" s="103"/>
      <c r="M89" s="103"/>
      <c r="N89" s="90"/>
    </row>
    <row r="90" ht="13.5" customHeight="1">
      <c r="A90" s="90"/>
      <c r="B90" s="90"/>
      <c r="C90" s="103"/>
      <c r="D90" s="103"/>
      <c r="E90" s="103"/>
      <c r="F90" s="103"/>
      <c r="G90" s="103"/>
      <c r="H90" s="103"/>
      <c r="I90" s="103"/>
      <c r="J90" s="103"/>
      <c r="K90" s="103"/>
      <c r="L90" s="103"/>
      <c r="M90" s="103"/>
      <c r="N90" s="90"/>
    </row>
    <row r="91" ht="13.5" customHeight="1">
      <c r="A91" s="90"/>
      <c r="B91" s="90"/>
      <c r="C91" s="103"/>
      <c r="D91" s="103"/>
      <c r="E91" s="103"/>
      <c r="F91" s="103"/>
      <c r="G91" s="103"/>
      <c r="H91" s="103"/>
      <c r="I91" s="103"/>
      <c r="J91" s="103"/>
      <c r="K91" s="103"/>
      <c r="L91" s="103"/>
      <c r="M91" s="103"/>
      <c r="N91" s="90"/>
    </row>
    <row r="92" ht="13.5" customHeight="1">
      <c r="A92" s="90"/>
      <c r="B92" s="90"/>
      <c r="C92" s="103"/>
      <c r="D92" s="103"/>
      <c r="E92" s="103"/>
      <c r="F92" s="103"/>
      <c r="G92" s="103"/>
      <c r="H92" s="103"/>
      <c r="I92" s="103"/>
      <c r="J92" s="103"/>
      <c r="K92" s="103"/>
      <c r="L92" s="103"/>
      <c r="M92" s="103"/>
      <c r="N92" s="90"/>
    </row>
    <row r="93" ht="13.5" customHeight="1">
      <c r="A93" s="90"/>
      <c r="B93" s="90"/>
      <c r="C93" s="103"/>
      <c r="D93" s="103"/>
      <c r="E93" s="103"/>
      <c r="F93" s="103"/>
      <c r="G93" s="103"/>
      <c r="H93" s="103"/>
      <c r="I93" s="103"/>
      <c r="J93" s="103"/>
      <c r="K93" s="103"/>
      <c r="L93" s="103"/>
      <c r="M93" s="103"/>
      <c r="N93" s="90"/>
    </row>
    <row r="94" ht="13.5" customHeight="1">
      <c r="A94" s="90"/>
      <c r="B94" s="90"/>
      <c r="C94" s="103"/>
      <c r="D94" s="103"/>
      <c r="E94" s="103"/>
      <c r="F94" s="103"/>
      <c r="G94" s="103"/>
      <c r="H94" s="103"/>
      <c r="I94" s="103"/>
      <c r="J94" s="103"/>
      <c r="K94" s="103"/>
      <c r="L94" s="103"/>
      <c r="M94" s="103"/>
      <c r="N94" s="90"/>
    </row>
    <row r="95" ht="13.5" customHeight="1">
      <c r="A95" s="90"/>
      <c r="B95" s="90"/>
      <c r="C95" s="103"/>
      <c r="D95" s="103"/>
      <c r="E95" s="103"/>
      <c r="F95" s="103"/>
      <c r="G95" s="103"/>
      <c r="H95" s="103"/>
      <c r="I95" s="103"/>
      <c r="J95" s="103"/>
      <c r="K95" s="103"/>
      <c r="L95" s="103"/>
      <c r="M95" s="103"/>
      <c r="N95" s="90"/>
    </row>
    <row r="96" ht="13.5" customHeight="1">
      <c r="A96" s="90"/>
      <c r="B96" s="90"/>
      <c r="C96" s="103"/>
      <c r="D96" s="103"/>
      <c r="E96" s="103"/>
      <c r="F96" s="103"/>
      <c r="G96" s="103"/>
      <c r="H96" s="103"/>
      <c r="I96" s="103"/>
      <c r="J96" s="103"/>
      <c r="K96" s="103"/>
      <c r="L96" s="103"/>
      <c r="M96" s="103"/>
      <c r="N96" s="90"/>
    </row>
    <row r="97" ht="13.5" customHeight="1">
      <c r="A97" s="90"/>
      <c r="B97" s="90"/>
      <c r="C97" s="103"/>
      <c r="D97" s="103"/>
      <c r="E97" s="103"/>
      <c r="F97" s="103"/>
      <c r="G97" s="103"/>
      <c r="H97" s="103"/>
      <c r="I97" s="103"/>
      <c r="J97" s="103"/>
      <c r="K97" s="103"/>
      <c r="L97" s="103"/>
      <c r="M97" s="103"/>
      <c r="N97" s="90"/>
    </row>
    <row r="98" ht="13.5" customHeight="1">
      <c r="A98" s="90"/>
      <c r="B98" s="90"/>
      <c r="C98" s="103"/>
      <c r="D98" s="103"/>
      <c r="E98" s="103"/>
      <c r="F98" s="103"/>
      <c r="G98" s="103"/>
      <c r="H98" s="103"/>
      <c r="I98" s="103"/>
      <c r="J98" s="103"/>
      <c r="K98" s="103"/>
      <c r="L98" s="103"/>
      <c r="M98" s="103"/>
      <c r="N98" s="90"/>
    </row>
    <row r="99" ht="13.5" customHeight="1">
      <c r="A99" s="90"/>
      <c r="B99" s="90"/>
      <c r="C99" s="103"/>
      <c r="D99" s="103"/>
      <c r="E99" s="103"/>
      <c r="F99" s="103"/>
      <c r="G99" s="103"/>
      <c r="H99" s="103"/>
      <c r="I99" s="103"/>
      <c r="J99" s="103"/>
      <c r="K99" s="103"/>
      <c r="L99" s="103"/>
      <c r="M99" s="103"/>
      <c r="N99" s="90"/>
    </row>
    <row r="100" ht="13.5" customHeight="1">
      <c r="A100" s="90"/>
      <c r="B100" s="90"/>
      <c r="C100" s="103"/>
      <c r="D100" s="103"/>
      <c r="E100" s="103"/>
      <c r="F100" s="103"/>
      <c r="G100" s="103"/>
      <c r="H100" s="103"/>
      <c r="I100" s="103"/>
      <c r="J100" s="103"/>
      <c r="K100" s="103"/>
      <c r="L100" s="103"/>
      <c r="M100" s="103"/>
      <c r="N100" s="90"/>
    </row>
    <row r="101" ht="13.5" customHeight="1">
      <c r="A101" s="90"/>
      <c r="B101" s="90"/>
      <c r="C101" s="103"/>
      <c r="D101" s="103"/>
      <c r="E101" s="103"/>
      <c r="F101" s="103"/>
      <c r="G101" s="103"/>
      <c r="H101" s="103"/>
      <c r="I101" s="103"/>
      <c r="J101" s="103"/>
      <c r="K101" s="103"/>
      <c r="L101" s="103"/>
      <c r="M101" s="103"/>
      <c r="N101" s="90"/>
    </row>
    <row r="102" ht="13.5" customHeight="1">
      <c r="A102" s="90"/>
      <c r="B102" s="90"/>
      <c r="C102" s="103"/>
      <c r="D102" s="103"/>
      <c r="E102" s="103"/>
      <c r="F102" s="103"/>
      <c r="G102" s="103"/>
      <c r="H102" s="103"/>
      <c r="I102" s="103"/>
      <c r="J102" s="103"/>
      <c r="K102" s="103"/>
      <c r="L102" s="103"/>
      <c r="M102" s="103"/>
      <c r="N102" s="90"/>
    </row>
    <row r="103" ht="13.5" customHeight="1">
      <c r="A103" s="90"/>
      <c r="B103" s="90"/>
      <c r="C103" s="103"/>
      <c r="D103" s="103"/>
      <c r="E103" s="103"/>
      <c r="F103" s="103"/>
      <c r="G103" s="103"/>
      <c r="H103" s="103"/>
      <c r="I103" s="103"/>
      <c r="J103" s="103"/>
      <c r="K103" s="103"/>
      <c r="L103" s="103"/>
      <c r="M103" s="103"/>
      <c r="N103" s="90"/>
    </row>
    <row r="104" ht="13.5" customHeight="1">
      <c r="A104" s="90"/>
      <c r="B104" s="90"/>
      <c r="C104" s="103"/>
      <c r="D104" s="103"/>
      <c r="E104" s="103"/>
      <c r="F104" s="103"/>
      <c r="G104" s="103"/>
      <c r="H104" s="103"/>
      <c r="I104" s="103"/>
      <c r="J104" s="103"/>
      <c r="K104" s="103"/>
      <c r="L104" s="103"/>
      <c r="M104" s="103"/>
      <c r="N104" s="90"/>
    </row>
    <row r="105" ht="13.5" customHeight="1">
      <c r="A105" s="90"/>
      <c r="B105" s="90"/>
      <c r="C105" s="103"/>
      <c r="D105" s="103"/>
      <c r="E105" s="103"/>
      <c r="F105" s="103"/>
      <c r="G105" s="103"/>
      <c r="H105" s="103"/>
      <c r="I105" s="103"/>
      <c r="J105" s="103"/>
      <c r="K105" s="103"/>
      <c r="L105" s="103"/>
      <c r="M105" s="103"/>
      <c r="N105" s="90"/>
    </row>
    <row r="106" ht="13.5" customHeight="1">
      <c r="A106" s="90"/>
      <c r="B106" s="90"/>
      <c r="C106" s="103"/>
      <c r="D106" s="103"/>
      <c r="E106" s="103"/>
      <c r="F106" s="103"/>
      <c r="G106" s="103"/>
      <c r="H106" s="103"/>
      <c r="I106" s="103"/>
      <c r="J106" s="103"/>
      <c r="K106" s="103"/>
      <c r="L106" s="103"/>
      <c r="M106" s="103"/>
      <c r="N106" s="90"/>
    </row>
    <row r="107" ht="13.5" customHeight="1">
      <c r="A107" s="90"/>
      <c r="B107" s="90"/>
      <c r="C107" s="103"/>
      <c r="D107" s="103"/>
      <c r="E107" s="103"/>
      <c r="F107" s="103"/>
      <c r="G107" s="103"/>
      <c r="H107" s="103"/>
      <c r="I107" s="103"/>
      <c r="J107" s="103"/>
      <c r="K107" s="103"/>
      <c r="L107" s="103"/>
      <c r="M107" s="103"/>
      <c r="N107" s="90"/>
    </row>
    <row r="108" ht="13.5" customHeight="1">
      <c r="A108" s="90"/>
      <c r="B108" s="90"/>
      <c r="C108" s="103"/>
      <c r="D108" s="103"/>
      <c r="E108" s="103"/>
      <c r="F108" s="103"/>
      <c r="G108" s="103"/>
      <c r="H108" s="103"/>
      <c r="I108" s="103"/>
      <c r="J108" s="103"/>
      <c r="K108" s="103"/>
      <c r="L108" s="103"/>
      <c r="M108" s="103"/>
      <c r="N108" s="90"/>
    </row>
    <row r="109" ht="13.5" customHeight="1">
      <c r="A109" s="90"/>
      <c r="B109" s="90"/>
      <c r="C109" s="103"/>
      <c r="D109" s="103"/>
      <c r="E109" s="103"/>
      <c r="F109" s="103"/>
      <c r="G109" s="103"/>
      <c r="H109" s="103"/>
      <c r="I109" s="103"/>
      <c r="J109" s="103"/>
      <c r="K109" s="103"/>
      <c r="L109" s="103"/>
      <c r="M109" s="103"/>
      <c r="N109" s="90"/>
    </row>
    <row r="110" ht="13.5" customHeight="1">
      <c r="A110" s="90"/>
      <c r="B110" s="90"/>
      <c r="C110" s="103"/>
      <c r="D110" s="103"/>
      <c r="E110" s="103"/>
      <c r="F110" s="103"/>
      <c r="G110" s="103"/>
      <c r="H110" s="103"/>
      <c r="I110" s="103"/>
      <c r="J110" s="103"/>
      <c r="K110" s="103"/>
      <c r="L110" s="103"/>
      <c r="M110" s="103"/>
      <c r="N110" s="90"/>
    </row>
    <row r="111" ht="13.5" customHeight="1">
      <c r="A111" s="90"/>
      <c r="B111" s="90"/>
      <c r="C111" s="103"/>
      <c r="D111" s="103"/>
      <c r="E111" s="103"/>
      <c r="F111" s="103"/>
      <c r="G111" s="103"/>
      <c r="H111" s="103"/>
      <c r="I111" s="103"/>
      <c r="J111" s="103"/>
      <c r="K111" s="103"/>
      <c r="L111" s="103"/>
      <c r="M111" s="103"/>
      <c r="N111" s="90"/>
    </row>
    <row r="112" ht="13.5" customHeight="1">
      <c r="A112" s="90"/>
      <c r="B112" s="90"/>
      <c r="C112" s="103"/>
      <c r="D112" s="103"/>
      <c r="E112" s="103"/>
      <c r="F112" s="103"/>
      <c r="G112" s="103"/>
      <c r="H112" s="103"/>
      <c r="I112" s="103"/>
      <c r="J112" s="103"/>
      <c r="K112" s="103"/>
      <c r="L112" s="103"/>
      <c r="M112" s="103"/>
      <c r="N112" s="90"/>
    </row>
    <row r="113" ht="13.5" customHeight="1">
      <c r="A113" s="90"/>
      <c r="B113" s="90"/>
      <c r="C113" s="103"/>
      <c r="D113" s="103"/>
      <c r="E113" s="103"/>
      <c r="F113" s="103"/>
      <c r="G113" s="103"/>
      <c r="H113" s="103"/>
      <c r="I113" s="103"/>
      <c r="J113" s="103"/>
      <c r="K113" s="103"/>
      <c r="L113" s="103"/>
      <c r="M113" s="103"/>
      <c r="N113" s="90"/>
    </row>
    <row r="114" ht="13.5" customHeight="1">
      <c r="A114" s="90"/>
      <c r="B114" s="90"/>
      <c r="C114" s="103"/>
      <c r="D114" s="103"/>
      <c r="E114" s="103"/>
      <c r="F114" s="103"/>
      <c r="G114" s="103"/>
      <c r="H114" s="103"/>
      <c r="I114" s="103"/>
      <c r="J114" s="103"/>
      <c r="K114" s="103"/>
      <c r="L114" s="103"/>
      <c r="M114" s="103"/>
      <c r="N114" s="90"/>
    </row>
    <row r="115" ht="13.5" customHeight="1">
      <c r="A115" s="90"/>
      <c r="B115" s="90"/>
      <c r="C115" s="103"/>
      <c r="D115" s="103"/>
      <c r="E115" s="103"/>
      <c r="F115" s="103"/>
      <c r="G115" s="103"/>
      <c r="H115" s="103"/>
      <c r="I115" s="103"/>
      <c r="J115" s="103"/>
      <c r="K115" s="103"/>
      <c r="L115" s="103"/>
      <c r="M115" s="103"/>
      <c r="N115" s="90"/>
    </row>
    <row r="116" ht="13.5" customHeight="1">
      <c r="A116" s="90"/>
      <c r="B116" s="90"/>
      <c r="C116" s="103"/>
      <c r="D116" s="103"/>
      <c r="E116" s="103"/>
      <c r="F116" s="103"/>
      <c r="G116" s="103"/>
      <c r="H116" s="103"/>
      <c r="I116" s="103"/>
      <c r="J116" s="103"/>
      <c r="K116" s="103"/>
      <c r="L116" s="103"/>
      <c r="M116" s="103"/>
      <c r="N116" s="90"/>
    </row>
    <row r="117" ht="13.5" customHeight="1">
      <c r="A117" s="90"/>
      <c r="B117" s="90"/>
      <c r="C117" s="103"/>
      <c r="D117" s="103"/>
      <c r="E117" s="103"/>
      <c r="F117" s="103"/>
      <c r="G117" s="103"/>
      <c r="H117" s="103"/>
      <c r="I117" s="103"/>
      <c r="J117" s="103"/>
      <c r="K117" s="103"/>
      <c r="L117" s="103"/>
      <c r="M117" s="103"/>
      <c r="N117" s="90"/>
    </row>
    <row r="118" ht="13.5" customHeight="1">
      <c r="A118" s="90"/>
      <c r="B118" s="90"/>
      <c r="C118" s="103"/>
      <c r="D118" s="103"/>
      <c r="E118" s="103"/>
      <c r="F118" s="103"/>
      <c r="G118" s="103"/>
      <c r="H118" s="103"/>
      <c r="I118" s="103"/>
      <c r="J118" s="103"/>
      <c r="K118" s="103"/>
      <c r="L118" s="103"/>
      <c r="M118" s="103"/>
      <c r="N118" s="90"/>
    </row>
    <row r="119" ht="13.5" customHeight="1">
      <c r="A119" s="90"/>
      <c r="B119" s="90"/>
      <c r="C119" s="103"/>
      <c r="D119" s="103"/>
      <c r="E119" s="103"/>
      <c r="F119" s="103"/>
      <c r="G119" s="103"/>
      <c r="H119" s="103"/>
      <c r="I119" s="103"/>
      <c r="J119" s="103"/>
      <c r="K119" s="103"/>
      <c r="L119" s="103"/>
      <c r="M119" s="103"/>
      <c r="N119" s="90"/>
    </row>
    <row r="120" ht="13.5" customHeight="1">
      <c r="A120" s="90"/>
      <c r="B120" s="90"/>
      <c r="C120" s="103"/>
      <c r="D120" s="103"/>
      <c r="E120" s="103"/>
      <c r="F120" s="103"/>
      <c r="G120" s="103"/>
      <c r="H120" s="103"/>
      <c r="I120" s="103"/>
      <c r="J120" s="103"/>
      <c r="K120" s="103"/>
      <c r="L120" s="103"/>
      <c r="M120" s="103"/>
      <c r="N120" s="90"/>
    </row>
    <row r="121" ht="13.5" customHeight="1">
      <c r="A121" s="90"/>
      <c r="B121" s="90"/>
      <c r="C121" s="103"/>
      <c r="D121" s="103"/>
      <c r="E121" s="103"/>
      <c r="F121" s="103"/>
      <c r="G121" s="103"/>
      <c r="H121" s="103"/>
      <c r="I121" s="103"/>
      <c r="J121" s="103"/>
      <c r="K121" s="103"/>
      <c r="L121" s="103"/>
      <c r="M121" s="103"/>
      <c r="N121" s="90"/>
    </row>
    <row r="122" ht="13.5" customHeight="1">
      <c r="A122" s="90"/>
      <c r="B122" s="90"/>
      <c r="C122" s="103"/>
      <c r="D122" s="103"/>
      <c r="E122" s="103"/>
      <c r="F122" s="103"/>
      <c r="G122" s="103"/>
      <c r="H122" s="103"/>
      <c r="I122" s="103"/>
      <c r="J122" s="103"/>
      <c r="K122" s="103"/>
      <c r="L122" s="103"/>
      <c r="M122" s="103"/>
      <c r="N122" s="90"/>
    </row>
    <row r="123" ht="13.5" customHeight="1">
      <c r="A123" s="90"/>
      <c r="B123" s="90"/>
      <c r="C123" s="103"/>
      <c r="D123" s="103"/>
      <c r="E123" s="103"/>
      <c r="F123" s="103"/>
      <c r="G123" s="103"/>
      <c r="H123" s="103"/>
      <c r="I123" s="103"/>
      <c r="J123" s="103"/>
      <c r="K123" s="103"/>
      <c r="L123" s="103"/>
      <c r="M123" s="103"/>
      <c r="N123" s="90"/>
    </row>
    <row r="124" ht="13.5" customHeight="1">
      <c r="A124" s="90"/>
      <c r="B124" s="90"/>
      <c r="C124" s="103"/>
      <c r="D124" s="103"/>
      <c r="E124" s="103"/>
      <c r="F124" s="103"/>
      <c r="G124" s="103"/>
      <c r="H124" s="103"/>
      <c r="I124" s="103"/>
      <c r="J124" s="103"/>
      <c r="K124" s="103"/>
      <c r="L124" s="103"/>
      <c r="M124" s="103"/>
      <c r="N124" s="90"/>
    </row>
    <row r="125" ht="13.5" customHeight="1">
      <c r="A125" s="90"/>
      <c r="B125" s="90"/>
      <c r="C125" s="103"/>
      <c r="D125" s="103"/>
      <c r="E125" s="103"/>
      <c r="F125" s="103"/>
      <c r="G125" s="103"/>
      <c r="H125" s="103"/>
      <c r="I125" s="103"/>
      <c r="J125" s="103"/>
      <c r="K125" s="103"/>
      <c r="L125" s="103"/>
      <c r="M125" s="103"/>
      <c r="N125" s="90"/>
    </row>
    <row r="126" ht="13.5" customHeight="1">
      <c r="A126" s="90"/>
      <c r="B126" s="90"/>
      <c r="C126" s="103"/>
      <c r="D126" s="103"/>
      <c r="E126" s="103"/>
      <c r="F126" s="103"/>
      <c r="G126" s="103"/>
      <c r="H126" s="103"/>
      <c r="I126" s="103"/>
      <c r="J126" s="103"/>
      <c r="K126" s="103"/>
      <c r="L126" s="103"/>
      <c r="M126" s="103"/>
      <c r="N126" s="90"/>
    </row>
    <row r="127" ht="13.5" customHeight="1">
      <c r="A127" s="90"/>
      <c r="B127" s="90"/>
      <c r="C127" s="103"/>
      <c r="D127" s="103"/>
      <c r="E127" s="103"/>
      <c r="F127" s="103"/>
      <c r="G127" s="103"/>
      <c r="H127" s="103"/>
      <c r="I127" s="103"/>
      <c r="J127" s="103"/>
      <c r="K127" s="103"/>
      <c r="L127" s="103"/>
      <c r="M127" s="103"/>
      <c r="N127" s="90"/>
    </row>
    <row r="128" ht="13.5" customHeight="1">
      <c r="A128" s="90"/>
      <c r="B128" s="90"/>
      <c r="C128" s="103"/>
      <c r="D128" s="103"/>
      <c r="E128" s="103"/>
      <c r="F128" s="103"/>
      <c r="G128" s="103"/>
      <c r="H128" s="103"/>
      <c r="I128" s="103"/>
      <c r="J128" s="103"/>
      <c r="K128" s="103"/>
      <c r="L128" s="103"/>
      <c r="M128" s="103"/>
      <c r="N128" s="90"/>
    </row>
    <row r="129" ht="13.5" customHeight="1">
      <c r="A129" s="90"/>
      <c r="B129" s="90"/>
      <c r="C129" s="103"/>
      <c r="D129" s="103"/>
      <c r="E129" s="103"/>
      <c r="F129" s="103"/>
      <c r="G129" s="103"/>
      <c r="H129" s="103"/>
      <c r="I129" s="103"/>
      <c r="J129" s="103"/>
      <c r="K129" s="103"/>
      <c r="L129" s="103"/>
      <c r="M129" s="103"/>
      <c r="N129" s="90"/>
    </row>
    <row r="130" ht="13.5" customHeight="1">
      <c r="A130" s="90"/>
      <c r="B130" s="90"/>
      <c r="C130" s="103"/>
      <c r="D130" s="103"/>
      <c r="E130" s="103"/>
      <c r="F130" s="103"/>
      <c r="G130" s="103"/>
      <c r="H130" s="103"/>
      <c r="I130" s="103"/>
      <c r="J130" s="103"/>
      <c r="K130" s="103"/>
      <c r="L130" s="103"/>
      <c r="M130" s="103"/>
      <c r="N130" s="90"/>
    </row>
    <row r="131" ht="13.5" customHeight="1">
      <c r="A131" s="90"/>
      <c r="B131" s="90"/>
      <c r="C131" s="103"/>
      <c r="D131" s="103"/>
      <c r="E131" s="103"/>
      <c r="F131" s="103"/>
      <c r="G131" s="103"/>
      <c r="H131" s="103"/>
      <c r="I131" s="103"/>
      <c r="J131" s="103"/>
      <c r="K131" s="103"/>
      <c r="L131" s="103"/>
      <c r="M131" s="103"/>
      <c r="N131" s="90"/>
    </row>
    <row r="132" ht="13.5" customHeight="1">
      <c r="A132" s="90"/>
      <c r="B132" s="90"/>
      <c r="C132" s="103"/>
      <c r="D132" s="103"/>
      <c r="E132" s="103"/>
      <c r="F132" s="103"/>
      <c r="G132" s="103"/>
      <c r="H132" s="103"/>
      <c r="I132" s="103"/>
      <c r="J132" s="103"/>
      <c r="K132" s="103"/>
      <c r="L132" s="103"/>
      <c r="M132" s="103"/>
      <c r="N132" s="90"/>
    </row>
    <row r="133" ht="13.5" customHeight="1">
      <c r="A133" s="90"/>
      <c r="B133" s="90"/>
      <c r="C133" s="103"/>
      <c r="D133" s="103"/>
      <c r="E133" s="103"/>
      <c r="F133" s="103"/>
      <c r="G133" s="103"/>
      <c r="H133" s="103"/>
      <c r="I133" s="103"/>
      <c r="J133" s="103"/>
      <c r="K133" s="103"/>
      <c r="L133" s="103"/>
      <c r="M133" s="103"/>
      <c r="N133" s="90"/>
    </row>
    <row r="134" ht="13.5" customHeight="1">
      <c r="A134" s="90"/>
      <c r="B134" s="90"/>
      <c r="C134" s="103"/>
      <c r="D134" s="103"/>
      <c r="E134" s="103"/>
      <c r="F134" s="103"/>
      <c r="G134" s="103"/>
      <c r="H134" s="103"/>
      <c r="I134" s="103"/>
      <c r="J134" s="103"/>
      <c r="K134" s="103"/>
      <c r="L134" s="103"/>
      <c r="M134" s="103"/>
      <c r="N134" s="90"/>
    </row>
    <row r="135" ht="13.5" customHeight="1">
      <c r="A135" s="90"/>
      <c r="B135" s="90"/>
      <c r="C135" s="103"/>
      <c r="D135" s="103"/>
      <c r="E135" s="103"/>
      <c r="F135" s="103"/>
      <c r="G135" s="103"/>
      <c r="H135" s="103"/>
      <c r="I135" s="103"/>
      <c r="J135" s="103"/>
      <c r="K135" s="103"/>
      <c r="L135" s="103"/>
      <c r="M135" s="103"/>
      <c r="N135" s="90"/>
    </row>
    <row r="136" ht="13.5" customHeight="1">
      <c r="A136" s="90"/>
      <c r="B136" s="90"/>
      <c r="C136" s="103"/>
      <c r="D136" s="103"/>
      <c r="E136" s="103"/>
      <c r="F136" s="103"/>
      <c r="G136" s="103"/>
      <c r="H136" s="103"/>
      <c r="I136" s="103"/>
      <c r="J136" s="103"/>
      <c r="K136" s="103"/>
      <c r="L136" s="103"/>
      <c r="M136" s="103"/>
      <c r="N136" s="90"/>
    </row>
    <row r="137" ht="13.5" customHeight="1">
      <c r="A137" s="90"/>
      <c r="B137" s="90"/>
      <c r="C137" s="103"/>
      <c r="D137" s="103"/>
      <c r="E137" s="103"/>
      <c r="F137" s="103"/>
      <c r="G137" s="103"/>
      <c r="H137" s="103"/>
      <c r="I137" s="103"/>
      <c r="J137" s="103"/>
      <c r="K137" s="103"/>
      <c r="L137" s="103"/>
      <c r="M137" s="103"/>
      <c r="N137" s="90"/>
    </row>
    <row r="138" ht="13.5" customHeight="1">
      <c r="A138" s="90"/>
      <c r="B138" s="90"/>
      <c r="C138" s="103"/>
      <c r="D138" s="103"/>
      <c r="E138" s="103"/>
      <c r="F138" s="103"/>
      <c r="G138" s="103"/>
      <c r="H138" s="103"/>
      <c r="I138" s="103"/>
      <c r="J138" s="103"/>
      <c r="K138" s="103"/>
      <c r="L138" s="103"/>
      <c r="M138" s="103"/>
      <c r="N138" s="90"/>
    </row>
    <row r="139" ht="13.5" customHeight="1">
      <c r="A139" s="90"/>
      <c r="B139" s="90"/>
      <c r="C139" s="103"/>
      <c r="D139" s="103"/>
      <c r="E139" s="103"/>
      <c r="F139" s="103"/>
      <c r="G139" s="103"/>
      <c r="H139" s="103"/>
      <c r="I139" s="103"/>
      <c r="J139" s="103"/>
      <c r="K139" s="103"/>
      <c r="L139" s="103"/>
      <c r="M139" s="103"/>
      <c r="N139" s="90"/>
    </row>
    <row r="140" ht="13.5" customHeight="1">
      <c r="A140" s="90"/>
      <c r="B140" s="90"/>
      <c r="C140" s="103"/>
      <c r="D140" s="103"/>
      <c r="E140" s="103"/>
      <c r="F140" s="103"/>
      <c r="G140" s="103"/>
      <c r="H140" s="103"/>
      <c r="I140" s="103"/>
      <c r="J140" s="103"/>
      <c r="K140" s="103"/>
      <c r="L140" s="103"/>
      <c r="M140" s="103"/>
      <c r="N140" s="90"/>
    </row>
    <row r="141" ht="13.5" customHeight="1">
      <c r="A141" s="90"/>
      <c r="B141" s="90"/>
      <c r="C141" s="103"/>
      <c r="D141" s="103"/>
      <c r="E141" s="103"/>
      <c r="F141" s="103"/>
      <c r="G141" s="103"/>
      <c r="H141" s="103"/>
      <c r="I141" s="103"/>
      <c r="J141" s="103"/>
      <c r="K141" s="103"/>
      <c r="L141" s="103"/>
      <c r="M141" s="103"/>
      <c r="N141" s="90"/>
    </row>
    <row r="142" ht="13.5" customHeight="1">
      <c r="A142" s="90"/>
      <c r="B142" s="90"/>
      <c r="C142" s="103"/>
      <c r="D142" s="103"/>
      <c r="E142" s="103"/>
      <c r="F142" s="103"/>
      <c r="G142" s="103"/>
      <c r="H142" s="103"/>
      <c r="I142" s="103"/>
      <c r="J142" s="103"/>
      <c r="K142" s="103"/>
      <c r="L142" s="103"/>
      <c r="M142" s="103"/>
      <c r="N142" s="90"/>
    </row>
    <row r="143" ht="13.5" customHeight="1">
      <c r="A143" s="90"/>
      <c r="B143" s="90"/>
      <c r="C143" s="103"/>
      <c r="D143" s="103"/>
      <c r="E143" s="103"/>
      <c r="F143" s="103"/>
      <c r="G143" s="103"/>
      <c r="H143" s="103"/>
      <c r="I143" s="103"/>
      <c r="J143" s="103"/>
      <c r="K143" s="103"/>
      <c r="L143" s="103"/>
      <c r="M143" s="103"/>
      <c r="N143" s="90"/>
    </row>
    <row r="144" ht="13.5" customHeight="1">
      <c r="A144" s="90"/>
      <c r="B144" s="90"/>
      <c r="C144" s="103"/>
      <c r="D144" s="103"/>
      <c r="E144" s="103"/>
      <c r="F144" s="103"/>
      <c r="G144" s="103"/>
      <c r="H144" s="103"/>
      <c r="I144" s="103"/>
      <c r="J144" s="103"/>
      <c r="K144" s="103"/>
      <c r="L144" s="103"/>
      <c r="M144" s="103"/>
      <c r="N144" s="90"/>
    </row>
    <row r="145" ht="13.5" customHeight="1">
      <c r="A145" s="90"/>
      <c r="B145" s="90"/>
      <c r="C145" s="103"/>
      <c r="D145" s="103"/>
      <c r="E145" s="103"/>
      <c r="F145" s="103"/>
      <c r="G145" s="103"/>
      <c r="H145" s="103"/>
      <c r="I145" s="103"/>
      <c r="J145" s="103"/>
      <c r="K145" s="103"/>
      <c r="L145" s="103"/>
      <c r="M145" s="103"/>
      <c r="N145" s="90"/>
    </row>
    <row r="146" ht="13.5" customHeight="1">
      <c r="A146" s="90"/>
      <c r="B146" s="90"/>
      <c r="C146" s="103"/>
      <c r="D146" s="103"/>
      <c r="E146" s="103"/>
      <c r="F146" s="103"/>
      <c r="G146" s="103"/>
      <c r="H146" s="103"/>
      <c r="I146" s="103"/>
      <c r="J146" s="103"/>
      <c r="K146" s="103"/>
      <c r="L146" s="103"/>
      <c r="M146" s="103"/>
      <c r="N146" s="90"/>
    </row>
    <row r="147" ht="13.5" customHeight="1">
      <c r="A147" s="90"/>
      <c r="B147" s="90"/>
      <c r="C147" s="103"/>
      <c r="D147" s="103"/>
      <c r="E147" s="103"/>
      <c r="F147" s="103"/>
      <c r="G147" s="103"/>
      <c r="H147" s="103"/>
      <c r="I147" s="103"/>
      <c r="J147" s="103"/>
      <c r="K147" s="103"/>
      <c r="L147" s="103"/>
      <c r="M147" s="103"/>
      <c r="N147" s="90"/>
    </row>
    <row r="148" ht="13.5" customHeight="1">
      <c r="A148" s="90"/>
      <c r="B148" s="90"/>
      <c r="C148" s="103"/>
      <c r="D148" s="103"/>
      <c r="E148" s="103"/>
      <c r="F148" s="103"/>
      <c r="G148" s="103"/>
      <c r="H148" s="103"/>
      <c r="I148" s="103"/>
      <c r="J148" s="103"/>
      <c r="K148" s="103"/>
      <c r="L148" s="103"/>
      <c r="M148" s="103"/>
      <c r="N148" s="90"/>
    </row>
    <row r="149" ht="13.5" customHeight="1">
      <c r="A149" s="90"/>
      <c r="B149" s="90"/>
      <c r="C149" s="103"/>
      <c r="D149" s="103"/>
      <c r="E149" s="103"/>
      <c r="F149" s="103"/>
      <c r="G149" s="103"/>
      <c r="H149" s="103"/>
      <c r="I149" s="103"/>
      <c r="J149" s="103"/>
      <c r="K149" s="103"/>
      <c r="L149" s="103"/>
      <c r="M149" s="103"/>
      <c r="N149" s="90"/>
    </row>
    <row r="150" ht="13.5" customHeight="1">
      <c r="A150" s="90"/>
      <c r="B150" s="90"/>
      <c r="C150" s="103"/>
      <c r="D150" s="103"/>
      <c r="E150" s="103"/>
      <c r="F150" s="103"/>
      <c r="G150" s="103"/>
      <c r="H150" s="103"/>
      <c r="I150" s="103"/>
      <c r="J150" s="103"/>
      <c r="K150" s="103"/>
      <c r="L150" s="103"/>
      <c r="M150" s="103"/>
      <c r="N150" s="90"/>
    </row>
    <row r="151" ht="13.5" customHeight="1">
      <c r="A151" s="90"/>
      <c r="B151" s="90"/>
      <c r="C151" s="103"/>
      <c r="D151" s="103"/>
      <c r="E151" s="103"/>
      <c r="F151" s="103"/>
      <c r="G151" s="103"/>
      <c r="H151" s="103"/>
      <c r="I151" s="103"/>
      <c r="J151" s="103"/>
      <c r="K151" s="103"/>
      <c r="L151" s="103"/>
      <c r="M151" s="103"/>
      <c r="N151" s="90"/>
    </row>
    <row r="152" ht="13.5" customHeight="1">
      <c r="A152" s="90"/>
      <c r="B152" s="90"/>
      <c r="C152" s="103"/>
      <c r="D152" s="103"/>
      <c r="E152" s="103"/>
      <c r="F152" s="103"/>
      <c r="G152" s="103"/>
      <c r="H152" s="103"/>
      <c r="I152" s="103"/>
      <c r="J152" s="103"/>
      <c r="K152" s="103"/>
      <c r="L152" s="103"/>
      <c r="M152" s="103"/>
      <c r="N152" s="90"/>
    </row>
    <row r="153" ht="13.5" customHeight="1">
      <c r="A153" s="90"/>
      <c r="B153" s="90"/>
      <c r="C153" s="103"/>
      <c r="D153" s="103"/>
      <c r="E153" s="103"/>
      <c r="F153" s="103"/>
      <c r="G153" s="103"/>
      <c r="H153" s="103"/>
      <c r="I153" s="103"/>
      <c r="J153" s="103"/>
      <c r="K153" s="103"/>
      <c r="L153" s="103"/>
      <c r="M153" s="103"/>
      <c r="N153" s="90"/>
    </row>
    <row r="154" ht="13.5" customHeight="1">
      <c r="A154" s="90"/>
      <c r="B154" s="90"/>
      <c r="C154" s="103"/>
      <c r="D154" s="103"/>
      <c r="E154" s="103"/>
      <c r="F154" s="103"/>
      <c r="G154" s="103"/>
      <c r="H154" s="103"/>
      <c r="I154" s="103"/>
      <c r="J154" s="103"/>
      <c r="K154" s="103"/>
      <c r="L154" s="103"/>
      <c r="M154" s="103"/>
      <c r="N154" s="90"/>
    </row>
    <row r="155" ht="13.5" customHeight="1">
      <c r="A155" s="90"/>
      <c r="B155" s="90"/>
      <c r="C155" s="103"/>
      <c r="D155" s="103"/>
      <c r="E155" s="103"/>
      <c r="F155" s="103"/>
      <c r="G155" s="103"/>
      <c r="H155" s="103"/>
      <c r="I155" s="103"/>
      <c r="J155" s="103"/>
      <c r="K155" s="103"/>
      <c r="L155" s="103"/>
      <c r="M155" s="103"/>
      <c r="N155" s="90"/>
    </row>
    <row r="156" ht="13.5" customHeight="1">
      <c r="A156" s="90"/>
      <c r="B156" s="90"/>
      <c r="C156" s="103"/>
      <c r="D156" s="103"/>
      <c r="E156" s="103"/>
      <c r="F156" s="103"/>
      <c r="G156" s="103"/>
      <c r="H156" s="103"/>
      <c r="I156" s="103"/>
      <c r="J156" s="103"/>
      <c r="K156" s="103"/>
      <c r="L156" s="103"/>
      <c r="M156" s="103"/>
      <c r="N156" s="90"/>
    </row>
    <row r="157" ht="13.5" customHeight="1">
      <c r="A157" s="90"/>
      <c r="B157" s="90"/>
      <c r="C157" s="103"/>
      <c r="D157" s="103"/>
      <c r="E157" s="103"/>
      <c r="F157" s="103"/>
      <c r="G157" s="103"/>
      <c r="H157" s="103"/>
      <c r="I157" s="103"/>
      <c r="J157" s="103"/>
      <c r="K157" s="103"/>
      <c r="L157" s="103"/>
      <c r="M157" s="103"/>
      <c r="N157" s="90"/>
    </row>
    <row r="158" ht="13.5" customHeight="1">
      <c r="A158" s="90"/>
      <c r="B158" s="90"/>
      <c r="C158" s="103"/>
      <c r="D158" s="103"/>
      <c r="E158" s="103"/>
      <c r="F158" s="103"/>
      <c r="G158" s="103"/>
      <c r="H158" s="103"/>
      <c r="I158" s="103"/>
      <c r="J158" s="103"/>
      <c r="K158" s="103"/>
      <c r="L158" s="103"/>
      <c r="M158" s="103"/>
      <c r="N158" s="90"/>
    </row>
    <row r="159" ht="13.5" customHeight="1">
      <c r="A159" s="90"/>
      <c r="B159" s="90"/>
      <c r="C159" s="103"/>
      <c r="D159" s="103"/>
      <c r="E159" s="103"/>
      <c r="F159" s="103"/>
      <c r="G159" s="103"/>
      <c r="H159" s="103"/>
      <c r="I159" s="103"/>
      <c r="J159" s="103"/>
      <c r="K159" s="103"/>
      <c r="L159" s="103"/>
      <c r="M159" s="103"/>
      <c r="N159" s="90"/>
    </row>
    <row r="160" ht="13.5" customHeight="1">
      <c r="A160" s="90"/>
      <c r="B160" s="90"/>
      <c r="C160" s="103"/>
      <c r="D160" s="103"/>
      <c r="E160" s="103"/>
      <c r="F160" s="103"/>
      <c r="G160" s="103"/>
      <c r="H160" s="103"/>
      <c r="I160" s="103"/>
      <c r="J160" s="103"/>
      <c r="K160" s="103"/>
      <c r="L160" s="103"/>
      <c r="M160" s="103"/>
      <c r="N160" s="90"/>
    </row>
    <row r="161" ht="13.5" customHeight="1">
      <c r="A161" s="90"/>
      <c r="B161" s="90"/>
      <c r="C161" s="103"/>
      <c r="D161" s="103"/>
      <c r="E161" s="103"/>
      <c r="F161" s="103"/>
      <c r="G161" s="103"/>
      <c r="H161" s="103"/>
      <c r="I161" s="103"/>
      <c r="J161" s="103"/>
      <c r="K161" s="103"/>
      <c r="L161" s="103"/>
      <c r="M161" s="103"/>
      <c r="N161" s="90"/>
    </row>
    <row r="162" ht="13.5" customHeight="1">
      <c r="A162" s="90"/>
      <c r="B162" s="90"/>
      <c r="C162" s="103"/>
      <c r="D162" s="103"/>
      <c r="E162" s="103"/>
      <c r="F162" s="103"/>
      <c r="G162" s="103"/>
      <c r="H162" s="103"/>
      <c r="I162" s="103"/>
      <c r="J162" s="103"/>
      <c r="K162" s="103"/>
      <c r="L162" s="103"/>
      <c r="M162" s="103"/>
      <c r="N162" s="90"/>
    </row>
    <row r="163" ht="13.5" customHeight="1">
      <c r="A163" s="90"/>
      <c r="B163" s="90"/>
      <c r="C163" s="103"/>
      <c r="D163" s="103"/>
      <c r="E163" s="103"/>
      <c r="F163" s="103"/>
      <c r="G163" s="103"/>
      <c r="H163" s="103"/>
      <c r="I163" s="103"/>
      <c r="J163" s="103"/>
      <c r="K163" s="103"/>
      <c r="L163" s="103"/>
      <c r="M163" s="103"/>
      <c r="N163" s="90"/>
    </row>
    <row r="164" ht="13.5" customHeight="1">
      <c r="A164" s="90"/>
      <c r="B164" s="90"/>
      <c r="C164" s="103"/>
      <c r="D164" s="103"/>
      <c r="E164" s="103"/>
      <c r="F164" s="103"/>
      <c r="G164" s="103"/>
      <c r="H164" s="103"/>
      <c r="I164" s="103"/>
      <c r="J164" s="103"/>
      <c r="K164" s="103"/>
      <c r="L164" s="103"/>
      <c r="M164" s="103"/>
      <c r="N164" s="90"/>
    </row>
    <row r="165" ht="13.5" customHeight="1">
      <c r="A165" s="90"/>
      <c r="B165" s="90"/>
      <c r="C165" s="103"/>
      <c r="D165" s="103"/>
      <c r="E165" s="103"/>
      <c r="F165" s="103"/>
      <c r="G165" s="103"/>
      <c r="H165" s="103"/>
      <c r="I165" s="103"/>
      <c r="J165" s="103"/>
      <c r="K165" s="103"/>
      <c r="L165" s="103"/>
      <c r="M165" s="103"/>
      <c r="N165" s="90"/>
    </row>
    <row r="166" ht="13.5" customHeight="1">
      <c r="A166" s="90"/>
      <c r="B166" s="90"/>
      <c r="C166" s="103"/>
      <c r="D166" s="103"/>
      <c r="E166" s="103"/>
      <c r="F166" s="103"/>
      <c r="G166" s="103"/>
      <c r="H166" s="103"/>
      <c r="I166" s="103"/>
      <c r="J166" s="103"/>
      <c r="K166" s="103"/>
      <c r="L166" s="103"/>
      <c r="M166" s="103"/>
      <c r="N166" s="90"/>
    </row>
    <row r="167" ht="13.5" customHeight="1">
      <c r="A167" s="90"/>
      <c r="B167" s="90"/>
      <c r="C167" s="103"/>
      <c r="D167" s="103"/>
      <c r="E167" s="103"/>
      <c r="F167" s="103"/>
      <c r="G167" s="103"/>
      <c r="H167" s="103"/>
      <c r="I167" s="103"/>
      <c r="J167" s="103"/>
      <c r="K167" s="103"/>
      <c r="L167" s="103"/>
      <c r="M167" s="103"/>
      <c r="N167" s="90"/>
    </row>
    <row r="168" ht="13.5" customHeight="1">
      <c r="A168" s="90"/>
      <c r="B168" s="90"/>
      <c r="C168" s="103"/>
      <c r="D168" s="103"/>
      <c r="E168" s="103"/>
      <c r="F168" s="103"/>
      <c r="G168" s="103"/>
      <c r="H168" s="103"/>
      <c r="I168" s="103"/>
      <c r="J168" s="103"/>
      <c r="K168" s="103"/>
      <c r="L168" s="103"/>
      <c r="M168" s="103"/>
      <c r="N168" s="90"/>
    </row>
    <row r="169" ht="13.5" customHeight="1">
      <c r="A169" s="90"/>
      <c r="B169" s="90"/>
      <c r="C169" s="103"/>
      <c r="D169" s="103"/>
      <c r="E169" s="103"/>
      <c r="F169" s="103"/>
      <c r="G169" s="103"/>
      <c r="H169" s="103"/>
      <c r="I169" s="103"/>
      <c r="J169" s="103"/>
      <c r="K169" s="103"/>
      <c r="L169" s="103"/>
      <c r="M169" s="103"/>
      <c r="N169" s="90"/>
    </row>
    <row r="170" ht="13.5" customHeight="1">
      <c r="A170" s="90"/>
      <c r="B170" s="90"/>
      <c r="C170" s="103"/>
      <c r="D170" s="103"/>
      <c r="E170" s="103"/>
      <c r="F170" s="103"/>
      <c r="G170" s="103"/>
      <c r="H170" s="103"/>
      <c r="I170" s="103"/>
      <c r="J170" s="103"/>
      <c r="K170" s="103"/>
      <c r="L170" s="103"/>
      <c r="M170" s="103"/>
      <c r="N170" s="90"/>
    </row>
    <row r="171" ht="13.5" customHeight="1">
      <c r="A171" s="90"/>
      <c r="B171" s="90"/>
      <c r="C171" s="103"/>
      <c r="D171" s="103"/>
      <c r="E171" s="103"/>
      <c r="F171" s="103"/>
      <c r="G171" s="103"/>
      <c r="H171" s="103"/>
      <c r="I171" s="103"/>
      <c r="J171" s="103"/>
      <c r="K171" s="103"/>
      <c r="L171" s="103"/>
      <c r="M171" s="103"/>
      <c r="N171" s="90"/>
    </row>
    <row r="172" ht="13.5" customHeight="1">
      <c r="A172" s="90"/>
      <c r="B172" s="90"/>
      <c r="C172" s="103"/>
      <c r="D172" s="103"/>
      <c r="E172" s="103"/>
      <c r="F172" s="103"/>
      <c r="G172" s="103"/>
      <c r="H172" s="103"/>
      <c r="I172" s="103"/>
      <c r="J172" s="103"/>
      <c r="K172" s="103"/>
      <c r="L172" s="103"/>
      <c r="M172" s="103"/>
      <c r="N172" s="90"/>
    </row>
    <row r="173" ht="13.5" customHeight="1">
      <c r="A173" s="90"/>
      <c r="B173" s="90"/>
      <c r="C173" s="103"/>
      <c r="D173" s="103"/>
      <c r="E173" s="103"/>
      <c r="F173" s="103"/>
      <c r="G173" s="103"/>
      <c r="H173" s="103"/>
      <c r="I173" s="103"/>
      <c r="J173" s="103"/>
      <c r="K173" s="103"/>
      <c r="L173" s="103"/>
      <c r="M173" s="103"/>
      <c r="N173" s="90"/>
    </row>
    <row r="174" ht="13.5" customHeight="1">
      <c r="A174" s="90"/>
      <c r="B174" s="90"/>
      <c r="C174" s="103"/>
      <c r="D174" s="103"/>
      <c r="E174" s="103"/>
      <c r="F174" s="103"/>
      <c r="G174" s="103"/>
      <c r="H174" s="103"/>
      <c r="I174" s="103"/>
      <c r="J174" s="103"/>
      <c r="K174" s="103"/>
      <c r="L174" s="103"/>
      <c r="M174" s="103"/>
      <c r="N174" s="90"/>
    </row>
    <row r="175" ht="13.5" customHeight="1">
      <c r="A175" s="90"/>
      <c r="B175" s="90"/>
      <c r="C175" s="103"/>
      <c r="D175" s="103"/>
      <c r="E175" s="103"/>
      <c r="F175" s="103"/>
      <c r="G175" s="103"/>
      <c r="H175" s="103"/>
      <c r="I175" s="103"/>
      <c r="J175" s="103"/>
      <c r="K175" s="103"/>
      <c r="L175" s="103"/>
      <c r="M175" s="103"/>
      <c r="N175" s="90"/>
    </row>
    <row r="176" ht="13.5" customHeight="1">
      <c r="A176" s="90"/>
      <c r="B176" s="90"/>
      <c r="C176" s="103"/>
      <c r="D176" s="103"/>
      <c r="E176" s="103"/>
      <c r="F176" s="103"/>
      <c r="G176" s="103"/>
      <c r="H176" s="103"/>
      <c r="I176" s="103"/>
      <c r="J176" s="103"/>
      <c r="K176" s="103"/>
      <c r="L176" s="103"/>
      <c r="M176" s="103"/>
      <c r="N176" s="90"/>
    </row>
    <row r="177" ht="13.5" customHeight="1">
      <c r="A177" s="90"/>
      <c r="B177" s="90"/>
      <c r="C177" s="103"/>
      <c r="D177" s="103"/>
      <c r="E177" s="103"/>
      <c r="F177" s="103"/>
      <c r="G177" s="103"/>
      <c r="H177" s="103"/>
      <c r="I177" s="103"/>
      <c r="J177" s="103"/>
      <c r="K177" s="103"/>
      <c r="L177" s="103"/>
      <c r="M177" s="103"/>
      <c r="N177" s="90"/>
    </row>
    <row r="178" ht="13.5" customHeight="1">
      <c r="A178" s="90"/>
      <c r="B178" s="90"/>
      <c r="C178" s="103"/>
      <c r="D178" s="103"/>
      <c r="E178" s="103"/>
      <c r="F178" s="103"/>
      <c r="G178" s="103"/>
      <c r="H178" s="103"/>
      <c r="I178" s="103"/>
      <c r="J178" s="103"/>
      <c r="K178" s="103"/>
      <c r="L178" s="103"/>
      <c r="M178" s="103"/>
      <c r="N178" s="90"/>
    </row>
    <row r="179" ht="13.5" customHeight="1">
      <c r="A179" s="90"/>
      <c r="B179" s="90"/>
      <c r="C179" s="103"/>
      <c r="D179" s="103"/>
      <c r="E179" s="103"/>
      <c r="F179" s="103"/>
      <c r="G179" s="103"/>
      <c r="H179" s="103"/>
      <c r="I179" s="103"/>
      <c r="J179" s="103"/>
      <c r="K179" s="103"/>
      <c r="L179" s="103"/>
      <c r="M179" s="103"/>
      <c r="N179" s="90"/>
    </row>
    <row r="180" ht="13.5" customHeight="1">
      <c r="A180" s="90"/>
      <c r="B180" s="90"/>
      <c r="C180" s="103"/>
      <c r="D180" s="103"/>
      <c r="E180" s="103"/>
      <c r="F180" s="103"/>
      <c r="G180" s="103"/>
      <c r="H180" s="103"/>
      <c r="I180" s="103"/>
      <c r="J180" s="103"/>
      <c r="K180" s="103"/>
      <c r="L180" s="103"/>
      <c r="M180" s="103"/>
      <c r="N180" s="90"/>
    </row>
    <row r="181" ht="13.5" customHeight="1">
      <c r="A181" s="90"/>
      <c r="B181" s="90"/>
      <c r="C181" s="103"/>
      <c r="D181" s="103"/>
      <c r="E181" s="103"/>
      <c r="F181" s="103"/>
      <c r="G181" s="103"/>
      <c r="H181" s="103"/>
      <c r="I181" s="103"/>
      <c r="J181" s="103"/>
      <c r="K181" s="103"/>
      <c r="L181" s="103"/>
      <c r="M181" s="103"/>
      <c r="N181" s="90"/>
    </row>
    <row r="182" ht="13.5" customHeight="1">
      <c r="A182" s="90"/>
      <c r="B182" s="90"/>
      <c r="C182" s="103"/>
      <c r="D182" s="103"/>
      <c r="E182" s="103"/>
      <c r="F182" s="103"/>
      <c r="G182" s="103"/>
      <c r="H182" s="103"/>
      <c r="I182" s="103"/>
      <c r="J182" s="103"/>
      <c r="K182" s="103"/>
      <c r="L182" s="103"/>
      <c r="M182" s="103"/>
      <c r="N182" s="90"/>
    </row>
    <row r="183" ht="13.5" customHeight="1">
      <c r="A183" s="90"/>
      <c r="B183" s="90"/>
      <c r="C183" s="103"/>
      <c r="D183" s="103"/>
      <c r="E183" s="103"/>
      <c r="F183" s="103"/>
      <c r="G183" s="103"/>
      <c r="H183" s="103"/>
      <c r="I183" s="103"/>
      <c r="J183" s="103"/>
      <c r="K183" s="103"/>
      <c r="L183" s="103"/>
      <c r="M183" s="103"/>
      <c r="N183" s="90"/>
    </row>
    <row r="184" ht="13.5" customHeight="1">
      <c r="A184" s="90"/>
      <c r="B184" s="90"/>
      <c r="C184" s="103"/>
      <c r="D184" s="103"/>
      <c r="E184" s="103"/>
      <c r="F184" s="103"/>
      <c r="G184" s="103"/>
      <c r="H184" s="103"/>
      <c r="I184" s="103"/>
      <c r="J184" s="103"/>
      <c r="K184" s="103"/>
      <c r="L184" s="103"/>
      <c r="M184" s="103"/>
      <c r="N184" s="90"/>
    </row>
    <row r="185" ht="13.5" customHeight="1">
      <c r="A185" s="90"/>
      <c r="B185" s="90"/>
      <c r="C185" s="103"/>
      <c r="D185" s="103"/>
      <c r="E185" s="103"/>
      <c r="F185" s="103"/>
      <c r="G185" s="103"/>
      <c r="H185" s="103"/>
      <c r="I185" s="103"/>
      <c r="J185" s="103"/>
      <c r="K185" s="103"/>
      <c r="L185" s="103"/>
      <c r="M185" s="103"/>
      <c r="N185" s="90"/>
    </row>
    <row r="186" ht="13.5" customHeight="1">
      <c r="A186" s="90"/>
      <c r="B186" s="90"/>
      <c r="C186" s="103"/>
      <c r="D186" s="103"/>
      <c r="E186" s="103"/>
      <c r="F186" s="103"/>
      <c r="G186" s="103"/>
      <c r="H186" s="103"/>
      <c r="I186" s="103"/>
      <c r="J186" s="103"/>
      <c r="K186" s="103"/>
      <c r="L186" s="103"/>
      <c r="M186" s="103"/>
      <c r="N186" s="90"/>
    </row>
    <row r="187" ht="13.5" customHeight="1">
      <c r="A187" s="90"/>
      <c r="B187" s="90"/>
      <c r="C187" s="103"/>
      <c r="D187" s="103"/>
      <c r="E187" s="103"/>
      <c r="F187" s="103"/>
      <c r="G187" s="103"/>
      <c r="H187" s="103"/>
      <c r="I187" s="103"/>
      <c r="J187" s="103"/>
      <c r="K187" s="103"/>
      <c r="L187" s="103"/>
      <c r="M187" s="103"/>
      <c r="N187" s="90"/>
    </row>
    <row r="188" ht="13.5" customHeight="1">
      <c r="A188" s="90"/>
      <c r="B188" s="90"/>
      <c r="C188" s="103"/>
      <c r="D188" s="103"/>
      <c r="E188" s="103"/>
      <c r="F188" s="103"/>
      <c r="G188" s="103"/>
      <c r="H188" s="103"/>
      <c r="I188" s="103"/>
      <c r="J188" s="103"/>
      <c r="K188" s="103"/>
      <c r="L188" s="103"/>
      <c r="M188" s="103"/>
      <c r="N188" s="90"/>
    </row>
    <row r="189" ht="13.5" customHeight="1">
      <c r="A189" s="90"/>
      <c r="B189" s="90"/>
      <c r="C189" s="103"/>
      <c r="D189" s="103"/>
      <c r="E189" s="103"/>
      <c r="F189" s="103"/>
      <c r="G189" s="103"/>
      <c r="H189" s="103"/>
      <c r="I189" s="103"/>
      <c r="J189" s="103"/>
      <c r="K189" s="103"/>
      <c r="L189" s="103"/>
      <c r="M189" s="103"/>
      <c r="N189" s="90"/>
    </row>
    <row r="190" ht="13.5" customHeight="1">
      <c r="A190" s="90"/>
      <c r="B190" s="90"/>
      <c r="C190" s="103"/>
      <c r="D190" s="103"/>
      <c r="E190" s="103"/>
      <c r="F190" s="103"/>
      <c r="G190" s="103"/>
      <c r="H190" s="103"/>
      <c r="I190" s="103"/>
      <c r="J190" s="103"/>
      <c r="K190" s="103"/>
      <c r="L190" s="103"/>
      <c r="M190" s="103"/>
      <c r="N190" s="90"/>
    </row>
    <row r="191" ht="13.5" customHeight="1">
      <c r="A191" s="90"/>
      <c r="B191" s="90"/>
      <c r="C191" s="103"/>
      <c r="D191" s="103"/>
      <c r="E191" s="103"/>
      <c r="F191" s="103"/>
      <c r="G191" s="103"/>
      <c r="H191" s="103"/>
      <c r="I191" s="103"/>
      <c r="J191" s="103"/>
      <c r="K191" s="103"/>
      <c r="L191" s="103"/>
      <c r="M191" s="103"/>
      <c r="N191" s="90"/>
    </row>
    <row r="192" ht="13.5" customHeight="1">
      <c r="A192" s="90"/>
      <c r="B192" s="90"/>
      <c r="C192" s="103"/>
      <c r="D192" s="103"/>
      <c r="E192" s="103"/>
      <c r="F192" s="103"/>
      <c r="G192" s="103"/>
      <c r="H192" s="103"/>
      <c r="I192" s="103"/>
      <c r="J192" s="103"/>
      <c r="K192" s="103"/>
      <c r="L192" s="103"/>
      <c r="M192" s="103"/>
      <c r="N192" s="90"/>
    </row>
    <row r="193" ht="13.5" customHeight="1">
      <c r="A193" s="90"/>
      <c r="B193" s="90"/>
      <c r="C193" s="103"/>
      <c r="D193" s="103"/>
      <c r="E193" s="103"/>
      <c r="F193" s="103"/>
      <c r="G193" s="103"/>
      <c r="H193" s="103"/>
      <c r="I193" s="103"/>
      <c r="J193" s="103"/>
      <c r="K193" s="103"/>
      <c r="L193" s="103"/>
      <c r="M193" s="103"/>
      <c r="N193" s="90"/>
    </row>
    <row r="194" ht="13.5" customHeight="1">
      <c r="A194" s="90"/>
      <c r="B194" s="90"/>
      <c r="C194" s="103"/>
      <c r="D194" s="103"/>
      <c r="E194" s="103"/>
      <c r="F194" s="103"/>
      <c r="G194" s="103"/>
      <c r="H194" s="103"/>
      <c r="I194" s="103"/>
      <c r="J194" s="103"/>
      <c r="K194" s="103"/>
      <c r="L194" s="103"/>
      <c r="M194" s="103"/>
      <c r="N194" s="90"/>
    </row>
    <row r="195" ht="13.5" customHeight="1">
      <c r="A195" s="90"/>
      <c r="B195" s="90"/>
      <c r="C195" s="103"/>
      <c r="D195" s="103"/>
      <c r="E195" s="103"/>
      <c r="F195" s="103"/>
      <c r="G195" s="103"/>
      <c r="H195" s="103"/>
      <c r="I195" s="103"/>
      <c r="J195" s="103"/>
      <c r="K195" s="103"/>
      <c r="L195" s="103"/>
      <c r="M195" s="103"/>
      <c r="N195" s="90"/>
    </row>
    <row r="196" ht="13.5" customHeight="1">
      <c r="A196" s="90"/>
      <c r="B196" s="90"/>
      <c r="C196" s="103"/>
      <c r="D196" s="103"/>
      <c r="E196" s="103"/>
      <c r="F196" s="103"/>
      <c r="G196" s="103"/>
      <c r="H196" s="103"/>
      <c r="I196" s="103"/>
      <c r="J196" s="103"/>
      <c r="K196" s="103"/>
      <c r="L196" s="103"/>
      <c r="M196" s="103"/>
      <c r="N196" s="90"/>
    </row>
    <row r="197" ht="13.5" customHeight="1">
      <c r="A197" s="90"/>
      <c r="B197" s="90"/>
      <c r="C197" s="103"/>
      <c r="D197" s="103"/>
      <c r="E197" s="103"/>
      <c r="F197" s="103"/>
      <c r="G197" s="103"/>
      <c r="H197" s="103"/>
      <c r="I197" s="103"/>
      <c r="J197" s="103"/>
      <c r="K197" s="103"/>
      <c r="L197" s="103"/>
      <c r="M197" s="103"/>
      <c r="N197" s="90"/>
    </row>
    <row r="198" ht="13.5" customHeight="1">
      <c r="A198" s="90"/>
      <c r="B198" s="90"/>
      <c r="C198" s="103"/>
      <c r="D198" s="103"/>
      <c r="E198" s="103"/>
      <c r="F198" s="103"/>
      <c r="G198" s="103"/>
      <c r="H198" s="103"/>
      <c r="I198" s="103"/>
      <c r="J198" s="103"/>
      <c r="K198" s="103"/>
      <c r="L198" s="103"/>
      <c r="M198" s="103"/>
      <c r="N198" s="90"/>
    </row>
    <row r="199" ht="13.5" customHeight="1">
      <c r="A199" s="90"/>
      <c r="B199" s="90"/>
      <c r="C199" s="103"/>
      <c r="D199" s="103"/>
      <c r="E199" s="103"/>
      <c r="F199" s="103"/>
      <c r="G199" s="103"/>
      <c r="H199" s="103"/>
      <c r="I199" s="103"/>
      <c r="J199" s="103"/>
      <c r="K199" s="103"/>
      <c r="L199" s="103"/>
      <c r="M199" s="103"/>
      <c r="N199" s="90"/>
    </row>
    <row r="200" ht="13.5" customHeight="1">
      <c r="A200" s="90"/>
      <c r="B200" s="90"/>
      <c r="C200" s="103"/>
      <c r="D200" s="103"/>
      <c r="E200" s="103"/>
      <c r="F200" s="103"/>
      <c r="G200" s="103"/>
      <c r="H200" s="103"/>
      <c r="I200" s="103"/>
      <c r="J200" s="103"/>
      <c r="K200" s="103"/>
      <c r="L200" s="103"/>
      <c r="M200" s="103"/>
      <c r="N200" s="90"/>
    </row>
    <row r="201" ht="13.5" customHeight="1">
      <c r="A201" s="90"/>
      <c r="B201" s="90"/>
      <c r="C201" s="103"/>
      <c r="D201" s="103"/>
      <c r="E201" s="103"/>
      <c r="F201" s="103"/>
      <c r="G201" s="103"/>
      <c r="H201" s="103"/>
      <c r="I201" s="103"/>
      <c r="J201" s="103"/>
      <c r="K201" s="103"/>
      <c r="L201" s="103"/>
      <c r="M201" s="103"/>
      <c r="N201" s="90"/>
    </row>
    <row r="202" ht="13.5" customHeight="1">
      <c r="A202" s="90"/>
      <c r="B202" s="90"/>
      <c r="C202" s="103"/>
      <c r="D202" s="103"/>
      <c r="E202" s="103"/>
      <c r="F202" s="103"/>
      <c r="G202" s="103"/>
      <c r="H202" s="103"/>
      <c r="I202" s="103"/>
      <c r="J202" s="103"/>
      <c r="K202" s="103"/>
      <c r="L202" s="103"/>
      <c r="M202" s="103"/>
      <c r="N202" s="90"/>
    </row>
    <row r="203" ht="13.5" customHeight="1">
      <c r="A203" s="90"/>
      <c r="B203" s="90"/>
      <c r="C203" s="103"/>
      <c r="D203" s="103"/>
      <c r="E203" s="103"/>
      <c r="F203" s="103"/>
      <c r="G203" s="103"/>
      <c r="H203" s="103"/>
      <c r="I203" s="103"/>
      <c r="J203" s="103"/>
      <c r="K203" s="103"/>
      <c r="L203" s="103"/>
      <c r="M203" s="103"/>
      <c r="N203" s="90"/>
    </row>
    <row r="204" ht="13.5" customHeight="1">
      <c r="A204" s="90"/>
      <c r="B204" s="90"/>
      <c r="C204" s="103"/>
      <c r="D204" s="103"/>
      <c r="E204" s="103"/>
      <c r="F204" s="103"/>
      <c r="G204" s="103"/>
      <c r="H204" s="103"/>
      <c r="I204" s="103"/>
      <c r="J204" s="103"/>
      <c r="K204" s="103"/>
      <c r="L204" s="103"/>
      <c r="M204" s="103"/>
      <c r="N204" s="90"/>
    </row>
    <row r="205" ht="13.5" customHeight="1">
      <c r="A205" s="90"/>
      <c r="B205" s="90"/>
      <c r="C205" s="103"/>
      <c r="D205" s="103"/>
      <c r="E205" s="103"/>
      <c r="F205" s="103"/>
      <c r="G205" s="103"/>
      <c r="H205" s="103"/>
      <c r="I205" s="103"/>
      <c r="J205" s="103"/>
      <c r="K205" s="103"/>
      <c r="L205" s="103"/>
      <c r="M205" s="103"/>
      <c r="N205" s="90"/>
    </row>
    <row r="206" ht="13.5" customHeight="1">
      <c r="A206" s="90"/>
      <c r="B206" s="90"/>
      <c r="C206" s="103"/>
      <c r="D206" s="103"/>
      <c r="E206" s="103"/>
      <c r="F206" s="103"/>
      <c r="G206" s="103"/>
      <c r="H206" s="103"/>
      <c r="I206" s="103"/>
      <c r="J206" s="103"/>
      <c r="K206" s="103"/>
      <c r="L206" s="103"/>
      <c r="M206" s="103"/>
      <c r="N206" s="90"/>
    </row>
    <row r="207" ht="13.5" customHeight="1">
      <c r="A207" s="90"/>
      <c r="B207" s="90"/>
      <c r="C207" s="103"/>
      <c r="D207" s="103"/>
      <c r="E207" s="103"/>
      <c r="F207" s="103"/>
      <c r="G207" s="103"/>
      <c r="H207" s="103"/>
      <c r="I207" s="103"/>
      <c r="J207" s="103"/>
      <c r="K207" s="103"/>
      <c r="L207" s="103"/>
      <c r="M207" s="103"/>
      <c r="N207" s="90"/>
    </row>
    <row r="208" ht="13.5" customHeight="1">
      <c r="A208" s="90"/>
      <c r="B208" s="90"/>
      <c r="C208" s="103"/>
      <c r="D208" s="103"/>
      <c r="E208" s="103"/>
      <c r="F208" s="103"/>
      <c r="G208" s="103"/>
      <c r="H208" s="103"/>
      <c r="I208" s="103"/>
      <c r="J208" s="103"/>
      <c r="K208" s="103"/>
      <c r="L208" s="103"/>
      <c r="M208" s="103"/>
      <c r="N208" s="90"/>
    </row>
    <row r="209" ht="13.5" customHeight="1">
      <c r="A209" s="90"/>
      <c r="B209" s="90"/>
      <c r="C209" s="103"/>
      <c r="D209" s="103"/>
      <c r="E209" s="103"/>
      <c r="F209" s="103"/>
      <c r="G209" s="103"/>
      <c r="H209" s="103"/>
      <c r="I209" s="103"/>
      <c r="J209" s="103"/>
      <c r="K209" s="103"/>
      <c r="L209" s="103"/>
      <c r="M209" s="103"/>
      <c r="N209" s="90"/>
    </row>
    <row r="210" ht="13.5" customHeight="1">
      <c r="A210" s="90"/>
      <c r="B210" s="90"/>
      <c r="C210" s="103"/>
      <c r="D210" s="103"/>
      <c r="E210" s="103"/>
      <c r="F210" s="103"/>
      <c r="G210" s="103"/>
      <c r="H210" s="103"/>
      <c r="I210" s="103"/>
      <c r="J210" s="103"/>
      <c r="K210" s="103"/>
      <c r="L210" s="103"/>
      <c r="M210" s="103"/>
      <c r="N210" s="90"/>
    </row>
    <row r="211" ht="13.5" customHeight="1">
      <c r="A211" s="90"/>
      <c r="B211" s="90"/>
      <c r="C211" s="103"/>
      <c r="D211" s="103"/>
      <c r="E211" s="103"/>
      <c r="F211" s="103"/>
      <c r="G211" s="103"/>
      <c r="H211" s="103"/>
      <c r="I211" s="103"/>
      <c r="J211" s="103"/>
      <c r="K211" s="103"/>
      <c r="L211" s="103"/>
      <c r="M211" s="103"/>
      <c r="N211" s="90"/>
    </row>
    <row r="212" ht="13.5" customHeight="1">
      <c r="A212" s="90"/>
      <c r="B212" s="90"/>
      <c r="C212" s="103"/>
      <c r="D212" s="103"/>
      <c r="E212" s="103"/>
      <c r="F212" s="103"/>
      <c r="G212" s="103"/>
      <c r="H212" s="103"/>
      <c r="I212" s="103"/>
      <c r="J212" s="103"/>
      <c r="K212" s="103"/>
      <c r="L212" s="103"/>
      <c r="M212" s="103"/>
      <c r="N212" s="90"/>
    </row>
    <row r="213" ht="13.5" customHeight="1">
      <c r="A213" s="90"/>
      <c r="B213" s="90"/>
      <c r="C213" s="103"/>
      <c r="D213" s="103"/>
      <c r="E213" s="103"/>
      <c r="F213" s="103"/>
      <c r="G213" s="103"/>
      <c r="H213" s="103"/>
      <c r="I213" s="103"/>
      <c r="J213" s="103"/>
      <c r="K213" s="103"/>
      <c r="L213" s="103"/>
      <c r="M213" s="103"/>
      <c r="N213" s="90"/>
    </row>
    <row r="214" ht="13.5" customHeight="1">
      <c r="A214" s="90"/>
      <c r="B214" s="90"/>
      <c r="C214" s="103"/>
      <c r="D214" s="103"/>
      <c r="E214" s="103"/>
      <c r="F214" s="103"/>
      <c r="G214" s="103"/>
      <c r="H214" s="103"/>
      <c r="I214" s="103"/>
      <c r="J214" s="103"/>
      <c r="K214" s="103"/>
      <c r="L214" s="103"/>
      <c r="M214" s="103"/>
      <c r="N214" s="90"/>
    </row>
    <row r="215" ht="13.5" customHeight="1">
      <c r="A215" s="90"/>
      <c r="B215" s="90"/>
      <c r="C215" s="103"/>
      <c r="D215" s="103"/>
      <c r="E215" s="103"/>
      <c r="F215" s="103"/>
      <c r="G215" s="103"/>
      <c r="H215" s="103"/>
      <c r="I215" s="103"/>
      <c r="J215" s="103"/>
      <c r="K215" s="103"/>
      <c r="L215" s="103"/>
      <c r="M215" s="103"/>
      <c r="N215" s="90"/>
    </row>
    <row r="216" ht="13.5" customHeight="1">
      <c r="A216" s="90"/>
      <c r="B216" s="90"/>
      <c r="C216" s="103"/>
      <c r="D216" s="103"/>
      <c r="E216" s="103"/>
      <c r="F216" s="103"/>
      <c r="G216" s="103"/>
      <c r="H216" s="103"/>
      <c r="I216" s="103"/>
      <c r="J216" s="103"/>
      <c r="K216" s="103"/>
      <c r="L216" s="103"/>
      <c r="M216" s="103"/>
      <c r="N216" s="90"/>
    </row>
    <row r="217" ht="13.5" customHeight="1">
      <c r="A217" s="90"/>
      <c r="B217" s="90"/>
      <c r="C217" s="103"/>
      <c r="D217" s="103"/>
      <c r="E217" s="103"/>
      <c r="F217" s="103"/>
      <c r="G217" s="103"/>
      <c r="H217" s="103"/>
      <c r="I217" s="103"/>
      <c r="J217" s="103"/>
      <c r="K217" s="103"/>
      <c r="L217" s="103"/>
      <c r="M217" s="103"/>
      <c r="N217" s="90"/>
    </row>
    <row r="218" ht="13.5" customHeight="1">
      <c r="A218" s="90"/>
      <c r="B218" s="90"/>
      <c r="C218" s="103"/>
      <c r="D218" s="103"/>
      <c r="E218" s="103"/>
      <c r="F218" s="103"/>
      <c r="G218" s="103"/>
      <c r="H218" s="103"/>
      <c r="I218" s="103"/>
      <c r="J218" s="103"/>
      <c r="K218" s="103"/>
      <c r="L218" s="103"/>
      <c r="M218" s="103"/>
      <c r="N218" s="90"/>
    </row>
    <row r="219" ht="13.5" customHeight="1">
      <c r="A219" s="90"/>
      <c r="B219" s="90"/>
      <c r="C219" s="103"/>
      <c r="D219" s="103"/>
      <c r="E219" s="103"/>
      <c r="F219" s="103"/>
      <c r="G219" s="103"/>
      <c r="H219" s="103"/>
      <c r="I219" s="103"/>
      <c r="J219" s="103"/>
      <c r="K219" s="103"/>
      <c r="L219" s="103"/>
      <c r="M219" s="103"/>
      <c r="N219" s="90"/>
    </row>
    <row r="220" ht="13.5" customHeight="1">
      <c r="A220" s="90"/>
      <c r="B220" s="90"/>
      <c r="C220" s="103"/>
      <c r="D220" s="103"/>
      <c r="E220" s="103"/>
      <c r="F220" s="103"/>
      <c r="G220" s="103"/>
      <c r="H220" s="103"/>
      <c r="I220" s="103"/>
      <c r="J220" s="103"/>
      <c r="K220" s="103"/>
      <c r="L220" s="103"/>
      <c r="M220" s="103"/>
      <c r="N220" s="90"/>
    </row>
    <row r="221" ht="13.5" customHeight="1">
      <c r="A221" s="90"/>
      <c r="B221" s="90"/>
      <c r="C221" s="103"/>
      <c r="D221" s="103"/>
      <c r="E221" s="103"/>
      <c r="F221" s="103"/>
      <c r="G221" s="103"/>
      <c r="H221" s="103"/>
      <c r="I221" s="103"/>
      <c r="J221" s="103"/>
      <c r="K221" s="103"/>
      <c r="L221" s="103"/>
      <c r="M221" s="103"/>
      <c r="N221" s="90"/>
    </row>
    <row r="222" ht="13.5" customHeight="1">
      <c r="A222" s="90"/>
      <c r="B222" s="90"/>
      <c r="C222" s="103"/>
      <c r="D222" s="103"/>
      <c r="E222" s="103"/>
      <c r="F222" s="103"/>
      <c r="G222" s="103"/>
      <c r="H222" s="103"/>
      <c r="I222" s="103"/>
      <c r="J222" s="103"/>
      <c r="K222" s="103"/>
      <c r="L222" s="103"/>
      <c r="M222" s="103"/>
      <c r="N222" s="90"/>
    </row>
    <row r="223" ht="13.5" customHeight="1">
      <c r="A223" s="90"/>
      <c r="B223" s="90"/>
      <c r="C223" s="103"/>
      <c r="D223" s="103"/>
      <c r="E223" s="103"/>
      <c r="F223" s="103"/>
      <c r="G223" s="103"/>
      <c r="H223" s="103"/>
      <c r="I223" s="103"/>
      <c r="J223" s="103"/>
      <c r="K223" s="103"/>
      <c r="L223" s="103"/>
      <c r="M223" s="103"/>
      <c r="N223" s="90"/>
    </row>
    <row r="224" ht="13.5" customHeight="1">
      <c r="A224" s="90"/>
      <c r="B224" s="90"/>
      <c r="C224" s="103"/>
      <c r="D224" s="103"/>
      <c r="E224" s="103"/>
      <c r="F224" s="103"/>
      <c r="G224" s="103"/>
      <c r="H224" s="103"/>
      <c r="I224" s="103"/>
      <c r="J224" s="103"/>
      <c r="K224" s="103"/>
      <c r="L224" s="103"/>
      <c r="M224" s="103"/>
      <c r="N224" s="90"/>
    </row>
    <row r="225" ht="13.5" customHeight="1">
      <c r="A225" s="90"/>
      <c r="B225" s="90"/>
      <c r="C225" s="103"/>
      <c r="D225" s="103"/>
      <c r="E225" s="103"/>
      <c r="F225" s="103"/>
      <c r="G225" s="103"/>
      <c r="H225" s="103"/>
      <c r="I225" s="103"/>
      <c r="J225" s="103"/>
      <c r="K225" s="103"/>
      <c r="L225" s="103"/>
      <c r="M225" s="103"/>
      <c r="N225" s="90"/>
    </row>
    <row r="226" ht="13.5" customHeight="1">
      <c r="A226" s="90"/>
      <c r="B226" s="90"/>
      <c r="C226" s="103"/>
      <c r="D226" s="103"/>
      <c r="E226" s="103"/>
      <c r="F226" s="103"/>
      <c r="G226" s="103"/>
      <c r="H226" s="103"/>
      <c r="I226" s="103"/>
      <c r="J226" s="103"/>
      <c r="K226" s="103"/>
      <c r="L226" s="103"/>
      <c r="M226" s="103"/>
      <c r="N226" s="90"/>
    </row>
    <row r="227" ht="13.5" customHeight="1">
      <c r="A227" s="90"/>
      <c r="B227" s="90"/>
      <c r="C227" s="103"/>
      <c r="D227" s="103"/>
      <c r="E227" s="103"/>
      <c r="F227" s="103"/>
      <c r="G227" s="103"/>
      <c r="H227" s="103"/>
      <c r="I227" s="103"/>
      <c r="J227" s="103"/>
      <c r="K227" s="103"/>
      <c r="L227" s="103"/>
      <c r="M227" s="103"/>
      <c r="N227" s="90"/>
    </row>
    <row r="228" ht="13.5" customHeight="1">
      <c r="A228" s="90"/>
      <c r="B228" s="90"/>
      <c r="C228" s="103"/>
      <c r="D228" s="103"/>
      <c r="E228" s="103"/>
      <c r="F228" s="103"/>
      <c r="G228" s="103"/>
      <c r="H228" s="103"/>
      <c r="I228" s="103"/>
      <c r="J228" s="103"/>
      <c r="K228" s="103"/>
      <c r="L228" s="103"/>
      <c r="M228" s="103"/>
      <c r="N228" s="90"/>
    </row>
    <row r="229" ht="13.5" customHeight="1">
      <c r="A229" s="90"/>
      <c r="B229" s="90"/>
      <c r="C229" s="103"/>
      <c r="D229" s="103"/>
      <c r="E229" s="103"/>
      <c r="F229" s="103"/>
      <c r="G229" s="103"/>
      <c r="H229" s="103"/>
      <c r="I229" s="103"/>
      <c r="J229" s="103"/>
      <c r="K229" s="103"/>
      <c r="L229" s="103"/>
      <c r="M229" s="103"/>
      <c r="N229" s="90"/>
    </row>
    <row r="230" ht="13.5" customHeight="1">
      <c r="A230" s="90"/>
      <c r="B230" s="90"/>
      <c r="C230" s="103"/>
      <c r="D230" s="103"/>
      <c r="E230" s="103"/>
      <c r="F230" s="103"/>
      <c r="G230" s="103"/>
      <c r="H230" s="103"/>
      <c r="I230" s="103"/>
      <c r="J230" s="103"/>
      <c r="K230" s="103"/>
      <c r="L230" s="103"/>
      <c r="M230" s="103"/>
      <c r="N230" s="90"/>
    </row>
    <row r="231" ht="13.5" customHeight="1">
      <c r="A231" s="90"/>
      <c r="B231" s="90"/>
      <c r="C231" s="103"/>
      <c r="D231" s="103"/>
      <c r="E231" s="103"/>
      <c r="F231" s="103"/>
      <c r="G231" s="103"/>
      <c r="H231" s="103"/>
      <c r="I231" s="103"/>
      <c r="J231" s="103"/>
      <c r="K231" s="103"/>
      <c r="L231" s="103"/>
      <c r="M231" s="103"/>
      <c r="N231" s="90"/>
    </row>
    <row r="232" ht="13.5" customHeight="1">
      <c r="A232" s="90"/>
      <c r="B232" s="90"/>
      <c r="C232" s="103"/>
      <c r="D232" s="103"/>
      <c r="E232" s="103"/>
      <c r="F232" s="103"/>
      <c r="G232" s="103"/>
      <c r="H232" s="103"/>
      <c r="I232" s="103"/>
      <c r="J232" s="103"/>
      <c r="K232" s="103"/>
      <c r="L232" s="103"/>
      <c r="M232" s="103"/>
      <c r="N232" s="90"/>
    </row>
    <row r="233" ht="13.5" customHeight="1">
      <c r="A233" s="90"/>
      <c r="B233" s="90"/>
      <c r="C233" s="103"/>
      <c r="D233" s="103"/>
      <c r="E233" s="103"/>
      <c r="F233" s="103"/>
      <c r="G233" s="103"/>
      <c r="H233" s="103"/>
      <c r="I233" s="103"/>
      <c r="J233" s="103"/>
      <c r="K233" s="103"/>
      <c r="L233" s="103"/>
      <c r="M233" s="103"/>
      <c r="N233" s="90"/>
    </row>
    <row r="234" ht="13.5" customHeight="1">
      <c r="A234" s="90"/>
      <c r="B234" s="90"/>
      <c r="C234" s="103"/>
      <c r="D234" s="103"/>
      <c r="E234" s="103"/>
      <c r="F234" s="103"/>
      <c r="G234" s="103"/>
      <c r="H234" s="103"/>
      <c r="I234" s="103"/>
      <c r="J234" s="103"/>
      <c r="K234" s="103"/>
      <c r="L234" s="103"/>
      <c r="M234" s="103"/>
      <c r="N234" s="90"/>
    </row>
    <row r="235" ht="13.5" customHeight="1">
      <c r="A235" s="90"/>
      <c r="B235" s="90"/>
      <c r="C235" s="103"/>
      <c r="D235" s="103"/>
      <c r="E235" s="103"/>
      <c r="F235" s="103"/>
      <c r="G235" s="103"/>
      <c r="H235" s="103"/>
      <c r="I235" s="103"/>
      <c r="J235" s="103"/>
      <c r="K235" s="103"/>
      <c r="L235" s="103"/>
      <c r="M235" s="103"/>
      <c r="N235" s="90"/>
    </row>
    <row r="236" ht="13.5" customHeight="1">
      <c r="A236" s="90"/>
      <c r="B236" s="90"/>
      <c r="C236" s="103"/>
      <c r="D236" s="103"/>
      <c r="E236" s="103"/>
      <c r="F236" s="103"/>
      <c r="G236" s="103"/>
      <c r="H236" s="103"/>
      <c r="I236" s="103"/>
      <c r="J236" s="103"/>
      <c r="K236" s="103"/>
      <c r="L236" s="103"/>
      <c r="M236" s="103"/>
      <c r="N236" s="90"/>
    </row>
    <row r="237" ht="13.5" customHeight="1">
      <c r="A237" s="90"/>
      <c r="B237" s="90"/>
      <c r="C237" s="103"/>
      <c r="D237" s="103"/>
      <c r="E237" s="103"/>
      <c r="F237" s="103"/>
      <c r="G237" s="103"/>
      <c r="H237" s="103"/>
      <c r="I237" s="103"/>
      <c r="J237" s="103"/>
      <c r="K237" s="103"/>
      <c r="L237" s="103"/>
      <c r="M237" s="103"/>
      <c r="N237" s="90"/>
    </row>
    <row r="238" ht="13.5" customHeight="1">
      <c r="A238" s="90"/>
      <c r="B238" s="90"/>
      <c r="C238" s="103"/>
      <c r="D238" s="103"/>
      <c r="E238" s="103"/>
      <c r="F238" s="103"/>
      <c r="G238" s="103"/>
      <c r="H238" s="103"/>
      <c r="I238" s="103"/>
      <c r="J238" s="103"/>
      <c r="K238" s="103"/>
      <c r="L238" s="103"/>
      <c r="M238" s="103"/>
      <c r="N238" s="90"/>
    </row>
    <row r="239" ht="13.5" customHeight="1">
      <c r="A239" s="90"/>
      <c r="B239" s="90"/>
      <c r="C239" s="103"/>
      <c r="D239" s="103"/>
      <c r="E239" s="103"/>
      <c r="F239" s="103"/>
      <c r="G239" s="103"/>
      <c r="H239" s="103"/>
      <c r="I239" s="103"/>
      <c r="J239" s="103"/>
      <c r="K239" s="103"/>
      <c r="L239" s="103"/>
      <c r="M239" s="103"/>
      <c r="N239" s="90"/>
    </row>
    <row r="240" ht="13.5" customHeight="1">
      <c r="A240" s="90"/>
      <c r="B240" s="90"/>
      <c r="C240" s="103"/>
      <c r="D240" s="103"/>
      <c r="E240" s="103"/>
      <c r="F240" s="103"/>
      <c r="G240" s="103"/>
      <c r="H240" s="103"/>
      <c r="I240" s="103"/>
      <c r="J240" s="103"/>
      <c r="K240" s="103"/>
      <c r="L240" s="103"/>
      <c r="M240" s="103"/>
      <c r="N240" s="90"/>
    </row>
    <row r="241" ht="13.5" customHeight="1">
      <c r="A241" s="90"/>
      <c r="B241" s="90"/>
      <c r="C241" s="103"/>
      <c r="D241" s="103"/>
      <c r="E241" s="103"/>
      <c r="F241" s="103"/>
      <c r="G241" s="103"/>
      <c r="H241" s="103"/>
      <c r="I241" s="103"/>
      <c r="J241" s="103"/>
      <c r="K241" s="103"/>
      <c r="L241" s="103"/>
      <c r="M241" s="103"/>
      <c r="N241" s="90"/>
    </row>
    <row r="242" ht="13.5" customHeight="1">
      <c r="A242" s="90"/>
      <c r="B242" s="90"/>
      <c r="C242" s="103"/>
      <c r="D242" s="103"/>
      <c r="E242" s="103"/>
      <c r="F242" s="103"/>
      <c r="G242" s="103"/>
      <c r="H242" s="103"/>
      <c r="I242" s="103"/>
      <c r="J242" s="103"/>
      <c r="K242" s="103"/>
      <c r="L242" s="103"/>
      <c r="M242" s="103"/>
      <c r="N242" s="90"/>
    </row>
    <row r="243" ht="13.5" customHeight="1">
      <c r="A243" s="90"/>
      <c r="B243" s="90"/>
      <c r="C243" s="103"/>
      <c r="D243" s="103"/>
      <c r="E243" s="103"/>
      <c r="F243" s="103"/>
      <c r="G243" s="103"/>
      <c r="H243" s="103"/>
      <c r="I243" s="103"/>
      <c r="J243" s="103"/>
      <c r="K243" s="103"/>
      <c r="L243" s="103"/>
      <c r="M243" s="103"/>
      <c r="N243" s="90"/>
    </row>
    <row r="244" ht="13.5" customHeight="1">
      <c r="A244" s="90"/>
      <c r="B244" s="90"/>
      <c r="C244" s="103"/>
      <c r="D244" s="103"/>
      <c r="E244" s="103"/>
      <c r="F244" s="103"/>
      <c r="G244" s="103"/>
      <c r="H244" s="103"/>
      <c r="I244" s="103"/>
      <c r="J244" s="103"/>
      <c r="K244" s="103"/>
      <c r="L244" s="103"/>
      <c r="M244" s="103"/>
      <c r="N244" s="90"/>
    </row>
    <row r="245" ht="13.5" customHeight="1">
      <c r="A245" s="90"/>
      <c r="B245" s="90"/>
      <c r="C245" s="103"/>
      <c r="D245" s="103"/>
      <c r="E245" s="103"/>
      <c r="F245" s="103"/>
      <c r="G245" s="103"/>
      <c r="H245" s="103"/>
      <c r="I245" s="103"/>
      <c r="J245" s="103"/>
      <c r="K245" s="103"/>
      <c r="L245" s="103"/>
      <c r="M245" s="103"/>
      <c r="N245" s="90"/>
    </row>
    <row r="246" ht="13.5" customHeight="1">
      <c r="A246" s="90"/>
      <c r="B246" s="90"/>
      <c r="C246" s="103"/>
      <c r="D246" s="103"/>
      <c r="E246" s="103"/>
      <c r="F246" s="103"/>
      <c r="G246" s="103"/>
      <c r="H246" s="103"/>
      <c r="I246" s="103"/>
      <c r="J246" s="103"/>
      <c r="K246" s="103"/>
      <c r="L246" s="103"/>
      <c r="M246" s="103"/>
      <c r="N246" s="90"/>
    </row>
    <row r="247" ht="13.5" customHeight="1">
      <c r="A247" s="90"/>
      <c r="B247" s="90"/>
      <c r="C247" s="103"/>
      <c r="D247" s="103"/>
      <c r="E247" s="103"/>
      <c r="F247" s="103"/>
      <c r="G247" s="103"/>
      <c r="H247" s="103"/>
      <c r="I247" s="103"/>
      <c r="J247" s="103"/>
      <c r="K247" s="103"/>
      <c r="L247" s="103"/>
      <c r="M247" s="103"/>
      <c r="N247" s="90"/>
    </row>
    <row r="248" ht="13.5" customHeight="1">
      <c r="A248" s="90"/>
      <c r="B248" s="90"/>
      <c r="C248" s="103"/>
      <c r="D248" s="103"/>
      <c r="E248" s="103"/>
      <c r="F248" s="103"/>
      <c r="G248" s="103"/>
      <c r="H248" s="103"/>
      <c r="I248" s="103"/>
      <c r="J248" s="103"/>
      <c r="K248" s="103"/>
      <c r="L248" s="103"/>
      <c r="M248" s="103"/>
      <c r="N248" s="90"/>
    </row>
    <row r="249" ht="13.5" customHeight="1">
      <c r="A249" s="90"/>
      <c r="B249" s="90"/>
      <c r="C249" s="103"/>
      <c r="D249" s="103"/>
      <c r="E249" s="103"/>
      <c r="F249" s="103"/>
      <c r="G249" s="103"/>
      <c r="H249" s="103"/>
      <c r="I249" s="103"/>
      <c r="J249" s="103"/>
      <c r="K249" s="103"/>
      <c r="L249" s="103"/>
      <c r="M249" s="103"/>
      <c r="N249" s="90"/>
    </row>
    <row r="250" ht="13.5" customHeight="1">
      <c r="A250" s="90"/>
      <c r="B250" s="90"/>
      <c r="C250" s="103"/>
      <c r="D250" s="103"/>
      <c r="E250" s="103"/>
      <c r="F250" s="103"/>
      <c r="G250" s="103"/>
      <c r="H250" s="103"/>
      <c r="I250" s="103"/>
      <c r="J250" s="103"/>
      <c r="K250" s="103"/>
      <c r="L250" s="103"/>
      <c r="M250" s="103"/>
      <c r="N250" s="90"/>
    </row>
    <row r="251" ht="13.5" customHeight="1">
      <c r="A251" s="90"/>
      <c r="B251" s="90"/>
      <c r="C251" s="103"/>
      <c r="D251" s="103"/>
      <c r="E251" s="103"/>
      <c r="F251" s="103"/>
      <c r="G251" s="103"/>
      <c r="H251" s="103"/>
      <c r="I251" s="103"/>
      <c r="J251" s="103"/>
      <c r="K251" s="103"/>
      <c r="L251" s="103"/>
      <c r="M251" s="103"/>
      <c r="N251" s="90"/>
    </row>
    <row r="252" ht="13.5" customHeight="1">
      <c r="A252" s="90"/>
      <c r="B252" s="90"/>
      <c r="C252" s="103"/>
      <c r="D252" s="103"/>
      <c r="E252" s="103"/>
      <c r="F252" s="103"/>
      <c r="G252" s="103"/>
      <c r="H252" s="103"/>
      <c r="I252" s="103"/>
      <c r="J252" s="103"/>
      <c r="K252" s="103"/>
      <c r="L252" s="103"/>
      <c r="M252" s="103"/>
      <c r="N252" s="90"/>
    </row>
    <row r="253" ht="13.5" customHeight="1">
      <c r="A253" s="90"/>
      <c r="B253" s="90"/>
      <c r="C253" s="103"/>
      <c r="D253" s="103"/>
      <c r="E253" s="103"/>
      <c r="F253" s="103"/>
      <c r="G253" s="103"/>
      <c r="H253" s="103"/>
      <c r="I253" s="103"/>
      <c r="J253" s="103"/>
      <c r="K253" s="103"/>
      <c r="L253" s="103"/>
      <c r="M253" s="103"/>
      <c r="N253" s="90"/>
    </row>
    <row r="254" ht="13.5" customHeight="1">
      <c r="A254" s="90"/>
      <c r="B254" s="90"/>
      <c r="C254" s="103"/>
      <c r="D254" s="103"/>
      <c r="E254" s="103"/>
      <c r="F254" s="103"/>
      <c r="G254" s="103"/>
      <c r="H254" s="103"/>
      <c r="I254" s="103"/>
      <c r="J254" s="103"/>
      <c r="K254" s="103"/>
      <c r="L254" s="103"/>
      <c r="M254" s="103"/>
      <c r="N254" s="90"/>
    </row>
    <row r="255" ht="13.5" customHeight="1">
      <c r="A255" s="90"/>
      <c r="B255" s="90"/>
      <c r="C255" s="103"/>
      <c r="D255" s="103"/>
      <c r="E255" s="103"/>
      <c r="F255" s="103"/>
      <c r="G255" s="103"/>
      <c r="H255" s="103"/>
      <c r="I255" s="103"/>
      <c r="J255" s="103"/>
      <c r="K255" s="103"/>
      <c r="L255" s="103"/>
      <c r="M255" s="103"/>
      <c r="N255" s="90"/>
    </row>
    <row r="256" ht="13.5" customHeight="1">
      <c r="A256" s="90"/>
      <c r="B256" s="90"/>
      <c r="C256" s="103"/>
      <c r="D256" s="103"/>
      <c r="E256" s="103"/>
      <c r="F256" s="103"/>
      <c r="G256" s="103"/>
      <c r="H256" s="103"/>
      <c r="I256" s="103"/>
      <c r="J256" s="103"/>
      <c r="K256" s="103"/>
      <c r="L256" s="103"/>
      <c r="M256" s="103"/>
      <c r="N256" s="90"/>
    </row>
    <row r="257" ht="13.5" customHeight="1">
      <c r="A257" s="90"/>
      <c r="B257" s="90"/>
      <c r="C257" s="103"/>
      <c r="D257" s="103"/>
      <c r="E257" s="103"/>
      <c r="F257" s="103"/>
      <c r="G257" s="103"/>
      <c r="H257" s="103"/>
      <c r="I257" s="103"/>
      <c r="J257" s="103"/>
      <c r="K257" s="103"/>
      <c r="L257" s="103"/>
      <c r="M257" s="103"/>
      <c r="N257" s="90"/>
    </row>
    <row r="258" ht="13.5" customHeight="1">
      <c r="A258" s="90"/>
      <c r="B258" s="90"/>
      <c r="C258" s="103"/>
      <c r="D258" s="103"/>
      <c r="E258" s="103"/>
      <c r="F258" s="103"/>
      <c r="G258" s="103"/>
      <c r="H258" s="103"/>
      <c r="I258" s="103"/>
      <c r="J258" s="103"/>
      <c r="K258" s="103"/>
      <c r="L258" s="103"/>
      <c r="M258" s="103"/>
      <c r="N258" s="90"/>
    </row>
    <row r="259" ht="13.5" customHeight="1">
      <c r="A259" s="90"/>
      <c r="B259" s="90"/>
      <c r="C259" s="103"/>
      <c r="D259" s="103"/>
      <c r="E259" s="103"/>
      <c r="F259" s="103"/>
      <c r="G259" s="103"/>
      <c r="H259" s="103"/>
      <c r="I259" s="103"/>
      <c r="J259" s="103"/>
      <c r="K259" s="103"/>
      <c r="L259" s="103"/>
      <c r="M259" s="103"/>
      <c r="N259" s="90"/>
    </row>
    <row r="260" ht="13.5" customHeight="1">
      <c r="A260" s="90"/>
      <c r="B260" s="90"/>
      <c r="C260" s="103"/>
      <c r="D260" s="103"/>
      <c r="E260" s="103"/>
      <c r="F260" s="103"/>
      <c r="G260" s="103"/>
      <c r="H260" s="103"/>
      <c r="I260" s="103"/>
      <c r="J260" s="103"/>
      <c r="K260" s="103"/>
      <c r="L260" s="103"/>
      <c r="M260" s="103"/>
      <c r="N260" s="90"/>
    </row>
    <row r="261" ht="13.5" customHeight="1">
      <c r="A261" s="90"/>
      <c r="B261" s="90"/>
      <c r="C261" s="103"/>
      <c r="D261" s="103"/>
      <c r="E261" s="103"/>
      <c r="F261" s="103"/>
      <c r="G261" s="103"/>
      <c r="H261" s="103"/>
      <c r="I261" s="103"/>
      <c r="J261" s="103"/>
      <c r="K261" s="103"/>
      <c r="L261" s="103"/>
      <c r="M261" s="103"/>
      <c r="N261" s="90"/>
    </row>
    <row r="262" ht="13.5" customHeight="1">
      <c r="A262" s="90"/>
      <c r="B262" s="90"/>
      <c r="C262" s="103"/>
      <c r="D262" s="103"/>
      <c r="E262" s="103"/>
      <c r="F262" s="103"/>
      <c r="G262" s="103"/>
      <c r="H262" s="103"/>
      <c r="I262" s="103"/>
      <c r="J262" s="103"/>
      <c r="K262" s="103"/>
      <c r="L262" s="103"/>
      <c r="M262" s="103"/>
      <c r="N262" s="90"/>
    </row>
    <row r="263" ht="13.5" customHeight="1">
      <c r="A263" s="90"/>
      <c r="B263" s="90"/>
      <c r="C263" s="103"/>
      <c r="D263" s="103"/>
      <c r="E263" s="103"/>
      <c r="F263" s="103"/>
      <c r="G263" s="103"/>
      <c r="H263" s="103"/>
      <c r="I263" s="103"/>
      <c r="J263" s="103"/>
      <c r="K263" s="103"/>
      <c r="L263" s="103"/>
      <c r="M263" s="103"/>
      <c r="N263" s="90"/>
    </row>
    <row r="264" ht="13.5" customHeight="1">
      <c r="A264" s="90"/>
      <c r="B264" s="90"/>
      <c r="C264" s="103"/>
      <c r="D264" s="103"/>
      <c r="E264" s="103"/>
      <c r="F264" s="103"/>
      <c r="G264" s="103"/>
      <c r="H264" s="103"/>
      <c r="I264" s="103"/>
      <c r="J264" s="103"/>
      <c r="K264" s="103"/>
      <c r="L264" s="103"/>
      <c r="M264" s="103"/>
      <c r="N264" s="90"/>
    </row>
    <row r="265" ht="13.5" customHeight="1">
      <c r="A265" s="90"/>
      <c r="B265" s="90"/>
      <c r="C265" s="103"/>
      <c r="D265" s="103"/>
      <c r="E265" s="103"/>
      <c r="F265" s="103"/>
      <c r="G265" s="103"/>
      <c r="H265" s="103"/>
      <c r="I265" s="103"/>
      <c r="J265" s="103"/>
      <c r="K265" s="103"/>
      <c r="L265" s="103"/>
      <c r="M265" s="103"/>
      <c r="N265" s="90"/>
    </row>
    <row r="266" ht="13.5" customHeight="1">
      <c r="A266" s="90"/>
      <c r="B266" s="90"/>
      <c r="C266" s="103"/>
      <c r="D266" s="103"/>
      <c r="E266" s="103"/>
      <c r="F266" s="103"/>
      <c r="G266" s="103"/>
      <c r="H266" s="103"/>
      <c r="I266" s="103"/>
      <c r="J266" s="103"/>
      <c r="K266" s="103"/>
      <c r="L266" s="103"/>
      <c r="M266" s="103"/>
      <c r="N266" s="90"/>
    </row>
    <row r="267" ht="13.5" customHeight="1">
      <c r="A267" s="90"/>
      <c r="B267" s="90"/>
      <c r="C267" s="103"/>
      <c r="D267" s="103"/>
      <c r="E267" s="103"/>
      <c r="F267" s="103"/>
      <c r="G267" s="103"/>
      <c r="H267" s="103"/>
      <c r="I267" s="103"/>
      <c r="J267" s="103"/>
      <c r="K267" s="103"/>
      <c r="L267" s="103"/>
      <c r="M267" s="103"/>
      <c r="N267" s="90"/>
    </row>
    <row r="268" ht="13.5" customHeight="1">
      <c r="A268" s="90"/>
      <c r="B268" s="90"/>
      <c r="C268" s="103"/>
      <c r="D268" s="103"/>
      <c r="E268" s="103"/>
      <c r="F268" s="103"/>
      <c r="G268" s="103"/>
      <c r="H268" s="103"/>
      <c r="I268" s="103"/>
      <c r="J268" s="103"/>
      <c r="K268" s="103"/>
      <c r="L268" s="103"/>
      <c r="M268" s="103"/>
      <c r="N268" s="90"/>
    </row>
    <row r="269" ht="13.5" customHeight="1">
      <c r="A269" s="90"/>
      <c r="B269" s="90"/>
      <c r="C269" s="103"/>
      <c r="D269" s="103"/>
      <c r="E269" s="103"/>
      <c r="F269" s="103"/>
      <c r="G269" s="103"/>
      <c r="H269" s="103"/>
      <c r="I269" s="103"/>
      <c r="J269" s="103"/>
      <c r="K269" s="103"/>
      <c r="L269" s="103"/>
      <c r="M269" s="103"/>
      <c r="N269" s="90"/>
    </row>
    <row r="270" ht="13.5" customHeight="1">
      <c r="A270" s="90"/>
      <c r="B270" s="90"/>
      <c r="C270" s="103"/>
      <c r="D270" s="103"/>
      <c r="E270" s="103"/>
      <c r="F270" s="103"/>
      <c r="G270" s="103"/>
      <c r="H270" s="103"/>
      <c r="I270" s="103"/>
      <c r="J270" s="103"/>
      <c r="K270" s="103"/>
      <c r="L270" s="103"/>
      <c r="M270" s="103"/>
      <c r="N270" s="90"/>
    </row>
    <row r="271" ht="13.5" customHeight="1">
      <c r="A271" s="90"/>
      <c r="B271" s="90"/>
      <c r="C271" s="103"/>
      <c r="D271" s="103"/>
      <c r="E271" s="103"/>
      <c r="F271" s="103"/>
      <c r="G271" s="103"/>
      <c r="H271" s="103"/>
      <c r="I271" s="103"/>
      <c r="J271" s="103"/>
      <c r="K271" s="103"/>
      <c r="L271" s="103"/>
      <c r="M271" s="103"/>
      <c r="N271" s="90"/>
    </row>
    <row r="272" ht="13.5" customHeight="1">
      <c r="A272" s="90"/>
      <c r="B272" s="90"/>
      <c r="C272" s="103"/>
      <c r="D272" s="103"/>
      <c r="E272" s="103"/>
      <c r="F272" s="103"/>
      <c r="G272" s="103"/>
      <c r="H272" s="103"/>
      <c r="I272" s="103"/>
      <c r="J272" s="103"/>
      <c r="K272" s="103"/>
      <c r="L272" s="103"/>
      <c r="M272" s="103"/>
      <c r="N272" s="90"/>
    </row>
    <row r="273" ht="13.5" customHeight="1">
      <c r="A273" s="90"/>
      <c r="B273" s="90"/>
      <c r="C273" s="103"/>
      <c r="D273" s="103"/>
      <c r="E273" s="103"/>
      <c r="F273" s="103"/>
      <c r="G273" s="103"/>
      <c r="H273" s="103"/>
      <c r="I273" s="103"/>
      <c r="J273" s="103"/>
      <c r="K273" s="103"/>
      <c r="L273" s="103"/>
      <c r="M273" s="103"/>
      <c r="N273" s="90"/>
    </row>
    <row r="274" ht="13.5" customHeight="1">
      <c r="A274" s="90"/>
      <c r="B274" s="90"/>
      <c r="C274" s="103"/>
      <c r="D274" s="103"/>
      <c r="E274" s="103"/>
      <c r="F274" s="103"/>
      <c r="G274" s="103"/>
      <c r="H274" s="103"/>
      <c r="I274" s="103"/>
      <c r="J274" s="103"/>
      <c r="K274" s="103"/>
      <c r="L274" s="103"/>
      <c r="M274" s="103"/>
      <c r="N274" s="90"/>
    </row>
    <row r="275" ht="13.5" customHeight="1">
      <c r="A275" s="90"/>
      <c r="B275" s="90"/>
      <c r="C275" s="103"/>
      <c r="D275" s="103"/>
      <c r="E275" s="103"/>
      <c r="F275" s="103"/>
      <c r="G275" s="103"/>
      <c r="H275" s="103"/>
      <c r="I275" s="103"/>
      <c r="J275" s="103"/>
      <c r="K275" s="103"/>
      <c r="L275" s="103"/>
      <c r="M275" s="103"/>
      <c r="N275" s="90"/>
    </row>
    <row r="276" ht="13.5" customHeight="1">
      <c r="A276" s="90"/>
      <c r="B276" s="90"/>
      <c r="C276" s="103"/>
      <c r="D276" s="103"/>
      <c r="E276" s="103"/>
      <c r="F276" s="103"/>
      <c r="G276" s="103"/>
      <c r="H276" s="103"/>
      <c r="I276" s="103"/>
      <c r="J276" s="103"/>
      <c r="K276" s="103"/>
      <c r="L276" s="103"/>
      <c r="M276" s="103"/>
      <c r="N276" s="90"/>
    </row>
    <row r="277" ht="13.5" customHeight="1">
      <c r="A277" s="90"/>
      <c r="B277" s="90"/>
      <c r="C277" s="103"/>
      <c r="D277" s="103"/>
      <c r="E277" s="103"/>
      <c r="F277" s="103"/>
      <c r="G277" s="103"/>
      <c r="H277" s="103"/>
      <c r="I277" s="103"/>
      <c r="J277" s="103"/>
      <c r="K277" s="103"/>
      <c r="L277" s="103"/>
      <c r="M277" s="103"/>
      <c r="N277" s="90"/>
    </row>
    <row r="278" ht="13.5" customHeight="1">
      <c r="A278" s="90"/>
      <c r="B278" s="90"/>
      <c r="C278" s="103"/>
      <c r="D278" s="103"/>
      <c r="E278" s="103"/>
      <c r="F278" s="103"/>
      <c r="G278" s="103"/>
      <c r="H278" s="103"/>
      <c r="I278" s="103"/>
      <c r="J278" s="103"/>
      <c r="K278" s="103"/>
      <c r="L278" s="103"/>
      <c r="M278" s="103"/>
      <c r="N278" s="90"/>
    </row>
    <row r="279" ht="13.5" customHeight="1">
      <c r="A279" s="90"/>
      <c r="B279" s="90"/>
      <c r="C279" s="103"/>
      <c r="D279" s="103"/>
      <c r="E279" s="103"/>
      <c r="F279" s="103"/>
      <c r="G279" s="103"/>
      <c r="H279" s="103"/>
      <c r="I279" s="103"/>
      <c r="J279" s="103"/>
      <c r="K279" s="103"/>
      <c r="L279" s="103"/>
      <c r="M279" s="103"/>
      <c r="N279" s="90"/>
    </row>
    <row r="280" ht="13.5" customHeight="1">
      <c r="A280" s="90"/>
      <c r="B280" s="90"/>
      <c r="C280" s="103"/>
      <c r="D280" s="103"/>
      <c r="E280" s="103"/>
      <c r="F280" s="103"/>
      <c r="G280" s="103"/>
      <c r="H280" s="103"/>
      <c r="I280" s="103"/>
      <c r="J280" s="103"/>
      <c r="K280" s="103"/>
      <c r="L280" s="103"/>
      <c r="M280" s="103"/>
      <c r="N280" s="90"/>
    </row>
    <row r="281" ht="13.5" customHeight="1">
      <c r="A281" s="90"/>
      <c r="B281" s="90"/>
      <c r="C281" s="103"/>
      <c r="D281" s="103"/>
      <c r="E281" s="103"/>
      <c r="F281" s="103"/>
      <c r="G281" s="103"/>
      <c r="H281" s="103"/>
      <c r="I281" s="103"/>
      <c r="J281" s="103"/>
      <c r="K281" s="103"/>
      <c r="L281" s="103"/>
      <c r="M281" s="103"/>
      <c r="N281" s="90"/>
    </row>
    <row r="282" ht="13.5" customHeight="1">
      <c r="A282" s="90"/>
      <c r="B282" s="90"/>
      <c r="C282" s="103"/>
      <c r="D282" s="103"/>
      <c r="E282" s="103"/>
      <c r="F282" s="103"/>
      <c r="G282" s="103"/>
      <c r="H282" s="103"/>
      <c r="I282" s="103"/>
      <c r="J282" s="103"/>
      <c r="K282" s="103"/>
      <c r="L282" s="103"/>
      <c r="M282" s="103"/>
      <c r="N282" s="90"/>
    </row>
    <row r="283" ht="13.5" customHeight="1">
      <c r="A283" s="90"/>
      <c r="B283" s="90"/>
      <c r="C283" s="103"/>
      <c r="D283" s="103"/>
      <c r="E283" s="103"/>
      <c r="F283" s="103"/>
      <c r="G283" s="103"/>
      <c r="H283" s="103"/>
      <c r="I283" s="103"/>
      <c r="J283" s="103"/>
      <c r="K283" s="103"/>
      <c r="L283" s="103"/>
      <c r="M283" s="103"/>
      <c r="N283" s="90"/>
    </row>
    <row r="284" ht="13.5" customHeight="1">
      <c r="A284" s="90"/>
      <c r="B284" s="90"/>
      <c r="C284" s="103"/>
      <c r="D284" s="103"/>
      <c r="E284" s="103"/>
      <c r="F284" s="103"/>
      <c r="G284" s="103"/>
      <c r="H284" s="103"/>
      <c r="I284" s="103"/>
      <c r="J284" s="103"/>
      <c r="K284" s="103"/>
      <c r="L284" s="103"/>
      <c r="M284" s="103"/>
      <c r="N284" s="90"/>
    </row>
    <row r="285" ht="13.5" customHeight="1">
      <c r="A285" s="90"/>
      <c r="B285" s="90"/>
      <c r="C285" s="103"/>
      <c r="D285" s="103"/>
      <c r="E285" s="103"/>
      <c r="F285" s="103"/>
      <c r="G285" s="103"/>
      <c r="H285" s="103"/>
      <c r="I285" s="103"/>
      <c r="J285" s="103"/>
      <c r="K285" s="103"/>
      <c r="L285" s="103"/>
      <c r="M285" s="103"/>
      <c r="N285" s="90"/>
    </row>
    <row r="286" ht="13.5" customHeight="1">
      <c r="A286" s="90"/>
      <c r="B286" s="90"/>
      <c r="C286" s="103"/>
      <c r="D286" s="103"/>
      <c r="E286" s="103"/>
      <c r="F286" s="103"/>
      <c r="G286" s="103"/>
      <c r="H286" s="103"/>
      <c r="I286" s="103"/>
      <c r="J286" s="103"/>
      <c r="K286" s="103"/>
      <c r="L286" s="103"/>
      <c r="M286" s="103"/>
      <c r="N286" s="90"/>
    </row>
    <row r="287" ht="13.5" customHeight="1">
      <c r="A287" s="90"/>
      <c r="B287" s="90"/>
      <c r="C287" s="103"/>
      <c r="D287" s="103"/>
      <c r="E287" s="103"/>
      <c r="F287" s="103"/>
      <c r="G287" s="103"/>
      <c r="H287" s="103"/>
      <c r="I287" s="103"/>
      <c r="J287" s="103"/>
      <c r="K287" s="103"/>
      <c r="L287" s="103"/>
      <c r="M287" s="103"/>
      <c r="N287" s="90"/>
    </row>
    <row r="288" ht="13.5" customHeight="1">
      <c r="A288" s="90"/>
      <c r="B288" s="90"/>
      <c r="C288" s="103"/>
      <c r="D288" s="103"/>
      <c r="E288" s="103"/>
      <c r="F288" s="103"/>
      <c r="G288" s="103"/>
      <c r="H288" s="103"/>
      <c r="I288" s="103"/>
      <c r="J288" s="103"/>
      <c r="K288" s="103"/>
      <c r="L288" s="103"/>
      <c r="M288" s="103"/>
      <c r="N288" s="90"/>
    </row>
    <row r="289" ht="13.5" customHeight="1">
      <c r="A289" s="90"/>
      <c r="B289" s="90"/>
      <c r="C289" s="103"/>
      <c r="D289" s="103"/>
      <c r="E289" s="103"/>
      <c r="F289" s="103"/>
      <c r="G289" s="103"/>
      <c r="H289" s="103"/>
      <c r="I289" s="103"/>
      <c r="J289" s="103"/>
      <c r="K289" s="103"/>
      <c r="L289" s="103"/>
      <c r="M289" s="103"/>
      <c r="N289" s="90"/>
    </row>
    <row r="290" ht="13.5" customHeight="1">
      <c r="A290" s="90"/>
      <c r="B290" s="90"/>
      <c r="C290" s="103"/>
      <c r="D290" s="103"/>
      <c r="E290" s="103"/>
      <c r="F290" s="103"/>
      <c r="G290" s="103"/>
      <c r="H290" s="103"/>
      <c r="I290" s="103"/>
      <c r="J290" s="103"/>
      <c r="K290" s="103"/>
      <c r="L290" s="103"/>
      <c r="M290" s="103"/>
      <c r="N290" s="90"/>
    </row>
    <row r="291" ht="13.5" customHeight="1">
      <c r="A291" s="90"/>
      <c r="B291" s="90"/>
      <c r="C291" s="103"/>
      <c r="D291" s="103"/>
      <c r="E291" s="103"/>
      <c r="F291" s="103"/>
      <c r="G291" s="103"/>
      <c r="H291" s="103"/>
      <c r="I291" s="103"/>
      <c r="J291" s="103"/>
      <c r="K291" s="103"/>
      <c r="L291" s="103"/>
      <c r="M291" s="103"/>
      <c r="N291" s="90"/>
    </row>
    <row r="292" ht="13.5" customHeight="1">
      <c r="A292" s="90"/>
      <c r="B292" s="90"/>
      <c r="C292" s="103"/>
      <c r="D292" s="103"/>
      <c r="E292" s="103"/>
      <c r="F292" s="103"/>
      <c r="G292" s="103"/>
      <c r="H292" s="103"/>
      <c r="I292" s="103"/>
      <c r="J292" s="103"/>
      <c r="K292" s="103"/>
      <c r="L292" s="103"/>
      <c r="M292" s="103"/>
      <c r="N292" s="90"/>
    </row>
    <row r="293" ht="13.5" customHeight="1">
      <c r="A293" s="90"/>
      <c r="B293" s="90"/>
      <c r="C293" s="103"/>
      <c r="D293" s="103"/>
      <c r="E293" s="103"/>
      <c r="F293" s="103"/>
      <c r="G293" s="103"/>
      <c r="H293" s="103"/>
      <c r="I293" s="103"/>
      <c r="J293" s="103"/>
      <c r="K293" s="103"/>
      <c r="L293" s="103"/>
      <c r="M293" s="103"/>
      <c r="N293" s="90"/>
    </row>
    <row r="294" ht="13.5" customHeight="1">
      <c r="A294" s="90"/>
      <c r="B294" s="90"/>
      <c r="C294" s="103"/>
      <c r="D294" s="103"/>
      <c r="E294" s="103"/>
      <c r="F294" s="103"/>
      <c r="G294" s="103"/>
      <c r="H294" s="103"/>
      <c r="I294" s="103"/>
      <c r="J294" s="103"/>
      <c r="K294" s="103"/>
      <c r="L294" s="103"/>
      <c r="M294" s="103"/>
      <c r="N294" s="90"/>
    </row>
    <row r="295" ht="13.5" customHeight="1">
      <c r="A295" s="90"/>
      <c r="B295" s="90"/>
      <c r="C295" s="103"/>
      <c r="D295" s="103"/>
      <c r="E295" s="103"/>
      <c r="F295" s="103"/>
      <c r="G295" s="103"/>
      <c r="H295" s="103"/>
      <c r="I295" s="103"/>
      <c r="J295" s="103"/>
      <c r="K295" s="103"/>
      <c r="L295" s="103"/>
      <c r="M295" s="103"/>
      <c r="N295" s="90"/>
    </row>
    <row r="296" ht="13.5" customHeight="1">
      <c r="A296" s="90"/>
      <c r="B296" s="90"/>
      <c r="C296" s="103"/>
      <c r="D296" s="103"/>
      <c r="E296" s="103"/>
      <c r="F296" s="103"/>
      <c r="G296" s="103"/>
      <c r="H296" s="103"/>
      <c r="I296" s="103"/>
      <c r="J296" s="103"/>
      <c r="K296" s="103"/>
      <c r="L296" s="103"/>
      <c r="M296" s="103"/>
      <c r="N296" s="90"/>
    </row>
    <row r="297" ht="13.5" customHeight="1">
      <c r="A297" s="90"/>
      <c r="B297" s="90"/>
      <c r="C297" s="103"/>
      <c r="D297" s="103"/>
      <c r="E297" s="103"/>
      <c r="F297" s="103"/>
      <c r="G297" s="103"/>
      <c r="H297" s="103"/>
      <c r="I297" s="103"/>
      <c r="J297" s="103"/>
      <c r="K297" s="103"/>
      <c r="L297" s="103"/>
      <c r="M297" s="103"/>
      <c r="N297" s="90"/>
    </row>
    <row r="298" ht="13.5" customHeight="1">
      <c r="A298" s="90"/>
      <c r="B298" s="90"/>
      <c r="C298" s="103"/>
      <c r="D298" s="103"/>
      <c r="E298" s="103"/>
      <c r="F298" s="103"/>
      <c r="G298" s="103"/>
      <c r="H298" s="103"/>
      <c r="I298" s="103"/>
      <c r="J298" s="103"/>
      <c r="K298" s="103"/>
      <c r="L298" s="103"/>
      <c r="M298" s="103"/>
      <c r="N298" s="90"/>
    </row>
    <row r="299" ht="13.5" customHeight="1">
      <c r="A299" s="90"/>
      <c r="B299" s="90"/>
      <c r="C299" s="103"/>
      <c r="D299" s="103"/>
      <c r="E299" s="103"/>
      <c r="F299" s="103"/>
      <c r="G299" s="103"/>
      <c r="H299" s="103"/>
      <c r="I299" s="103"/>
      <c r="J299" s="103"/>
      <c r="K299" s="103"/>
      <c r="L299" s="103"/>
      <c r="M299" s="103"/>
      <c r="N299" s="90"/>
    </row>
    <row r="300" ht="13.5" customHeight="1">
      <c r="A300" s="90"/>
      <c r="B300" s="90"/>
      <c r="C300" s="103"/>
      <c r="D300" s="103"/>
      <c r="E300" s="103"/>
      <c r="F300" s="103"/>
      <c r="G300" s="103"/>
      <c r="H300" s="103"/>
      <c r="I300" s="103"/>
      <c r="J300" s="103"/>
      <c r="K300" s="103"/>
      <c r="L300" s="103"/>
      <c r="M300" s="103"/>
      <c r="N300" s="90"/>
    </row>
    <row r="301" ht="13.5" customHeight="1">
      <c r="A301" s="90"/>
      <c r="B301" s="90"/>
      <c r="C301" s="103"/>
      <c r="D301" s="103"/>
      <c r="E301" s="103"/>
      <c r="F301" s="103"/>
      <c r="G301" s="103"/>
      <c r="H301" s="103"/>
      <c r="I301" s="103"/>
      <c r="J301" s="103"/>
      <c r="K301" s="103"/>
      <c r="L301" s="103"/>
      <c r="M301" s="103"/>
      <c r="N301" s="90"/>
    </row>
    <row r="302" ht="13.5" customHeight="1">
      <c r="A302" s="90"/>
      <c r="B302" s="90"/>
      <c r="C302" s="103"/>
      <c r="D302" s="103"/>
      <c r="E302" s="103"/>
      <c r="F302" s="103"/>
      <c r="G302" s="103"/>
      <c r="H302" s="103"/>
      <c r="I302" s="103"/>
      <c r="J302" s="103"/>
      <c r="K302" s="103"/>
      <c r="L302" s="103"/>
      <c r="M302" s="103"/>
      <c r="N302" s="90"/>
    </row>
    <row r="303" ht="13.5" customHeight="1">
      <c r="A303" s="90"/>
      <c r="B303" s="90"/>
      <c r="C303" s="103"/>
      <c r="D303" s="103"/>
      <c r="E303" s="103"/>
      <c r="F303" s="103"/>
      <c r="G303" s="103"/>
      <c r="H303" s="103"/>
      <c r="I303" s="103"/>
      <c r="J303" s="103"/>
      <c r="K303" s="103"/>
      <c r="L303" s="103"/>
      <c r="M303" s="103"/>
      <c r="N303" s="90"/>
    </row>
    <row r="304" ht="13.5" customHeight="1">
      <c r="A304" s="90"/>
      <c r="B304" s="90"/>
      <c r="C304" s="103"/>
      <c r="D304" s="103"/>
      <c r="E304" s="103"/>
      <c r="F304" s="103"/>
      <c r="G304" s="103"/>
      <c r="H304" s="103"/>
      <c r="I304" s="103"/>
      <c r="J304" s="103"/>
      <c r="K304" s="103"/>
      <c r="L304" s="103"/>
      <c r="M304" s="103"/>
      <c r="N304" s="90"/>
    </row>
    <row r="305" ht="13.5" customHeight="1">
      <c r="A305" s="90"/>
      <c r="B305" s="90"/>
      <c r="C305" s="103"/>
      <c r="D305" s="103"/>
      <c r="E305" s="103"/>
      <c r="F305" s="103"/>
      <c r="G305" s="103"/>
      <c r="H305" s="103"/>
      <c r="I305" s="103"/>
      <c r="J305" s="103"/>
      <c r="K305" s="103"/>
      <c r="L305" s="103"/>
      <c r="M305" s="103"/>
      <c r="N305" s="90"/>
    </row>
    <row r="306" ht="13.5" customHeight="1">
      <c r="A306" s="90"/>
      <c r="B306" s="90"/>
      <c r="C306" s="103"/>
      <c r="D306" s="103"/>
      <c r="E306" s="103"/>
      <c r="F306" s="103"/>
      <c r="G306" s="103"/>
      <c r="H306" s="103"/>
      <c r="I306" s="103"/>
      <c r="J306" s="103"/>
      <c r="K306" s="103"/>
      <c r="L306" s="103"/>
      <c r="M306" s="103"/>
      <c r="N306" s="90"/>
    </row>
    <row r="307" ht="13.5" customHeight="1">
      <c r="A307" s="90"/>
      <c r="B307" s="90"/>
      <c r="C307" s="103"/>
      <c r="D307" s="103"/>
      <c r="E307" s="103"/>
      <c r="F307" s="103"/>
      <c r="G307" s="103"/>
      <c r="H307" s="103"/>
      <c r="I307" s="103"/>
      <c r="J307" s="103"/>
      <c r="K307" s="103"/>
      <c r="L307" s="103"/>
      <c r="M307" s="103"/>
      <c r="N307" s="90"/>
    </row>
    <row r="308" ht="13.5" customHeight="1">
      <c r="A308" s="90"/>
      <c r="B308" s="90"/>
      <c r="C308" s="103"/>
      <c r="D308" s="103"/>
      <c r="E308" s="103"/>
      <c r="F308" s="103"/>
      <c r="G308" s="103"/>
      <c r="H308" s="103"/>
      <c r="I308" s="103"/>
      <c r="J308" s="103"/>
      <c r="K308" s="103"/>
      <c r="L308" s="103"/>
      <c r="M308" s="103"/>
      <c r="N308" s="90"/>
    </row>
    <row r="309" ht="13.5" customHeight="1">
      <c r="A309" s="90"/>
      <c r="B309" s="90"/>
      <c r="C309" s="103"/>
      <c r="D309" s="103"/>
      <c r="E309" s="103"/>
      <c r="F309" s="103"/>
      <c r="G309" s="103"/>
      <c r="H309" s="103"/>
      <c r="I309" s="103"/>
      <c r="J309" s="103"/>
      <c r="K309" s="103"/>
      <c r="L309" s="103"/>
      <c r="M309" s="103"/>
      <c r="N309" s="90"/>
    </row>
    <row r="310" ht="13.5" customHeight="1">
      <c r="A310" s="90"/>
      <c r="B310" s="90"/>
      <c r="C310" s="103"/>
      <c r="D310" s="103"/>
      <c r="E310" s="103"/>
      <c r="F310" s="103"/>
      <c r="G310" s="103"/>
      <c r="H310" s="103"/>
      <c r="I310" s="103"/>
      <c r="J310" s="103"/>
      <c r="K310" s="103"/>
      <c r="L310" s="103"/>
      <c r="M310" s="103"/>
      <c r="N310" s="90"/>
    </row>
    <row r="311" ht="13.5" customHeight="1">
      <c r="A311" s="90"/>
      <c r="B311" s="90"/>
      <c r="C311" s="103"/>
      <c r="D311" s="103"/>
      <c r="E311" s="103"/>
      <c r="F311" s="103"/>
      <c r="G311" s="103"/>
      <c r="H311" s="103"/>
      <c r="I311" s="103"/>
      <c r="J311" s="103"/>
      <c r="K311" s="103"/>
      <c r="L311" s="103"/>
      <c r="M311" s="103"/>
      <c r="N311" s="90"/>
    </row>
    <row r="312" ht="13.5" customHeight="1">
      <c r="A312" s="90"/>
      <c r="B312" s="90"/>
      <c r="C312" s="103"/>
      <c r="D312" s="103"/>
      <c r="E312" s="103"/>
      <c r="F312" s="103"/>
      <c r="G312" s="103"/>
      <c r="H312" s="103"/>
      <c r="I312" s="103"/>
      <c r="J312" s="103"/>
      <c r="K312" s="103"/>
      <c r="L312" s="103"/>
      <c r="M312" s="103"/>
      <c r="N312" s="90"/>
    </row>
    <row r="313" ht="13.5" customHeight="1">
      <c r="A313" s="90"/>
      <c r="B313" s="90"/>
      <c r="C313" s="103"/>
      <c r="D313" s="103"/>
      <c r="E313" s="103"/>
      <c r="F313" s="103"/>
      <c r="G313" s="103"/>
      <c r="H313" s="103"/>
      <c r="I313" s="103"/>
      <c r="J313" s="103"/>
      <c r="K313" s="103"/>
      <c r="L313" s="103"/>
      <c r="M313" s="103"/>
      <c r="N313" s="90"/>
    </row>
    <row r="314" ht="13.5" customHeight="1">
      <c r="A314" s="90"/>
      <c r="B314" s="90"/>
      <c r="C314" s="103"/>
      <c r="D314" s="103"/>
      <c r="E314" s="103"/>
      <c r="F314" s="103"/>
      <c r="G314" s="103"/>
      <c r="H314" s="103"/>
      <c r="I314" s="103"/>
      <c r="J314" s="103"/>
      <c r="K314" s="103"/>
      <c r="L314" s="103"/>
      <c r="M314" s="103"/>
      <c r="N314" s="90"/>
    </row>
    <row r="315" ht="13.5" customHeight="1">
      <c r="A315" s="90"/>
      <c r="B315" s="90"/>
      <c r="C315" s="103"/>
      <c r="D315" s="103"/>
      <c r="E315" s="103"/>
      <c r="F315" s="103"/>
      <c r="G315" s="103"/>
      <c r="H315" s="103"/>
      <c r="I315" s="103"/>
      <c r="J315" s="103"/>
      <c r="K315" s="103"/>
      <c r="L315" s="103"/>
      <c r="M315" s="103"/>
      <c r="N315" s="90"/>
    </row>
    <row r="316" ht="13.5" customHeight="1">
      <c r="A316" s="90"/>
      <c r="B316" s="90"/>
      <c r="C316" s="103"/>
      <c r="D316" s="103"/>
      <c r="E316" s="103"/>
      <c r="F316" s="103"/>
      <c r="G316" s="103"/>
      <c r="H316" s="103"/>
      <c r="I316" s="103"/>
      <c r="J316" s="103"/>
      <c r="K316" s="103"/>
      <c r="L316" s="103"/>
      <c r="M316" s="103"/>
      <c r="N316" s="90"/>
    </row>
    <row r="317" ht="13.5" customHeight="1">
      <c r="A317" s="90"/>
      <c r="B317" s="90"/>
      <c r="C317" s="103"/>
      <c r="D317" s="103"/>
      <c r="E317" s="103"/>
      <c r="F317" s="103"/>
      <c r="G317" s="103"/>
      <c r="H317" s="103"/>
      <c r="I317" s="103"/>
      <c r="J317" s="103"/>
      <c r="K317" s="103"/>
      <c r="L317" s="103"/>
      <c r="M317" s="103"/>
      <c r="N317" s="90"/>
    </row>
    <row r="318" ht="13.5" customHeight="1">
      <c r="A318" s="90"/>
      <c r="B318" s="90"/>
      <c r="C318" s="103"/>
      <c r="D318" s="103"/>
      <c r="E318" s="103"/>
      <c r="F318" s="103"/>
      <c r="G318" s="103"/>
      <c r="H318" s="103"/>
      <c r="I318" s="103"/>
      <c r="J318" s="103"/>
      <c r="K318" s="103"/>
      <c r="L318" s="103"/>
      <c r="M318" s="103"/>
      <c r="N318" s="90"/>
    </row>
    <row r="319" ht="13.5" customHeight="1">
      <c r="A319" s="90"/>
      <c r="B319" s="90"/>
      <c r="C319" s="103"/>
      <c r="D319" s="103"/>
      <c r="E319" s="103"/>
      <c r="F319" s="103"/>
      <c r="G319" s="103"/>
      <c r="H319" s="103"/>
      <c r="I319" s="103"/>
      <c r="J319" s="103"/>
      <c r="K319" s="103"/>
      <c r="L319" s="103"/>
      <c r="M319" s="103"/>
      <c r="N319" s="90"/>
    </row>
    <row r="320" ht="13.5" customHeight="1">
      <c r="A320" s="90"/>
      <c r="B320" s="90"/>
      <c r="C320" s="103"/>
      <c r="D320" s="103"/>
      <c r="E320" s="103"/>
      <c r="F320" s="103"/>
      <c r="G320" s="103"/>
      <c r="H320" s="103"/>
      <c r="I320" s="103"/>
      <c r="J320" s="103"/>
      <c r="K320" s="103"/>
      <c r="L320" s="103"/>
      <c r="M320" s="103"/>
      <c r="N320" s="90"/>
    </row>
    <row r="321" ht="13.5" customHeight="1">
      <c r="A321" s="90"/>
      <c r="B321" s="90"/>
      <c r="C321" s="103"/>
      <c r="D321" s="103"/>
      <c r="E321" s="103"/>
      <c r="F321" s="103"/>
      <c r="G321" s="103"/>
      <c r="H321" s="103"/>
      <c r="I321" s="103"/>
      <c r="J321" s="103"/>
      <c r="K321" s="103"/>
      <c r="L321" s="103"/>
      <c r="M321" s="103"/>
      <c r="N321" s="90"/>
    </row>
    <row r="322" ht="13.5" customHeight="1">
      <c r="A322" s="90"/>
      <c r="B322" s="90"/>
      <c r="C322" s="103"/>
      <c r="D322" s="103"/>
      <c r="E322" s="103"/>
      <c r="F322" s="103"/>
      <c r="G322" s="103"/>
      <c r="H322" s="103"/>
      <c r="I322" s="103"/>
      <c r="J322" s="103"/>
      <c r="K322" s="103"/>
      <c r="L322" s="103"/>
      <c r="M322" s="103"/>
      <c r="N322" s="90"/>
    </row>
    <row r="323" ht="13.5" customHeight="1">
      <c r="A323" s="90"/>
      <c r="B323" s="90"/>
      <c r="C323" s="103"/>
      <c r="D323" s="103"/>
      <c r="E323" s="103"/>
      <c r="F323" s="103"/>
      <c r="G323" s="103"/>
      <c r="H323" s="103"/>
      <c r="I323" s="103"/>
      <c r="J323" s="103"/>
      <c r="K323" s="103"/>
      <c r="L323" s="103"/>
      <c r="M323" s="103"/>
      <c r="N323" s="90"/>
    </row>
    <row r="324" ht="13.5" customHeight="1">
      <c r="A324" s="90"/>
      <c r="B324" s="90"/>
      <c r="C324" s="103"/>
      <c r="D324" s="103"/>
      <c r="E324" s="103"/>
      <c r="F324" s="103"/>
      <c r="G324" s="103"/>
      <c r="H324" s="103"/>
      <c r="I324" s="103"/>
      <c r="J324" s="103"/>
      <c r="K324" s="103"/>
      <c r="L324" s="103"/>
      <c r="M324" s="103"/>
      <c r="N324" s="90"/>
    </row>
    <row r="325" ht="13.5" customHeight="1">
      <c r="A325" s="90"/>
      <c r="B325" s="90"/>
      <c r="C325" s="103"/>
      <c r="D325" s="103"/>
      <c r="E325" s="103"/>
      <c r="F325" s="103"/>
      <c r="G325" s="103"/>
      <c r="H325" s="103"/>
      <c r="I325" s="103"/>
      <c r="J325" s="103"/>
      <c r="K325" s="103"/>
      <c r="L325" s="103"/>
      <c r="M325" s="103"/>
      <c r="N325" s="90"/>
    </row>
    <row r="326" ht="13.5" customHeight="1">
      <c r="A326" s="90"/>
      <c r="B326" s="90"/>
      <c r="C326" s="103"/>
      <c r="D326" s="103"/>
      <c r="E326" s="103"/>
      <c r="F326" s="103"/>
      <c r="G326" s="103"/>
      <c r="H326" s="103"/>
      <c r="I326" s="103"/>
      <c r="J326" s="103"/>
      <c r="K326" s="103"/>
      <c r="L326" s="103"/>
      <c r="M326" s="103"/>
      <c r="N326" s="90"/>
    </row>
    <row r="327" ht="13.5" customHeight="1">
      <c r="A327" s="90"/>
      <c r="B327" s="90"/>
      <c r="C327" s="103"/>
      <c r="D327" s="103"/>
      <c r="E327" s="103"/>
      <c r="F327" s="103"/>
      <c r="G327" s="103"/>
      <c r="H327" s="103"/>
      <c r="I327" s="103"/>
      <c r="J327" s="103"/>
      <c r="K327" s="103"/>
      <c r="L327" s="103"/>
      <c r="M327" s="103"/>
      <c r="N327" s="90"/>
    </row>
    <row r="328" ht="13.5" customHeight="1">
      <c r="A328" s="90"/>
      <c r="B328" s="90"/>
      <c r="C328" s="103"/>
      <c r="D328" s="103"/>
      <c r="E328" s="103"/>
      <c r="F328" s="103"/>
      <c r="G328" s="103"/>
      <c r="H328" s="103"/>
      <c r="I328" s="103"/>
      <c r="J328" s="103"/>
      <c r="K328" s="103"/>
      <c r="L328" s="103"/>
      <c r="M328" s="103"/>
      <c r="N328" s="90"/>
    </row>
    <row r="329" ht="13.5" customHeight="1">
      <c r="A329" s="90"/>
      <c r="B329" s="90"/>
      <c r="C329" s="103"/>
      <c r="D329" s="103"/>
      <c r="E329" s="103"/>
      <c r="F329" s="103"/>
      <c r="G329" s="103"/>
      <c r="H329" s="103"/>
      <c r="I329" s="103"/>
      <c r="J329" s="103"/>
      <c r="K329" s="103"/>
      <c r="L329" s="103"/>
      <c r="M329" s="103"/>
      <c r="N329" s="90"/>
    </row>
    <row r="330" ht="13.5" customHeight="1">
      <c r="A330" s="90"/>
      <c r="B330" s="90"/>
      <c r="C330" s="103"/>
      <c r="D330" s="103"/>
      <c r="E330" s="103"/>
      <c r="F330" s="103"/>
      <c r="G330" s="103"/>
      <c r="H330" s="103"/>
      <c r="I330" s="103"/>
      <c r="J330" s="103"/>
      <c r="K330" s="103"/>
      <c r="L330" s="103"/>
      <c r="M330" s="103"/>
      <c r="N330" s="90"/>
    </row>
    <row r="331" ht="13.5" customHeight="1">
      <c r="A331" s="90"/>
      <c r="B331" s="90"/>
      <c r="C331" s="103"/>
      <c r="D331" s="103"/>
      <c r="E331" s="103"/>
      <c r="F331" s="103"/>
      <c r="G331" s="103"/>
      <c r="H331" s="103"/>
      <c r="I331" s="103"/>
      <c r="J331" s="103"/>
      <c r="K331" s="103"/>
      <c r="L331" s="103"/>
      <c r="M331" s="103"/>
      <c r="N331" s="90"/>
    </row>
    <row r="332" ht="13.5" customHeight="1">
      <c r="A332" s="90"/>
      <c r="B332" s="90"/>
      <c r="C332" s="103"/>
      <c r="D332" s="103"/>
      <c r="E332" s="103"/>
      <c r="F332" s="103"/>
      <c r="G332" s="103"/>
      <c r="H332" s="103"/>
      <c r="I332" s="103"/>
      <c r="J332" s="103"/>
      <c r="K332" s="103"/>
      <c r="L332" s="103"/>
      <c r="M332" s="103"/>
      <c r="N332" s="90"/>
    </row>
    <row r="333" ht="13.5" customHeight="1">
      <c r="A333" s="90"/>
      <c r="B333" s="90"/>
      <c r="C333" s="103"/>
      <c r="D333" s="103"/>
      <c r="E333" s="103"/>
      <c r="F333" s="103"/>
      <c r="G333" s="103"/>
      <c r="H333" s="103"/>
      <c r="I333" s="103"/>
      <c r="J333" s="103"/>
      <c r="K333" s="103"/>
      <c r="L333" s="103"/>
      <c r="M333" s="103"/>
      <c r="N333" s="90"/>
    </row>
    <row r="334" ht="13.5" customHeight="1">
      <c r="A334" s="90"/>
      <c r="B334" s="90"/>
      <c r="C334" s="103"/>
      <c r="D334" s="103"/>
      <c r="E334" s="103"/>
      <c r="F334" s="103"/>
      <c r="G334" s="103"/>
      <c r="H334" s="103"/>
      <c r="I334" s="103"/>
      <c r="J334" s="103"/>
      <c r="K334" s="103"/>
      <c r="L334" s="103"/>
      <c r="M334" s="103"/>
      <c r="N334" s="90"/>
    </row>
    <row r="335" ht="13.5" customHeight="1">
      <c r="A335" s="90"/>
      <c r="B335" s="90"/>
      <c r="C335" s="103"/>
      <c r="D335" s="103"/>
      <c r="E335" s="103"/>
      <c r="F335" s="103"/>
      <c r="G335" s="103"/>
      <c r="H335" s="103"/>
      <c r="I335" s="103"/>
      <c r="J335" s="103"/>
      <c r="K335" s="103"/>
      <c r="L335" s="103"/>
      <c r="M335" s="103"/>
      <c r="N335" s="90"/>
    </row>
    <row r="336" ht="13.5" customHeight="1">
      <c r="A336" s="90"/>
      <c r="B336" s="90"/>
      <c r="C336" s="103"/>
      <c r="D336" s="103"/>
      <c r="E336" s="103"/>
      <c r="F336" s="103"/>
      <c r="G336" s="103"/>
      <c r="H336" s="103"/>
      <c r="I336" s="103"/>
      <c r="J336" s="103"/>
      <c r="K336" s="103"/>
      <c r="L336" s="103"/>
      <c r="M336" s="103"/>
      <c r="N336" s="90"/>
    </row>
    <row r="337" ht="13.5" customHeight="1">
      <c r="A337" s="90"/>
      <c r="B337" s="90"/>
      <c r="C337" s="103"/>
      <c r="D337" s="103"/>
      <c r="E337" s="103"/>
      <c r="F337" s="103"/>
      <c r="G337" s="103"/>
      <c r="H337" s="103"/>
      <c r="I337" s="103"/>
      <c r="J337" s="103"/>
      <c r="K337" s="103"/>
      <c r="L337" s="103"/>
      <c r="M337" s="103"/>
      <c r="N337" s="90"/>
    </row>
    <row r="338" ht="13.5" customHeight="1">
      <c r="A338" s="90"/>
      <c r="B338" s="90"/>
      <c r="C338" s="103"/>
      <c r="D338" s="103"/>
      <c r="E338" s="103"/>
      <c r="F338" s="103"/>
      <c r="G338" s="103"/>
      <c r="H338" s="103"/>
      <c r="I338" s="103"/>
      <c r="J338" s="103"/>
      <c r="K338" s="103"/>
      <c r="L338" s="103"/>
      <c r="M338" s="103"/>
      <c r="N338" s="90"/>
    </row>
    <row r="339" ht="13.5" customHeight="1">
      <c r="A339" s="90"/>
      <c r="B339" s="90"/>
      <c r="C339" s="103"/>
      <c r="D339" s="103"/>
      <c r="E339" s="103"/>
      <c r="F339" s="103"/>
      <c r="G339" s="103"/>
      <c r="H339" s="103"/>
      <c r="I339" s="103"/>
      <c r="J339" s="103"/>
      <c r="K339" s="103"/>
      <c r="L339" s="103"/>
      <c r="M339" s="103"/>
      <c r="N339" s="90"/>
    </row>
    <row r="340" ht="13.5" customHeight="1">
      <c r="A340" s="90"/>
      <c r="B340" s="90"/>
      <c r="C340" s="103"/>
      <c r="D340" s="103"/>
      <c r="E340" s="103"/>
      <c r="F340" s="103"/>
      <c r="G340" s="103"/>
      <c r="H340" s="103"/>
      <c r="I340" s="103"/>
      <c r="J340" s="103"/>
      <c r="K340" s="103"/>
      <c r="L340" s="103"/>
      <c r="M340" s="103"/>
      <c r="N340" s="90"/>
    </row>
    <row r="341" ht="13.5" customHeight="1">
      <c r="A341" s="90"/>
      <c r="B341" s="90"/>
      <c r="C341" s="103"/>
      <c r="D341" s="103"/>
      <c r="E341" s="103"/>
      <c r="F341" s="103"/>
      <c r="G341" s="103"/>
      <c r="H341" s="103"/>
      <c r="I341" s="103"/>
      <c r="J341" s="103"/>
      <c r="K341" s="103"/>
      <c r="L341" s="103"/>
      <c r="M341" s="103"/>
      <c r="N341" s="90"/>
    </row>
    <row r="342" ht="13.5" customHeight="1">
      <c r="A342" s="90"/>
      <c r="B342" s="90"/>
      <c r="C342" s="103"/>
      <c r="D342" s="103"/>
      <c r="E342" s="103"/>
      <c r="F342" s="103"/>
      <c r="G342" s="103"/>
      <c r="H342" s="103"/>
      <c r="I342" s="103"/>
      <c r="J342" s="103"/>
      <c r="K342" s="103"/>
      <c r="L342" s="103"/>
      <c r="M342" s="103"/>
      <c r="N342" s="90"/>
    </row>
    <row r="343" ht="13.5" customHeight="1">
      <c r="A343" s="90"/>
      <c r="B343" s="90"/>
      <c r="C343" s="103"/>
      <c r="D343" s="103"/>
      <c r="E343" s="103"/>
      <c r="F343" s="103"/>
      <c r="G343" s="103"/>
      <c r="H343" s="103"/>
      <c r="I343" s="103"/>
      <c r="J343" s="103"/>
      <c r="K343" s="103"/>
      <c r="L343" s="103"/>
      <c r="M343" s="103"/>
      <c r="N343" s="90"/>
    </row>
    <row r="344" ht="13.5" customHeight="1">
      <c r="A344" s="90"/>
      <c r="B344" s="90"/>
      <c r="C344" s="103"/>
      <c r="D344" s="103"/>
      <c r="E344" s="103"/>
      <c r="F344" s="103"/>
      <c r="G344" s="103"/>
      <c r="H344" s="103"/>
      <c r="I344" s="103"/>
      <c r="J344" s="103"/>
      <c r="K344" s="103"/>
      <c r="L344" s="103"/>
      <c r="M344" s="103"/>
      <c r="N344" s="90"/>
    </row>
    <row r="345" ht="13.5" customHeight="1">
      <c r="A345" s="90"/>
      <c r="B345" s="90"/>
      <c r="C345" s="103"/>
      <c r="D345" s="103"/>
      <c r="E345" s="103"/>
      <c r="F345" s="103"/>
      <c r="G345" s="103"/>
      <c r="H345" s="103"/>
      <c r="I345" s="103"/>
      <c r="J345" s="103"/>
      <c r="K345" s="103"/>
      <c r="L345" s="103"/>
      <c r="M345" s="103"/>
      <c r="N345" s="90"/>
    </row>
    <row r="346" ht="13.5" customHeight="1">
      <c r="A346" s="90"/>
      <c r="B346" s="90"/>
      <c r="C346" s="103"/>
      <c r="D346" s="103"/>
      <c r="E346" s="103"/>
      <c r="F346" s="103"/>
      <c r="G346" s="103"/>
      <c r="H346" s="103"/>
      <c r="I346" s="103"/>
      <c r="J346" s="103"/>
      <c r="K346" s="103"/>
      <c r="L346" s="103"/>
      <c r="M346" s="103"/>
      <c r="N346" s="90"/>
    </row>
    <row r="347" ht="13.5" customHeight="1">
      <c r="A347" s="90"/>
      <c r="B347" s="90"/>
      <c r="C347" s="103"/>
      <c r="D347" s="103"/>
      <c r="E347" s="103"/>
      <c r="F347" s="103"/>
      <c r="G347" s="103"/>
      <c r="H347" s="103"/>
      <c r="I347" s="103"/>
      <c r="J347" s="103"/>
      <c r="K347" s="103"/>
      <c r="L347" s="103"/>
      <c r="M347" s="103"/>
      <c r="N347" s="90"/>
    </row>
    <row r="348" ht="13.5" customHeight="1">
      <c r="A348" s="90"/>
      <c r="B348" s="90"/>
      <c r="C348" s="103"/>
      <c r="D348" s="103"/>
      <c r="E348" s="103"/>
      <c r="F348" s="103"/>
      <c r="G348" s="103"/>
      <c r="H348" s="103"/>
      <c r="I348" s="103"/>
      <c r="J348" s="103"/>
      <c r="K348" s="103"/>
      <c r="L348" s="103"/>
      <c r="M348" s="103"/>
      <c r="N348" s="90"/>
    </row>
    <row r="349" ht="13.5" customHeight="1">
      <c r="A349" s="90"/>
      <c r="B349" s="90"/>
      <c r="C349" s="103"/>
      <c r="D349" s="103"/>
      <c r="E349" s="103"/>
      <c r="F349" s="103"/>
      <c r="G349" s="103"/>
      <c r="H349" s="103"/>
      <c r="I349" s="103"/>
      <c r="J349" s="103"/>
      <c r="K349" s="103"/>
      <c r="L349" s="103"/>
      <c r="M349" s="103"/>
      <c r="N349" s="90"/>
    </row>
    <row r="350" ht="13.5" customHeight="1">
      <c r="A350" s="90"/>
      <c r="B350" s="90"/>
      <c r="C350" s="103"/>
      <c r="D350" s="103"/>
      <c r="E350" s="103"/>
      <c r="F350" s="103"/>
      <c r="G350" s="103"/>
      <c r="H350" s="103"/>
      <c r="I350" s="103"/>
      <c r="J350" s="103"/>
      <c r="K350" s="103"/>
      <c r="L350" s="103"/>
      <c r="M350" s="103"/>
      <c r="N350" s="90"/>
    </row>
    <row r="351" ht="13.5" customHeight="1">
      <c r="A351" s="90"/>
      <c r="B351" s="90"/>
      <c r="C351" s="103"/>
      <c r="D351" s="103"/>
      <c r="E351" s="103"/>
      <c r="F351" s="103"/>
      <c r="G351" s="103"/>
      <c r="H351" s="103"/>
      <c r="I351" s="103"/>
      <c r="J351" s="103"/>
      <c r="K351" s="103"/>
      <c r="L351" s="103"/>
      <c r="M351" s="103"/>
      <c r="N351" s="90"/>
    </row>
    <row r="352" ht="13.5" customHeight="1">
      <c r="A352" s="90"/>
      <c r="B352" s="90"/>
      <c r="C352" s="103"/>
      <c r="D352" s="103"/>
      <c r="E352" s="103"/>
      <c r="F352" s="103"/>
      <c r="G352" s="103"/>
      <c r="H352" s="103"/>
      <c r="I352" s="103"/>
      <c r="J352" s="103"/>
      <c r="K352" s="103"/>
      <c r="L352" s="103"/>
      <c r="M352" s="103"/>
      <c r="N352" s="90"/>
    </row>
    <row r="353" ht="13.5" customHeight="1">
      <c r="A353" s="90"/>
      <c r="B353" s="90"/>
      <c r="C353" s="103"/>
      <c r="D353" s="103"/>
      <c r="E353" s="103"/>
      <c r="F353" s="103"/>
      <c r="G353" s="103"/>
      <c r="H353" s="103"/>
      <c r="I353" s="103"/>
      <c r="J353" s="103"/>
      <c r="K353" s="103"/>
      <c r="L353" s="103"/>
      <c r="M353" s="103"/>
      <c r="N353" s="90"/>
    </row>
    <row r="354" ht="13.5" customHeight="1">
      <c r="A354" s="90"/>
      <c r="B354" s="90"/>
      <c r="C354" s="103"/>
      <c r="D354" s="103"/>
      <c r="E354" s="103"/>
      <c r="F354" s="103"/>
      <c r="G354" s="103"/>
      <c r="H354" s="103"/>
      <c r="I354" s="103"/>
      <c r="J354" s="103"/>
      <c r="K354" s="103"/>
      <c r="L354" s="103"/>
      <c r="M354" s="103"/>
      <c r="N354" s="90"/>
    </row>
    <row r="355" ht="13.5" customHeight="1">
      <c r="A355" s="90"/>
      <c r="B355" s="90"/>
      <c r="C355" s="103"/>
      <c r="D355" s="103"/>
      <c r="E355" s="103"/>
      <c r="F355" s="103"/>
      <c r="G355" s="103"/>
      <c r="H355" s="103"/>
      <c r="I355" s="103"/>
      <c r="J355" s="103"/>
      <c r="K355" s="103"/>
      <c r="L355" s="103"/>
      <c r="M355" s="103"/>
      <c r="N355" s="90"/>
    </row>
    <row r="356" ht="13.5" customHeight="1">
      <c r="A356" s="90"/>
      <c r="B356" s="90"/>
      <c r="C356" s="103"/>
      <c r="D356" s="103"/>
      <c r="E356" s="103"/>
      <c r="F356" s="103"/>
      <c r="G356" s="103"/>
      <c r="H356" s="103"/>
      <c r="I356" s="103"/>
      <c r="J356" s="103"/>
      <c r="K356" s="103"/>
      <c r="L356" s="103"/>
      <c r="M356" s="103"/>
      <c r="N356" s="90"/>
    </row>
    <row r="357" ht="13.5" customHeight="1">
      <c r="A357" s="90"/>
      <c r="B357" s="90"/>
      <c r="C357" s="103"/>
      <c r="D357" s="103"/>
      <c r="E357" s="103"/>
      <c r="F357" s="103"/>
      <c r="G357" s="103"/>
      <c r="H357" s="103"/>
      <c r="I357" s="103"/>
      <c r="J357" s="103"/>
      <c r="K357" s="103"/>
      <c r="L357" s="103"/>
      <c r="M357" s="103"/>
      <c r="N357" s="90"/>
    </row>
    <row r="358" ht="13.5" customHeight="1">
      <c r="A358" s="90"/>
      <c r="B358" s="90"/>
      <c r="C358" s="103"/>
      <c r="D358" s="103"/>
      <c r="E358" s="103"/>
      <c r="F358" s="103"/>
      <c r="G358" s="103"/>
      <c r="H358" s="103"/>
      <c r="I358" s="103"/>
      <c r="J358" s="103"/>
      <c r="K358" s="103"/>
      <c r="L358" s="103"/>
      <c r="M358" s="103"/>
      <c r="N358" s="90"/>
    </row>
    <row r="359" ht="13.5" customHeight="1">
      <c r="A359" s="90"/>
      <c r="B359" s="90"/>
      <c r="C359" s="103"/>
      <c r="D359" s="103"/>
      <c r="E359" s="103"/>
      <c r="F359" s="103"/>
      <c r="G359" s="103"/>
      <c r="H359" s="103"/>
      <c r="I359" s="103"/>
      <c r="J359" s="103"/>
      <c r="K359" s="103"/>
      <c r="L359" s="103"/>
      <c r="M359" s="103"/>
      <c r="N359" s="90"/>
    </row>
    <row r="360" ht="13.5" customHeight="1">
      <c r="A360" s="90"/>
      <c r="B360" s="90"/>
      <c r="C360" s="103"/>
      <c r="D360" s="103"/>
      <c r="E360" s="103"/>
      <c r="F360" s="103"/>
      <c r="G360" s="103"/>
      <c r="H360" s="103"/>
      <c r="I360" s="103"/>
      <c r="J360" s="103"/>
      <c r="K360" s="103"/>
      <c r="L360" s="103"/>
      <c r="M360" s="103"/>
      <c r="N360" s="90"/>
    </row>
    <row r="361" ht="13.5" customHeight="1">
      <c r="A361" s="90"/>
      <c r="B361" s="90"/>
      <c r="C361" s="103"/>
      <c r="D361" s="103"/>
      <c r="E361" s="103"/>
      <c r="F361" s="103"/>
      <c r="G361" s="103"/>
      <c r="H361" s="103"/>
      <c r="I361" s="103"/>
      <c r="J361" s="103"/>
      <c r="K361" s="103"/>
      <c r="L361" s="103"/>
      <c r="M361" s="103"/>
      <c r="N361" s="90"/>
    </row>
    <row r="362" ht="13.5" customHeight="1">
      <c r="A362" s="90"/>
      <c r="B362" s="90"/>
      <c r="C362" s="103"/>
      <c r="D362" s="103"/>
      <c r="E362" s="103"/>
      <c r="F362" s="103"/>
      <c r="G362" s="103"/>
      <c r="H362" s="103"/>
      <c r="I362" s="103"/>
      <c r="J362" s="103"/>
      <c r="K362" s="103"/>
      <c r="L362" s="103"/>
      <c r="M362" s="103"/>
      <c r="N362" s="90"/>
    </row>
    <row r="363" ht="13.5" customHeight="1">
      <c r="A363" s="90"/>
      <c r="B363" s="90"/>
      <c r="C363" s="103"/>
      <c r="D363" s="103"/>
      <c r="E363" s="103"/>
      <c r="F363" s="103"/>
      <c r="G363" s="103"/>
      <c r="H363" s="103"/>
      <c r="I363" s="103"/>
      <c r="J363" s="103"/>
      <c r="K363" s="103"/>
      <c r="L363" s="103"/>
      <c r="M363" s="103"/>
      <c r="N363" s="90"/>
    </row>
    <row r="364" ht="13.5" customHeight="1">
      <c r="A364" s="90"/>
      <c r="B364" s="90"/>
      <c r="C364" s="103"/>
      <c r="D364" s="103"/>
      <c r="E364" s="103"/>
      <c r="F364" s="103"/>
      <c r="G364" s="103"/>
      <c r="H364" s="103"/>
      <c r="I364" s="103"/>
      <c r="J364" s="103"/>
      <c r="K364" s="103"/>
      <c r="L364" s="103"/>
      <c r="M364" s="103"/>
      <c r="N364" s="90"/>
    </row>
    <row r="365" ht="13.5" customHeight="1">
      <c r="A365" s="90"/>
      <c r="B365" s="90"/>
      <c r="C365" s="103"/>
      <c r="D365" s="103"/>
      <c r="E365" s="103"/>
      <c r="F365" s="103"/>
      <c r="G365" s="103"/>
      <c r="H365" s="103"/>
      <c r="I365" s="103"/>
      <c r="J365" s="103"/>
      <c r="K365" s="103"/>
      <c r="L365" s="103"/>
      <c r="M365" s="103"/>
      <c r="N365" s="90"/>
    </row>
    <row r="366" ht="13.5" customHeight="1">
      <c r="A366" s="90"/>
      <c r="B366" s="90"/>
      <c r="C366" s="103"/>
      <c r="D366" s="103"/>
      <c r="E366" s="103"/>
      <c r="F366" s="103"/>
      <c r="G366" s="103"/>
      <c r="H366" s="103"/>
      <c r="I366" s="103"/>
      <c r="J366" s="103"/>
      <c r="K366" s="103"/>
      <c r="L366" s="103"/>
      <c r="M366" s="103"/>
      <c r="N366" s="90"/>
    </row>
    <row r="367" ht="13.5" customHeight="1">
      <c r="A367" s="90"/>
      <c r="B367" s="90"/>
      <c r="C367" s="103"/>
      <c r="D367" s="103"/>
      <c r="E367" s="103"/>
      <c r="F367" s="103"/>
      <c r="G367" s="103"/>
      <c r="H367" s="103"/>
      <c r="I367" s="103"/>
      <c r="J367" s="103"/>
      <c r="K367" s="103"/>
      <c r="L367" s="103"/>
      <c r="M367" s="103"/>
      <c r="N367" s="90"/>
    </row>
    <row r="368" ht="13.5" customHeight="1">
      <c r="A368" s="90"/>
      <c r="B368" s="90"/>
      <c r="C368" s="103"/>
      <c r="D368" s="103"/>
      <c r="E368" s="103"/>
      <c r="F368" s="103"/>
      <c r="G368" s="103"/>
      <c r="H368" s="103"/>
      <c r="I368" s="103"/>
      <c r="J368" s="103"/>
      <c r="K368" s="103"/>
      <c r="L368" s="103"/>
      <c r="M368" s="103"/>
      <c r="N368" s="90"/>
    </row>
    <row r="369" ht="13.5" customHeight="1">
      <c r="A369" s="90"/>
      <c r="B369" s="90"/>
      <c r="C369" s="103"/>
      <c r="D369" s="103"/>
      <c r="E369" s="103"/>
      <c r="F369" s="103"/>
      <c r="G369" s="103"/>
      <c r="H369" s="103"/>
      <c r="I369" s="103"/>
      <c r="J369" s="103"/>
      <c r="K369" s="103"/>
      <c r="L369" s="103"/>
      <c r="M369" s="103"/>
      <c r="N369" s="90"/>
    </row>
    <row r="370" ht="13.5" customHeight="1">
      <c r="A370" s="90"/>
      <c r="B370" s="90"/>
      <c r="C370" s="103"/>
      <c r="D370" s="103"/>
      <c r="E370" s="103"/>
      <c r="F370" s="103"/>
      <c r="G370" s="103"/>
      <c r="H370" s="103"/>
      <c r="I370" s="103"/>
      <c r="J370" s="103"/>
      <c r="K370" s="103"/>
      <c r="L370" s="103"/>
      <c r="M370" s="103"/>
      <c r="N370" s="90"/>
    </row>
    <row r="371" ht="13.5" customHeight="1">
      <c r="A371" s="90"/>
      <c r="B371" s="90"/>
      <c r="C371" s="103"/>
      <c r="D371" s="103"/>
      <c r="E371" s="103"/>
      <c r="F371" s="103"/>
      <c r="G371" s="103"/>
      <c r="H371" s="103"/>
      <c r="I371" s="103"/>
      <c r="J371" s="103"/>
      <c r="K371" s="103"/>
      <c r="L371" s="103"/>
      <c r="M371" s="103"/>
      <c r="N371" s="90"/>
    </row>
    <row r="372" ht="13.5" customHeight="1">
      <c r="A372" s="90"/>
      <c r="B372" s="90"/>
      <c r="C372" s="103"/>
      <c r="D372" s="103"/>
      <c r="E372" s="103"/>
      <c r="F372" s="103"/>
      <c r="G372" s="103"/>
      <c r="H372" s="103"/>
      <c r="I372" s="103"/>
      <c r="J372" s="103"/>
      <c r="K372" s="103"/>
      <c r="L372" s="103"/>
      <c r="M372" s="103"/>
      <c r="N372" s="90"/>
    </row>
    <row r="373" ht="13.5" customHeight="1">
      <c r="A373" s="90"/>
      <c r="B373" s="90"/>
      <c r="C373" s="103"/>
      <c r="D373" s="103"/>
      <c r="E373" s="103"/>
      <c r="F373" s="103"/>
      <c r="G373" s="103"/>
      <c r="H373" s="103"/>
      <c r="I373" s="103"/>
      <c r="J373" s="103"/>
      <c r="K373" s="103"/>
      <c r="L373" s="103"/>
      <c r="M373" s="103"/>
      <c r="N373" s="90"/>
    </row>
    <row r="374" ht="13.5" customHeight="1">
      <c r="A374" s="90"/>
      <c r="B374" s="90"/>
      <c r="C374" s="103"/>
      <c r="D374" s="103"/>
      <c r="E374" s="103"/>
      <c r="F374" s="103"/>
      <c r="G374" s="103"/>
      <c r="H374" s="103"/>
      <c r="I374" s="103"/>
      <c r="J374" s="103"/>
      <c r="K374" s="103"/>
      <c r="L374" s="103"/>
      <c r="M374" s="103"/>
      <c r="N374" s="90"/>
    </row>
    <row r="375" ht="13.5" customHeight="1">
      <c r="A375" s="90"/>
      <c r="B375" s="90"/>
      <c r="C375" s="103"/>
      <c r="D375" s="103"/>
      <c r="E375" s="103"/>
      <c r="F375" s="103"/>
      <c r="G375" s="103"/>
      <c r="H375" s="103"/>
      <c r="I375" s="103"/>
      <c r="J375" s="103"/>
      <c r="K375" s="103"/>
      <c r="L375" s="103"/>
      <c r="M375" s="103"/>
      <c r="N375" s="90"/>
    </row>
    <row r="376" ht="13.5" customHeight="1">
      <c r="A376" s="90"/>
      <c r="B376" s="90"/>
      <c r="C376" s="103"/>
      <c r="D376" s="103"/>
      <c r="E376" s="103"/>
      <c r="F376" s="103"/>
      <c r="G376" s="103"/>
      <c r="H376" s="103"/>
      <c r="I376" s="103"/>
      <c r="J376" s="103"/>
      <c r="K376" s="103"/>
      <c r="L376" s="103"/>
      <c r="M376" s="103"/>
      <c r="N376" s="90"/>
    </row>
    <row r="377" ht="13.5" customHeight="1">
      <c r="A377" s="90"/>
      <c r="B377" s="90"/>
      <c r="C377" s="103"/>
      <c r="D377" s="103"/>
      <c r="E377" s="103"/>
      <c r="F377" s="103"/>
      <c r="G377" s="103"/>
      <c r="H377" s="103"/>
      <c r="I377" s="103"/>
      <c r="J377" s="103"/>
      <c r="K377" s="103"/>
      <c r="L377" s="103"/>
      <c r="M377" s="103"/>
      <c r="N377" s="90"/>
    </row>
    <row r="378" ht="13.5" customHeight="1">
      <c r="A378" s="90"/>
      <c r="B378" s="90"/>
      <c r="C378" s="103"/>
      <c r="D378" s="103"/>
      <c r="E378" s="103"/>
      <c r="F378" s="103"/>
      <c r="G378" s="103"/>
      <c r="H378" s="103"/>
      <c r="I378" s="103"/>
      <c r="J378" s="103"/>
      <c r="K378" s="103"/>
      <c r="L378" s="103"/>
      <c r="M378" s="103"/>
      <c r="N378" s="90"/>
    </row>
    <row r="379" ht="13.5" customHeight="1">
      <c r="A379" s="90"/>
      <c r="B379" s="90"/>
      <c r="C379" s="103"/>
      <c r="D379" s="103"/>
      <c r="E379" s="103"/>
      <c r="F379" s="103"/>
      <c r="G379" s="103"/>
      <c r="H379" s="103"/>
      <c r="I379" s="103"/>
      <c r="J379" s="103"/>
      <c r="K379" s="103"/>
      <c r="L379" s="103"/>
      <c r="M379" s="103"/>
      <c r="N379" s="90"/>
    </row>
    <row r="380" ht="13.5" customHeight="1">
      <c r="A380" s="90"/>
      <c r="B380" s="90"/>
      <c r="C380" s="103"/>
      <c r="D380" s="103"/>
      <c r="E380" s="103"/>
      <c r="F380" s="103"/>
      <c r="G380" s="103"/>
      <c r="H380" s="103"/>
      <c r="I380" s="103"/>
      <c r="J380" s="103"/>
      <c r="K380" s="103"/>
      <c r="L380" s="103"/>
      <c r="M380" s="103"/>
      <c r="N380" s="90"/>
    </row>
    <row r="381" ht="13.5" customHeight="1">
      <c r="A381" s="90"/>
      <c r="B381" s="90"/>
      <c r="C381" s="103"/>
      <c r="D381" s="103"/>
      <c r="E381" s="103"/>
      <c r="F381" s="103"/>
      <c r="G381" s="103"/>
      <c r="H381" s="103"/>
      <c r="I381" s="103"/>
      <c r="J381" s="103"/>
      <c r="K381" s="103"/>
      <c r="L381" s="103"/>
      <c r="M381" s="103"/>
      <c r="N381" s="90"/>
    </row>
    <row r="382" ht="13.5" customHeight="1">
      <c r="A382" s="90"/>
      <c r="B382" s="90"/>
      <c r="C382" s="103"/>
      <c r="D382" s="103"/>
      <c r="E382" s="103"/>
      <c r="F382" s="103"/>
      <c r="G382" s="103"/>
      <c r="H382" s="103"/>
      <c r="I382" s="103"/>
      <c r="J382" s="103"/>
      <c r="K382" s="103"/>
      <c r="L382" s="103"/>
      <c r="M382" s="103"/>
      <c r="N382" s="90"/>
    </row>
    <row r="383" ht="13.5" customHeight="1">
      <c r="A383" s="90"/>
      <c r="B383" s="90"/>
      <c r="C383" s="103"/>
      <c r="D383" s="103"/>
      <c r="E383" s="103"/>
      <c r="F383" s="103"/>
      <c r="G383" s="103"/>
      <c r="H383" s="103"/>
      <c r="I383" s="103"/>
      <c r="J383" s="103"/>
      <c r="K383" s="103"/>
      <c r="L383" s="103"/>
      <c r="M383" s="103"/>
      <c r="N383" s="90"/>
    </row>
    <row r="384" ht="13.5" customHeight="1">
      <c r="A384" s="90"/>
      <c r="B384" s="90"/>
      <c r="C384" s="103"/>
      <c r="D384" s="103"/>
      <c r="E384" s="103"/>
      <c r="F384" s="103"/>
      <c r="G384" s="103"/>
      <c r="H384" s="103"/>
      <c r="I384" s="103"/>
      <c r="J384" s="103"/>
      <c r="K384" s="103"/>
      <c r="L384" s="103"/>
      <c r="M384" s="103"/>
      <c r="N384" s="90"/>
    </row>
    <row r="385" ht="13.5" customHeight="1">
      <c r="A385" s="90"/>
      <c r="B385" s="90"/>
      <c r="C385" s="103"/>
      <c r="D385" s="103"/>
      <c r="E385" s="103"/>
      <c r="F385" s="103"/>
      <c r="G385" s="103"/>
      <c r="H385" s="103"/>
      <c r="I385" s="103"/>
      <c r="J385" s="103"/>
      <c r="K385" s="103"/>
      <c r="L385" s="103"/>
      <c r="M385" s="103"/>
      <c r="N385" s="90"/>
    </row>
    <row r="386" ht="13.5" customHeight="1">
      <c r="A386" s="90"/>
      <c r="B386" s="90"/>
      <c r="C386" s="103"/>
      <c r="D386" s="103"/>
      <c r="E386" s="103"/>
      <c r="F386" s="103"/>
      <c r="G386" s="103"/>
      <c r="H386" s="103"/>
      <c r="I386" s="103"/>
      <c r="J386" s="103"/>
      <c r="K386" s="103"/>
      <c r="L386" s="103"/>
      <c r="M386" s="103"/>
      <c r="N386" s="90"/>
    </row>
    <row r="387" ht="13.5" customHeight="1">
      <c r="A387" s="90"/>
      <c r="B387" s="90"/>
      <c r="C387" s="103"/>
      <c r="D387" s="103"/>
      <c r="E387" s="103"/>
      <c r="F387" s="103"/>
      <c r="G387" s="103"/>
      <c r="H387" s="103"/>
      <c r="I387" s="103"/>
      <c r="J387" s="103"/>
      <c r="K387" s="103"/>
      <c r="L387" s="103"/>
      <c r="M387" s="103"/>
      <c r="N387" s="90"/>
    </row>
    <row r="388" ht="13.5" customHeight="1">
      <c r="A388" s="90"/>
      <c r="B388" s="90"/>
      <c r="C388" s="103"/>
      <c r="D388" s="103"/>
      <c r="E388" s="103"/>
      <c r="F388" s="103"/>
      <c r="G388" s="103"/>
      <c r="H388" s="103"/>
      <c r="I388" s="103"/>
      <c r="J388" s="103"/>
      <c r="K388" s="103"/>
      <c r="L388" s="103"/>
      <c r="M388" s="103"/>
      <c r="N388" s="90"/>
    </row>
    <row r="389" ht="13.5" customHeight="1">
      <c r="A389" s="90"/>
      <c r="B389" s="90"/>
      <c r="C389" s="103"/>
      <c r="D389" s="103"/>
      <c r="E389" s="103"/>
      <c r="F389" s="103"/>
      <c r="G389" s="103"/>
      <c r="H389" s="103"/>
      <c r="I389" s="103"/>
      <c r="J389" s="103"/>
      <c r="K389" s="103"/>
      <c r="L389" s="103"/>
      <c r="M389" s="103"/>
      <c r="N389" s="90"/>
    </row>
    <row r="390" ht="13.5" customHeight="1">
      <c r="A390" s="90"/>
      <c r="B390" s="90"/>
      <c r="C390" s="103"/>
      <c r="D390" s="103"/>
      <c r="E390" s="103"/>
      <c r="F390" s="103"/>
      <c r="G390" s="103"/>
      <c r="H390" s="103"/>
      <c r="I390" s="103"/>
      <c r="J390" s="103"/>
      <c r="K390" s="103"/>
      <c r="L390" s="103"/>
      <c r="M390" s="103"/>
      <c r="N390" s="90"/>
    </row>
    <row r="391" ht="13.5" customHeight="1">
      <c r="A391" s="90"/>
      <c r="B391" s="90"/>
      <c r="C391" s="103"/>
      <c r="D391" s="103"/>
      <c r="E391" s="103"/>
      <c r="F391" s="103"/>
      <c r="G391" s="103"/>
      <c r="H391" s="103"/>
      <c r="I391" s="103"/>
      <c r="J391" s="103"/>
      <c r="K391" s="103"/>
      <c r="L391" s="103"/>
      <c r="M391" s="103"/>
      <c r="N391" s="90"/>
    </row>
    <row r="392" ht="13.5" customHeight="1">
      <c r="A392" s="90"/>
      <c r="B392" s="90"/>
      <c r="C392" s="103"/>
      <c r="D392" s="103"/>
      <c r="E392" s="103"/>
      <c r="F392" s="103"/>
      <c r="G392" s="103"/>
      <c r="H392" s="103"/>
      <c r="I392" s="103"/>
      <c r="J392" s="103"/>
      <c r="K392" s="103"/>
      <c r="L392" s="103"/>
      <c r="M392" s="103"/>
      <c r="N392" s="90"/>
    </row>
    <row r="393" ht="13.5" customHeight="1">
      <c r="A393" s="90"/>
      <c r="B393" s="90"/>
      <c r="C393" s="103"/>
      <c r="D393" s="103"/>
      <c r="E393" s="103"/>
      <c r="F393" s="103"/>
      <c r="G393" s="103"/>
      <c r="H393" s="103"/>
      <c r="I393" s="103"/>
      <c r="J393" s="103"/>
      <c r="K393" s="103"/>
      <c r="L393" s="103"/>
      <c r="M393" s="103"/>
      <c r="N393" s="90"/>
    </row>
    <row r="394" ht="13.5" customHeight="1">
      <c r="A394" s="90"/>
      <c r="B394" s="90"/>
      <c r="C394" s="103"/>
      <c r="D394" s="103"/>
      <c r="E394" s="103"/>
      <c r="F394" s="103"/>
      <c r="G394" s="103"/>
      <c r="H394" s="103"/>
      <c r="I394" s="103"/>
      <c r="J394" s="103"/>
      <c r="K394" s="103"/>
      <c r="L394" s="103"/>
      <c r="M394" s="103"/>
      <c r="N394" s="90"/>
    </row>
    <row r="395" ht="13.5" customHeight="1">
      <c r="A395" s="90"/>
      <c r="B395" s="90"/>
      <c r="C395" s="103"/>
      <c r="D395" s="103"/>
      <c r="E395" s="103"/>
      <c r="F395" s="103"/>
      <c r="G395" s="103"/>
      <c r="H395" s="103"/>
      <c r="I395" s="103"/>
      <c r="J395" s="103"/>
      <c r="K395" s="103"/>
      <c r="L395" s="103"/>
      <c r="M395" s="103"/>
      <c r="N395" s="90"/>
    </row>
    <row r="396" ht="13.5" customHeight="1">
      <c r="A396" s="90"/>
      <c r="B396" s="90"/>
      <c r="C396" s="103"/>
      <c r="D396" s="103"/>
      <c r="E396" s="103"/>
      <c r="F396" s="103"/>
      <c r="G396" s="103"/>
      <c r="H396" s="103"/>
      <c r="I396" s="103"/>
      <c r="J396" s="103"/>
      <c r="K396" s="103"/>
      <c r="L396" s="103"/>
      <c r="M396" s="103"/>
      <c r="N396" s="90"/>
    </row>
    <row r="397" ht="13.5" customHeight="1">
      <c r="A397" s="90"/>
      <c r="B397" s="90"/>
      <c r="C397" s="103"/>
      <c r="D397" s="103"/>
      <c r="E397" s="103"/>
      <c r="F397" s="103"/>
      <c r="G397" s="103"/>
      <c r="H397" s="103"/>
      <c r="I397" s="103"/>
      <c r="J397" s="103"/>
      <c r="K397" s="103"/>
      <c r="L397" s="103"/>
      <c r="M397" s="103"/>
      <c r="N397" s="90"/>
    </row>
    <row r="398" ht="13.5" customHeight="1">
      <c r="A398" s="90"/>
      <c r="B398" s="90"/>
      <c r="C398" s="103"/>
      <c r="D398" s="103"/>
      <c r="E398" s="103"/>
      <c r="F398" s="103"/>
      <c r="G398" s="103"/>
      <c r="H398" s="103"/>
      <c r="I398" s="103"/>
      <c r="J398" s="103"/>
      <c r="K398" s="103"/>
      <c r="L398" s="103"/>
      <c r="M398" s="103"/>
      <c r="N398" s="90"/>
    </row>
    <row r="399" ht="13.5" customHeight="1">
      <c r="A399" s="90"/>
      <c r="B399" s="90"/>
      <c r="C399" s="103"/>
      <c r="D399" s="103"/>
      <c r="E399" s="103"/>
      <c r="F399" s="103"/>
      <c r="G399" s="103"/>
      <c r="H399" s="103"/>
      <c r="I399" s="103"/>
      <c r="J399" s="103"/>
      <c r="K399" s="103"/>
      <c r="L399" s="103"/>
      <c r="M399" s="103"/>
      <c r="N399" s="90"/>
    </row>
    <row r="400" ht="13.5" customHeight="1">
      <c r="A400" s="90"/>
      <c r="B400" s="90"/>
      <c r="C400" s="103"/>
      <c r="D400" s="103"/>
      <c r="E400" s="103"/>
      <c r="F400" s="103"/>
      <c r="G400" s="103"/>
      <c r="H400" s="103"/>
      <c r="I400" s="103"/>
      <c r="J400" s="103"/>
      <c r="K400" s="103"/>
      <c r="L400" s="103"/>
      <c r="M400" s="103"/>
      <c r="N400" s="90"/>
    </row>
    <row r="401" ht="13.5" customHeight="1">
      <c r="A401" s="90"/>
      <c r="B401" s="90"/>
      <c r="C401" s="103"/>
      <c r="D401" s="103"/>
      <c r="E401" s="103"/>
      <c r="F401" s="103"/>
      <c r="G401" s="103"/>
      <c r="H401" s="103"/>
      <c r="I401" s="103"/>
      <c r="J401" s="103"/>
      <c r="K401" s="103"/>
      <c r="L401" s="103"/>
      <c r="M401" s="103"/>
      <c r="N401" s="90"/>
    </row>
    <row r="402" ht="13.5" customHeight="1">
      <c r="A402" s="90"/>
      <c r="B402" s="90"/>
      <c r="C402" s="103"/>
      <c r="D402" s="103"/>
      <c r="E402" s="103"/>
      <c r="F402" s="103"/>
      <c r="G402" s="103"/>
      <c r="H402" s="103"/>
      <c r="I402" s="103"/>
      <c r="J402" s="103"/>
      <c r="K402" s="103"/>
      <c r="L402" s="103"/>
      <c r="M402" s="103"/>
      <c r="N402" s="90"/>
    </row>
    <row r="403" ht="13.5" customHeight="1">
      <c r="A403" s="90"/>
      <c r="B403" s="90"/>
      <c r="C403" s="103"/>
      <c r="D403" s="103"/>
      <c r="E403" s="103"/>
      <c r="F403" s="103"/>
      <c r="G403" s="103"/>
      <c r="H403" s="103"/>
      <c r="I403" s="103"/>
      <c r="J403" s="103"/>
      <c r="K403" s="103"/>
      <c r="L403" s="103"/>
      <c r="M403" s="103"/>
      <c r="N403" s="90"/>
    </row>
    <row r="404" ht="13.5" customHeight="1">
      <c r="A404" s="90"/>
      <c r="B404" s="90"/>
      <c r="C404" s="103"/>
      <c r="D404" s="103"/>
      <c r="E404" s="103"/>
      <c r="F404" s="103"/>
      <c r="G404" s="103"/>
      <c r="H404" s="103"/>
      <c r="I404" s="103"/>
      <c r="J404" s="103"/>
      <c r="K404" s="103"/>
      <c r="L404" s="103"/>
      <c r="M404" s="103"/>
      <c r="N404" s="90"/>
    </row>
    <row r="405" ht="13.5" customHeight="1">
      <c r="A405" s="90"/>
      <c r="B405" s="90"/>
      <c r="C405" s="103"/>
      <c r="D405" s="103"/>
      <c r="E405" s="103"/>
      <c r="F405" s="103"/>
      <c r="G405" s="103"/>
      <c r="H405" s="103"/>
      <c r="I405" s="103"/>
      <c r="J405" s="103"/>
      <c r="K405" s="103"/>
      <c r="L405" s="103"/>
      <c r="M405" s="103"/>
      <c r="N405" s="90"/>
    </row>
    <row r="406" ht="13.5" customHeight="1">
      <c r="A406" s="90"/>
      <c r="B406" s="90"/>
      <c r="C406" s="103"/>
      <c r="D406" s="103"/>
      <c r="E406" s="103"/>
      <c r="F406" s="103"/>
      <c r="G406" s="103"/>
      <c r="H406" s="103"/>
      <c r="I406" s="103"/>
      <c r="J406" s="103"/>
      <c r="K406" s="103"/>
      <c r="L406" s="103"/>
      <c r="M406" s="103"/>
      <c r="N406" s="90"/>
    </row>
    <row r="407" ht="13.5" customHeight="1">
      <c r="A407" s="90"/>
      <c r="B407" s="90"/>
      <c r="C407" s="103"/>
      <c r="D407" s="103"/>
      <c r="E407" s="103"/>
      <c r="F407" s="103"/>
      <c r="G407" s="103"/>
      <c r="H407" s="103"/>
      <c r="I407" s="103"/>
      <c r="J407" s="103"/>
      <c r="K407" s="103"/>
      <c r="L407" s="103"/>
      <c r="M407" s="103"/>
      <c r="N407" s="90"/>
    </row>
    <row r="408" ht="13.5" customHeight="1">
      <c r="A408" s="90"/>
      <c r="B408" s="90"/>
      <c r="C408" s="103"/>
      <c r="D408" s="103"/>
      <c r="E408" s="103"/>
      <c r="F408" s="103"/>
      <c r="G408" s="103"/>
      <c r="H408" s="103"/>
      <c r="I408" s="103"/>
      <c r="J408" s="103"/>
      <c r="K408" s="103"/>
      <c r="L408" s="103"/>
      <c r="M408" s="103"/>
      <c r="N408" s="90"/>
    </row>
    <row r="409" ht="13.5" customHeight="1">
      <c r="A409" s="90"/>
      <c r="B409" s="90"/>
      <c r="C409" s="103"/>
      <c r="D409" s="103"/>
      <c r="E409" s="103"/>
      <c r="F409" s="103"/>
      <c r="G409" s="103"/>
      <c r="H409" s="103"/>
      <c r="I409" s="103"/>
      <c r="J409" s="103"/>
      <c r="K409" s="103"/>
      <c r="L409" s="103"/>
      <c r="M409" s="103"/>
      <c r="N409" s="90"/>
    </row>
    <row r="410" ht="13.5" customHeight="1">
      <c r="A410" s="90"/>
      <c r="B410" s="90"/>
      <c r="C410" s="103"/>
      <c r="D410" s="103"/>
      <c r="E410" s="103"/>
      <c r="F410" s="103"/>
      <c r="G410" s="103"/>
      <c r="H410" s="103"/>
      <c r="I410" s="103"/>
      <c r="J410" s="103"/>
      <c r="K410" s="103"/>
      <c r="L410" s="103"/>
      <c r="M410" s="103"/>
      <c r="N410" s="90"/>
    </row>
    <row r="411" ht="13.5" customHeight="1">
      <c r="A411" s="90"/>
      <c r="B411" s="90"/>
      <c r="C411" s="103"/>
      <c r="D411" s="103"/>
      <c r="E411" s="103"/>
      <c r="F411" s="103"/>
      <c r="G411" s="103"/>
      <c r="H411" s="103"/>
      <c r="I411" s="103"/>
      <c r="J411" s="103"/>
      <c r="K411" s="103"/>
      <c r="L411" s="103"/>
      <c r="M411" s="103"/>
      <c r="N411" s="90"/>
    </row>
    <row r="412" ht="13.5" customHeight="1">
      <c r="A412" s="90"/>
      <c r="B412" s="90"/>
      <c r="C412" s="103"/>
      <c r="D412" s="103"/>
      <c r="E412" s="103"/>
      <c r="F412" s="103"/>
      <c r="G412" s="103"/>
      <c r="H412" s="103"/>
      <c r="I412" s="103"/>
      <c r="J412" s="103"/>
      <c r="K412" s="103"/>
      <c r="L412" s="103"/>
      <c r="M412" s="103"/>
      <c r="N412" s="90"/>
    </row>
    <row r="413" ht="13.5" customHeight="1">
      <c r="A413" s="90"/>
      <c r="B413" s="90"/>
      <c r="C413" s="103"/>
      <c r="D413" s="103"/>
      <c r="E413" s="103"/>
      <c r="F413" s="103"/>
      <c r="G413" s="103"/>
      <c r="H413" s="103"/>
      <c r="I413" s="103"/>
      <c r="J413" s="103"/>
      <c r="K413" s="103"/>
      <c r="L413" s="103"/>
      <c r="M413" s="103"/>
      <c r="N413" s="90"/>
    </row>
    <row r="414" ht="13.5" customHeight="1">
      <c r="A414" s="90"/>
      <c r="B414" s="90"/>
      <c r="C414" s="103"/>
      <c r="D414" s="103"/>
      <c r="E414" s="103"/>
      <c r="F414" s="103"/>
      <c r="G414" s="103"/>
      <c r="H414" s="103"/>
      <c r="I414" s="103"/>
      <c r="J414" s="103"/>
      <c r="K414" s="103"/>
      <c r="L414" s="103"/>
      <c r="M414" s="103"/>
      <c r="N414" s="90"/>
    </row>
    <row r="415" ht="13.5" customHeight="1">
      <c r="A415" s="90"/>
      <c r="B415" s="90"/>
      <c r="C415" s="103"/>
      <c r="D415" s="103"/>
      <c r="E415" s="103"/>
      <c r="F415" s="103"/>
      <c r="G415" s="103"/>
      <c r="H415" s="103"/>
      <c r="I415" s="103"/>
      <c r="J415" s="103"/>
      <c r="K415" s="103"/>
      <c r="L415" s="103"/>
      <c r="M415" s="103"/>
      <c r="N415" s="90"/>
    </row>
    <row r="416" ht="13.5" customHeight="1">
      <c r="A416" s="90"/>
      <c r="B416" s="90"/>
      <c r="C416" s="103"/>
      <c r="D416" s="103"/>
      <c r="E416" s="103"/>
      <c r="F416" s="103"/>
      <c r="G416" s="103"/>
      <c r="H416" s="103"/>
      <c r="I416" s="103"/>
      <c r="J416" s="103"/>
      <c r="K416" s="103"/>
      <c r="L416" s="103"/>
      <c r="M416" s="103"/>
      <c r="N416" s="90"/>
    </row>
    <row r="417" ht="13.5" customHeight="1">
      <c r="A417" s="90"/>
      <c r="B417" s="90"/>
      <c r="C417" s="103"/>
      <c r="D417" s="103"/>
      <c r="E417" s="103"/>
      <c r="F417" s="103"/>
      <c r="G417" s="103"/>
      <c r="H417" s="103"/>
      <c r="I417" s="103"/>
      <c r="J417" s="103"/>
      <c r="K417" s="103"/>
      <c r="L417" s="103"/>
      <c r="M417" s="103"/>
      <c r="N417" s="90"/>
    </row>
    <row r="418" ht="13.5" customHeight="1">
      <c r="A418" s="90"/>
      <c r="B418" s="90"/>
      <c r="C418" s="103"/>
      <c r="D418" s="103"/>
      <c r="E418" s="103"/>
      <c r="F418" s="103"/>
      <c r="G418" s="103"/>
      <c r="H418" s="103"/>
      <c r="I418" s="103"/>
      <c r="J418" s="103"/>
      <c r="K418" s="103"/>
      <c r="L418" s="103"/>
      <c r="M418" s="103"/>
      <c r="N418" s="90"/>
    </row>
    <row r="419" ht="13.5" customHeight="1">
      <c r="A419" s="90"/>
      <c r="B419" s="90"/>
      <c r="C419" s="103"/>
      <c r="D419" s="103"/>
      <c r="E419" s="103"/>
      <c r="F419" s="103"/>
      <c r="G419" s="103"/>
      <c r="H419" s="103"/>
      <c r="I419" s="103"/>
      <c r="J419" s="103"/>
      <c r="K419" s="103"/>
      <c r="L419" s="103"/>
      <c r="M419" s="103"/>
      <c r="N419" s="90"/>
    </row>
    <row r="420" ht="13.5" customHeight="1">
      <c r="A420" s="90"/>
      <c r="B420" s="90"/>
      <c r="C420" s="103"/>
      <c r="D420" s="103"/>
      <c r="E420" s="103"/>
      <c r="F420" s="103"/>
      <c r="G420" s="103"/>
      <c r="H420" s="103"/>
      <c r="I420" s="103"/>
      <c r="J420" s="103"/>
      <c r="K420" s="103"/>
      <c r="L420" s="103"/>
      <c r="M420" s="103"/>
      <c r="N420" s="90"/>
    </row>
    <row r="421" ht="13.5" customHeight="1">
      <c r="A421" s="90"/>
      <c r="B421" s="90"/>
      <c r="C421" s="103"/>
      <c r="D421" s="103"/>
      <c r="E421" s="103"/>
      <c r="F421" s="103"/>
      <c r="G421" s="103"/>
      <c r="H421" s="103"/>
      <c r="I421" s="103"/>
      <c r="J421" s="103"/>
      <c r="K421" s="103"/>
      <c r="L421" s="103"/>
      <c r="M421" s="103"/>
      <c r="N421" s="90"/>
    </row>
    <row r="422" ht="13.5" customHeight="1">
      <c r="A422" s="90"/>
      <c r="B422" s="90"/>
      <c r="C422" s="103"/>
      <c r="D422" s="103"/>
      <c r="E422" s="103"/>
      <c r="F422" s="103"/>
      <c r="G422" s="103"/>
      <c r="H422" s="103"/>
      <c r="I422" s="103"/>
      <c r="J422" s="103"/>
      <c r="K422" s="103"/>
      <c r="L422" s="103"/>
      <c r="M422" s="103"/>
      <c r="N422" s="90"/>
    </row>
    <row r="423" ht="13.5" customHeight="1">
      <c r="A423" s="90"/>
      <c r="B423" s="90"/>
      <c r="C423" s="103"/>
      <c r="D423" s="103"/>
      <c r="E423" s="103"/>
      <c r="F423" s="103"/>
      <c r="G423" s="103"/>
      <c r="H423" s="103"/>
      <c r="I423" s="103"/>
      <c r="J423" s="103"/>
      <c r="K423" s="103"/>
      <c r="L423" s="103"/>
      <c r="M423" s="103"/>
      <c r="N423" s="90"/>
    </row>
    <row r="424" ht="13.5" customHeight="1">
      <c r="A424" s="90"/>
      <c r="B424" s="90"/>
      <c r="C424" s="103"/>
      <c r="D424" s="103"/>
      <c r="E424" s="103"/>
      <c r="F424" s="103"/>
      <c r="G424" s="103"/>
      <c r="H424" s="103"/>
      <c r="I424" s="103"/>
      <c r="J424" s="103"/>
      <c r="K424" s="103"/>
      <c r="L424" s="103"/>
      <c r="M424" s="103"/>
      <c r="N424" s="90"/>
    </row>
    <row r="425" ht="13.5" customHeight="1">
      <c r="A425" s="90"/>
      <c r="B425" s="90"/>
      <c r="C425" s="103"/>
      <c r="D425" s="103"/>
      <c r="E425" s="103"/>
      <c r="F425" s="103"/>
      <c r="G425" s="103"/>
      <c r="H425" s="103"/>
      <c r="I425" s="103"/>
      <c r="J425" s="103"/>
      <c r="K425" s="103"/>
      <c r="L425" s="103"/>
      <c r="M425" s="103"/>
      <c r="N425" s="90"/>
    </row>
    <row r="426" ht="13.5" customHeight="1">
      <c r="A426" s="90"/>
      <c r="B426" s="90"/>
      <c r="C426" s="103"/>
      <c r="D426" s="103"/>
      <c r="E426" s="103"/>
      <c r="F426" s="103"/>
      <c r="G426" s="103"/>
      <c r="H426" s="103"/>
      <c r="I426" s="103"/>
      <c r="J426" s="103"/>
      <c r="K426" s="103"/>
      <c r="L426" s="103"/>
      <c r="M426" s="103"/>
      <c r="N426" s="90"/>
    </row>
    <row r="427" ht="13.5" customHeight="1">
      <c r="A427" s="90"/>
      <c r="B427" s="90"/>
      <c r="C427" s="103"/>
      <c r="D427" s="103"/>
      <c r="E427" s="103"/>
      <c r="F427" s="103"/>
      <c r="G427" s="103"/>
      <c r="H427" s="103"/>
      <c r="I427" s="103"/>
      <c r="J427" s="103"/>
      <c r="K427" s="103"/>
      <c r="L427" s="103"/>
      <c r="M427" s="103"/>
      <c r="N427" s="90"/>
    </row>
    <row r="428" ht="13.5" customHeight="1">
      <c r="A428" s="90"/>
      <c r="B428" s="90"/>
      <c r="C428" s="103"/>
      <c r="D428" s="103"/>
      <c r="E428" s="103"/>
      <c r="F428" s="103"/>
      <c r="G428" s="103"/>
      <c r="H428" s="103"/>
      <c r="I428" s="103"/>
      <c r="J428" s="103"/>
      <c r="K428" s="103"/>
      <c r="L428" s="103"/>
      <c r="M428" s="103"/>
      <c r="N428" s="90"/>
    </row>
    <row r="429" ht="13.5" customHeight="1">
      <c r="A429" s="90"/>
      <c r="B429" s="90"/>
      <c r="C429" s="103"/>
      <c r="D429" s="103"/>
      <c r="E429" s="103"/>
      <c r="F429" s="103"/>
      <c r="G429" s="103"/>
      <c r="H429" s="103"/>
      <c r="I429" s="103"/>
      <c r="J429" s="103"/>
      <c r="K429" s="103"/>
      <c r="L429" s="103"/>
      <c r="M429" s="103"/>
      <c r="N429" s="90"/>
    </row>
    <row r="430" ht="13.5" customHeight="1">
      <c r="A430" s="90"/>
      <c r="B430" s="90"/>
      <c r="C430" s="103"/>
      <c r="D430" s="103"/>
      <c r="E430" s="103"/>
      <c r="F430" s="103"/>
      <c r="G430" s="103"/>
      <c r="H430" s="103"/>
      <c r="I430" s="103"/>
      <c r="J430" s="103"/>
      <c r="K430" s="103"/>
      <c r="L430" s="103"/>
      <c r="M430" s="103"/>
      <c r="N430" s="90"/>
    </row>
    <row r="431" ht="13.5" customHeight="1">
      <c r="A431" s="90"/>
      <c r="B431" s="90"/>
      <c r="C431" s="103"/>
      <c r="D431" s="103"/>
      <c r="E431" s="103"/>
      <c r="F431" s="103"/>
      <c r="G431" s="103"/>
      <c r="H431" s="103"/>
      <c r="I431" s="103"/>
      <c r="J431" s="103"/>
      <c r="K431" s="103"/>
      <c r="L431" s="103"/>
      <c r="M431" s="103"/>
      <c r="N431" s="90"/>
    </row>
    <row r="432" ht="13.5" customHeight="1">
      <c r="A432" s="90"/>
      <c r="B432" s="90"/>
      <c r="C432" s="103"/>
      <c r="D432" s="103"/>
      <c r="E432" s="103"/>
      <c r="F432" s="103"/>
      <c r="G432" s="103"/>
      <c r="H432" s="103"/>
      <c r="I432" s="103"/>
      <c r="J432" s="103"/>
      <c r="K432" s="103"/>
      <c r="L432" s="103"/>
      <c r="M432" s="103"/>
      <c r="N432" s="90"/>
    </row>
    <row r="433" ht="13.5" customHeight="1">
      <c r="A433" s="90"/>
      <c r="B433" s="90"/>
      <c r="C433" s="103"/>
      <c r="D433" s="103"/>
      <c r="E433" s="103"/>
      <c r="F433" s="103"/>
      <c r="G433" s="103"/>
      <c r="H433" s="103"/>
      <c r="I433" s="103"/>
      <c r="J433" s="103"/>
      <c r="K433" s="103"/>
      <c r="L433" s="103"/>
      <c r="M433" s="103"/>
      <c r="N433" s="90"/>
    </row>
    <row r="434" ht="13.5" customHeight="1">
      <c r="A434" s="90"/>
      <c r="B434" s="90"/>
      <c r="C434" s="103"/>
      <c r="D434" s="103"/>
      <c r="E434" s="103"/>
      <c r="F434" s="103"/>
      <c r="G434" s="103"/>
      <c r="H434" s="103"/>
      <c r="I434" s="103"/>
      <c r="J434" s="103"/>
      <c r="K434" s="103"/>
      <c r="L434" s="103"/>
      <c r="M434" s="103"/>
      <c r="N434" s="90"/>
    </row>
    <row r="435" ht="13.5" customHeight="1">
      <c r="A435" s="90"/>
      <c r="B435" s="90"/>
      <c r="C435" s="103"/>
      <c r="D435" s="103"/>
      <c r="E435" s="103"/>
      <c r="F435" s="103"/>
      <c r="G435" s="103"/>
      <c r="H435" s="103"/>
      <c r="I435" s="103"/>
      <c r="J435" s="103"/>
      <c r="K435" s="103"/>
      <c r="L435" s="103"/>
      <c r="M435" s="103"/>
      <c r="N435" s="90"/>
    </row>
    <row r="436" ht="13.5" customHeight="1">
      <c r="A436" s="90"/>
      <c r="B436" s="90"/>
      <c r="C436" s="103"/>
      <c r="D436" s="103"/>
      <c r="E436" s="103"/>
      <c r="F436" s="103"/>
      <c r="G436" s="103"/>
      <c r="H436" s="103"/>
      <c r="I436" s="103"/>
      <c r="J436" s="103"/>
      <c r="K436" s="103"/>
      <c r="L436" s="103"/>
      <c r="M436" s="103"/>
      <c r="N436" s="90"/>
    </row>
    <row r="437" ht="13.5" customHeight="1">
      <c r="A437" s="90"/>
      <c r="B437" s="90"/>
      <c r="C437" s="103"/>
      <c r="D437" s="103"/>
      <c r="E437" s="103"/>
      <c r="F437" s="103"/>
      <c r="G437" s="103"/>
      <c r="H437" s="103"/>
      <c r="I437" s="103"/>
      <c r="J437" s="103"/>
      <c r="K437" s="103"/>
      <c r="L437" s="103"/>
      <c r="M437" s="103"/>
      <c r="N437" s="90"/>
    </row>
    <row r="438" ht="13.5" customHeight="1">
      <c r="A438" s="90"/>
      <c r="B438" s="90"/>
      <c r="C438" s="103"/>
      <c r="D438" s="103"/>
      <c r="E438" s="103"/>
      <c r="F438" s="103"/>
      <c r="G438" s="103"/>
      <c r="H438" s="103"/>
      <c r="I438" s="103"/>
      <c r="J438" s="103"/>
      <c r="K438" s="103"/>
      <c r="L438" s="103"/>
      <c r="M438" s="103"/>
      <c r="N438" s="90"/>
    </row>
    <row r="439" ht="13.5" customHeight="1">
      <c r="A439" s="90"/>
      <c r="B439" s="90"/>
      <c r="C439" s="103"/>
      <c r="D439" s="103"/>
      <c r="E439" s="103"/>
      <c r="F439" s="103"/>
      <c r="G439" s="103"/>
      <c r="H439" s="103"/>
      <c r="I439" s="103"/>
      <c r="J439" s="103"/>
      <c r="K439" s="103"/>
      <c r="L439" s="103"/>
      <c r="M439" s="103"/>
      <c r="N439" s="90"/>
    </row>
    <row r="440" ht="13.5" customHeight="1">
      <c r="A440" s="90"/>
      <c r="B440" s="90"/>
      <c r="C440" s="103"/>
      <c r="D440" s="103"/>
      <c r="E440" s="103"/>
      <c r="F440" s="103"/>
      <c r="G440" s="103"/>
      <c r="H440" s="103"/>
      <c r="I440" s="103"/>
      <c r="J440" s="103"/>
      <c r="K440" s="103"/>
      <c r="L440" s="103"/>
      <c r="M440" s="103"/>
      <c r="N440" s="90"/>
    </row>
    <row r="441" ht="13.5" customHeight="1">
      <c r="A441" s="90"/>
      <c r="B441" s="90"/>
      <c r="C441" s="103"/>
      <c r="D441" s="103"/>
      <c r="E441" s="103"/>
      <c r="F441" s="103"/>
      <c r="G441" s="103"/>
      <c r="H441" s="103"/>
      <c r="I441" s="103"/>
      <c r="J441" s="103"/>
      <c r="K441" s="103"/>
      <c r="L441" s="103"/>
      <c r="M441" s="103"/>
      <c r="N441" s="90"/>
    </row>
    <row r="442" ht="13.5" customHeight="1">
      <c r="A442" s="90"/>
      <c r="B442" s="90"/>
      <c r="C442" s="103"/>
      <c r="D442" s="103"/>
      <c r="E442" s="103"/>
      <c r="F442" s="103"/>
      <c r="G442" s="103"/>
      <c r="H442" s="103"/>
      <c r="I442" s="103"/>
      <c r="J442" s="103"/>
      <c r="K442" s="103"/>
      <c r="L442" s="103"/>
      <c r="M442" s="103"/>
      <c r="N442" s="90"/>
    </row>
    <row r="443" ht="13.5" customHeight="1">
      <c r="A443" s="90"/>
      <c r="B443" s="90"/>
      <c r="C443" s="103"/>
      <c r="D443" s="103"/>
      <c r="E443" s="103"/>
      <c r="F443" s="103"/>
      <c r="G443" s="103"/>
      <c r="H443" s="103"/>
      <c r="I443" s="103"/>
      <c r="J443" s="103"/>
      <c r="K443" s="103"/>
      <c r="L443" s="103"/>
      <c r="M443" s="103"/>
      <c r="N443" s="90"/>
    </row>
    <row r="444" ht="13.5" customHeight="1">
      <c r="A444" s="90"/>
      <c r="B444" s="90"/>
      <c r="C444" s="103"/>
      <c r="D444" s="103"/>
      <c r="E444" s="103"/>
      <c r="F444" s="103"/>
      <c r="G444" s="103"/>
      <c r="H444" s="103"/>
      <c r="I444" s="103"/>
      <c r="J444" s="103"/>
      <c r="K444" s="103"/>
      <c r="L444" s="103"/>
      <c r="M444" s="103"/>
      <c r="N444" s="90"/>
    </row>
    <row r="445" ht="13.5" customHeight="1">
      <c r="A445" s="90"/>
      <c r="B445" s="90"/>
      <c r="C445" s="103"/>
      <c r="D445" s="103"/>
      <c r="E445" s="103"/>
      <c r="F445" s="103"/>
      <c r="G445" s="103"/>
      <c r="H445" s="103"/>
      <c r="I445" s="103"/>
      <c r="J445" s="103"/>
      <c r="K445" s="103"/>
      <c r="L445" s="103"/>
      <c r="M445" s="103"/>
      <c r="N445" s="90"/>
    </row>
    <row r="446" ht="13.5" customHeight="1">
      <c r="A446" s="90"/>
      <c r="B446" s="90"/>
      <c r="C446" s="103"/>
      <c r="D446" s="103"/>
      <c r="E446" s="103"/>
      <c r="F446" s="103"/>
      <c r="G446" s="103"/>
      <c r="H446" s="103"/>
      <c r="I446" s="103"/>
      <c r="J446" s="103"/>
      <c r="K446" s="103"/>
      <c r="L446" s="103"/>
      <c r="M446" s="103"/>
      <c r="N446" s="90"/>
    </row>
    <row r="447" ht="13.5" customHeight="1">
      <c r="A447" s="90"/>
      <c r="B447" s="90"/>
      <c r="C447" s="103"/>
      <c r="D447" s="103"/>
      <c r="E447" s="103"/>
      <c r="F447" s="103"/>
      <c r="G447" s="103"/>
      <c r="H447" s="103"/>
      <c r="I447" s="103"/>
      <c r="J447" s="103"/>
      <c r="K447" s="103"/>
      <c r="L447" s="103"/>
      <c r="M447" s="103"/>
      <c r="N447" s="90"/>
    </row>
    <row r="448" ht="13.5" customHeight="1">
      <c r="A448" s="90"/>
      <c r="B448" s="90"/>
      <c r="C448" s="103"/>
      <c r="D448" s="103"/>
      <c r="E448" s="103"/>
      <c r="F448" s="103"/>
      <c r="G448" s="103"/>
      <c r="H448" s="103"/>
      <c r="I448" s="103"/>
      <c r="J448" s="103"/>
      <c r="K448" s="103"/>
      <c r="L448" s="103"/>
      <c r="M448" s="103"/>
      <c r="N448" s="90"/>
    </row>
    <row r="449" ht="13.5" customHeight="1">
      <c r="A449" s="90"/>
      <c r="B449" s="90"/>
      <c r="C449" s="103"/>
      <c r="D449" s="103"/>
      <c r="E449" s="103"/>
      <c r="F449" s="103"/>
      <c r="G449" s="103"/>
      <c r="H449" s="103"/>
      <c r="I449" s="103"/>
      <c r="J449" s="103"/>
      <c r="K449" s="103"/>
      <c r="L449" s="103"/>
      <c r="M449" s="103"/>
      <c r="N449" s="90"/>
    </row>
    <row r="450" ht="13.5" customHeight="1">
      <c r="A450" s="90"/>
      <c r="B450" s="90"/>
      <c r="C450" s="103"/>
      <c r="D450" s="103"/>
      <c r="E450" s="103"/>
      <c r="F450" s="103"/>
      <c r="G450" s="103"/>
      <c r="H450" s="103"/>
      <c r="I450" s="103"/>
      <c r="J450" s="103"/>
      <c r="K450" s="103"/>
      <c r="L450" s="103"/>
      <c r="M450" s="103"/>
      <c r="N450" s="90"/>
    </row>
    <row r="451" ht="13.5" customHeight="1">
      <c r="A451" s="90"/>
      <c r="B451" s="90"/>
      <c r="C451" s="103"/>
      <c r="D451" s="103"/>
      <c r="E451" s="103"/>
      <c r="F451" s="103"/>
      <c r="G451" s="103"/>
      <c r="H451" s="103"/>
      <c r="I451" s="103"/>
      <c r="J451" s="103"/>
      <c r="K451" s="103"/>
      <c r="L451" s="103"/>
      <c r="M451" s="103"/>
      <c r="N451" s="90"/>
    </row>
    <row r="452" ht="13.5" customHeight="1">
      <c r="A452" s="90"/>
      <c r="B452" s="90"/>
      <c r="C452" s="103"/>
      <c r="D452" s="103"/>
      <c r="E452" s="103"/>
      <c r="F452" s="103"/>
      <c r="G452" s="103"/>
      <c r="H452" s="103"/>
      <c r="I452" s="103"/>
      <c r="J452" s="103"/>
      <c r="K452" s="103"/>
      <c r="L452" s="103"/>
      <c r="M452" s="103"/>
      <c r="N452" s="90"/>
    </row>
    <row r="453" ht="13.5" customHeight="1">
      <c r="A453" s="90"/>
      <c r="B453" s="90"/>
      <c r="C453" s="103"/>
      <c r="D453" s="103"/>
      <c r="E453" s="103"/>
      <c r="F453" s="103"/>
      <c r="G453" s="103"/>
      <c r="H453" s="103"/>
      <c r="I453" s="103"/>
      <c r="J453" s="103"/>
      <c r="K453" s="103"/>
      <c r="L453" s="103"/>
      <c r="M453" s="103"/>
      <c r="N453" s="90"/>
    </row>
    <row r="454" ht="13.5" customHeight="1">
      <c r="A454" s="90"/>
      <c r="B454" s="90"/>
      <c r="C454" s="103"/>
      <c r="D454" s="103"/>
      <c r="E454" s="103"/>
      <c r="F454" s="103"/>
      <c r="G454" s="103"/>
      <c r="H454" s="103"/>
      <c r="I454" s="103"/>
      <c r="J454" s="103"/>
      <c r="K454" s="103"/>
      <c r="L454" s="103"/>
      <c r="M454" s="103"/>
      <c r="N454" s="90"/>
    </row>
    <row r="455" ht="13.5" customHeight="1">
      <c r="A455" s="90"/>
      <c r="B455" s="90"/>
      <c r="C455" s="103"/>
      <c r="D455" s="103"/>
      <c r="E455" s="103"/>
      <c r="F455" s="103"/>
      <c r="G455" s="103"/>
      <c r="H455" s="103"/>
      <c r="I455" s="103"/>
      <c r="J455" s="103"/>
      <c r="K455" s="103"/>
      <c r="L455" s="103"/>
      <c r="M455" s="103"/>
      <c r="N455" s="90"/>
    </row>
    <row r="456" ht="13.5" customHeight="1">
      <c r="A456" s="90"/>
      <c r="B456" s="90"/>
      <c r="C456" s="103"/>
      <c r="D456" s="103"/>
      <c r="E456" s="103"/>
      <c r="F456" s="103"/>
      <c r="G456" s="103"/>
      <c r="H456" s="103"/>
      <c r="I456" s="103"/>
      <c r="J456" s="103"/>
      <c r="K456" s="103"/>
      <c r="L456" s="103"/>
      <c r="M456" s="103"/>
      <c r="N456" s="90"/>
    </row>
    <row r="457" ht="13.5" customHeight="1">
      <c r="A457" s="90"/>
      <c r="B457" s="90"/>
      <c r="C457" s="103"/>
      <c r="D457" s="103"/>
      <c r="E457" s="103"/>
      <c r="F457" s="103"/>
      <c r="G457" s="103"/>
      <c r="H457" s="103"/>
      <c r="I457" s="103"/>
      <c r="J457" s="103"/>
      <c r="K457" s="103"/>
      <c r="L457" s="103"/>
      <c r="M457" s="103"/>
      <c r="N457" s="90"/>
    </row>
    <row r="458" ht="13.5" customHeight="1">
      <c r="A458" s="90"/>
      <c r="B458" s="90"/>
      <c r="C458" s="103"/>
      <c r="D458" s="103"/>
      <c r="E458" s="103"/>
      <c r="F458" s="103"/>
      <c r="G458" s="103"/>
      <c r="H458" s="103"/>
      <c r="I458" s="103"/>
      <c r="J458" s="103"/>
      <c r="K458" s="103"/>
      <c r="L458" s="103"/>
      <c r="M458" s="103"/>
      <c r="N458" s="90"/>
    </row>
    <row r="459" ht="13.5" customHeight="1">
      <c r="A459" s="90"/>
      <c r="B459" s="90"/>
      <c r="C459" s="103"/>
      <c r="D459" s="103"/>
      <c r="E459" s="103"/>
      <c r="F459" s="103"/>
      <c r="G459" s="103"/>
      <c r="H459" s="103"/>
      <c r="I459" s="103"/>
      <c r="J459" s="103"/>
      <c r="K459" s="103"/>
      <c r="L459" s="103"/>
      <c r="M459" s="103"/>
      <c r="N459" s="90"/>
    </row>
    <row r="460" ht="13.5" customHeight="1">
      <c r="A460" s="90"/>
      <c r="B460" s="90"/>
      <c r="C460" s="103"/>
      <c r="D460" s="103"/>
      <c r="E460" s="103"/>
      <c r="F460" s="103"/>
      <c r="G460" s="103"/>
      <c r="H460" s="103"/>
      <c r="I460" s="103"/>
      <c r="J460" s="103"/>
      <c r="K460" s="103"/>
      <c r="L460" s="103"/>
      <c r="M460" s="103"/>
      <c r="N460" s="90"/>
    </row>
    <row r="461" ht="13.5" customHeight="1">
      <c r="A461" s="90"/>
      <c r="B461" s="90"/>
      <c r="C461" s="103"/>
      <c r="D461" s="103"/>
      <c r="E461" s="103"/>
      <c r="F461" s="103"/>
      <c r="G461" s="103"/>
      <c r="H461" s="103"/>
      <c r="I461" s="103"/>
      <c r="J461" s="103"/>
      <c r="K461" s="103"/>
      <c r="L461" s="103"/>
      <c r="M461" s="103"/>
      <c r="N461" s="90"/>
    </row>
    <row r="462" ht="13.5" customHeight="1">
      <c r="A462" s="90"/>
      <c r="B462" s="90"/>
      <c r="C462" s="103"/>
      <c r="D462" s="103"/>
      <c r="E462" s="103"/>
      <c r="F462" s="103"/>
      <c r="G462" s="103"/>
      <c r="H462" s="103"/>
      <c r="I462" s="103"/>
      <c r="J462" s="103"/>
      <c r="K462" s="103"/>
      <c r="L462" s="103"/>
      <c r="M462" s="103"/>
      <c r="N462" s="90"/>
    </row>
    <row r="463" ht="13.5" customHeight="1">
      <c r="A463" s="90"/>
      <c r="B463" s="90"/>
      <c r="C463" s="103"/>
      <c r="D463" s="103"/>
      <c r="E463" s="103"/>
      <c r="F463" s="103"/>
      <c r="G463" s="103"/>
      <c r="H463" s="103"/>
      <c r="I463" s="103"/>
      <c r="J463" s="103"/>
      <c r="K463" s="103"/>
      <c r="L463" s="103"/>
      <c r="M463" s="103"/>
      <c r="N463" s="90"/>
    </row>
    <row r="464" ht="13.5" customHeight="1">
      <c r="A464" s="90"/>
      <c r="B464" s="90"/>
      <c r="C464" s="103"/>
      <c r="D464" s="103"/>
      <c r="E464" s="103"/>
      <c r="F464" s="103"/>
      <c r="G464" s="103"/>
      <c r="H464" s="103"/>
      <c r="I464" s="103"/>
      <c r="J464" s="103"/>
      <c r="K464" s="103"/>
      <c r="L464" s="103"/>
      <c r="M464" s="103"/>
      <c r="N464" s="90"/>
    </row>
    <row r="465" ht="13.5" customHeight="1">
      <c r="A465" s="90"/>
      <c r="B465" s="90"/>
      <c r="C465" s="103"/>
      <c r="D465" s="103"/>
      <c r="E465" s="103"/>
      <c r="F465" s="103"/>
      <c r="G465" s="103"/>
      <c r="H465" s="103"/>
      <c r="I465" s="103"/>
      <c r="J465" s="103"/>
      <c r="K465" s="103"/>
      <c r="L465" s="103"/>
      <c r="M465" s="103"/>
      <c r="N465" s="90"/>
    </row>
    <row r="466" ht="13.5" customHeight="1">
      <c r="A466" s="90"/>
      <c r="B466" s="90"/>
      <c r="C466" s="103"/>
      <c r="D466" s="103"/>
      <c r="E466" s="103"/>
      <c r="F466" s="103"/>
      <c r="G466" s="103"/>
      <c r="H466" s="103"/>
      <c r="I466" s="103"/>
      <c r="J466" s="103"/>
      <c r="K466" s="103"/>
      <c r="L466" s="103"/>
      <c r="M466" s="103"/>
      <c r="N466" s="90"/>
    </row>
    <row r="467" ht="13.5" customHeight="1">
      <c r="A467" s="90"/>
      <c r="B467" s="90"/>
      <c r="C467" s="103"/>
      <c r="D467" s="103"/>
      <c r="E467" s="103"/>
      <c r="F467" s="103"/>
      <c r="G467" s="103"/>
      <c r="H467" s="103"/>
      <c r="I467" s="103"/>
      <c r="J467" s="103"/>
      <c r="K467" s="103"/>
      <c r="L467" s="103"/>
      <c r="M467" s="103"/>
      <c r="N467" s="90"/>
    </row>
    <row r="468" ht="13.5" customHeight="1">
      <c r="A468" s="90"/>
      <c r="B468" s="90"/>
      <c r="C468" s="103"/>
      <c r="D468" s="103"/>
      <c r="E468" s="103"/>
      <c r="F468" s="103"/>
      <c r="G468" s="103"/>
      <c r="H468" s="103"/>
      <c r="I468" s="103"/>
      <c r="J468" s="103"/>
      <c r="K468" s="103"/>
      <c r="L468" s="103"/>
      <c r="M468" s="103"/>
      <c r="N468" s="90"/>
    </row>
    <row r="469" ht="13.5" customHeight="1">
      <c r="A469" s="90"/>
      <c r="B469" s="90"/>
      <c r="C469" s="103"/>
      <c r="D469" s="103"/>
      <c r="E469" s="103"/>
      <c r="F469" s="103"/>
      <c r="G469" s="103"/>
      <c r="H469" s="103"/>
      <c r="I469" s="103"/>
      <c r="J469" s="103"/>
      <c r="K469" s="103"/>
      <c r="L469" s="103"/>
      <c r="M469" s="103"/>
      <c r="N469" s="90"/>
    </row>
    <row r="470" ht="13.5" customHeight="1">
      <c r="A470" s="90"/>
      <c r="B470" s="90"/>
      <c r="C470" s="103"/>
      <c r="D470" s="103"/>
      <c r="E470" s="103"/>
      <c r="F470" s="103"/>
      <c r="G470" s="103"/>
      <c r="H470" s="103"/>
      <c r="I470" s="103"/>
      <c r="J470" s="103"/>
      <c r="K470" s="103"/>
      <c r="L470" s="103"/>
      <c r="M470" s="103"/>
      <c r="N470" s="90"/>
    </row>
    <row r="471" ht="13.5" customHeight="1">
      <c r="A471" s="90"/>
      <c r="B471" s="90"/>
      <c r="C471" s="103"/>
      <c r="D471" s="103"/>
      <c r="E471" s="103"/>
      <c r="F471" s="103"/>
      <c r="G471" s="103"/>
      <c r="H471" s="103"/>
      <c r="I471" s="103"/>
      <c r="J471" s="103"/>
      <c r="K471" s="103"/>
      <c r="L471" s="103"/>
      <c r="M471" s="103"/>
      <c r="N471" s="90"/>
    </row>
    <row r="472" ht="13.5" customHeight="1">
      <c r="A472" s="90"/>
      <c r="B472" s="90"/>
      <c r="C472" s="103"/>
      <c r="D472" s="103"/>
      <c r="E472" s="103"/>
      <c r="F472" s="103"/>
      <c r="G472" s="103"/>
      <c r="H472" s="103"/>
      <c r="I472" s="103"/>
      <c r="J472" s="103"/>
      <c r="K472" s="103"/>
      <c r="L472" s="103"/>
      <c r="M472" s="103"/>
      <c r="N472" s="90"/>
    </row>
    <row r="473" ht="13.5" customHeight="1">
      <c r="A473" s="90"/>
      <c r="B473" s="90"/>
      <c r="C473" s="103"/>
      <c r="D473" s="103"/>
      <c r="E473" s="103"/>
      <c r="F473" s="103"/>
      <c r="G473" s="103"/>
      <c r="H473" s="103"/>
      <c r="I473" s="103"/>
      <c r="J473" s="103"/>
      <c r="K473" s="103"/>
      <c r="L473" s="103"/>
      <c r="M473" s="103"/>
      <c r="N473" s="90"/>
    </row>
    <row r="474" ht="13.5" customHeight="1">
      <c r="A474" s="90"/>
      <c r="B474" s="90"/>
      <c r="C474" s="103"/>
      <c r="D474" s="103"/>
      <c r="E474" s="103"/>
      <c r="F474" s="103"/>
      <c r="G474" s="103"/>
      <c r="H474" s="103"/>
      <c r="I474" s="103"/>
      <c r="J474" s="103"/>
      <c r="K474" s="103"/>
      <c r="L474" s="103"/>
      <c r="M474" s="103"/>
      <c r="N474" s="90"/>
    </row>
    <row r="475" ht="13.5" customHeight="1">
      <c r="A475" s="90"/>
      <c r="B475" s="90"/>
      <c r="C475" s="103"/>
      <c r="D475" s="103"/>
      <c r="E475" s="103"/>
      <c r="F475" s="103"/>
      <c r="G475" s="103"/>
      <c r="H475" s="103"/>
      <c r="I475" s="103"/>
      <c r="J475" s="103"/>
      <c r="K475" s="103"/>
      <c r="L475" s="103"/>
      <c r="M475" s="103"/>
      <c r="N475" s="90"/>
    </row>
    <row r="476" ht="13.5" customHeight="1">
      <c r="A476" s="90"/>
      <c r="B476" s="90"/>
      <c r="C476" s="103"/>
      <c r="D476" s="103"/>
      <c r="E476" s="103"/>
      <c r="F476" s="103"/>
      <c r="G476" s="103"/>
      <c r="H476" s="103"/>
      <c r="I476" s="103"/>
      <c r="J476" s="103"/>
      <c r="K476" s="103"/>
      <c r="L476" s="103"/>
      <c r="M476" s="103"/>
      <c r="N476" s="90"/>
    </row>
    <row r="477" ht="13.5" customHeight="1">
      <c r="A477" s="90"/>
      <c r="B477" s="90"/>
      <c r="C477" s="103"/>
      <c r="D477" s="103"/>
      <c r="E477" s="103"/>
      <c r="F477" s="103"/>
      <c r="G477" s="103"/>
      <c r="H477" s="103"/>
      <c r="I477" s="103"/>
      <c r="J477" s="103"/>
      <c r="K477" s="103"/>
      <c r="L477" s="103"/>
      <c r="M477" s="103"/>
      <c r="N477" s="90"/>
    </row>
    <row r="478" ht="13.5" customHeight="1">
      <c r="A478" s="90"/>
      <c r="B478" s="90"/>
      <c r="C478" s="103"/>
      <c r="D478" s="103"/>
      <c r="E478" s="103"/>
      <c r="F478" s="103"/>
      <c r="G478" s="103"/>
      <c r="H478" s="103"/>
      <c r="I478" s="103"/>
      <c r="J478" s="103"/>
      <c r="K478" s="103"/>
      <c r="L478" s="103"/>
      <c r="M478" s="103"/>
      <c r="N478" s="90"/>
    </row>
    <row r="479" ht="13.5" customHeight="1">
      <c r="A479" s="90"/>
      <c r="B479" s="90"/>
      <c r="C479" s="103"/>
      <c r="D479" s="103"/>
      <c r="E479" s="103"/>
      <c r="F479" s="103"/>
      <c r="G479" s="103"/>
      <c r="H479" s="103"/>
      <c r="I479" s="103"/>
      <c r="J479" s="103"/>
      <c r="K479" s="103"/>
      <c r="L479" s="103"/>
      <c r="M479" s="103"/>
      <c r="N479" s="90"/>
    </row>
    <row r="480" ht="13.5" customHeight="1">
      <c r="A480" s="90"/>
      <c r="B480" s="90"/>
      <c r="C480" s="103"/>
      <c r="D480" s="103"/>
      <c r="E480" s="103"/>
      <c r="F480" s="103"/>
      <c r="G480" s="103"/>
      <c r="H480" s="103"/>
      <c r="I480" s="103"/>
      <c r="J480" s="103"/>
      <c r="K480" s="103"/>
      <c r="L480" s="103"/>
      <c r="M480" s="103"/>
      <c r="N480" s="90"/>
    </row>
    <row r="481" ht="13.5" customHeight="1">
      <c r="A481" s="90"/>
      <c r="B481" s="90"/>
      <c r="C481" s="103"/>
      <c r="D481" s="103"/>
      <c r="E481" s="103"/>
      <c r="F481" s="103"/>
      <c r="G481" s="103"/>
      <c r="H481" s="103"/>
      <c r="I481" s="103"/>
      <c r="J481" s="103"/>
      <c r="K481" s="103"/>
      <c r="L481" s="103"/>
      <c r="M481" s="103"/>
      <c r="N481" s="90"/>
    </row>
    <row r="482" ht="13.5" customHeight="1">
      <c r="A482" s="90"/>
      <c r="B482" s="90"/>
      <c r="C482" s="103"/>
      <c r="D482" s="103"/>
      <c r="E482" s="103"/>
      <c r="F482" s="103"/>
      <c r="G482" s="103"/>
      <c r="H482" s="103"/>
      <c r="I482" s="103"/>
      <c r="J482" s="103"/>
      <c r="K482" s="103"/>
      <c r="L482" s="103"/>
      <c r="M482" s="103"/>
      <c r="N482" s="90"/>
    </row>
    <row r="483" ht="13.5" customHeight="1">
      <c r="A483" s="90"/>
      <c r="B483" s="90"/>
      <c r="C483" s="103"/>
      <c r="D483" s="103"/>
      <c r="E483" s="103"/>
      <c r="F483" s="103"/>
      <c r="G483" s="103"/>
      <c r="H483" s="103"/>
      <c r="I483" s="103"/>
      <c r="J483" s="103"/>
      <c r="K483" s="103"/>
      <c r="L483" s="103"/>
      <c r="M483" s="103"/>
      <c r="N483" s="90"/>
    </row>
    <row r="484" ht="13.5" customHeight="1">
      <c r="A484" s="90"/>
      <c r="B484" s="90"/>
      <c r="C484" s="103"/>
      <c r="D484" s="103"/>
      <c r="E484" s="103"/>
      <c r="F484" s="103"/>
      <c r="G484" s="103"/>
      <c r="H484" s="103"/>
      <c r="I484" s="103"/>
      <c r="J484" s="103"/>
      <c r="K484" s="103"/>
      <c r="L484" s="103"/>
      <c r="M484" s="103"/>
      <c r="N484" s="90"/>
    </row>
    <row r="485" ht="13.5" customHeight="1">
      <c r="A485" s="90"/>
      <c r="B485" s="90"/>
      <c r="C485" s="103"/>
      <c r="D485" s="103"/>
      <c r="E485" s="103"/>
      <c r="F485" s="103"/>
      <c r="G485" s="103"/>
      <c r="H485" s="103"/>
      <c r="I485" s="103"/>
      <c r="J485" s="103"/>
      <c r="K485" s="103"/>
      <c r="L485" s="103"/>
      <c r="M485" s="103"/>
      <c r="N485" s="90"/>
    </row>
    <row r="486" ht="13.5" customHeight="1">
      <c r="A486" s="90"/>
      <c r="B486" s="90"/>
      <c r="C486" s="103"/>
      <c r="D486" s="103"/>
      <c r="E486" s="103"/>
      <c r="F486" s="103"/>
      <c r="G486" s="103"/>
      <c r="H486" s="103"/>
      <c r="I486" s="103"/>
      <c r="J486" s="103"/>
      <c r="K486" s="103"/>
      <c r="L486" s="103"/>
      <c r="M486" s="103"/>
      <c r="N486" s="90"/>
    </row>
    <row r="487" ht="13.5" customHeight="1">
      <c r="A487" s="90"/>
      <c r="B487" s="90"/>
      <c r="C487" s="103"/>
      <c r="D487" s="103"/>
      <c r="E487" s="103"/>
      <c r="F487" s="103"/>
      <c r="G487" s="103"/>
      <c r="H487" s="103"/>
      <c r="I487" s="103"/>
      <c r="J487" s="103"/>
      <c r="K487" s="103"/>
      <c r="L487" s="103"/>
      <c r="M487" s="103"/>
      <c r="N487" s="90"/>
    </row>
    <row r="488" ht="13.5" customHeight="1">
      <c r="A488" s="90"/>
      <c r="B488" s="90"/>
      <c r="C488" s="103"/>
      <c r="D488" s="103"/>
      <c r="E488" s="103"/>
      <c r="F488" s="103"/>
      <c r="G488" s="103"/>
      <c r="H488" s="103"/>
      <c r="I488" s="103"/>
      <c r="J488" s="103"/>
      <c r="K488" s="103"/>
      <c r="L488" s="103"/>
      <c r="M488" s="103"/>
      <c r="N488" s="90"/>
    </row>
    <row r="489" ht="13.5" customHeight="1">
      <c r="A489" s="90"/>
      <c r="B489" s="90"/>
      <c r="C489" s="103"/>
      <c r="D489" s="103"/>
      <c r="E489" s="103"/>
      <c r="F489" s="103"/>
      <c r="G489" s="103"/>
      <c r="H489" s="103"/>
      <c r="I489" s="103"/>
      <c r="J489" s="103"/>
      <c r="K489" s="103"/>
      <c r="L489" s="103"/>
      <c r="M489" s="103"/>
      <c r="N489" s="90"/>
    </row>
    <row r="490" ht="13.5" customHeight="1">
      <c r="A490" s="90"/>
      <c r="B490" s="90"/>
      <c r="C490" s="103"/>
      <c r="D490" s="103"/>
      <c r="E490" s="103"/>
      <c r="F490" s="103"/>
      <c r="G490" s="103"/>
      <c r="H490" s="103"/>
      <c r="I490" s="103"/>
      <c r="J490" s="103"/>
      <c r="K490" s="103"/>
      <c r="L490" s="103"/>
      <c r="M490" s="103"/>
      <c r="N490" s="90"/>
    </row>
    <row r="491" ht="13.5" customHeight="1">
      <c r="A491" s="90"/>
      <c r="B491" s="90"/>
      <c r="C491" s="103"/>
      <c r="D491" s="103"/>
      <c r="E491" s="103"/>
      <c r="F491" s="103"/>
      <c r="G491" s="103"/>
      <c r="H491" s="103"/>
      <c r="I491" s="103"/>
      <c r="J491" s="103"/>
      <c r="K491" s="103"/>
      <c r="L491" s="103"/>
      <c r="M491" s="103"/>
      <c r="N491" s="90"/>
    </row>
    <row r="492" ht="13.5" customHeight="1">
      <c r="A492" s="90"/>
      <c r="B492" s="90"/>
      <c r="C492" s="103"/>
      <c r="D492" s="103"/>
      <c r="E492" s="103"/>
      <c r="F492" s="103"/>
      <c r="G492" s="103"/>
      <c r="H492" s="103"/>
      <c r="I492" s="103"/>
      <c r="J492" s="103"/>
      <c r="K492" s="103"/>
      <c r="L492" s="103"/>
      <c r="M492" s="103"/>
      <c r="N492" s="90"/>
    </row>
    <row r="493" ht="13.5" customHeight="1">
      <c r="A493" s="90"/>
      <c r="B493" s="90"/>
      <c r="C493" s="103"/>
      <c r="D493" s="103"/>
      <c r="E493" s="103"/>
      <c r="F493" s="103"/>
      <c r="G493" s="103"/>
      <c r="H493" s="103"/>
      <c r="I493" s="103"/>
      <c r="J493" s="103"/>
      <c r="K493" s="103"/>
      <c r="L493" s="103"/>
      <c r="M493" s="103"/>
      <c r="N493" s="90"/>
    </row>
    <row r="494" ht="13.5" customHeight="1">
      <c r="A494" s="90"/>
      <c r="B494" s="90"/>
      <c r="C494" s="103"/>
      <c r="D494" s="103"/>
      <c r="E494" s="103"/>
      <c r="F494" s="103"/>
      <c r="G494" s="103"/>
      <c r="H494" s="103"/>
      <c r="I494" s="103"/>
      <c r="J494" s="103"/>
      <c r="K494" s="103"/>
      <c r="L494" s="103"/>
      <c r="M494" s="103"/>
      <c r="N494" s="90"/>
    </row>
    <row r="495" ht="13.5" customHeight="1">
      <c r="A495" s="90"/>
      <c r="B495" s="90"/>
      <c r="C495" s="103"/>
      <c r="D495" s="103"/>
      <c r="E495" s="103"/>
      <c r="F495" s="103"/>
      <c r="G495" s="103"/>
      <c r="H495" s="103"/>
      <c r="I495" s="103"/>
      <c r="J495" s="103"/>
      <c r="K495" s="103"/>
      <c r="L495" s="103"/>
      <c r="M495" s="103"/>
      <c r="N495" s="90"/>
    </row>
    <row r="496" ht="13.5" customHeight="1">
      <c r="A496" s="90"/>
      <c r="B496" s="90"/>
      <c r="C496" s="103"/>
      <c r="D496" s="103"/>
      <c r="E496" s="103"/>
      <c r="F496" s="103"/>
      <c r="G496" s="103"/>
      <c r="H496" s="103"/>
      <c r="I496" s="103"/>
      <c r="J496" s="103"/>
      <c r="K496" s="103"/>
      <c r="L496" s="103"/>
      <c r="M496" s="103"/>
      <c r="N496" s="90"/>
    </row>
    <row r="497" ht="13.5" customHeight="1">
      <c r="A497" s="90"/>
      <c r="B497" s="90"/>
      <c r="C497" s="103"/>
      <c r="D497" s="103"/>
      <c r="E497" s="103"/>
      <c r="F497" s="103"/>
      <c r="G497" s="103"/>
      <c r="H497" s="103"/>
      <c r="I497" s="103"/>
      <c r="J497" s="103"/>
      <c r="K497" s="103"/>
      <c r="L497" s="103"/>
      <c r="M497" s="103"/>
      <c r="N497" s="90"/>
    </row>
    <row r="498" ht="13.5" customHeight="1">
      <c r="A498" s="90"/>
      <c r="B498" s="90"/>
      <c r="C498" s="103"/>
      <c r="D498" s="103"/>
      <c r="E498" s="103"/>
      <c r="F498" s="103"/>
      <c r="G498" s="103"/>
      <c r="H498" s="103"/>
      <c r="I498" s="103"/>
      <c r="J498" s="103"/>
      <c r="K498" s="103"/>
      <c r="L498" s="103"/>
      <c r="M498" s="103"/>
      <c r="N498" s="90"/>
    </row>
    <row r="499" ht="13.5" customHeight="1">
      <c r="A499" s="90"/>
      <c r="B499" s="90"/>
      <c r="C499" s="103"/>
      <c r="D499" s="103"/>
      <c r="E499" s="103"/>
      <c r="F499" s="103"/>
      <c r="G499" s="103"/>
      <c r="H499" s="103"/>
      <c r="I499" s="103"/>
      <c r="J499" s="103"/>
      <c r="K499" s="103"/>
      <c r="L499" s="103"/>
      <c r="M499" s="103"/>
      <c r="N499" s="90"/>
    </row>
    <row r="500" ht="13.5" customHeight="1">
      <c r="A500" s="90"/>
      <c r="B500" s="90"/>
      <c r="C500" s="103"/>
      <c r="D500" s="103"/>
      <c r="E500" s="103"/>
      <c r="F500" s="103"/>
      <c r="G500" s="103"/>
      <c r="H500" s="103"/>
      <c r="I500" s="103"/>
      <c r="J500" s="103"/>
      <c r="K500" s="103"/>
      <c r="L500" s="103"/>
      <c r="M500" s="103"/>
      <c r="N500" s="90"/>
    </row>
    <row r="501" ht="13.5" customHeight="1">
      <c r="A501" s="90"/>
      <c r="B501" s="90"/>
      <c r="C501" s="103"/>
      <c r="D501" s="103"/>
      <c r="E501" s="103"/>
      <c r="F501" s="103"/>
      <c r="G501" s="103"/>
      <c r="H501" s="103"/>
      <c r="I501" s="103"/>
      <c r="J501" s="103"/>
      <c r="K501" s="103"/>
      <c r="L501" s="103"/>
      <c r="M501" s="103"/>
      <c r="N501" s="90"/>
    </row>
    <row r="502" ht="13.5" customHeight="1">
      <c r="A502" s="90"/>
      <c r="B502" s="90"/>
      <c r="C502" s="103"/>
      <c r="D502" s="103"/>
      <c r="E502" s="103"/>
      <c r="F502" s="103"/>
      <c r="G502" s="103"/>
      <c r="H502" s="103"/>
      <c r="I502" s="103"/>
      <c r="J502" s="103"/>
      <c r="K502" s="103"/>
      <c r="L502" s="103"/>
      <c r="M502" s="103"/>
      <c r="N502" s="90"/>
    </row>
    <row r="503" ht="13.5" customHeight="1">
      <c r="A503" s="90"/>
      <c r="B503" s="90"/>
      <c r="C503" s="103"/>
      <c r="D503" s="103"/>
      <c r="E503" s="103"/>
      <c r="F503" s="103"/>
      <c r="G503" s="103"/>
      <c r="H503" s="103"/>
      <c r="I503" s="103"/>
      <c r="J503" s="103"/>
      <c r="K503" s="103"/>
      <c r="L503" s="103"/>
      <c r="M503" s="103"/>
      <c r="N503" s="90"/>
    </row>
    <row r="504" ht="13.5" customHeight="1">
      <c r="A504" s="90"/>
      <c r="B504" s="90"/>
      <c r="C504" s="103"/>
      <c r="D504" s="103"/>
      <c r="E504" s="103"/>
      <c r="F504" s="103"/>
      <c r="G504" s="103"/>
      <c r="H504" s="103"/>
      <c r="I504" s="103"/>
      <c r="J504" s="103"/>
      <c r="K504" s="103"/>
      <c r="L504" s="103"/>
      <c r="M504" s="103"/>
      <c r="N504" s="90"/>
    </row>
    <row r="505" ht="13.5" customHeight="1">
      <c r="A505" s="90"/>
      <c r="B505" s="90"/>
      <c r="C505" s="103"/>
      <c r="D505" s="103"/>
      <c r="E505" s="103"/>
      <c r="F505" s="103"/>
      <c r="G505" s="103"/>
      <c r="H505" s="103"/>
      <c r="I505" s="103"/>
      <c r="J505" s="103"/>
      <c r="K505" s="103"/>
      <c r="L505" s="103"/>
      <c r="M505" s="103"/>
      <c r="N505" s="90"/>
    </row>
    <row r="506" ht="13.5" customHeight="1">
      <c r="A506" s="90"/>
      <c r="B506" s="90"/>
      <c r="C506" s="103"/>
      <c r="D506" s="103"/>
      <c r="E506" s="103"/>
      <c r="F506" s="103"/>
      <c r="G506" s="103"/>
      <c r="H506" s="103"/>
      <c r="I506" s="103"/>
      <c r="J506" s="103"/>
      <c r="K506" s="103"/>
      <c r="L506" s="103"/>
      <c r="M506" s="103"/>
      <c r="N506" s="90"/>
    </row>
    <row r="507" ht="13.5" customHeight="1">
      <c r="A507" s="90"/>
      <c r="B507" s="90"/>
      <c r="C507" s="103"/>
      <c r="D507" s="103"/>
      <c r="E507" s="103"/>
      <c r="F507" s="103"/>
      <c r="G507" s="103"/>
      <c r="H507" s="103"/>
      <c r="I507" s="103"/>
      <c r="J507" s="103"/>
      <c r="K507" s="103"/>
      <c r="L507" s="103"/>
      <c r="M507" s="103"/>
      <c r="N507" s="90"/>
    </row>
    <row r="508" ht="13.5" customHeight="1">
      <c r="A508" s="90"/>
      <c r="B508" s="90"/>
      <c r="C508" s="103"/>
      <c r="D508" s="103"/>
      <c r="E508" s="103"/>
      <c r="F508" s="103"/>
      <c r="G508" s="103"/>
      <c r="H508" s="103"/>
      <c r="I508" s="103"/>
      <c r="J508" s="103"/>
      <c r="K508" s="103"/>
      <c r="L508" s="103"/>
      <c r="M508" s="103"/>
      <c r="N508" s="90"/>
    </row>
    <row r="509" ht="13.5" customHeight="1">
      <c r="A509" s="90"/>
      <c r="B509" s="90"/>
      <c r="C509" s="103"/>
      <c r="D509" s="103"/>
      <c r="E509" s="103"/>
      <c r="F509" s="103"/>
      <c r="G509" s="103"/>
      <c r="H509" s="103"/>
      <c r="I509" s="103"/>
      <c r="J509" s="103"/>
      <c r="K509" s="103"/>
      <c r="L509" s="103"/>
      <c r="M509" s="103"/>
      <c r="N509" s="90"/>
    </row>
    <row r="510" ht="13.5" customHeight="1">
      <c r="A510" s="90"/>
      <c r="B510" s="90"/>
      <c r="C510" s="103"/>
      <c r="D510" s="103"/>
      <c r="E510" s="103"/>
      <c r="F510" s="103"/>
      <c r="G510" s="103"/>
      <c r="H510" s="103"/>
      <c r="I510" s="103"/>
      <c r="J510" s="103"/>
      <c r="K510" s="103"/>
      <c r="L510" s="103"/>
      <c r="M510" s="103"/>
      <c r="N510" s="90"/>
    </row>
    <row r="511" ht="13.5" customHeight="1">
      <c r="A511" s="90"/>
      <c r="B511" s="90"/>
      <c r="C511" s="103"/>
      <c r="D511" s="103"/>
      <c r="E511" s="103"/>
      <c r="F511" s="103"/>
      <c r="G511" s="103"/>
      <c r="H511" s="103"/>
      <c r="I511" s="103"/>
      <c r="J511" s="103"/>
      <c r="K511" s="103"/>
      <c r="L511" s="103"/>
      <c r="M511" s="103"/>
      <c r="N511" s="90"/>
    </row>
    <row r="512" ht="13.5" customHeight="1">
      <c r="A512" s="90"/>
      <c r="B512" s="90"/>
      <c r="C512" s="103"/>
      <c r="D512" s="103"/>
      <c r="E512" s="103"/>
      <c r="F512" s="103"/>
      <c r="G512" s="103"/>
      <c r="H512" s="103"/>
      <c r="I512" s="103"/>
      <c r="J512" s="103"/>
      <c r="K512" s="103"/>
      <c r="L512" s="103"/>
      <c r="M512" s="103"/>
      <c r="N512" s="90"/>
    </row>
    <row r="513" ht="13.5" customHeight="1">
      <c r="A513" s="90"/>
      <c r="B513" s="90"/>
      <c r="C513" s="103"/>
      <c r="D513" s="103"/>
      <c r="E513" s="103"/>
      <c r="F513" s="103"/>
      <c r="G513" s="103"/>
      <c r="H513" s="103"/>
      <c r="I513" s="103"/>
      <c r="J513" s="103"/>
      <c r="K513" s="103"/>
      <c r="L513" s="103"/>
      <c r="M513" s="103"/>
      <c r="N513" s="90"/>
    </row>
    <row r="514" ht="13.5" customHeight="1">
      <c r="A514" s="90"/>
      <c r="B514" s="90"/>
      <c r="C514" s="103"/>
      <c r="D514" s="103"/>
      <c r="E514" s="103"/>
      <c r="F514" s="103"/>
      <c r="G514" s="103"/>
      <c r="H514" s="103"/>
      <c r="I514" s="103"/>
      <c r="J514" s="103"/>
      <c r="K514" s="103"/>
      <c r="L514" s="103"/>
      <c r="M514" s="103"/>
      <c r="N514" s="90"/>
    </row>
    <row r="515" ht="13.5" customHeight="1">
      <c r="A515" s="90"/>
      <c r="B515" s="90"/>
      <c r="C515" s="103"/>
      <c r="D515" s="103"/>
      <c r="E515" s="103"/>
      <c r="F515" s="103"/>
      <c r="G515" s="103"/>
      <c r="H515" s="103"/>
      <c r="I515" s="103"/>
      <c r="J515" s="103"/>
      <c r="K515" s="103"/>
      <c r="L515" s="103"/>
      <c r="M515" s="103"/>
      <c r="N515" s="90"/>
    </row>
    <row r="516" ht="13.5" customHeight="1">
      <c r="A516" s="90"/>
      <c r="B516" s="90"/>
      <c r="C516" s="103"/>
      <c r="D516" s="103"/>
      <c r="E516" s="103"/>
      <c r="F516" s="103"/>
      <c r="G516" s="103"/>
      <c r="H516" s="103"/>
      <c r="I516" s="103"/>
      <c r="J516" s="103"/>
      <c r="K516" s="103"/>
      <c r="L516" s="103"/>
      <c r="M516" s="103"/>
      <c r="N516" s="90"/>
    </row>
    <row r="517" ht="13.5" customHeight="1">
      <c r="A517" s="90"/>
      <c r="B517" s="90"/>
      <c r="C517" s="103"/>
      <c r="D517" s="103"/>
      <c r="E517" s="103"/>
      <c r="F517" s="103"/>
      <c r="G517" s="103"/>
      <c r="H517" s="103"/>
      <c r="I517" s="103"/>
      <c r="J517" s="103"/>
      <c r="K517" s="103"/>
      <c r="L517" s="103"/>
      <c r="M517" s="103"/>
      <c r="N517" s="90"/>
    </row>
    <row r="518" ht="13.5" customHeight="1">
      <c r="A518" s="90"/>
      <c r="B518" s="90"/>
      <c r="C518" s="103"/>
      <c r="D518" s="103"/>
      <c r="E518" s="103"/>
      <c r="F518" s="103"/>
      <c r="G518" s="103"/>
      <c r="H518" s="103"/>
      <c r="I518" s="103"/>
      <c r="J518" s="103"/>
      <c r="K518" s="103"/>
      <c r="L518" s="103"/>
      <c r="M518" s="103"/>
      <c r="N518" s="90"/>
    </row>
    <row r="519" ht="13.5" customHeight="1">
      <c r="A519" s="90"/>
      <c r="B519" s="90"/>
      <c r="C519" s="103"/>
      <c r="D519" s="103"/>
      <c r="E519" s="103"/>
      <c r="F519" s="103"/>
      <c r="G519" s="103"/>
      <c r="H519" s="103"/>
      <c r="I519" s="103"/>
      <c r="J519" s="103"/>
      <c r="K519" s="103"/>
      <c r="L519" s="103"/>
      <c r="M519" s="103"/>
      <c r="N519" s="90"/>
    </row>
    <row r="520" ht="13.5" customHeight="1">
      <c r="A520" s="90"/>
      <c r="B520" s="90"/>
      <c r="C520" s="103"/>
      <c r="D520" s="103"/>
      <c r="E520" s="103"/>
      <c r="F520" s="103"/>
      <c r="G520" s="103"/>
      <c r="H520" s="103"/>
      <c r="I520" s="103"/>
      <c r="J520" s="103"/>
      <c r="K520" s="103"/>
      <c r="L520" s="103"/>
      <c r="M520" s="103"/>
      <c r="N520" s="90"/>
    </row>
    <row r="521" ht="13.5" customHeight="1">
      <c r="A521" s="90"/>
      <c r="B521" s="90"/>
      <c r="C521" s="103"/>
      <c r="D521" s="103"/>
      <c r="E521" s="103"/>
      <c r="F521" s="103"/>
      <c r="G521" s="103"/>
      <c r="H521" s="103"/>
      <c r="I521" s="103"/>
      <c r="J521" s="103"/>
      <c r="K521" s="103"/>
      <c r="L521" s="103"/>
      <c r="M521" s="103"/>
      <c r="N521" s="90"/>
    </row>
    <row r="522" ht="13.5" customHeight="1">
      <c r="A522" s="90"/>
      <c r="B522" s="90"/>
      <c r="C522" s="103"/>
      <c r="D522" s="103"/>
      <c r="E522" s="103"/>
      <c r="F522" s="103"/>
      <c r="G522" s="103"/>
      <c r="H522" s="103"/>
      <c r="I522" s="103"/>
      <c r="J522" s="103"/>
      <c r="K522" s="103"/>
      <c r="L522" s="103"/>
      <c r="M522" s="103"/>
      <c r="N522" s="90"/>
    </row>
    <row r="523" ht="13.5" customHeight="1">
      <c r="A523" s="90"/>
      <c r="B523" s="90"/>
      <c r="C523" s="103"/>
      <c r="D523" s="103"/>
      <c r="E523" s="103"/>
      <c r="F523" s="103"/>
      <c r="G523" s="103"/>
      <c r="H523" s="103"/>
      <c r="I523" s="103"/>
      <c r="J523" s="103"/>
      <c r="K523" s="103"/>
      <c r="L523" s="103"/>
      <c r="M523" s="103"/>
      <c r="N523" s="90"/>
    </row>
    <row r="524" ht="13.5" customHeight="1">
      <c r="A524" s="90"/>
      <c r="B524" s="90"/>
      <c r="C524" s="103"/>
      <c r="D524" s="103"/>
      <c r="E524" s="103"/>
      <c r="F524" s="103"/>
      <c r="G524" s="103"/>
      <c r="H524" s="103"/>
      <c r="I524" s="103"/>
      <c r="J524" s="103"/>
      <c r="K524" s="103"/>
      <c r="L524" s="103"/>
      <c r="M524" s="103"/>
      <c r="N524" s="90"/>
    </row>
    <row r="525" ht="13.5" customHeight="1">
      <c r="A525" s="90"/>
      <c r="B525" s="90"/>
      <c r="C525" s="103"/>
      <c r="D525" s="103"/>
      <c r="E525" s="103"/>
      <c r="F525" s="103"/>
      <c r="G525" s="103"/>
      <c r="H525" s="103"/>
      <c r="I525" s="103"/>
      <c r="J525" s="103"/>
      <c r="K525" s="103"/>
      <c r="L525" s="103"/>
      <c r="M525" s="103"/>
      <c r="N525" s="90"/>
    </row>
    <row r="526" ht="13.5" customHeight="1">
      <c r="A526" s="90"/>
      <c r="B526" s="90"/>
      <c r="C526" s="103"/>
      <c r="D526" s="103"/>
      <c r="E526" s="103"/>
      <c r="F526" s="103"/>
      <c r="G526" s="103"/>
      <c r="H526" s="103"/>
      <c r="I526" s="103"/>
      <c r="J526" s="103"/>
      <c r="K526" s="103"/>
      <c r="L526" s="103"/>
      <c r="M526" s="103"/>
      <c r="N526" s="90"/>
    </row>
    <row r="527" ht="13.5" customHeight="1">
      <c r="A527" s="90"/>
      <c r="B527" s="90"/>
      <c r="C527" s="103"/>
      <c r="D527" s="103"/>
      <c r="E527" s="103"/>
      <c r="F527" s="103"/>
      <c r="G527" s="103"/>
      <c r="H527" s="103"/>
      <c r="I527" s="103"/>
      <c r="J527" s="103"/>
      <c r="K527" s="103"/>
      <c r="L527" s="103"/>
      <c r="M527" s="103"/>
      <c r="N527" s="90"/>
    </row>
    <row r="528" ht="13.5" customHeight="1">
      <c r="A528" s="90"/>
      <c r="B528" s="90"/>
      <c r="C528" s="103"/>
      <c r="D528" s="103"/>
      <c r="E528" s="103"/>
      <c r="F528" s="103"/>
      <c r="G528" s="103"/>
      <c r="H528" s="103"/>
      <c r="I528" s="103"/>
      <c r="J528" s="103"/>
      <c r="K528" s="103"/>
      <c r="L528" s="103"/>
      <c r="M528" s="103"/>
      <c r="N528" s="90"/>
    </row>
    <row r="529" ht="13.5" customHeight="1">
      <c r="A529" s="90"/>
      <c r="B529" s="90"/>
      <c r="C529" s="103"/>
      <c r="D529" s="103"/>
      <c r="E529" s="103"/>
      <c r="F529" s="103"/>
      <c r="G529" s="103"/>
      <c r="H529" s="103"/>
      <c r="I529" s="103"/>
      <c r="J529" s="103"/>
      <c r="K529" s="103"/>
      <c r="L529" s="103"/>
      <c r="M529" s="103"/>
      <c r="N529" s="90"/>
    </row>
    <row r="530" ht="13.5" customHeight="1">
      <c r="A530" s="90"/>
      <c r="B530" s="90"/>
      <c r="C530" s="103"/>
      <c r="D530" s="103"/>
      <c r="E530" s="103"/>
      <c r="F530" s="103"/>
      <c r="G530" s="103"/>
      <c r="H530" s="103"/>
      <c r="I530" s="103"/>
      <c r="J530" s="103"/>
      <c r="K530" s="103"/>
      <c r="L530" s="103"/>
      <c r="M530" s="103"/>
      <c r="N530" s="90"/>
    </row>
    <row r="531" ht="13.5" customHeight="1">
      <c r="A531" s="90"/>
      <c r="B531" s="90"/>
      <c r="C531" s="103"/>
      <c r="D531" s="103"/>
      <c r="E531" s="103"/>
      <c r="F531" s="103"/>
      <c r="G531" s="103"/>
      <c r="H531" s="103"/>
      <c r="I531" s="103"/>
      <c r="J531" s="103"/>
      <c r="K531" s="103"/>
      <c r="L531" s="103"/>
      <c r="M531" s="103"/>
      <c r="N531" s="90"/>
    </row>
    <row r="532" ht="13.5" customHeight="1">
      <c r="A532" s="90"/>
      <c r="B532" s="90"/>
      <c r="C532" s="103"/>
      <c r="D532" s="103"/>
      <c r="E532" s="103"/>
      <c r="F532" s="103"/>
      <c r="G532" s="103"/>
      <c r="H532" s="103"/>
      <c r="I532" s="103"/>
      <c r="J532" s="103"/>
      <c r="K532" s="103"/>
      <c r="L532" s="103"/>
      <c r="M532" s="103"/>
      <c r="N532" s="90"/>
    </row>
    <row r="533" ht="13.5" customHeight="1">
      <c r="A533" s="90"/>
      <c r="B533" s="90"/>
      <c r="C533" s="103"/>
      <c r="D533" s="103"/>
      <c r="E533" s="103"/>
      <c r="F533" s="103"/>
      <c r="G533" s="103"/>
      <c r="H533" s="103"/>
      <c r="I533" s="103"/>
      <c r="J533" s="103"/>
      <c r="K533" s="103"/>
      <c r="L533" s="103"/>
      <c r="M533" s="103"/>
      <c r="N533" s="90"/>
    </row>
    <row r="534" ht="13.5" customHeight="1">
      <c r="A534" s="90"/>
      <c r="B534" s="90"/>
      <c r="C534" s="103"/>
      <c r="D534" s="103"/>
      <c r="E534" s="103"/>
      <c r="F534" s="103"/>
      <c r="G534" s="103"/>
      <c r="H534" s="103"/>
      <c r="I534" s="103"/>
      <c r="J534" s="103"/>
      <c r="K534" s="103"/>
      <c r="L534" s="103"/>
      <c r="M534" s="103"/>
      <c r="N534" s="90"/>
    </row>
    <row r="535" ht="13.5" customHeight="1">
      <c r="A535" s="90"/>
      <c r="B535" s="90"/>
      <c r="C535" s="103"/>
      <c r="D535" s="103"/>
      <c r="E535" s="103"/>
      <c r="F535" s="103"/>
      <c r="G535" s="103"/>
      <c r="H535" s="103"/>
      <c r="I535" s="103"/>
      <c r="J535" s="103"/>
      <c r="K535" s="103"/>
      <c r="L535" s="103"/>
      <c r="M535" s="103"/>
      <c r="N535" s="90"/>
    </row>
    <row r="536" ht="13.5" customHeight="1">
      <c r="A536" s="90"/>
      <c r="B536" s="90"/>
      <c r="C536" s="103"/>
      <c r="D536" s="103"/>
      <c r="E536" s="103"/>
      <c r="F536" s="103"/>
      <c r="G536" s="103"/>
      <c r="H536" s="103"/>
      <c r="I536" s="103"/>
      <c r="J536" s="103"/>
      <c r="K536" s="103"/>
      <c r="L536" s="103"/>
      <c r="M536" s="103"/>
      <c r="N536" s="90"/>
    </row>
    <row r="537" ht="13.5" customHeight="1">
      <c r="A537" s="90"/>
      <c r="B537" s="90"/>
      <c r="C537" s="103"/>
      <c r="D537" s="103"/>
      <c r="E537" s="103"/>
      <c r="F537" s="103"/>
      <c r="G537" s="103"/>
      <c r="H537" s="103"/>
      <c r="I537" s="103"/>
      <c r="J537" s="103"/>
      <c r="K537" s="103"/>
      <c r="L537" s="103"/>
      <c r="M537" s="103"/>
      <c r="N537" s="90"/>
    </row>
    <row r="538" ht="13.5" customHeight="1">
      <c r="A538" s="90"/>
      <c r="B538" s="90"/>
      <c r="C538" s="103"/>
      <c r="D538" s="103"/>
      <c r="E538" s="103"/>
      <c r="F538" s="103"/>
      <c r="G538" s="103"/>
      <c r="H538" s="103"/>
      <c r="I538" s="103"/>
      <c r="J538" s="103"/>
      <c r="K538" s="103"/>
      <c r="L538" s="103"/>
      <c r="M538" s="103"/>
      <c r="N538" s="90"/>
    </row>
    <row r="539" ht="13.5" customHeight="1">
      <c r="A539" s="90"/>
      <c r="B539" s="90"/>
      <c r="C539" s="103"/>
      <c r="D539" s="103"/>
      <c r="E539" s="103"/>
      <c r="F539" s="103"/>
      <c r="G539" s="103"/>
      <c r="H539" s="103"/>
      <c r="I539" s="103"/>
      <c r="J539" s="103"/>
      <c r="K539" s="103"/>
      <c r="L539" s="103"/>
      <c r="M539" s="103"/>
      <c r="N539" s="90"/>
    </row>
    <row r="540" ht="13.5" customHeight="1">
      <c r="A540" s="90"/>
      <c r="B540" s="90"/>
      <c r="C540" s="103"/>
      <c r="D540" s="103"/>
      <c r="E540" s="103"/>
      <c r="F540" s="103"/>
      <c r="G540" s="103"/>
      <c r="H540" s="103"/>
      <c r="I540" s="103"/>
      <c r="J540" s="103"/>
      <c r="K540" s="103"/>
      <c r="L540" s="103"/>
      <c r="M540" s="103"/>
      <c r="N540" s="90"/>
    </row>
    <row r="541" ht="13.5" customHeight="1">
      <c r="A541" s="90"/>
      <c r="B541" s="90"/>
      <c r="C541" s="103"/>
      <c r="D541" s="103"/>
      <c r="E541" s="103"/>
      <c r="F541" s="103"/>
      <c r="G541" s="103"/>
      <c r="H541" s="103"/>
      <c r="I541" s="103"/>
      <c r="J541" s="103"/>
      <c r="K541" s="103"/>
      <c r="L541" s="103"/>
      <c r="M541" s="103"/>
      <c r="N541" s="90"/>
    </row>
    <row r="542" ht="13.5" customHeight="1">
      <c r="A542" s="90"/>
      <c r="B542" s="90"/>
      <c r="C542" s="103"/>
      <c r="D542" s="103"/>
      <c r="E542" s="103"/>
      <c r="F542" s="103"/>
      <c r="G542" s="103"/>
      <c r="H542" s="103"/>
      <c r="I542" s="103"/>
      <c r="J542" s="103"/>
      <c r="K542" s="103"/>
      <c r="L542" s="103"/>
      <c r="M542" s="103"/>
      <c r="N542" s="90"/>
    </row>
    <row r="543" ht="13.5" customHeight="1">
      <c r="A543" s="90"/>
      <c r="B543" s="90"/>
      <c r="C543" s="103"/>
      <c r="D543" s="103"/>
      <c r="E543" s="103"/>
      <c r="F543" s="103"/>
      <c r="G543" s="103"/>
      <c r="H543" s="103"/>
      <c r="I543" s="103"/>
      <c r="J543" s="103"/>
      <c r="K543" s="103"/>
      <c r="L543" s="103"/>
      <c r="M543" s="103"/>
      <c r="N543" s="90"/>
    </row>
    <row r="544" ht="13.5" customHeight="1">
      <c r="A544" s="90"/>
      <c r="B544" s="90"/>
      <c r="C544" s="103"/>
      <c r="D544" s="103"/>
      <c r="E544" s="103"/>
      <c r="F544" s="103"/>
      <c r="G544" s="103"/>
      <c r="H544" s="103"/>
      <c r="I544" s="103"/>
      <c r="J544" s="103"/>
      <c r="K544" s="103"/>
      <c r="L544" s="103"/>
      <c r="M544" s="103"/>
      <c r="N544" s="90"/>
    </row>
    <row r="545" ht="13.5" customHeight="1">
      <c r="A545" s="90"/>
      <c r="B545" s="90"/>
      <c r="C545" s="103"/>
      <c r="D545" s="103"/>
      <c r="E545" s="103"/>
      <c r="F545" s="103"/>
      <c r="G545" s="103"/>
      <c r="H545" s="103"/>
      <c r="I545" s="103"/>
      <c r="J545" s="103"/>
      <c r="K545" s="103"/>
      <c r="L545" s="103"/>
      <c r="M545" s="103"/>
      <c r="N545" s="90"/>
    </row>
    <row r="546" ht="13.5" customHeight="1">
      <c r="A546" s="90"/>
      <c r="B546" s="90"/>
      <c r="C546" s="103"/>
      <c r="D546" s="103"/>
      <c r="E546" s="103"/>
      <c r="F546" s="103"/>
      <c r="G546" s="103"/>
      <c r="H546" s="103"/>
      <c r="I546" s="103"/>
      <c r="J546" s="103"/>
      <c r="K546" s="103"/>
      <c r="L546" s="103"/>
      <c r="M546" s="103"/>
      <c r="N546" s="90"/>
    </row>
    <row r="547" ht="13.5" customHeight="1">
      <c r="A547" s="90"/>
      <c r="B547" s="90"/>
      <c r="C547" s="103"/>
      <c r="D547" s="103"/>
      <c r="E547" s="103"/>
      <c r="F547" s="103"/>
      <c r="G547" s="103"/>
      <c r="H547" s="103"/>
      <c r="I547" s="103"/>
      <c r="J547" s="103"/>
      <c r="K547" s="103"/>
      <c r="L547" s="103"/>
      <c r="M547" s="103"/>
      <c r="N547" s="90"/>
    </row>
    <row r="548" ht="13.5" customHeight="1">
      <c r="A548" s="90"/>
      <c r="B548" s="90"/>
      <c r="C548" s="103"/>
      <c r="D548" s="103"/>
      <c r="E548" s="103"/>
      <c r="F548" s="103"/>
      <c r="G548" s="103"/>
      <c r="H548" s="103"/>
      <c r="I548" s="103"/>
      <c r="J548" s="103"/>
      <c r="K548" s="103"/>
      <c r="L548" s="103"/>
      <c r="M548" s="103"/>
      <c r="N548" s="90"/>
    </row>
    <row r="549" ht="13.5" customHeight="1">
      <c r="A549" s="90"/>
      <c r="B549" s="90"/>
      <c r="C549" s="103"/>
      <c r="D549" s="103"/>
      <c r="E549" s="103"/>
      <c r="F549" s="103"/>
      <c r="G549" s="103"/>
      <c r="H549" s="103"/>
      <c r="I549" s="103"/>
      <c r="J549" s="103"/>
      <c r="K549" s="103"/>
      <c r="L549" s="103"/>
      <c r="M549" s="103"/>
      <c r="N549" s="90"/>
    </row>
    <row r="550" ht="13.5" customHeight="1">
      <c r="A550" s="90"/>
      <c r="B550" s="90"/>
      <c r="C550" s="103"/>
      <c r="D550" s="103"/>
      <c r="E550" s="103"/>
      <c r="F550" s="103"/>
      <c r="G550" s="103"/>
      <c r="H550" s="103"/>
      <c r="I550" s="103"/>
      <c r="J550" s="103"/>
      <c r="K550" s="103"/>
      <c r="L550" s="103"/>
      <c r="M550" s="103"/>
      <c r="N550" s="90"/>
    </row>
    <row r="551" ht="13.5" customHeight="1">
      <c r="A551" s="90"/>
      <c r="B551" s="90"/>
      <c r="C551" s="103"/>
      <c r="D551" s="103"/>
      <c r="E551" s="103"/>
      <c r="F551" s="103"/>
      <c r="G551" s="103"/>
      <c r="H551" s="103"/>
      <c r="I551" s="103"/>
      <c r="J551" s="103"/>
      <c r="K551" s="103"/>
      <c r="L551" s="103"/>
      <c r="M551" s="103"/>
      <c r="N551" s="90"/>
    </row>
    <row r="552" ht="13.5" customHeight="1">
      <c r="A552" s="90"/>
      <c r="B552" s="90"/>
      <c r="C552" s="103"/>
      <c r="D552" s="103"/>
      <c r="E552" s="103"/>
      <c r="F552" s="103"/>
      <c r="G552" s="103"/>
      <c r="H552" s="103"/>
      <c r="I552" s="103"/>
      <c r="J552" s="103"/>
      <c r="K552" s="103"/>
      <c r="L552" s="103"/>
      <c r="M552" s="103"/>
      <c r="N552" s="90"/>
    </row>
    <row r="553" ht="13.5" customHeight="1">
      <c r="A553" s="90"/>
      <c r="B553" s="90"/>
      <c r="C553" s="103"/>
      <c r="D553" s="103"/>
      <c r="E553" s="103"/>
      <c r="F553" s="103"/>
      <c r="G553" s="103"/>
      <c r="H553" s="103"/>
      <c r="I553" s="103"/>
      <c r="J553" s="103"/>
      <c r="K553" s="103"/>
      <c r="L553" s="103"/>
      <c r="M553" s="103"/>
      <c r="N553" s="90"/>
    </row>
    <row r="554" ht="13.5" customHeight="1">
      <c r="A554" s="90"/>
      <c r="B554" s="90"/>
      <c r="C554" s="103"/>
      <c r="D554" s="103"/>
      <c r="E554" s="103"/>
      <c r="F554" s="103"/>
      <c r="G554" s="103"/>
      <c r="H554" s="103"/>
      <c r="I554" s="103"/>
      <c r="J554" s="103"/>
      <c r="K554" s="103"/>
      <c r="L554" s="103"/>
      <c r="M554" s="103"/>
      <c r="N554" s="90"/>
    </row>
    <row r="555" ht="13.5" customHeight="1">
      <c r="A555" s="90"/>
      <c r="B555" s="90"/>
      <c r="C555" s="103"/>
      <c r="D555" s="103"/>
      <c r="E555" s="103"/>
      <c r="F555" s="103"/>
      <c r="G555" s="103"/>
      <c r="H555" s="103"/>
      <c r="I555" s="103"/>
      <c r="J555" s="103"/>
      <c r="K555" s="103"/>
      <c r="L555" s="103"/>
      <c r="M555" s="103"/>
      <c r="N555" s="90"/>
    </row>
    <row r="556" ht="13.5" customHeight="1">
      <c r="A556" s="90"/>
      <c r="B556" s="90"/>
      <c r="C556" s="103"/>
      <c r="D556" s="103"/>
      <c r="E556" s="103"/>
      <c r="F556" s="103"/>
      <c r="G556" s="103"/>
      <c r="H556" s="103"/>
      <c r="I556" s="103"/>
      <c r="J556" s="103"/>
      <c r="K556" s="103"/>
      <c r="L556" s="103"/>
      <c r="M556" s="103"/>
      <c r="N556" s="90"/>
    </row>
    <row r="557" ht="13.5" customHeight="1">
      <c r="A557" s="90"/>
      <c r="B557" s="90"/>
      <c r="C557" s="103"/>
      <c r="D557" s="103"/>
      <c r="E557" s="103"/>
      <c r="F557" s="103"/>
      <c r="G557" s="103"/>
      <c r="H557" s="103"/>
      <c r="I557" s="103"/>
      <c r="J557" s="103"/>
      <c r="K557" s="103"/>
      <c r="L557" s="103"/>
      <c r="M557" s="103"/>
      <c r="N557" s="90"/>
    </row>
    <row r="558" ht="13.5" customHeight="1">
      <c r="A558" s="90"/>
      <c r="B558" s="90"/>
      <c r="C558" s="103"/>
      <c r="D558" s="103"/>
      <c r="E558" s="103"/>
      <c r="F558" s="103"/>
      <c r="G558" s="103"/>
      <c r="H558" s="103"/>
      <c r="I558" s="103"/>
      <c r="J558" s="103"/>
      <c r="K558" s="103"/>
      <c r="L558" s="103"/>
      <c r="M558" s="103"/>
      <c r="N558" s="90"/>
    </row>
    <row r="559" ht="13.5" customHeight="1">
      <c r="A559" s="90"/>
      <c r="B559" s="90"/>
      <c r="C559" s="103"/>
      <c r="D559" s="103"/>
      <c r="E559" s="103"/>
      <c r="F559" s="103"/>
      <c r="G559" s="103"/>
      <c r="H559" s="103"/>
      <c r="I559" s="103"/>
      <c r="J559" s="103"/>
      <c r="K559" s="103"/>
      <c r="L559" s="103"/>
      <c r="M559" s="103"/>
      <c r="N559" s="90"/>
    </row>
    <row r="560" ht="13.5" customHeight="1">
      <c r="A560" s="90"/>
      <c r="B560" s="90"/>
      <c r="C560" s="103"/>
      <c r="D560" s="103"/>
      <c r="E560" s="103"/>
      <c r="F560" s="103"/>
      <c r="G560" s="103"/>
      <c r="H560" s="103"/>
      <c r="I560" s="103"/>
      <c r="J560" s="103"/>
      <c r="K560" s="103"/>
      <c r="L560" s="103"/>
      <c r="M560" s="103"/>
      <c r="N560" s="90"/>
    </row>
    <row r="561" ht="13.5" customHeight="1">
      <c r="A561" s="90"/>
      <c r="B561" s="90"/>
      <c r="C561" s="103"/>
      <c r="D561" s="103"/>
      <c r="E561" s="103"/>
      <c r="F561" s="103"/>
      <c r="G561" s="103"/>
      <c r="H561" s="103"/>
      <c r="I561" s="103"/>
      <c r="J561" s="103"/>
      <c r="K561" s="103"/>
      <c r="L561" s="103"/>
      <c r="M561" s="103"/>
      <c r="N561" s="90"/>
    </row>
    <row r="562" ht="13.5" customHeight="1">
      <c r="A562" s="90"/>
      <c r="B562" s="90"/>
      <c r="C562" s="103"/>
      <c r="D562" s="103"/>
      <c r="E562" s="103"/>
      <c r="F562" s="103"/>
      <c r="G562" s="103"/>
      <c r="H562" s="103"/>
      <c r="I562" s="103"/>
      <c r="J562" s="103"/>
      <c r="K562" s="103"/>
      <c r="L562" s="103"/>
      <c r="M562" s="103"/>
      <c r="N562" s="90"/>
    </row>
    <row r="563" ht="13.5" customHeight="1">
      <c r="A563" s="90"/>
      <c r="B563" s="90"/>
      <c r="C563" s="103"/>
      <c r="D563" s="103"/>
      <c r="E563" s="103"/>
      <c r="F563" s="103"/>
      <c r="G563" s="103"/>
      <c r="H563" s="103"/>
      <c r="I563" s="103"/>
      <c r="J563" s="103"/>
      <c r="K563" s="103"/>
      <c r="L563" s="103"/>
      <c r="M563" s="103"/>
      <c r="N563" s="90"/>
    </row>
    <row r="564" ht="13.5" customHeight="1">
      <c r="A564" s="90"/>
      <c r="B564" s="90"/>
      <c r="C564" s="103"/>
      <c r="D564" s="103"/>
      <c r="E564" s="103"/>
      <c r="F564" s="103"/>
      <c r="G564" s="103"/>
      <c r="H564" s="103"/>
      <c r="I564" s="103"/>
      <c r="J564" s="103"/>
      <c r="K564" s="103"/>
      <c r="L564" s="103"/>
      <c r="M564" s="103"/>
      <c r="N564" s="90"/>
    </row>
    <row r="565" ht="13.5" customHeight="1">
      <c r="A565" s="90"/>
      <c r="B565" s="90"/>
      <c r="C565" s="103"/>
      <c r="D565" s="103"/>
      <c r="E565" s="103"/>
      <c r="F565" s="103"/>
      <c r="G565" s="103"/>
      <c r="H565" s="103"/>
      <c r="I565" s="103"/>
      <c r="J565" s="103"/>
      <c r="K565" s="103"/>
      <c r="L565" s="103"/>
      <c r="M565" s="103"/>
      <c r="N565" s="90"/>
    </row>
    <row r="566" ht="13.5" customHeight="1">
      <c r="A566" s="90"/>
      <c r="B566" s="90"/>
      <c r="C566" s="103"/>
      <c r="D566" s="103"/>
      <c r="E566" s="103"/>
      <c r="F566" s="103"/>
      <c r="G566" s="103"/>
      <c r="H566" s="103"/>
      <c r="I566" s="103"/>
      <c r="J566" s="103"/>
      <c r="K566" s="103"/>
      <c r="L566" s="103"/>
      <c r="M566" s="103"/>
      <c r="N566" s="90"/>
    </row>
    <row r="567" ht="13.5" customHeight="1">
      <c r="A567" s="90"/>
      <c r="B567" s="90"/>
      <c r="C567" s="103"/>
      <c r="D567" s="103"/>
      <c r="E567" s="103"/>
      <c r="F567" s="103"/>
      <c r="G567" s="103"/>
      <c r="H567" s="103"/>
      <c r="I567" s="103"/>
      <c r="J567" s="103"/>
      <c r="K567" s="103"/>
      <c r="L567" s="103"/>
      <c r="M567" s="103"/>
      <c r="N567" s="90"/>
    </row>
    <row r="568" ht="13.5" customHeight="1">
      <c r="A568" s="90"/>
      <c r="B568" s="90"/>
      <c r="C568" s="103"/>
      <c r="D568" s="103"/>
      <c r="E568" s="103"/>
      <c r="F568" s="103"/>
      <c r="G568" s="103"/>
      <c r="H568" s="103"/>
      <c r="I568" s="103"/>
      <c r="J568" s="103"/>
      <c r="K568" s="103"/>
      <c r="L568" s="103"/>
      <c r="M568" s="103"/>
      <c r="N568" s="90"/>
    </row>
    <row r="569" ht="13.5" customHeight="1">
      <c r="A569" s="90"/>
      <c r="B569" s="90"/>
      <c r="C569" s="103"/>
      <c r="D569" s="103"/>
      <c r="E569" s="103"/>
      <c r="F569" s="103"/>
      <c r="G569" s="103"/>
      <c r="H569" s="103"/>
      <c r="I569" s="103"/>
      <c r="J569" s="103"/>
      <c r="K569" s="103"/>
      <c r="L569" s="103"/>
      <c r="M569" s="103"/>
      <c r="N569" s="90"/>
    </row>
    <row r="570" ht="13.5" customHeight="1">
      <c r="A570" s="90"/>
      <c r="B570" s="90"/>
      <c r="C570" s="103"/>
      <c r="D570" s="103"/>
      <c r="E570" s="103"/>
      <c r="F570" s="103"/>
      <c r="G570" s="103"/>
      <c r="H570" s="103"/>
      <c r="I570" s="103"/>
      <c r="J570" s="103"/>
      <c r="K570" s="103"/>
      <c r="L570" s="103"/>
      <c r="M570" s="103"/>
      <c r="N570" s="90"/>
    </row>
    <row r="571" ht="13.5" customHeight="1">
      <c r="A571" s="90"/>
      <c r="B571" s="90"/>
      <c r="C571" s="103"/>
      <c r="D571" s="103"/>
      <c r="E571" s="103"/>
      <c r="F571" s="103"/>
      <c r="G571" s="103"/>
      <c r="H571" s="103"/>
      <c r="I571" s="103"/>
      <c r="J571" s="103"/>
      <c r="K571" s="103"/>
      <c r="L571" s="103"/>
      <c r="M571" s="103"/>
      <c r="N571" s="90"/>
    </row>
    <row r="572" ht="13.5" customHeight="1">
      <c r="A572" s="90"/>
      <c r="B572" s="90"/>
      <c r="C572" s="103"/>
      <c r="D572" s="103"/>
      <c r="E572" s="103"/>
      <c r="F572" s="103"/>
      <c r="G572" s="103"/>
      <c r="H572" s="103"/>
      <c r="I572" s="103"/>
      <c r="J572" s="103"/>
      <c r="K572" s="103"/>
      <c r="L572" s="103"/>
      <c r="M572" s="103"/>
      <c r="N572" s="90"/>
    </row>
    <row r="573" ht="13.5" customHeight="1">
      <c r="A573" s="90"/>
      <c r="B573" s="90"/>
      <c r="C573" s="103"/>
      <c r="D573" s="103"/>
      <c r="E573" s="103"/>
      <c r="F573" s="103"/>
      <c r="G573" s="103"/>
      <c r="H573" s="103"/>
      <c r="I573" s="103"/>
      <c r="J573" s="103"/>
      <c r="K573" s="103"/>
      <c r="L573" s="103"/>
      <c r="M573" s="103"/>
      <c r="N573" s="90"/>
    </row>
    <row r="574" ht="13.5" customHeight="1">
      <c r="A574" s="90"/>
      <c r="B574" s="90"/>
      <c r="C574" s="103"/>
      <c r="D574" s="103"/>
      <c r="E574" s="103"/>
      <c r="F574" s="103"/>
      <c r="G574" s="103"/>
      <c r="H574" s="103"/>
      <c r="I574" s="103"/>
      <c r="J574" s="103"/>
      <c r="K574" s="103"/>
      <c r="L574" s="103"/>
      <c r="M574" s="103"/>
      <c r="N574" s="90"/>
    </row>
    <row r="575" ht="13.5" customHeight="1">
      <c r="A575" s="90"/>
      <c r="B575" s="90"/>
      <c r="C575" s="103"/>
      <c r="D575" s="103"/>
      <c r="E575" s="103"/>
      <c r="F575" s="103"/>
      <c r="G575" s="103"/>
      <c r="H575" s="103"/>
      <c r="I575" s="103"/>
      <c r="J575" s="103"/>
      <c r="K575" s="103"/>
      <c r="L575" s="103"/>
      <c r="M575" s="103"/>
      <c r="N575" s="90"/>
    </row>
    <row r="576" ht="13.5" customHeight="1">
      <c r="A576" s="90"/>
      <c r="B576" s="90"/>
      <c r="C576" s="103"/>
      <c r="D576" s="103"/>
      <c r="E576" s="103"/>
      <c r="F576" s="103"/>
      <c r="G576" s="103"/>
      <c r="H576" s="103"/>
      <c r="I576" s="103"/>
      <c r="J576" s="103"/>
      <c r="K576" s="103"/>
      <c r="L576" s="103"/>
      <c r="M576" s="103"/>
      <c r="N576" s="90"/>
    </row>
    <row r="577" ht="13.5" customHeight="1">
      <c r="A577" s="90"/>
      <c r="B577" s="90"/>
      <c r="C577" s="103"/>
      <c r="D577" s="103"/>
      <c r="E577" s="103"/>
      <c r="F577" s="103"/>
      <c r="G577" s="103"/>
      <c r="H577" s="103"/>
      <c r="I577" s="103"/>
      <c r="J577" s="103"/>
      <c r="K577" s="103"/>
      <c r="L577" s="103"/>
      <c r="M577" s="103"/>
      <c r="N577" s="90"/>
    </row>
    <row r="578" ht="13.5" customHeight="1">
      <c r="A578" s="90"/>
      <c r="B578" s="90"/>
      <c r="C578" s="103"/>
      <c r="D578" s="103"/>
      <c r="E578" s="103"/>
      <c r="F578" s="103"/>
      <c r="G578" s="103"/>
      <c r="H578" s="103"/>
      <c r="I578" s="103"/>
      <c r="J578" s="103"/>
      <c r="K578" s="103"/>
      <c r="L578" s="103"/>
      <c r="M578" s="103"/>
      <c r="N578" s="90"/>
    </row>
    <row r="579" ht="13.5" customHeight="1">
      <c r="A579" s="90"/>
      <c r="B579" s="90"/>
      <c r="C579" s="103"/>
      <c r="D579" s="103"/>
      <c r="E579" s="103"/>
      <c r="F579" s="103"/>
      <c r="G579" s="103"/>
      <c r="H579" s="103"/>
      <c r="I579" s="103"/>
      <c r="J579" s="103"/>
      <c r="K579" s="103"/>
      <c r="L579" s="103"/>
      <c r="M579" s="103"/>
      <c r="N579" s="90"/>
    </row>
    <row r="580" ht="13.5" customHeight="1">
      <c r="A580" s="90"/>
      <c r="B580" s="90"/>
      <c r="C580" s="103"/>
      <c r="D580" s="103"/>
      <c r="E580" s="103"/>
      <c r="F580" s="103"/>
      <c r="G580" s="103"/>
      <c r="H580" s="103"/>
      <c r="I580" s="103"/>
      <c r="J580" s="103"/>
      <c r="K580" s="103"/>
      <c r="L580" s="103"/>
      <c r="M580" s="103"/>
      <c r="N580" s="90"/>
    </row>
    <row r="581" ht="13.5" customHeight="1">
      <c r="A581" s="90"/>
      <c r="B581" s="90"/>
      <c r="C581" s="103"/>
      <c r="D581" s="103"/>
      <c r="E581" s="103"/>
      <c r="F581" s="103"/>
      <c r="G581" s="103"/>
      <c r="H581" s="103"/>
      <c r="I581" s="103"/>
      <c r="J581" s="103"/>
      <c r="K581" s="103"/>
      <c r="L581" s="103"/>
      <c r="M581" s="103"/>
      <c r="N581" s="90"/>
    </row>
    <row r="582" ht="13.5" customHeight="1">
      <c r="A582" s="90"/>
      <c r="B582" s="90"/>
      <c r="C582" s="103"/>
      <c r="D582" s="103"/>
      <c r="E582" s="103"/>
      <c r="F582" s="103"/>
      <c r="G582" s="103"/>
      <c r="H582" s="103"/>
      <c r="I582" s="103"/>
      <c r="J582" s="103"/>
      <c r="K582" s="103"/>
      <c r="L582" s="103"/>
      <c r="M582" s="103"/>
      <c r="N582" s="90"/>
    </row>
    <row r="583" ht="13.5" customHeight="1">
      <c r="A583" s="90"/>
      <c r="B583" s="90"/>
      <c r="C583" s="103"/>
      <c r="D583" s="103"/>
      <c r="E583" s="103"/>
      <c r="F583" s="103"/>
      <c r="G583" s="103"/>
      <c r="H583" s="103"/>
      <c r="I583" s="103"/>
      <c r="J583" s="103"/>
      <c r="K583" s="103"/>
      <c r="L583" s="103"/>
      <c r="M583" s="103"/>
      <c r="N583" s="90"/>
    </row>
    <row r="584" ht="13.5" customHeight="1">
      <c r="A584" s="90"/>
      <c r="B584" s="90"/>
      <c r="C584" s="103"/>
      <c r="D584" s="103"/>
      <c r="E584" s="103"/>
      <c r="F584" s="103"/>
      <c r="G584" s="103"/>
      <c r="H584" s="103"/>
      <c r="I584" s="103"/>
      <c r="J584" s="103"/>
      <c r="K584" s="103"/>
      <c r="L584" s="103"/>
      <c r="M584" s="103"/>
      <c r="N584" s="90"/>
    </row>
    <row r="585" ht="13.5" customHeight="1">
      <c r="A585" s="90"/>
      <c r="B585" s="90"/>
      <c r="C585" s="103"/>
      <c r="D585" s="103"/>
      <c r="E585" s="103"/>
      <c r="F585" s="103"/>
      <c r="G585" s="103"/>
      <c r="H585" s="103"/>
      <c r="I585" s="103"/>
      <c r="J585" s="103"/>
      <c r="K585" s="103"/>
      <c r="L585" s="103"/>
      <c r="M585" s="103"/>
      <c r="N585" s="90"/>
    </row>
    <row r="586" ht="13.5" customHeight="1">
      <c r="A586" s="90"/>
      <c r="B586" s="90"/>
      <c r="C586" s="103"/>
      <c r="D586" s="103"/>
      <c r="E586" s="103"/>
      <c r="F586" s="103"/>
      <c r="G586" s="103"/>
      <c r="H586" s="103"/>
      <c r="I586" s="103"/>
      <c r="J586" s="103"/>
      <c r="K586" s="103"/>
      <c r="L586" s="103"/>
      <c r="M586" s="103"/>
      <c r="N586" s="90"/>
    </row>
    <row r="587" ht="13.5" customHeight="1">
      <c r="A587" s="90"/>
      <c r="B587" s="90"/>
      <c r="C587" s="103"/>
      <c r="D587" s="103"/>
      <c r="E587" s="103"/>
      <c r="F587" s="103"/>
      <c r="G587" s="103"/>
      <c r="H587" s="103"/>
      <c r="I587" s="103"/>
      <c r="J587" s="103"/>
      <c r="K587" s="103"/>
      <c r="L587" s="103"/>
      <c r="M587" s="103"/>
      <c r="N587" s="90"/>
    </row>
    <row r="588" ht="13.5" customHeight="1">
      <c r="A588" s="90"/>
      <c r="B588" s="90"/>
      <c r="C588" s="103"/>
      <c r="D588" s="103"/>
      <c r="E588" s="103"/>
      <c r="F588" s="103"/>
      <c r="G588" s="103"/>
      <c r="H588" s="103"/>
      <c r="I588" s="103"/>
      <c r="J588" s="103"/>
      <c r="K588" s="103"/>
      <c r="L588" s="103"/>
      <c r="M588" s="103"/>
      <c r="N588" s="90"/>
    </row>
    <row r="589" ht="13.5" customHeight="1">
      <c r="A589" s="90"/>
      <c r="B589" s="90"/>
      <c r="C589" s="103"/>
      <c r="D589" s="103"/>
      <c r="E589" s="103"/>
      <c r="F589" s="103"/>
      <c r="G589" s="103"/>
      <c r="H589" s="103"/>
      <c r="I589" s="103"/>
      <c r="J589" s="103"/>
      <c r="K589" s="103"/>
      <c r="L589" s="103"/>
      <c r="M589" s="103"/>
      <c r="N589" s="90"/>
    </row>
    <row r="590" ht="13.5" customHeight="1">
      <c r="A590" s="90"/>
      <c r="B590" s="90"/>
      <c r="C590" s="103"/>
      <c r="D590" s="103"/>
      <c r="E590" s="103"/>
      <c r="F590" s="103"/>
      <c r="G590" s="103"/>
      <c r="H590" s="103"/>
      <c r="I590" s="103"/>
      <c r="J590" s="103"/>
      <c r="K590" s="103"/>
      <c r="L590" s="103"/>
      <c r="M590" s="103"/>
      <c r="N590" s="90"/>
    </row>
    <row r="591" ht="13.5" customHeight="1">
      <c r="A591" s="90"/>
      <c r="B591" s="90"/>
      <c r="C591" s="103"/>
      <c r="D591" s="103"/>
      <c r="E591" s="103"/>
      <c r="F591" s="103"/>
      <c r="G591" s="103"/>
      <c r="H591" s="103"/>
      <c r="I591" s="103"/>
      <c r="J591" s="103"/>
      <c r="K591" s="103"/>
      <c r="L591" s="103"/>
      <c r="M591" s="103"/>
      <c r="N591" s="90"/>
    </row>
    <row r="592" ht="13.5" customHeight="1">
      <c r="A592" s="90"/>
      <c r="B592" s="90"/>
      <c r="C592" s="103"/>
      <c r="D592" s="103"/>
      <c r="E592" s="103"/>
      <c r="F592" s="103"/>
      <c r="G592" s="103"/>
      <c r="H592" s="103"/>
      <c r="I592" s="103"/>
      <c r="J592" s="103"/>
      <c r="K592" s="103"/>
      <c r="L592" s="103"/>
      <c r="M592" s="103"/>
      <c r="N592" s="90"/>
    </row>
    <row r="593" ht="13.5" customHeight="1">
      <c r="A593" s="90"/>
      <c r="B593" s="90"/>
      <c r="C593" s="103"/>
      <c r="D593" s="103"/>
      <c r="E593" s="103"/>
      <c r="F593" s="103"/>
      <c r="G593" s="103"/>
      <c r="H593" s="103"/>
      <c r="I593" s="103"/>
      <c r="J593" s="103"/>
      <c r="K593" s="103"/>
      <c r="L593" s="103"/>
      <c r="M593" s="103"/>
      <c r="N593" s="90"/>
    </row>
    <row r="594" ht="13.5" customHeight="1">
      <c r="A594" s="90"/>
      <c r="B594" s="90"/>
      <c r="C594" s="103"/>
      <c r="D594" s="103"/>
      <c r="E594" s="103"/>
      <c r="F594" s="103"/>
      <c r="G594" s="103"/>
      <c r="H594" s="103"/>
      <c r="I594" s="103"/>
      <c r="J594" s="103"/>
      <c r="K594" s="103"/>
      <c r="L594" s="103"/>
      <c r="M594" s="103"/>
      <c r="N594" s="90"/>
    </row>
    <row r="595" ht="13.5" customHeight="1">
      <c r="A595" s="90"/>
      <c r="B595" s="90"/>
      <c r="C595" s="103"/>
      <c r="D595" s="103"/>
      <c r="E595" s="103"/>
      <c r="F595" s="103"/>
      <c r="G595" s="103"/>
      <c r="H595" s="103"/>
      <c r="I595" s="103"/>
      <c r="J595" s="103"/>
      <c r="K595" s="103"/>
      <c r="L595" s="103"/>
      <c r="M595" s="103"/>
      <c r="N595" s="90"/>
    </row>
    <row r="596" ht="13.5" customHeight="1">
      <c r="A596" s="90"/>
      <c r="B596" s="90"/>
      <c r="C596" s="103"/>
      <c r="D596" s="103"/>
      <c r="E596" s="103"/>
      <c r="F596" s="103"/>
      <c r="G596" s="103"/>
      <c r="H596" s="103"/>
      <c r="I596" s="103"/>
      <c r="J596" s="103"/>
      <c r="K596" s="103"/>
      <c r="L596" s="103"/>
      <c r="M596" s="103"/>
      <c r="N596" s="90"/>
    </row>
    <row r="597" ht="13.5" customHeight="1">
      <c r="A597" s="90"/>
      <c r="B597" s="90"/>
      <c r="C597" s="103"/>
      <c r="D597" s="103"/>
      <c r="E597" s="103"/>
      <c r="F597" s="103"/>
      <c r="G597" s="103"/>
      <c r="H597" s="103"/>
      <c r="I597" s="103"/>
      <c r="J597" s="103"/>
      <c r="K597" s="103"/>
      <c r="L597" s="103"/>
      <c r="M597" s="103"/>
      <c r="N597" s="90"/>
    </row>
    <row r="598" ht="13.5" customHeight="1">
      <c r="A598" s="90"/>
      <c r="B598" s="90"/>
      <c r="C598" s="103"/>
      <c r="D598" s="103"/>
      <c r="E598" s="103"/>
      <c r="F598" s="103"/>
      <c r="G598" s="103"/>
      <c r="H598" s="103"/>
      <c r="I598" s="103"/>
      <c r="J598" s="103"/>
      <c r="K598" s="103"/>
      <c r="L598" s="103"/>
      <c r="M598" s="103"/>
      <c r="N598" s="90"/>
    </row>
    <row r="599" ht="13.5" customHeight="1">
      <c r="A599" s="90"/>
      <c r="B599" s="90"/>
      <c r="C599" s="103"/>
      <c r="D599" s="103"/>
      <c r="E599" s="103"/>
      <c r="F599" s="103"/>
      <c r="G599" s="103"/>
      <c r="H599" s="103"/>
      <c r="I599" s="103"/>
      <c r="J599" s="103"/>
      <c r="K599" s="103"/>
      <c r="L599" s="103"/>
      <c r="M599" s="103"/>
      <c r="N599" s="90"/>
    </row>
    <row r="600" ht="13.5" customHeight="1">
      <c r="A600" s="90"/>
      <c r="B600" s="90"/>
      <c r="C600" s="103"/>
      <c r="D600" s="103"/>
      <c r="E600" s="103"/>
      <c r="F600" s="103"/>
      <c r="G600" s="103"/>
      <c r="H600" s="103"/>
      <c r="I600" s="103"/>
      <c r="J600" s="103"/>
      <c r="K600" s="103"/>
      <c r="L600" s="103"/>
      <c r="M600" s="103"/>
      <c r="N600" s="90"/>
    </row>
    <row r="601" ht="13.5" customHeight="1">
      <c r="A601" s="90"/>
      <c r="B601" s="90"/>
      <c r="C601" s="103"/>
      <c r="D601" s="103"/>
      <c r="E601" s="103"/>
      <c r="F601" s="103"/>
      <c r="G601" s="103"/>
      <c r="H601" s="103"/>
      <c r="I601" s="103"/>
      <c r="J601" s="103"/>
      <c r="K601" s="103"/>
      <c r="L601" s="103"/>
      <c r="M601" s="103"/>
      <c r="N601" s="90"/>
    </row>
    <row r="602" ht="13.5" customHeight="1">
      <c r="A602" s="90"/>
      <c r="B602" s="90"/>
      <c r="C602" s="103"/>
      <c r="D602" s="103"/>
      <c r="E602" s="103"/>
      <c r="F602" s="103"/>
      <c r="G602" s="103"/>
      <c r="H602" s="103"/>
      <c r="I602" s="103"/>
      <c r="J602" s="103"/>
      <c r="K602" s="103"/>
      <c r="L602" s="103"/>
      <c r="M602" s="103"/>
      <c r="N602" s="90"/>
    </row>
    <row r="603" ht="13.5" customHeight="1">
      <c r="A603" s="90"/>
      <c r="B603" s="90"/>
      <c r="C603" s="103"/>
      <c r="D603" s="103"/>
      <c r="E603" s="103"/>
      <c r="F603" s="103"/>
      <c r="G603" s="103"/>
      <c r="H603" s="103"/>
      <c r="I603" s="103"/>
      <c r="J603" s="103"/>
      <c r="K603" s="103"/>
      <c r="L603" s="103"/>
      <c r="M603" s="103"/>
      <c r="N603" s="90"/>
    </row>
    <row r="604" ht="13.5" customHeight="1">
      <c r="A604" s="90"/>
      <c r="B604" s="90"/>
      <c r="C604" s="103"/>
      <c r="D604" s="103"/>
      <c r="E604" s="103"/>
      <c r="F604" s="103"/>
      <c r="G604" s="103"/>
      <c r="H604" s="103"/>
      <c r="I604" s="103"/>
      <c r="J604" s="103"/>
      <c r="K604" s="103"/>
      <c r="L604" s="103"/>
      <c r="M604" s="103"/>
      <c r="N604" s="90"/>
    </row>
    <row r="605" ht="13.5" customHeight="1">
      <c r="A605" s="90"/>
      <c r="B605" s="90"/>
      <c r="C605" s="103"/>
      <c r="D605" s="103"/>
      <c r="E605" s="103"/>
      <c r="F605" s="103"/>
      <c r="G605" s="103"/>
      <c r="H605" s="103"/>
      <c r="I605" s="103"/>
      <c r="J605" s="103"/>
      <c r="K605" s="103"/>
      <c r="L605" s="103"/>
      <c r="M605" s="103"/>
      <c r="N605" s="90"/>
    </row>
    <row r="606" ht="13.5" customHeight="1">
      <c r="A606" s="90"/>
      <c r="B606" s="90"/>
      <c r="C606" s="103"/>
      <c r="D606" s="103"/>
      <c r="E606" s="103"/>
      <c r="F606" s="103"/>
      <c r="G606" s="103"/>
      <c r="H606" s="103"/>
      <c r="I606" s="103"/>
      <c r="J606" s="103"/>
      <c r="K606" s="103"/>
      <c r="L606" s="103"/>
      <c r="M606" s="103"/>
      <c r="N606" s="90"/>
    </row>
    <row r="607" ht="13.5" customHeight="1">
      <c r="A607" s="90"/>
      <c r="B607" s="90"/>
      <c r="C607" s="103"/>
      <c r="D607" s="103"/>
      <c r="E607" s="103"/>
      <c r="F607" s="103"/>
      <c r="G607" s="103"/>
      <c r="H607" s="103"/>
      <c r="I607" s="103"/>
      <c r="J607" s="103"/>
      <c r="K607" s="103"/>
      <c r="L607" s="103"/>
      <c r="M607" s="103"/>
      <c r="N607" s="90"/>
    </row>
    <row r="608" ht="13.5" customHeight="1">
      <c r="A608" s="90"/>
      <c r="B608" s="90"/>
      <c r="C608" s="103"/>
      <c r="D608" s="103"/>
      <c r="E608" s="103"/>
      <c r="F608" s="103"/>
      <c r="G608" s="103"/>
      <c r="H608" s="103"/>
      <c r="I608" s="103"/>
      <c r="J608" s="103"/>
      <c r="K608" s="103"/>
      <c r="L608" s="103"/>
      <c r="M608" s="103"/>
      <c r="N608" s="90"/>
    </row>
    <row r="609" ht="13.5" customHeight="1">
      <c r="A609" s="90"/>
      <c r="B609" s="90"/>
      <c r="C609" s="103"/>
      <c r="D609" s="103"/>
      <c r="E609" s="103"/>
      <c r="F609" s="103"/>
      <c r="G609" s="103"/>
      <c r="H609" s="103"/>
      <c r="I609" s="103"/>
      <c r="J609" s="103"/>
      <c r="K609" s="103"/>
      <c r="L609" s="103"/>
      <c r="M609" s="103"/>
      <c r="N609" s="90"/>
    </row>
    <row r="610" ht="13.5" customHeight="1">
      <c r="A610" s="90"/>
      <c r="B610" s="90"/>
      <c r="C610" s="103"/>
      <c r="D610" s="103"/>
      <c r="E610" s="103"/>
      <c r="F610" s="103"/>
      <c r="G610" s="103"/>
      <c r="H610" s="103"/>
      <c r="I610" s="103"/>
      <c r="J610" s="103"/>
      <c r="K610" s="103"/>
      <c r="L610" s="103"/>
      <c r="M610" s="103"/>
      <c r="N610" s="90"/>
    </row>
    <row r="611" ht="13.5" customHeight="1">
      <c r="A611" s="90"/>
      <c r="B611" s="90"/>
      <c r="C611" s="103"/>
      <c r="D611" s="103"/>
      <c r="E611" s="103"/>
      <c r="F611" s="103"/>
      <c r="G611" s="103"/>
      <c r="H611" s="103"/>
      <c r="I611" s="103"/>
      <c r="J611" s="103"/>
      <c r="K611" s="103"/>
      <c r="L611" s="103"/>
      <c r="M611" s="103"/>
      <c r="N611" s="90"/>
    </row>
    <row r="612" ht="13.5" customHeight="1">
      <c r="A612" s="90"/>
      <c r="B612" s="90"/>
      <c r="C612" s="103"/>
      <c r="D612" s="103"/>
      <c r="E612" s="103"/>
      <c r="F612" s="103"/>
      <c r="G612" s="103"/>
      <c r="H612" s="103"/>
      <c r="I612" s="103"/>
      <c r="J612" s="103"/>
      <c r="K612" s="103"/>
      <c r="L612" s="103"/>
      <c r="M612" s="103"/>
      <c r="N612" s="90"/>
    </row>
    <row r="613" ht="13.5" customHeight="1">
      <c r="A613" s="90"/>
      <c r="B613" s="90"/>
      <c r="C613" s="103"/>
      <c r="D613" s="103"/>
      <c r="E613" s="103"/>
      <c r="F613" s="103"/>
      <c r="G613" s="103"/>
      <c r="H613" s="103"/>
      <c r="I613" s="103"/>
      <c r="J613" s="103"/>
      <c r="K613" s="103"/>
      <c r="L613" s="103"/>
      <c r="M613" s="103"/>
      <c r="N613" s="90"/>
    </row>
    <row r="614" ht="13.5" customHeight="1">
      <c r="A614" s="90"/>
      <c r="B614" s="90"/>
      <c r="C614" s="103"/>
      <c r="D614" s="103"/>
      <c r="E614" s="103"/>
      <c r="F614" s="103"/>
      <c r="G614" s="103"/>
      <c r="H614" s="103"/>
      <c r="I614" s="103"/>
      <c r="J614" s="103"/>
      <c r="K614" s="103"/>
      <c r="L614" s="103"/>
      <c r="M614" s="103"/>
      <c r="N614" s="90"/>
    </row>
    <row r="615" ht="13.5" customHeight="1">
      <c r="A615" s="90"/>
      <c r="B615" s="90"/>
      <c r="C615" s="103"/>
      <c r="D615" s="103"/>
      <c r="E615" s="103"/>
      <c r="F615" s="103"/>
      <c r="G615" s="103"/>
      <c r="H615" s="103"/>
      <c r="I615" s="103"/>
      <c r="J615" s="103"/>
      <c r="K615" s="103"/>
      <c r="L615" s="103"/>
      <c r="M615" s="103"/>
      <c r="N615" s="90"/>
    </row>
    <row r="616" ht="13.5" customHeight="1">
      <c r="A616" s="90"/>
      <c r="B616" s="90"/>
      <c r="C616" s="103"/>
      <c r="D616" s="103"/>
      <c r="E616" s="103"/>
      <c r="F616" s="103"/>
      <c r="G616" s="103"/>
      <c r="H616" s="103"/>
      <c r="I616" s="103"/>
      <c r="J616" s="103"/>
      <c r="K616" s="103"/>
      <c r="L616" s="103"/>
      <c r="M616" s="103"/>
      <c r="N616" s="90"/>
    </row>
    <row r="617" ht="13.5" customHeight="1">
      <c r="A617" s="90"/>
      <c r="B617" s="90"/>
      <c r="C617" s="103"/>
      <c r="D617" s="103"/>
      <c r="E617" s="103"/>
      <c r="F617" s="103"/>
      <c r="G617" s="103"/>
      <c r="H617" s="103"/>
      <c r="I617" s="103"/>
      <c r="J617" s="103"/>
      <c r="K617" s="103"/>
      <c r="L617" s="103"/>
      <c r="M617" s="103"/>
      <c r="N617" s="90"/>
    </row>
    <row r="618" ht="13.5" customHeight="1">
      <c r="A618" s="90"/>
      <c r="B618" s="90"/>
      <c r="C618" s="103"/>
      <c r="D618" s="103"/>
      <c r="E618" s="103"/>
      <c r="F618" s="103"/>
      <c r="G618" s="103"/>
      <c r="H618" s="103"/>
      <c r="I618" s="103"/>
      <c r="J618" s="103"/>
      <c r="K618" s="103"/>
      <c r="L618" s="103"/>
      <c r="M618" s="103"/>
      <c r="N618" s="90"/>
    </row>
    <row r="619" ht="13.5" customHeight="1">
      <c r="A619" s="90"/>
      <c r="B619" s="90"/>
      <c r="C619" s="103"/>
      <c r="D619" s="103"/>
      <c r="E619" s="103"/>
      <c r="F619" s="103"/>
      <c r="G619" s="103"/>
      <c r="H619" s="103"/>
      <c r="I619" s="103"/>
      <c r="J619" s="103"/>
      <c r="K619" s="103"/>
      <c r="L619" s="103"/>
      <c r="M619" s="103"/>
      <c r="N619" s="90"/>
    </row>
    <row r="620" ht="13.5" customHeight="1">
      <c r="A620" s="90"/>
      <c r="B620" s="90"/>
      <c r="C620" s="103"/>
      <c r="D620" s="103"/>
      <c r="E620" s="103"/>
      <c r="F620" s="103"/>
      <c r="G620" s="103"/>
      <c r="H620" s="103"/>
      <c r="I620" s="103"/>
      <c r="J620" s="103"/>
      <c r="K620" s="103"/>
      <c r="L620" s="103"/>
      <c r="M620" s="103"/>
      <c r="N620" s="90"/>
    </row>
    <row r="621" ht="13.5" customHeight="1">
      <c r="A621" s="90"/>
      <c r="B621" s="90"/>
      <c r="C621" s="103"/>
      <c r="D621" s="103"/>
      <c r="E621" s="103"/>
      <c r="F621" s="103"/>
      <c r="G621" s="103"/>
      <c r="H621" s="103"/>
      <c r="I621" s="103"/>
      <c r="J621" s="103"/>
      <c r="K621" s="103"/>
      <c r="L621" s="103"/>
      <c r="M621" s="103"/>
      <c r="N621" s="90"/>
    </row>
    <row r="622" ht="13.5" customHeight="1">
      <c r="A622" s="90"/>
      <c r="B622" s="90"/>
      <c r="C622" s="103"/>
      <c r="D622" s="103"/>
      <c r="E622" s="103"/>
      <c r="F622" s="103"/>
      <c r="G622" s="103"/>
      <c r="H622" s="103"/>
      <c r="I622" s="103"/>
      <c r="J622" s="103"/>
      <c r="K622" s="103"/>
      <c r="L622" s="103"/>
      <c r="M622" s="103"/>
      <c r="N622" s="90"/>
    </row>
    <row r="623" ht="13.5" customHeight="1">
      <c r="A623" s="90"/>
      <c r="B623" s="90"/>
      <c r="C623" s="103"/>
      <c r="D623" s="103"/>
      <c r="E623" s="103"/>
      <c r="F623" s="103"/>
      <c r="G623" s="103"/>
      <c r="H623" s="103"/>
      <c r="I623" s="103"/>
      <c r="J623" s="103"/>
      <c r="K623" s="103"/>
      <c r="L623" s="103"/>
      <c r="M623" s="103"/>
      <c r="N623" s="90"/>
    </row>
    <row r="624" ht="13.5" customHeight="1">
      <c r="A624" s="90"/>
      <c r="B624" s="90"/>
      <c r="C624" s="103"/>
      <c r="D624" s="103"/>
      <c r="E624" s="103"/>
      <c r="F624" s="103"/>
      <c r="G624" s="103"/>
      <c r="H624" s="103"/>
      <c r="I624" s="103"/>
      <c r="J624" s="103"/>
      <c r="K624" s="103"/>
      <c r="L624" s="103"/>
      <c r="M624" s="103"/>
      <c r="N624" s="90"/>
    </row>
    <row r="625" ht="13.5" customHeight="1">
      <c r="A625" s="90"/>
      <c r="B625" s="90"/>
      <c r="C625" s="103"/>
      <c r="D625" s="103"/>
      <c r="E625" s="103"/>
      <c r="F625" s="103"/>
      <c r="G625" s="103"/>
      <c r="H625" s="103"/>
      <c r="I625" s="103"/>
      <c r="J625" s="103"/>
      <c r="K625" s="103"/>
      <c r="L625" s="103"/>
      <c r="M625" s="103"/>
      <c r="N625" s="90"/>
    </row>
    <row r="626" ht="13.5" customHeight="1">
      <c r="A626" s="90"/>
      <c r="B626" s="90"/>
      <c r="C626" s="103"/>
      <c r="D626" s="103"/>
      <c r="E626" s="103"/>
      <c r="F626" s="103"/>
      <c r="G626" s="103"/>
      <c r="H626" s="103"/>
      <c r="I626" s="103"/>
      <c r="J626" s="103"/>
      <c r="K626" s="103"/>
      <c r="L626" s="103"/>
      <c r="M626" s="103"/>
      <c r="N626" s="90"/>
    </row>
    <row r="627" ht="13.5" customHeight="1">
      <c r="A627" s="90"/>
      <c r="B627" s="90"/>
      <c r="C627" s="103"/>
      <c r="D627" s="103"/>
      <c r="E627" s="103"/>
      <c r="F627" s="103"/>
      <c r="G627" s="103"/>
      <c r="H627" s="103"/>
      <c r="I627" s="103"/>
      <c r="J627" s="103"/>
      <c r="K627" s="103"/>
      <c r="L627" s="103"/>
      <c r="M627" s="103"/>
      <c r="N627" s="90"/>
    </row>
    <row r="628" ht="13.5" customHeight="1">
      <c r="A628" s="90"/>
      <c r="B628" s="90"/>
      <c r="C628" s="103"/>
      <c r="D628" s="103"/>
      <c r="E628" s="103"/>
      <c r="F628" s="103"/>
      <c r="G628" s="103"/>
      <c r="H628" s="103"/>
      <c r="I628" s="103"/>
      <c r="J628" s="103"/>
      <c r="K628" s="103"/>
      <c r="L628" s="103"/>
      <c r="M628" s="103"/>
      <c r="N628" s="90"/>
    </row>
    <row r="629" ht="13.5" customHeight="1">
      <c r="A629" s="90"/>
      <c r="B629" s="90"/>
      <c r="C629" s="103"/>
      <c r="D629" s="103"/>
      <c r="E629" s="103"/>
      <c r="F629" s="103"/>
      <c r="G629" s="103"/>
      <c r="H629" s="103"/>
      <c r="I629" s="103"/>
      <c r="J629" s="103"/>
      <c r="K629" s="103"/>
      <c r="L629" s="103"/>
      <c r="M629" s="103"/>
      <c r="N629" s="90"/>
    </row>
    <row r="630" ht="13.5" customHeight="1">
      <c r="A630" s="90"/>
      <c r="B630" s="90"/>
      <c r="C630" s="103"/>
      <c r="D630" s="103"/>
      <c r="E630" s="103"/>
      <c r="F630" s="103"/>
      <c r="G630" s="103"/>
      <c r="H630" s="103"/>
      <c r="I630" s="103"/>
      <c r="J630" s="103"/>
      <c r="K630" s="103"/>
      <c r="L630" s="103"/>
      <c r="M630" s="103"/>
      <c r="N630" s="90"/>
    </row>
    <row r="631" ht="13.5" customHeight="1">
      <c r="A631" s="90"/>
      <c r="B631" s="90"/>
      <c r="C631" s="103"/>
      <c r="D631" s="103"/>
      <c r="E631" s="103"/>
      <c r="F631" s="103"/>
      <c r="G631" s="103"/>
      <c r="H631" s="103"/>
      <c r="I631" s="103"/>
      <c r="J631" s="103"/>
      <c r="K631" s="103"/>
      <c r="L631" s="103"/>
      <c r="M631" s="103"/>
      <c r="N631" s="90"/>
    </row>
    <row r="632" ht="13.5" customHeight="1">
      <c r="A632" s="90"/>
      <c r="B632" s="90"/>
      <c r="C632" s="103"/>
      <c r="D632" s="103"/>
      <c r="E632" s="103"/>
      <c r="F632" s="103"/>
      <c r="G632" s="103"/>
      <c r="H632" s="103"/>
      <c r="I632" s="103"/>
      <c r="J632" s="103"/>
      <c r="K632" s="103"/>
      <c r="L632" s="103"/>
      <c r="M632" s="103"/>
      <c r="N632" s="90"/>
    </row>
    <row r="633" ht="13.5" customHeight="1">
      <c r="A633" s="90"/>
      <c r="B633" s="90"/>
      <c r="C633" s="103"/>
      <c r="D633" s="103"/>
      <c r="E633" s="103"/>
      <c r="F633" s="103"/>
      <c r="G633" s="103"/>
      <c r="H633" s="103"/>
      <c r="I633" s="103"/>
      <c r="J633" s="103"/>
      <c r="K633" s="103"/>
      <c r="L633" s="103"/>
      <c r="M633" s="103"/>
      <c r="N633" s="90"/>
    </row>
    <row r="634" ht="13.5" customHeight="1">
      <c r="A634" s="90"/>
      <c r="B634" s="90"/>
      <c r="C634" s="103"/>
      <c r="D634" s="103"/>
      <c r="E634" s="103"/>
      <c r="F634" s="103"/>
      <c r="G634" s="103"/>
      <c r="H634" s="103"/>
      <c r="I634" s="103"/>
      <c r="J634" s="103"/>
      <c r="K634" s="103"/>
      <c r="L634" s="103"/>
      <c r="M634" s="103"/>
      <c r="N634" s="90"/>
    </row>
    <row r="635" ht="13.5" customHeight="1">
      <c r="A635" s="90"/>
      <c r="B635" s="90"/>
      <c r="C635" s="103"/>
      <c r="D635" s="103"/>
      <c r="E635" s="103"/>
      <c r="F635" s="103"/>
      <c r="G635" s="103"/>
      <c r="H635" s="103"/>
      <c r="I635" s="103"/>
      <c r="J635" s="103"/>
      <c r="K635" s="103"/>
      <c r="L635" s="103"/>
      <c r="M635" s="103"/>
      <c r="N635" s="90"/>
    </row>
    <row r="636" ht="13.5" customHeight="1">
      <c r="A636" s="90"/>
      <c r="B636" s="90"/>
      <c r="C636" s="103"/>
      <c r="D636" s="103"/>
      <c r="E636" s="103"/>
      <c r="F636" s="103"/>
      <c r="G636" s="103"/>
      <c r="H636" s="103"/>
      <c r="I636" s="103"/>
      <c r="J636" s="103"/>
      <c r="K636" s="103"/>
      <c r="L636" s="103"/>
      <c r="M636" s="103"/>
      <c r="N636" s="90"/>
    </row>
    <row r="637" ht="13.5" customHeight="1">
      <c r="A637" s="90"/>
      <c r="B637" s="90"/>
      <c r="C637" s="103"/>
      <c r="D637" s="103"/>
      <c r="E637" s="103"/>
      <c r="F637" s="103"/>
      <c r="G637" s="103"/>
      <c r="H637" s="103"/>
      <c r="I637" s="103"/>
      <c r="J637" s="103"/>
      <c r="K637" s="103"/>
      <c r="L637" s="103"/>
      <c r="M637" s="103"/>
      <c r="N637" s="90"/>
    </row>
    <row r="638" ht="13.5" customHeight="1">
      <c r="A638" s="90"/>
      <c r="B638" s="90"/>
      <c r="C638" s="103"/>
      <c r="D638" s="103"/>
      <c r="E638" s="103"/>
      <c r="F638" s="103"/>
      <c r="G638" s="103"/>
      <c r="H638" s="103"/>
      <c r="I638" s="103"/>
      <c r="J638" s="103"/>
      <c r="K638" s="103"/>
      <c r="L638" s="103"/>
      <c r="M638" s="103"/>
      <c r="N638" s="90"/>
    </row>
    <row r="639" ht="13.5" customHeight="1">
      <c r="A639" s="90"/>
      <c r="B639" s="90"/>
      <c r="C639" s="103"/>
      <c r="D639" s="103"/>
      <c r="E639" s="103"/>
      <c r="F639" s="103"/>
      <c r="G639" s="103"/>
      <c r="H639" s="103"/>
      <c r="I639" s="103"/>
      <c r="J639" s="103"/>
      <c r="K639" s="103"/>
      <c r="L639" s="103"/>
      <c r="M639" s="103"/>
      <c r="N639" s="90"/>
    </row>
    <row r="640" ht="13.5" customHeight="1">
      <c r="A640" s="90"/>
      <c r="B640" s="90"/>
      <c r="C640" s="103"/>
      <c r="D640" s="103"/>
      <c r="E640" s="103"/>
      <c r="F640" s="103"/>
      <c r="G640" s="103"/>
      <c r="H640" s="103"/>
      <c r="I640" s="103"/>
      <c r="J640" s="103"/>
      <c r="K640" s="103"/>
      <c r="L640" s="103"/>
      <c r="M640" s="103"/>
      <c r="N640" s="90"/>
    </row>
    <row r="641" ht="13.5" customHeight="1">
      <c r="A641" s="90"/>
      <c r="B641" s="90"/>
      <c r="C641" s="103"/>
      <c r="D641" s="103"/>
      <c r="E641" s="103"/>
      <c r="F641" s="103"/>
      <c r="G641" s="103"/>
      <c r="H641" s="103"/>
      <c r="I641" s="103"/>
      <c r="J641" s="103"/>
      <c r="K641" s="103"/>
      <c r="L641" s="103"/>
      <c r="M641" s="103"/>
      <c r="N641" s="90"/>
    </row>
    <row r="642" ht="13.5" customHeight="1">
      <c r="A642" s="90"/>
      <c r="B642" s="90"/>
      <c r="C642" s="103"/>
      <c r="D642" s="103"/>
      <c r="E642" s="103"/>
      <c r="F642" s="103"/>
      <c r="G642" s="103"/>
      <c r="H642" s="103"/>
      <c r="I642" s="103"/>
      <c r="J642" s="103"/>
      <c r="K642" s="103"/>
      <c r="L642" s="103"/>
      <c r="M642" s="103"/>
      <c r="N642" s="90"/>
    </row>
    <row r="643" ht="13.5" customHeight="1">
      <c r="A643" s="90"/>
      <c r="B643" s="90"/>
      <c r="C643" s="103"/>
      <c r="D643" s="103"/>
      <c r="E643" s="103"/>
      <c r="F643" s="103"/>
      <c r="G643" s="103"/>
      <c r="H643" s="103"/>
      <c r="I643" s="103"/>
      <c r="J643" s="103"/>
      <c r="K643" s="103"/>
      <c r="L643" s="103"/>
      <c r="M643" s="103"/>
      <c r="N643" s="90"/>
    </row>
    <row r="644" ht="13.5" customHeight="1">
      <c r="A644" s="90"/>
      <c r="B644" s="90"/>
      <c r="C644" s="103"/>
      <c r="D644" s="103"/>
      <c r="E644" s="103"/>
      <c r="F644" s="103"/>
      <c r="G644" s="103"/>
      <c r="H644" s="103"/>
      <c r="I644" s="103"/>
      <c r="J644" s="103"/>
      <c r="K644" s="103"/>
      <c r="L644" s="103"/>
      <c r="M644" s="103"/>
      <c r="N644" s="90"/>
    </row>
    <row r="645" ht="13.5" customHeight="1">
      <c r="A645" s="90"/>
      <c r="B645" s="90"/>
      <c r="C645" s="103"/>
      <c r="D645" s="103"/>
      <c r="E645" s="103"/>
      <c r="F645" s="103"/>
      <c r="G645" s="103"/>
      <c r="H645" s="103"/>
      <c r="I645" s="103"/>
      <c r="J645" s="103"/>
      <c r="K645" s="103"/>
      <c r="L645" s="103"/>
      <c r="M645" s="103"/>
      <c r="N645" s="90"/>
    </row>
    <row r="646" ht="13.5" customHeight="1">
      <c r="A646" s="90"/>
      <c r="B646" s="90"/>
      <c r="C646" s="103"/>
      <c r="D646" s="103"/>
      <c r="E646" s="103"/>
      <c r="F646" s="103"/>
      <c r="G646" s="103"/>
      <c r="H646" s="103"/>
      <c r="I646" s="103"/>
      <c r="J646" s="103"/>
      <c r="K646" s="103"/>
      <c r="L646" s="103"/>
      <c r="M646" s="103"/>
      <c r="N646" s="90"/>
    </row>
    <row r="647" ht="13.5" customHeight="1">
      <c r="A647" s="90"/>
      <c r="B647" s="90"/>
      <c r="C647" s="103"/>
      <c r="D647" s="103"/>
      <c r="E647" s="103"/>
      <c r="F647" s="103"/>
      <c r="G647" s="103"/>
      <c r="H647" s="103"/>
      <c r="I647" s="103"/>
      <c r="J647" s="103"/>
      <c r="K647" s="103"/>
      <c r="L647" s="103"/>
      <c r="M647" s="103"/>
      <c r="N647" s="90"/>
    </row>
    <row r="648" ht="13.5" customHeight="1">
      <c r="A648" s="90"/>
      <c r="B648" s="90"/>
      <c r="C648" s="103"/>
      <c r="D648" s="103"/>
      <c r="E648" s="103"/>
      <c r="F648" s="103"/>
      <c r="G648" s="103"/>
      <c r="H648" s="103"/>
      <c r="I648" s="103"/>
      <c r="J648" s="103"/>
      <c r="K648" s="103"/>
      <c r="L648" s="103"/>
      <c r="M648" s="103"/>
      <c r="N648" s="90"/>
    </row>
    <row r="649" ht="13.5" customHeight="1">
      <c r="A649" s="90"/>
      <c r="B649" s="90"/>
      <c r="C649" s="103"/>
      <c r="D649" s="103"/>
      <c r="E649" s="103"/>
      <c r="F649" s="103"/>
      <c r="G649" s="103"/>
      <c r="H649" s="103"/>
      <c r="I649" s="103"/>
      <c r="J649" s="103"/>
      <c r="K649" s="103"/>
      <c r="L649" s="103"/>
      <c r="M649" s="103"/>
      <c r="N649" s="90"/>
    </row>
    <row r="650" ht="13.5" customHeight="1">
      <c r="A650" s="90"/>
      <c r="B650" s="90"/>
      <c r="C650" s="103"/>
      <c r="D650" s="103"/>
      <c r="E650" s="103"/>
      <c r="F650" s="103"/>
      <c r="G650" s="103"/>
      <c r="H650" s="103"/>
      <c r="I650" s="103"/>
      <c r="J650" s="103"/>
      <c r="K650" s="103"/>
      <c r="L650" s="103"/>
      <c r="M650" s="103"/>
      <c r="N650" s="90"/>
    </row>
    <row r="651" ht="13.5" customHeight="1">
      <c r="A651" s="90"/>
      <c r="B651" s="90"/>
      <c r="C651" s="103"/>
      <c r="D651" s="103"/>
      <c r="E651" s="103"/>
      <c r="F651" s="103"/>
      <c r="G651" s="103"/>
      <c r="H651" s="103"/>
      <c r="I651" s="103"/>
      <c r="J651" s="103"/>
      <c r="K651" s="103"/>
      <c r="L651" s="103"/>
      <c r="M651" s="103"/>
      <c r="N651" s="90"/>
    </row>
    <row r="652" ht="13.5" customHeight="1">
      <c r="A652" s="90"/>
      <c r="B652" s="90"/>
      <c r="C652" s="103"/>
      <c r="D652" s="103"/>
      <c r="E652" s="103"/>
      <c r="F652" s="103"/>
      <c r="G652" s="103"/>
      <c r="H652" s="103"/>
      <c r="I652" s="103"/>
      <c r="J652" s="103"/>
      <c r="K652" s="103"/>
      <c r="L652" s="103"/>
      <c r="M652" s="103"/>
      <c r="N652" s="90"/>
    </row>
    <row r="653" ht="13.5" customHeight="1">
      <c r="A653" s="90"/>
      <c r="B653" s="90"/>
      <c r="C653" s="103"/>
      <c r="D653" s="103"/>
      <c r="E653" s="103"/>
      <c r="F653" s="103"/>
      <c r="G653" s="103"/>
      <c r="H653" s="103"/>
      <c r="I653" s="103"/>
      <c r="J653" s="103"/>
      <c r="K653" s="103"/>
      <c r="L653" s="103"/>
      <c r="M653" s="103"/>
      <c r="N653" s="90"/>
    </row>
    <row r="654" ht="13.5" customHeight="1">
      <c r="A654" s="90"/>
      <c r="B654" s="90"/>
      <c r="C654" s="103"/>
      <c r="D654" s="103"/>
      <c r="E654" s="103"/>
      <c r="F654" s="103"/>
      <c r="G654" s="103"/>
      <c r="H654" s="103"/>
      <c r="I654" s="103"/>
      <c r="J654" s="103"/>
      <c r="K654" s="103"/>
      <c r="L654" s="103"/>
      <c r="M654" s="103"/>
      <c r="N654" s="90"/>
    </row>
    <row r="655" ht="13.5" customHeight="1">
      <c r="A655" s="90"/>
      <c r="B655" s="90"/>
      <c r="C655" s="103"/>
      <c r="D655" s="103"/>
      <c r="E655" s="103"/>
      <c r="F655" s="103"/>
      <c r="G655" s="103"/>
      <c r="H655" s="103"/>
      <c r="I655" s="103"/>
      <c r="J655" s="103"/>
      <c r="K655" s="103"/>
      <c r="L655" s="103"/>
      <c r="M655" s="103"/>
      <c r="N655" s="90"/>
    </row>
    <row r="656" ht="13.5" customHeight="1">
      <c r="A656" s="90"/>
      <c r="B656" s="90"/>
      <c r="C656" s="103"/>
      <c r="D656" s="103"/>
      <c r="E656" s="103"/>
      <c r="F656" s="103"/>
      <c r="G656" s="103"/>
      <c r="H656" s="103"/>
      <c r="I656" s="103"/>
      <c r="J656" s="103"/>
      <c r="K656" s="103"/>
      <c r="L656" s="103"/>
      <c r="M656" s="103"/>
      <c r="N656" s="90"/>
    </row>
    <row r="657" ht="13.5" customHeight="1">
      <c r="A657" s="90"/>
      <c r="B657" s="90"/>
      <c r="C657" s="103"/>
      <c r="D657" s="103"/>
      <c r="E657" s="103"/>
      <c r="F657" s="103"/>
      <c r="G657" s="103"/>
      <c r="H657" s="103"/>
      <c r="I657" s="103"/>
      <c r="J657" s="103"/>
      <c r="K657" s="103"/>
      <c r="L657" s="103"/>
      <c r="M657" s="103"/>
      <c r="N657" s="90"/>
    </row>
    <row r="658" ht="13.5" customHeight="1">
      <c r="A658" s="90"/>
      <c r="B658" s="90"/>
      <c r="C658" s="103"/>
      <c r="D658" s="103"/>
      <c r="E658" s="103"/>
      <c r="F658" s="103"/>
      <c r="G658" s="103"/>
      <c r="H658" s="103"/>
      <c r="I658" s="103"/>
      <c r="J658" s="103"/>
      <c r="K658" s="103"/>
      <c r="L658" s="103"/>
      <c r="M658" s="103"/>
      <c r="N658" s="90"/>
    </row>
    <row r="659" ht="13.5" customHeight="1">
      <c r="A659" s="90"/>
      <c r="B659" s="90"/>
      <c r="C659" s="103"/>
      <c r="D659" s="103"/>
      <c r="E659" s="103"/>
      <c r="F659" s="103"/>
      <c r="G659" s="103"/>
      <c r="H659" s="103"/>
      <c r="I659" s="103"/>
      <c r="J659" s="103"/>
      <c r="K659" s="103"/>
      <c r="L659" s="103"/>
      <c r="M659" s="103"/>
      <c r="N659" s="90"/>
    </row>
    <row r="660" ht="13.5" customHeight="1">
      <c r="A660" s="90"/>
      <c r="B660" s="90"/>
      <c r="C660" s="103"/>
      <c r="D660" s="103"/>
      <c r="E660" s="103"/>
      <c r="F660" s="103"/>
      <c r="G660" s="103"/>
      <c r="H660" s="103"/>
      <c r="I660" s="103"/>
      <c r="J660" s="103"/>
      <c r="K660" s="103"/>
      <c r="L660" s="103"/>
      <c r="M660" s="103"/>
      <c r="N660" s="90"/>
    </row>
    <row r="661" ht="13.5" customHeight="1">
      <c r="A661" s="90"/>
      <c r="B661" s="90"/>
      <c r="C661" s="103"/>
      <c r="D661" s="103"/>
      <c r="E661" s="103"/>
      <c r="F661" s="103"/>
      <c r="G661" s="103"/>
      <c r="H661" s="103"/>
      <c r="I661" s="103"/>
      <c r="J661" s="103"/>
      <c r="K661" s="103"/>
      <c r="L661" s="103"/>
      <c r="M661" s="103"/>
      <c r="N661" s="90"/>
    </row>
    <row r="662" ht="13.5" customHeight="1">
      <c r="A662" s="90"/>
      <c r="B662" s="90"/>
      <c r="C662" s="103"/>
      <c r="D662" s="103"/>
      <c r="E662" s="103"/>
      <c r="F662" s="103"/>
      <c r="G662" s="103"/>
      <c r="H662" s="103"/>
      <c r="I662" s="103"/>
      <c r="J662" s="103"/>
      <c r="K662" s="103"/>
      <c r="L662" s="103"/>
      <c r="M662" s="103"/>
      <c r="N662" s="90"/>
    </row>
    <row r="663" ht="13.5" customHeight="1">
      <c r="A663" s="90"/>
      <c r="B663" s="90"/>
      <c r="C663" s="103"/>
      <c r="D663" s="103"/>
      <c r="E663" s="103"/>
      <c r="F663" s="103"/>
      <c r="G663" s="103"/>
      <c r="H663" s="103"/>
      <c r="I663" s="103"/>
      <c r="J663" s="103"/>
      <c r="K663" s="103"/>
      <c r="L663" s="103"/>
      <c r="M663" s="103"/>
      <c r="N663" s="90"/>
    </row>
    <row r="664" ht="13.5" customHeight="1">
      <c r="A664" s="90"/>
      <c r="B664" s="90"/>
      <c r="C664" s="103"/>
      <c r="D664" s="103"/>
      <c r="E664" s="103"/>
      <c r="F664" s="103"/>
      <c r="G664" s="103"/>
      <c r="H664" s="103"/>
      <c r="I664" s="103"/>
      <c r="J664" s="103"/>
      <c r="K664" s="103"/>
      <c r="L664" s="103"/>
      <c r="M664" s="103"/>
      <c r="N664" s="90"/>
    </row>
    <row r="665" ht="13.5" customHeight="1">
      <c r="A665" s="90"/>
      <c r="B665" s="90"/>
      <c r="C665" s="103"/>
      <c r="D665" s="103"/>
      <c r="E665" s="103"/>
      <c r="F665" s="103"/>
      <c r="G665" s="103"/>
      <c r="H665" s="103"/>
      <c r="I665" s="103"/>
      <c r="J665" s="103"/>
      <c r="K665" s="103"/>
      <c r="L665" s="103"/>
      <c r="M665" s="103"/>
      <c r="N665" s="90"/>
    </row>
    <row r="666" ht="13.5" customHeight="1">
      <c r="A666" s="90"/>
      <c r="B666" s="90"/>
      <c r="C666" s="103"/>
      <c r="D666" s="103"/>
      <c r="E666" s="103"/>
      <c r="F666" s="103"/>
      <c r="G666" s="103"/>
      <c r="H666" s="103"/>
      <c r="I666" s="103"/>
      <c r="J666" s="103"/>
      <c r="K666" s="103"/>
      <c r="L666" s="103"/>
      <c r="M666" s="103"/>
      <c r="N666" s="90"/>
    </row>
    <row r="667" ht="13.5" customHeight="1">
      <c r="A667" s="90"/>
      <c r="B667" s="90"/>
      <c r="C667" s="103"/>
      <c r="D667" s="103"/>
      <c r="E667" s="103"/>
      <c r="F667" s="103"/>
      <c r="G667" s="103"/>
      <c r="H667" s="103"/>
      <c r="I667" s="103"/>
      <c r="J667" s="103"/>
      <c r="K667" s="103"/>
      <c r="L667" s="103"/>
      <c r="M667" s="103"/>
      <c r="N667" s="90"/>
    </row>
    <row r="668" ht="13.5" customHeight="1">
      <c r="A668" s="90"/>
      <c r="B668" s="90"/>
      <c r="C668" s="103"/>
      <c r="D668" s="103"/>
      <c r="E668" s="103"/>
      <c r="F668" s="103"/>
      <c r="G668" s="103"/>
      <c r="H668" s="103"/>
      <c r="I668" s="103"/>
      <c r="J668" s="103"/>
      <c r="K668" s="103"/>
      <c r="L668" s="103"/>
      <c r="M668" s="103"/>
      <c r="N668" s="90"/>
    </row>
    <row r="669" ht="13.5" customHeight="1">
      <c r="A669" s="90"/>
      <c r="B669" s="90"/>
      <c r="C669" s="103"/>
      <c r="D669" s="103"/>
      <c r="E669" s="103"/>
      <c r="F669" s="103"/>
      <c r="G669" s="103"/>
      <c r="H669" s="103"/>
      <c r="I669" s="103"/>
      <c r="J669" s="103"/>
      <c r="K669" s="103"/>
      <c r="L669" s="103"/>
      <c r="M669" s="103"/>
      <c r="N669" s="90"/>
    </row>
    <row r="670" ht="13.5" customHeight="1">
      <c r="A670" s="90"/>
      <c r="B670" s="90"/>
      <c r="C670" s="103"/>
      <c r="D670" s="103"/>
      <c r="E670" s="103"/>
      <c r="F670" s="103"/>
      <c r="G670" s="103"/>
      <c r="H670" s="103"/>
      <c r="I670" s="103"/>
      <c r="J670" s="103"/>
      <c r="K670" s="103"/>
      <c r="L670" s="103"/>
      <c r="M670" s="103"/>
      <c r="N670" s="90"/>
    </row>
    <row r="671" ht="13.5" customHeight="1">
      <c r="A671" s="90"/>
      <c r="B671" s="90"/>
      <c r="C671" s="103"/>
      <c r="D671" s="103"/>
      <c r="E671" s="103"/>
      <c r="F671" s="103"/>
      <c r="G671" s="103"/>
      <c r="H671" s="103"/>
      <c r="I671" s="103"/>
      <c r="J671" s="103"/>
      <c r="K671" s="103"/>
      <c r="L671" s="103"/>
      <c r="M671" s="103"/>
      <c r="N671" s="90"/>
    </row>
    <row r="672" ht="13.5" customHeight="1">
      <c r="A672" s="90"/>
      <c r="B672" s="90"/>
      <c r="C672" s="103"/>
      <c r="D672" s="103"/>
      <c r="E672" s="103"/>
      <c r="F672" s="103"/>
      <c r="G672" s="103"/>
      <c r="H672" s="103"/>
      <c r="I672" s="103"/>
      <c r="J672" s="103"/>
      <c r="K672" s="103"/>
      <c r="L672" s="103"/>
      <c r="M672" s="103"/>
      <c r="N672" s="90"/>
    </row>
    <row r="673" ht="13.5" customHeight="1">
      <c r="A673" s="90"/>
      <c r="B673" s="90"/>
      <c r="C673" s="103"/>
      <c r="D673" s="103"/>
      <c r="E673" s="103"/>
      <c r="F673" s="103"/>
      <c r="G673" s="103"/>
      <c r="H673" s="103"/>
      <c r="I673" s="103"/>
      <c r="J673" s="103"/>
      <c r="K673" s="103"/>
      <c r="L673" s="103"/>
      <c r="M673" s="103"/>
      <c r="N673" s="90"/>
    </row>
    <row r="674" ht="13.5" customHeight="1">
      <c r="A674" s="90"/>
      <c r="B674" s="90"/>
      <c r="C674" s="103"/>
      <c r="D674" s="103"/>
      <c r="E674" s="103"/>
      <c r="F674" s="103"/>
      <c r="G674" s="103"/>
      <c r="H674" s="103"/>
      <c r="I674" s="103"/>
      <c r="J674" s="103"/>
      <c r="K674" s="103"/>
      <c r="L674" s="103"/>
      <c r="M674" s="103"/>
      <c r="N674" s="90"/>
    </row>
    <row r="675" ht="13.5" customHeight="1">
      <c r="A675" s="90"/>
      <c r="B675" s="90"/>
      <c r="C675" s="103"/>
      <c r="D675" s="103"/>
      <c r="E675" s="103"/>
      <c r="F675" s="103"/>
      <c r="G675" s="103"/>
      <c r="H675" s="103"/>
      <c r="I675" s="103"/>
      <c r="J675" s="103"/>
      <c r="K675" s="103"/>
      <c r="L675" s="103"/>
      <c r="M675" s="103"/>
      <c r="N675" s="90"/>
    </row>
    <row r="676" ht="13.5" customHeight="1">
      <c r="A676" s="90"/>
      <c r="B676" s="90"/>
      <c r="C676" s="103"/>
      <c r="D676" s="103"/>
      <c r="E676" s="103"/>
      <c r="F676" s="103"/>
      <c r="G676" s="103"/>
      <c r="H676" s="103"/>
      <c r="I676" s="103"/>
      <c r="J676" s="103"/>
      <c r="K676" s="103"/>
      <c r="L676" s="103"/>
      <c r="M676" s="103"/>
      <c r="N676" s="90"/>
    </row>
    <row r="677" ht="13.5" customHeight="1">
      <c r="A677" s="90"/>
      <c r="B677" s="90"/>
      <c r="C677" s="103"/>
      <c r="D677" s="103"/>
      <c r="E677" s="103"/>
      <c r="F677" s="103"/>
      <c r="G677" s="103"/>
      <c r="H677" s="103"/>
      <c r="I677" s="103"/>
      <c r="J677" s="103"/>
      <c r="K677" s="103"/>
      <c r="L677" s="103"/>
      <c r="M677" s="103"/>
      <c r="N677" s="90"/>
    </row>
    <row r="678" ht="13.5" customHeight="1">
      <c r="A678" s="90"/>
      <c r="B678" s="90"/>
      <c r="C678" s="103"/>
      <c r="D678" s="103"/>
      <c r="E678" s="103"/>
      <c r="F678" s="103"/>
      <c r="G678" s="103"/>
      <c r="H678" s="103"/>
      <c r="I678" s="103"/>
      <c r="J678" s="103"/>
      <c r="K678" s="103"/>
      <c r="L678" s="103"/>
      <c r="M678" s="103"/>
      <c r="N678" s="90"/>
    </row>
    <row r="679" ht="13.5" customHeight="1">
      <c r="A679" s="90"/>
      <c r="B679" s="90"/>
      <c r="C679" s="103"/>
      <c r="D679" s="103"/>
      <c r="E679" s="103"/>
      <c r="F679" s="103"/>
      <c r="G679" s="103"/>
      <c r="H679" s="103"/>
      <c r="I679" s="103"/>
      <c r="J679" s="103"/>
      <c r="K679" s="103"/>
      <c r="L679" s="103"/>
      <c r="M679" s="103"/>
      <c r="N679" s="90"/>
    </row>
    <row r="680" ht="13.5" customHeight="1">
      <c r="A680" s="90"/>
      <c r="B680" s="90"/>
      <c r="C680" s="103"/>
      <c r="D680" s="103"/>
      <c r="E680" s="103"/>
      <c r="F680" s="103"/>
      <c r="G680" s="103"/>
      <c r="H680" s="103"/>
      <c r="I680" s="103"/>
      <c r="J680" s="103"/>
      <c r="K680" s="103"/>
      <c r="L680" s="103"/>
      <c r="M680" s="103"/>
      <c r="N680" s="90"/>
    </row>
    <row r="681" ht="13.5" customHeight="1">
      <c r="A681" s="90"/>
      <c r="B681" s="90"/>
      <c r="C681" s="103"/>
      <c r="D681" s="103"/>
      <c r="E681" s="103"/>
      <c r="F681" s="103"/>
      <c r="G681" s="103"/>
      <c r="H681" s="103"/>
      <c r="I681" s="103"/>
      <c r="J681" s="103"/>
      <c r="K681" s="103"/>
      <c r="L681" s="103"/>
      <c r="M681" s="103"/>
      <c r="N681" s="90"/>
    </row>
    <row r="682" ht="13.5" customHeight="1">
      <c r="A682" s="90"/>
      <c r="B682" s="90"/>
      <c r="C682" s="103"/>
      <c r="D682" s="103"/>
      <c r="E682" s="103"/>
      <c r="F682" s="103"/>
      <c r="G682" s="103"/>
      <c r="H682" s="103"/>
      <c r="I682" s="103"/>
      <c r="J682" s="103"/>
      <c r="K682" s="103"/>
      <c r="L682" s="103"/>
      <c r="M682" s="103"/>
      <c r="N682" s="90"/>
    </row>
    <row r="683" ht="13.5" customHeight="1">
      <c r="A683" s="90"/>
      <c r="B683" s="90"/>
      <c r="C683" s="103"/>
      <c r="D683" s="103"/>
      <c r="E683" s="103"/>
      <c r="F683" s="103"/>
      <c r="G683" s="103"/>
      <c r="H683" s="103"/>
      <c r="I683" s="103"/>
      <c r="J683" s="103"/>
      <c r="K683" s="103"/>
      <c r="L683" s="103"/>
      <c r="M683" s="103"/>
      <c r="N683" s="90"/>
    </row>
    <row r="684" ht="13.5" customHeight="1">
      <c r="A684" s="90"/>
      <c r="B684" s="90"/>
      <c r="C684" s="103"/>
      <c r="D684" s="103"/>
      <c r="E684" s="103"/>
      <c r="F684" s="103"/>
      <c r="G684" s="103"/>
      <c r="H684" s="103"/>
      <c r="I684" s="103"/>
      <c r="J684" s="103"/>
      <c r="K684" s="103"/>
      <c r="L684" s="103"/>
      <c r="M684" s="103"/>
      <c r="N684" s="90"/>
    </row>
    <row r="685" ht="13.5" customHeight="1">
      <c r="A685" s="90"/>
      <c r="B685" s="90"/>
      <c r="C685" s="103"/>
      <c r="D685" s="103"/>
      <c r="E685" s="103"/>
      <c r="F685" s="103"/>
      <c r="G685" s="103"/>
      <c r="H685" s="103"/>
      <c r="I685" s="103"/>
      <c r="J685" s="103"/>
      <c r="K685" s="103"/>
      <c r="L685" s="103"/>
      <c r="M685" s="103"/>
      <c r="N685" s="90"/>
    </row>
    <row r="686" ht="13.5" customHeight="1">
      <c r="A686" s="90"/>
      <c r="B686" s="90"/>
      <c r="C686" s="103"/>
      <c r="D686" s="103"/>
      <c r="E686" s="103"/>
      <c r="F686" s="103"/>
      <c r="G686" s="103"/>
      <c r="H686" s="103"/>
      <c r="I686" s="103"/>
      <c r="J686" s="103"/>
      <c r="K686" s="103"/>
      <c r="L686" s="103"/>
      <c r="M686" s="103"/>
      <c r="N686" s="90"/>
    </row>
    <row r="687" ht="13.5" customHeight="1">
      <c r="A687" s="90"/>
      <c r="B687" s="90"/>
      <c r="C687" s="103"/>
      <c r="D687" s="103"/>
      <c r="E687" s="103"/>
      <c r="F687" s="103"/>
      <c r="G687" s="103"/>
      <c r="H687" s="103"/>
      <c r="I687" s="103"/>
      <c r="J687" s="103"/>
      <c r="K687" s="103"/>
      <c r="L687" s="103"/>
      <c r="M687" s="103"/>
      <c r="N687" s="90"/>
    </row>
    <row r="688" ht="13.5" customHeight="1">
      <c r="A688" s="90"/>
      <c r="B688" s="90"/>
      <c r="C688" s="103"/>
      <c r="D688" s="103"/>
      <c r="E688" s="103"/>
      <c r="F688" s="103"/>
      <c r="G688" s="103"/>
      <c r="H688" s="103"/>
      <c r="I688" s="103"/>
      <c r="J688" s="103"/>
      <c r="K688" s="103"/>
      <c r="L688" s="103"/>
      <c r="M688" s="103"/>
      <c r="N688" s="90"/>
    </row>
    <row r="689" ht="13.5" customHeight="1">
      <c r="A689" s="90"/>
      <c r="B689" s="90"/>
      <c r="C689" s="103"/>
      <c r="D689" s="103"/>
      <c r="E689" s="103"/>
      <c r="F689" s="103"/>
      <c r="G689" s="103"/>
      <c r="H689" s="103"/>
      <c r="I689" s="103"/>
      <c r="J689" s="103"/>
      <c r="K689" s="103"/>
      <c r="L689" s="103"/>
      <c r="M689" s="103"/>
      <c r="N689" s="90"/>
    </row>
    <row r="690" ht="13.5" customHeight="1">
      <c r="A690" s="90"/>
      <c r="B690" s="90"/>
      <c r="C690" s="103"/>
      <c r="D690" s="103"/>
      <c r="E690" s="103"/>
      <c r="F690" s="103"/>
      <c r="G690" s="103"/>
      <c r="H690" s="103"/>
      <c r="I690" s="103"/>
      <c r="J690" s="103"/>
      <c r="K690" s="103"/>
      <c r="L690" s="103"/>
      <c r="M690" s="103"/>
      <c r="N690" s="90"/>
    </row>
    <row r="691" ht="13.5" customHeight="1">
      <c r="A691" s="90"/>
      <c r="B691" s="90"/>
      <c r="C691" s="103"/>
      <c r="D691" s="103"/>
      <c r="E691" s="103"/>
      <c r="F691" s="103"/>
      <c r="G691" s="103"/>
      <c r="H691" s="103"/>
      <c r="I691" s="103"/>
      <c r="J691" s="103"/>
      <c r="K691" s="103"/>
      <c r="L691" s="103"/>
      <c r="M691" s="103"/>
      <c r="N691" s="90"/>
    </row>
    <row r="692" ht="13.5" customHeight="1">
      <c r="A692" s="90"/>
      <c r="B692" s="90"/>
      <c r="C692" s="103"/>
      <c r="D692" s="103"/>
      <c r="E692" s="103"/>
      <c r="F692" s="103"/>
      <c r="G692" s="103"/>
      <c r="H692" s="103"/>
      <c r="I692" s="103"/>
      <c r="J692" s="103"/>
      <c r="K692" s="103"/>
      <c r="L692" s="103"/>
      <c r="M692" s="103"/>
      <c r="N692" s="90"/>
    </row>
    <row r="693" ht="13.5" customHeight="1">
      <c r="A693" s="90"/>
      <c r="B693" s="90"/>
      <c r="C693" s="103"/>
      <c r="D693" s="103"/>
      <c r="E693" s="103"/>
      <c r="F693" s="103"/>
      <c r="G693" s="103"/>
      <c r="H693" s="103"/>
      <c r="I693" s="103"/>
      <c r="J693" s="103"/>
      <c r="K693" s="103"/>
      <c r="L693" s="103"/>
      <c r="M693" s="103"/>
      <c r="N693" s="90"/>
    </row>
    <row r="694" ht="13.5" customHeight="1">
      <c r="A694" s="90"/>
      <c r="B694" s="90"/>
      <c r="C694" s="103"/>
      <c r="D694" s="103"/>
      <c r="E694" s="103"/>
      <c r="F694" s="103"/>
      <c r="G694" s="103"/>
      <c r="H694" s="103"/>
      <c r="I694" s="103"/>
      <c r="J694" s="103"/>
      <c r="K694" s="103"/>
      <c r="L694" s="103"/>
      <c r="M694" s="103"/>
      <c r="N694" s="90"/>
    </row>
    <row r="695" ht="13.5" customHeight="1">
      <c r="A695" s="90"/>
      <c r="B695" s="90"/>
      <c r="C695" s="103"/>
      <c r="D695" s="103"/>
      <c r="E695" s="103"/>
      <c r="F695" s="103"/>
      <c r="G695" s="103"/>
      <c r="H695" s="103"/>
      <c r="I695" s="103"/>
      <c r="J695" s="103"/>
      <c r="K695" s="103"/>
      <c r="L695" s="103"/>
      <c r="M695" s="103"/>
      <c r="N695" s="90"/>
    </row>
    <row r="696" ht="13.5" customHeight="1">
      <c r="A696" s="90"/>
      <c r="B696" s="90"/>
      <c r="C696" s="103"/>
      <c r="D696" s="103"/>
      <c r="E696" s="103"/>
      <c r="F696" s="103"/>
      <c r="G696" s="103"/>
      <c r="H696" s="103"/>
      <c r="I696" s="103"/>
      <c r="J696" s="103"/>
      <c r="K696" s="103"/>
      <c r="L696" s="103"/>
      <c r="M696" s="103"/>
      <c r="N696" s="90"/>
    </row>
    <row r="697" ht="13.5" customHeight="1">
      <c r="A697" s="90"/>
      <c r="B697" s="90"/>
      <c r="C697" s="103"/>
      <c r="D697" s="103"/>
      <c r="E697" s="103"/>
      <c r="F697" s="103"/>
      <c r="G697" s="103"/>
      <c r="H697" s="103"/>
      <c r="I697" s="103"/>
      <c r="J697" s="103"/>
      <c r="K697" s="103"/>
      <c r="L697" s="103"/>
      <c r="M697" s="103"/>
      <c r="N697" s="90"/>
    </row>
    <row r="698" ht="13.5" customHeight="1">
      <c r="A698" s="90"/>
      <c r="B698" s="90"/>
      <c r="C698" s="103"/>
      <c r="D698" s="103"/>
      <c r="E698" s="103"/>
      <c r="F698" s="103"/>
      <c r="G698" s="103"/>
      <c r="H698" s="103"/>
      <c r="I698" s="103"/>
      <c r="J698" s="103"/>
      <c r="K698" s="103"/>
      <c r="L698" s="103"/>
      <c r="M698" s="103"/>
      <c r="N698" s="90"/>
    </row>
    <row r="699" ht="13.5" customHeight="1">
      <c r="A699" s="90"/>
      <c r="B699" s="90"/>
      <c r="C699" s="103"/>
      <c r="D699" s="103"/>
      <c r="E699" s="103"/>
      <c r="F699" s="103"/>
      <c r="G699" s="103"/>
      <c r="H699" s="103"/>
      <c r="I699" s="103"/>
      <c r="J699" s="103"/>
      <c r="K699" s="103"/>
      <c r="L699" s="103"/>
      <c r="M699" s="103"/>
      <c r="N699" s="90"/>
    </row>
    <row r="700" ht="13.5" customHeight="1">
      <c r="A700" s="90"/>
      <c r="B700" s="90"/>
      <c r="C700" s="103"/>
      <c r="D700" s="103"/>
      <c r="E700" s="103"/>
      <c r="F700" s="103"/>
      <c r="G700" s="103"/>
      <c r="H700" s="103"/>
      <c r="I700" s="103"/>
      <c r="J700" s="103"/>
      <c r="K700" s="103"/>
      <c r="L700" s="103"/>
      <c r="M700" s="103"/>
      <c r="N700" s="90"/>
    </row>
    <row r="701" ht="13.5" customHeight="1">
      <c r="A701" s="90"/>
      <c r="B701" s="90"/>
      <c r="C701" s="103"/>
      <c r="D701" s="103"/>
      <c r="E701" s="103"/>
      <c r="F701" s="103"/>
      <c r="G701" s="103"/>
      <c r="H701" s="103"/>
      <c r="I701" s="103"/>
      <c r="J701" s="103"/>
      <c r="K701" s="103"/>
      <c r="L701" s="103"/>
      <c r="M701" s="103"/>
      <c r="N701" s="90"/>
    </row>
    <row r="702" ht="13.5" customHeight="1">
      <c r="A702" s="90"/>
      <c r="B702" s="90"/>
      <c r="C702" s="103"/>
      <c r="D702" s="103"/>
      <c r="E702" s="103"/>
      <c r="F702" s="103"/>
      <c r="G702" s="103"/>
      <c r="H702" s="103"/>
      <c r="I702" s="103"/>
      <c r="J702" s="103"/>
      <c r="K702" s="103"/>
      <c r="L702" s="103"/>
      <c r="M702" s="103"/>
      <c r="N702" s="90"/>
    </row>
    <row r="703" ht="13.5" customHeight="1">
      <c r="A703" s="90"/>
      <c r="B703" s="90"/>
      <c r="C703" s="103"/>
      <c r="D703" s="103"/>
      <c r="E703" s="103"/>
      <c r="F703" s="103"/>
      <c r="G703" s="103"/>
      <c r="H703" s="103"/>
      <c r="I703" s="103"/>
      <c r="J703" s="103"/>
      <c r="K703" s="103"/>
      <c r="L703" s="103"/>
      <c r="M703" s="103"/>
      <c r="N703" s="90"/>
    </row>
    <row r="704" ht="13.5" customHeight="1">
      <c r="A704" s="90"/>
      <c r="B704" s="90"/>
      <c r="C704" s="103"/>
      <c r="D704" s="103"/>
      <c r="E704" s="103"/>
      <c r="F704" s="103"/>
      <c r="G704" s="103"/>
      <c r="H704" s="103"/>
      <c r="I704" s="103"/>
      <c r="J704" s="103"/>
      <c r="K704" s="103"/>
      <c r="L704" s="103"/>
      <c r="M704" s="103"/>
      <c r="N704" s="90"/>
    </row>
    <row r="705" ht="13.5" customHeight="1">
      <c r="A705" s="90"/>
      <c r="B705" s="90"/>
      <c r="C705" s="103"/>
      <c r="D705" s="103"/>
      <c r="E705" s="103"/>
      <c r="F705" s="103"/>
      <c r="G705" s="103"/>
      <c r="H705" s="103"/>
      <c r="I705" s="103"/>
      <c r="J705" s="103"/>
      <c r="K705" s="103"/>
      <c r="L705" s="103"/>
      <c r="M705" s="103"/>
      <c r="N705" s="90"/>
    </row>
    <row r="706" ht="13.5" customHeight="1">
      <c r="A706" s="90"/>
      <c r="B706" s="90"/>
      <c r="C706" s="103"/>
      <c r="D706" s="103"/>
      <c r="E706" s="103"/>
      <c r="F706" s="103"/>
      <c r="G706" s="103"/>
      <c r="H706" s="103"/>
      <c r="I706" s="103"/>
      <c r="J706" s="103"/>
      <c r="K706" s="103"/>
      <c r="L706" s="103"/>
      <c r="M706" s="103"/>
      <c r="N706" s="90"/>
    </row>
    <row r="707" ht="13.5" customHeight="1">
      <c r="A707" s="90"/>
      <c r="B707" s="90"/>
      <c r="C707" s="103"/>
      <c r="D707" s="103"/>
      <c r="E707" s="103"/>
      <c r="F707" s="103"/>
      <c r="G707" s="103"/>
      <c r="H707" s="103"/>
      <c r="I707" s="103"/>
      <c r="J707" s="103"/>
      <c r="K707" s="103"/>
      <c r="L707" s="103"/>
      <c r="M707" s="103"/>
      <c r="N707" s="90"/>
    </row>
    <row r="708" ht="13.5" customHeight="1">
      <c r="A708" s="90"/>
      <c r="B708" s="90"/>
      <c r="C708" s="103"/>
      <c r="D708" s="103"/>
      <c r="E708" s="103"/>
      <c r="F708" s="103"/>
      <c r="G708" s="103"/>
      <c r="H708" s="103"/>
      <c r="I708" s="103"/>
      <c r="J708" s="103"/>
      <c r="K708" s="103"/>
      <c r="L708" s="103"/>
      <c r="M708" s="103"/>
      <c r="N708" s="90"/>
    </row>
    <row r="709" ht="13.5" customHeight="1">
      <c r="A709" s="90"/>
      <c r="B709" s="90"/>
      <c r="C709" s="103"/>
      <c r="D709" s="103"/>
      <c r="E709" s="103"/>
      <c r="F709" s="103"/>
      <c r="G709" s="103"/>
      <c r="H709" s="103"/>
      <c r="I709" s="103"/>
      <c r="J709" s="103"/>
      <c r="K709" s="103"/>
      <c r="L709" s="103"/>
      <c r="M709" s="103"/>
      <c r="N709" s="90"/>
    </row>
    <row r="710" ht="13.5" customHeight="1">
      <c r="A710" s="90"/>
      <c r="B710" s="90"/>
      <c r="C710" s="103"/>
      <c r="D710" s="103"/>
      <c r="E710" s="103"/>
      <c r="F710" s="103"/>
      <c r="G710" s="103"/>
      <c r="H710" s="103"/>
      <c r="I710" s="103"/>
      <c r="J710" s="103"/>
      <c r="K710" s="103"/>
      <c r="L710" s="103"/>
      <c r="M710" s="103"/>
      <c r="N710" s="90"/>
    </row>
    <row r="711" ht="13.5" customHeight="1">
      <c r="A711" s="90"/>
      <c r="B711" s="90"/>
      <c r="C711" s="103"/>
      <c r="D711" s="103"/>
      <c r="E711" s="103"/>
      <c r="F711" s="103"/>
      <c r="G711" s="103"/>
      <c r="H711" s="103"/>
      <c r="I711" s="103"/>
      <c r="J711" s="103"/>
      <c r="K711" s="103"/>
      <c r="L711" s="103"/>
      <c r="M711" s="103"/>
      <c r="N711" s="90"/>
    </row>
    <row r="712" ht="13.5" customHeight="1">
      <c r="A712" s="90"/>
      <c r="B712" s="90"/>
      <c r="C712" s="103"/>
      <c r="D712" s="103"/>
      <c r="E712" s="103"/>
      <c r="F712" s="103"/>
      <c r="G712" s="103"/>
      <c r="H712" s="103"/>
      <c r="I712" s="103"/>
      <c r="J712" s="103"/>
      <c r="K712" s="103"/>
      <c r="L712" s="103"/>
      <c r="M712" s="103"/>
      <c r="N712" s="90"/>
    </row>
    <row r="713" ht="13.5" customHeight="1">
      <c r="A713" s="90"/>
      <c r="B713" s="90"/>
      <c r="C713" s="103"/>
      <c r="D713" s="103"/>
      <c r="E713" s="103"/>
      <c r="F713" s="103"/>
      <c r="G713" s="103"/>
      <c r="H713" s="103"/>
      <c r="I713" s="103"/>
      <c r="J713" s="103"/>
      <c r="K713" s="103"/>
      <c r="L713" s="103"/>
      <c r="M713" s="103"/>
      <c r="N713" s="90"/>
    </row>
    <row r="714" ht="13.5" customHeight="1">
      <c r="A714" s="90"/>
      <c r="B714" s="90"/>
      <c r="C714" s="103"/>
      <c r="D714" s="103"/>
      <c r="E714" s="103"/>
      <c r="F714" s="103"/>
      <c r="G714" s="103"/>
      <c r="H714" s="103"/>
      <c r="I714" s="103"/>
      <c r="J714" s="103"/>
      <c r="K714" s="103"/>
      <c r="L714" s="103"/>
      <c r="M714" s="103"/>
      <c r="N714" s="90"/>
    </row>
    <row r="715" ht="13.5" customHeight="1">
      <c r="A715" s="90"/>
      <c r="B715" s="90"/>
      <c r="C715" s="103"/>
      <c r="D715" s="103"/>
      <c r="E715" s="103"/>
      <c r="F715" s="103"/>
      <c r="G715" s="103"/>
      <c r="H715" s="103"/>
      <c r="I715" s="103"/>
      <c r="J715" s="103"/>
      <c r="K715" s="103"/>
      <c r="L715" s="103"/>
      <c r="M715" s="103"/>
      <c r="N715" s="90"/>
    </row>
    <row r="716" ht="13.5" customHeight="1">
      <c r="A716" s="90"/>
      <c r="B716" s="90"/>
      <c r="C716" s="103"/>
      <c r="D716" s="103"/>
      <c r="E716" s="103"/>
      <c r="F716" s="103"/>
      <c r="G716" s="103"/>
      <c r="H716" s="103"/>
      <c r="I716" s="103"/>
      <c r="J716" s="103"/>
      <c r="K716" s="103"/>
      <c r="L716" s="103"/>
      <c r="M716" s="103"/>
      <c r="N716" s="90"/>
    </row>
    <row r="717" ht="13.5" customHeight="1">
      <c r="A717" s="90"/>
      <c r="B717" s="90"/>
      <c r="C717" s="103"/>
      <c r="D717" s="103"/>
      <c r="E717" s="103"/>
      <c r="F717" s="103"/>
      <c r="G717" s="103"/>
      <c r="H717" s="103"/>
      <c r="I717" s="103"/>
      <c r="J717" s="103"/>
      <c r="K717" s="103"/>
      <c r="L717" s="103"/>
      <c r="M717" s="103"/>
      <c r="N717" s="90"/>
    </row>
    <row r="718" ht="13.5" customHeight="1">
      <c r="A718" s="90"/>
      <c r="B718" s="90"/>
      <c r="C718" s="103"/>
      <c r="D718" s="103"/>
      <c r="E718" s="103"/>
      <c r="F718" s="103"/>
      <c r="G718" s="103"/>
      <c r="H718" s="103"/>
      <c r="I718" s="103"/>
      <c r="J718" s="103"/>
      <c r="K718" s="103"/>
      <c r="L718" s="103"/>
      <c r="M718" s="103"/>
      <c r="N718" s="90"/>
    </row>
    <row r="719" ht="13.5" customHeight="1">
      <c r="A719" s="90"/>
      <c r="B719" s="90"/>
      <c r="C719" s="103"/>
      <c r="D719" s="103"/>
      <c r="E719" s="103"/>
      <c r="F719" s="103"/>
      <c r="G719" s="103"/>
      <c r="H719" s="103"/>
      <c r="I719" s="103"/>
      <c r="J719" s="103"/>
      <c r="K719" s="103"/>
      <c r="L719" s="103"/>
      <c r="M719" s="103"/>
      <c r="N719" s="90"/>
    </row>
    <row r="720" ht="13.5" customHeight="1">
      <c r="A720" s="90"/>
      <c r="B720" s="90"/>
      <c r="C720" s="103"/>
      <c r="D720" s="103"/>
      <c r="E720" s="103"/>
      <c r="F720" s="103"/>
      <c r="G720" s="103"/>
      <c r="H720" s="103"/>
      <c r="I720" s="103"/>
      <c r="J720" s="103"/>
      <c r="K720" s="103"/>
      <c r="L720" s="103"/>
      <c r="M720" s="103"/>
      <c r="N720" s="90"/>
    </row>
    <row r="721" ht="13.5" customHeight="1">
      <c r="A721" s="90"/>
      <c r="B721" s="90"/>
      <c r="C721" s="103"/>
      <c r="D721" s="103"/>
      <c r="E721" s="103"/>
      <c r="F721" s="103"/>
      <c r="G721" s="103"/>
      <c r="H721" s="103"/>
      <c r="I721" s="103"/>
      <c r="J721" s="103"/>
      <c r="K721" s="103"/>
      <c r="L721" s="103"/>
      <c r="M721" s="103"/>
      <c r="N721" s="90"/>
    </row>
    <row r="722" ht="13.5" customHeight="1">
      <c r="A722" s="90"/>
      <c r="B722" s="90"/>
      <c r="C722" s="103"/>
      <c r="D722" s="103"/>
      <c r="E722" s="103"/>
      <c r="F722" s="103"/>
      <c r="G722" s="103"/>
      <c r="H722" s="103"/>
      <c r="I722" s="103"/>
      <c r="J722" s="103"/>
      <c r="K722" s="103"/>
      <c r="L722" s="103"/>
      <c r="M722" s="103"/>
      <c r="N722" s="90"/>
    </row>
    <row r="723" ht="13.5" customHeight="1">
      <c r="A723" s="90"/>
      <c r="B723" s="90"/>
      <c r="C723" s="103"/>
      <c r="D723" s="103"/>
      <c r="E723" s="103"/>
      <c r="F723" s="103"/>
      <c r="G723" s="103"/>
      <c r="H723" s="103"/>
      <c r="I723" s="103"/>
      <c r="J723" s="103"/>
      <c r="K723" s="103"/>
      <c r="L723" s="103"/>
      <c r="M723" s="103"/>
      <c r="N723" s="90"/>
    </row>
    <row r="724" ht="13.5" customHeight="1">
      <c r="A724" s="90"/>
      <c r="B724" s="90"/>
      <c r="C724" s="103"/>
      <c r="D724" s="103"/>
      <c r="E724" s="103"/>
      <c r="F724" s="103"/>
      <c r="G724" s="103"/>
      <c r="H724" s="103"/>
      <c r="I724" s="103"/>
      <c r="J724" s="103"/>
      <c r="K724" s="103"/>
      <c r="L724" s="103"/>
      <c r="M724" s="103"/>
      <c r="N724" s="90"/>
    </row>
    <row r="725" ht="13.5" customHeight="1">
      <c r="A725" s="90"/>
      <c r="B725" s="90"/>
      <c r="C725" s="103"/>
      <c r="D725" s="103"/>
      <c r="E725" s="103"/>
      <c r="F725" s="103"/>
      <c r="G725" s="103"/>
      <c r="H725" s="103"/>
      <c r="I725" s="103"/>
      <c r="J725" s="103"/>
      <c r="K725" s="103"/>
      <c r="L725" s="103"/>
      <c r="M725" s="103"/>
      <c r="N725" s="90"/>
    </row>
    <row r="726" ht="13.5" customHeight="1">
      <c r="A726" s="90"/>
      <c r="B726" s="90"/>
      <c r="C726" s="103"/>
      <c r="D726" s="103"/>
      <c r="E726" s="103"/>
      <c r="F726" s="103"/>
      <c r="G726" s="103"/>
      <c r="H726" s="103"/>
      <c r="I726" s="103"/>
      <c r="J726" s="103"/>
      <c r="K726" s="103"/>
      <c r="L726" s="103"/>
      <c r="M726" s="103"/>
      <c r="N726" s="90"/>
    </row>
    <row r="727" ht="13.5" customHeight="1">
      <c r="A727" s="90"/>
      <c r="B727" s="90"/>
      <c r="C727" s="103"/>
      <c r="D727" s="103"/>
      <c r="E727" s="103"/>
      <c r="F727" s="103"/>
      <c r="G727" s="103"/>
      <c r="H727" s="103"/>
      <c r="I727" s="103"/>
      <c r="J727" s="103"/>
      <c r="K727" s="103"/>
      <c r="L727" s="103"/>
      <c r="M727" s="103"/>
      <c r="N727" s="90"/>
    </row>
    <row r="728" ht="13.5" customHeight="1">
      <c r="A728" s="90"/>
      <c r="B728" s="90"/>
      <c r="C728" s="103"/>
      <c r="D728" s="103"/>
      <c r="E728" s="103"/>
      <c r="F728" s="103"/>
      <c r="G728" s="103"/>
      <c r="H728" s="103"/>
      <c r="I728" s="103"/>
      <c r="J728" s="103"/>
      <c r="K728" s="103"/>
      <c r="L728" s="103"/>
      <c r="M728" s="103"/>
      <c r="N728" s="90"/>
    </row>
    <row r="729" ht="13.5" customHeight="1">
      <c r="A729" s="90"/>
      <c r="B729" s="90"/>
      <c r="C729" s="103"/>
      <c r="D729" s="103"/>
      <c r="E729" s="103"/>
      <c r="F729" s="103"/>
      <c r="G729" s="103"/>
      <c r="H729" s="103"/>
      <c r="I729" s="103"/>
      <c r="J729" s="103"/>
      <c r="K729" s="103"/>
      <c r="L729" s="103"/>
      <c r="M729" s="103"/>
      <c r="N729" s="90"/>
    </row>
    <row r="730" ht="13.5" customHeight="1">
      <c r="A730" s="90"/>
      <c r="B730" s="90"/>
      <c r="C730" s="103"/>
      <c r="D730" s="103"/>
      <c r="E730" s="103"/>
      <c r="F730" s="103"/>
      <c r="G730" s="103"/>
      <c r="H730" s="103"/>
      <c r="I730" s="103"/>
      <c r="J730" s="103"/>
      <c r="K730" s="103"/>
      <c r="L730" s="103"/>
      <c r="M730" s="103"/>
      <c r="N730" s="90"/>
    </row>
    <row r="731" ht="13.5" customHeight="1">
      <c r="A731" s="90"/>
      <c r="B731" s="90"/>
      <c r="C731" s="103"/>
      <c r="D731" s="103"/>
      <c r="E731" s="103"/>
      <c r="F731" s="103"/>
      <c r="G731" s="103"/>
      <c r="H731" s="103"/>
      <c r="I731" s="103"/>
      <c r="J731" s="103"/>
      <c r="K731" s="103"/>
      <c r="L731" s="103"/>
      <c r="M731" s="103"/>
      <c r="N731" s="90"/>
    </row>
    <row r="732" ht="13.5" customHeight="1">
      <c r="A732" s="90"/>
      <c r="B732" s="90"/>
      <c r="C732" s="103"/>
      <c r="D732" s="103"/>
      <c r="E732" s="103"/>
      <c r="F732" s="103"/>
      <c r="G732" s="103"/>
      <c r="H732" s="103"/>
      <c r="I732" s="103"/>
      <c r="J732" s="103"/>
      <c r="K732" s="103"/>
      <c r="L732" s="103"/>
      <c r="M732" s="103"/>
      <c r="N732" s="90"/>
    </row>
    <row r="733" ht="13.5" customHeight="1">
      <c r="A733" s="90"/>
      <c r="B733" s="90"/>
      <c r="C733" s="103"/>
      <c r="D733" s="103"/>
      <c r="E733" s="103"/>
      <c r="F733" s="103"/>
      <c r="G733" s="103"/>
      <c r="H733" s="103"/>
      <c r="I733" s="103"/>
      <c r="J733" s="103"/>
      <c r="K733" s="103"/>
      <c r="L733" s="103"/>
      <c r="M733" s="103"/>
      <c r="N733" s="90"/>
    </row>
    <row r="734" ht="13.5" customHeight="1">
      <c r="A734" s="90"/>
      <c r="B734" s="90"/>
      <c r="C734" s="103"/>
      <c r="D734" s="103"/>
      <c r="E734" s="103"/>
      <c r="F734" s="103"/>
      <c r="G734" s="103"/>
      <c r="H734" s="103"/>
      <c r="I734" s="103"/>
      <c r="J734" s="103"/>
      <c r="K734" s="103"/>
      <c r="L734" s="103"/>
      <c r="M734" s="103"/>
      <c r="N734" s="90"/>
    </row>
    <row r="735" ht="13.5" customHeight="1">
      <c r="A735" s="90"/>
      <c r="B735" s="90"/>
      <c r="C735" s="103"/>
      <c r="D735" s="103"/>
      <c r="E735" s="103"/>
      <c r="F735" s="103"/>
      <c r="G735" s="103"/>
      <c r="H735" s="103"/>
      <c r="I735" s="103"/>
      <c r="J735" s="103"/>
      <c r="K735" s="103"/>
      <c r="L735" s="103"/>
      <c r="M735" s="103"/>
      <c r="N735" s="90"/>
    </row>
    <row r="736" ht="13.5" customHeight="1">
      <c r="A736" s="90"/>
      <c r="B736" s="90"/>
      <c r="C736" s="103"/>
      <c r="D736" s="103"/>
      <c r="E736" s="103"/>
      <c r="F736" s="103"/>
      <c r="G736" s="103"/>
      <c r="H736" s="103"/>
      <c r="I736" s="103"/>
      <c r="J736" s="103"/>
      <c r="K736" s="103"/>
      <c r="L736" s="103"/>
      <c r="M736" s="103"/>
      <c r="N736" s="90"/>
    </row>
    <row r="737" ht="13.5" customHeight="1">
      <c r="A737" s="90"/>
      <c r="B737" s="90"/>
      <c r="C737" s="103"/>
      <c r="D737" s="103"/>
      <c r="E737" s="103"/>
      <c r="F737" s="103"/>
      <c r="G737" s="103"/>
      <c r="H737" s="103"/>
      <c r="I737" s="103"/>
      <c r="J737" s="103"/>
      <c r="K737" s="103"/>
      <c r="L737" s="103"/>
      <c r="M737" s="103"/>
      <c r="N737" s="90"/>
    </row>
    <row r="738" ht="13.5" customHeight="1">
      <c r="A738" s="90"/>
      <c r="B738" s="90"/>
      <c r="C738" s="103"/>
      <c r="D738" s="103"/>
      <c r="E738" s="103"/>
      <c r="F738" s="103"/>
      <c r="G738" s="103"/>
      <c r="H738" s="103"/>
      <c r="I738" s="103"/>
      <c r="J738" s="103"/>
      <c r="K738" s="103"/>
      <c r="L738" s="103"/>
      <c r="M738" s="103"/>
      <c r="N738" s="90"/>
    </row>
    <row r="739" ht="13.5" customHeight="1">
      <c r="A739" s="90"/>
      <c r="B739" s="90"/>
      <c r="C739" s="103"/>
      <c r="D739" s="103"/>
      <c r="E739" s="103"/>
      <c r="F739" s="103"/>
      <c r="G739" s="103"/>
      <c r="H739" s="103"/>
      <c r="I739" s="103"/>
      <c r="J739" s="103"/>
      <c r="K739" s="103"/>
      <c r="L739" s="103"/>
      <c r="M739" s="103"/>
      <c r="N739" s="90"/>
    </row>
    <row r="740" ht="13.5" customHeight="1">
      <c r="A740" s="90"/>
      <c r="B740" s="90"/>
      <c r="C740" s="103"/>
      <c r="D740" s="103"/>
      <c r="E740" s="103"/>
      <c r="F740" s="103"/>
      <c r="G740" s="103"/>
      <c r="H740" s="103"/>
      <c r="I740" s="103"/>
      <c r="J740" s="103"/>
      <c r="K740" s="103"/>
      <c r="L740" s="103"/>
      <c r="M740" s="103"/>
      <c r="N740" s="90"/>
    </row>
    <row r="741" ht="13.5" customHeight="1">
      <c r="A741" s="90"/>
      <c r="B741" s="90"/>
      <c r="C741" s="103"/>
      <c r="D741" s="103"/>
      <c r="E741" s="103"/>
      <c r="F741" s="103"/>
      <c r="G741" s="103"/>
      <c r="H741" s="103"/>
      <c r="I741" s="103"/>
      <c r="J741" s="103"/>
      <c r="K741" s="103"/>
      <c r="L741" s="103"/>
      <c r="M741" s="103"/>
      <c r="N741" s="90"/>
    </row>
    <row r="742" ht="13.5" customHeight="1">
      <c r="A742" s="90"/>
      <c r="B742" s="90"/>
      <c r="C742" s="103"/>
      <c r="D742" s="103"/>
      <c r="E742" s="103"/>
      <c r="F742" s="103"/>
      <c r="G742" s="103"/>
      <c r="H742" s="103"/>
      <c r="I742" s="103"/>
      <c r="J742" s="103"/>
      <c r="K742" s="103"/>
      <c r="L742" s="103"/>
      <c r="M742" s="103"/>
      <c r="N742" s="90"/>
    </row>
    <row r="743" ht="13.5" customHeight="1">
      <c r="A743" s="90"/>
      <c r="B743" s="90"/>
      <c r="C743" s="103"/>
      <c r="D743" s="103"/>
      <c r="E743" s="103"/>
      <c r="F743" s="103"/>
      <c r="G743" s="103"/>
      <c r="H743" s="103"/>
      <c r="I743" s="103"/>
      <c r="J743" s="103"/>
      <c r="K743" s="103"/>
      <c r="L743" s="103"/>
      <c r="M743" s="103"/>
      <c r="N743" s="90"/>
    </row>
    <row r="744" ht="13.5" customHeight="1">
      <c r="A744" s="90"/>
      <c r="B744" s="90"/>
      <c r="C744" s="103"/>
      <c r="D744" s="103"/>
      <c r="E744" s="103"/>
      <c r="F744" s="103"/>
      <c r="G744" s="103"/>
      <c r="H744" s="103"/>
      <c r="I744" s="103"/>
      <c r="J744" s="103"/>
      <c r="K744" s="103"/>
      <c r="L744" s="103"/>
      <c r="M744" s="103"/>
      <c r="N744" s="90"/>
    </row>
    <row r="745" ht="13.5" customHeight="1">
      <c r="A745" s="90"/>
      <c r="B745" s="90"/>
      <c r="C745" s="103"/>
      <c r="D745" s="103"/>
      <c r="E745" s="103"/>
      <c r="F745" s="103"/>
      <c r="G745" s="103"/>
      <c r="H745" s="103"/>
      <c r="I745" s="103"/>
      <c r="J745" s="103"/>
      <c r="K745" s="103"/>
      <c r="L745" s="103"/>
      <c r="M745" s="103"/>
      <c r="N745" s="90"/>
    </row>
    <row r="746" ht="13.5" customHeight="1">
      <c r="A746" s="90"/>
      <c r="B746" s="90"/>
      <c r="C746" s="103"/>
      <c r="D746" s="103"/>
      <c r="E746" s="103"/>
      <c r="F746" s="103"/>
      <c r="G746" s="103"/>
      <c r="H746" s="103"/>
      <c r="I746" s="103"/>
      <c r="J746" s="103"/>
      <c r="K746" s="103"/>
      <c r="L746" s="103"/>
      <c r="M746" s="103"/>
      <c r="N746" s="90"/>
    </row>
    <row r="747" ht="13.5" customHeight="1">
      <c r="A747" s="90"/>
      <c r="B747" s="90"/>
      <c r="C747" s="103"/>
      <c r="D747" s="103"/>
      <c r="E747" s="103"/>
      <c r="F747" s="103"/>
      <c r="G747" s="103"/>
      <c r="H747" s="103"/>
      <c r="I747" s="103"/>
      <c r="J747" s="103"/>
      <c r="K747" s="103"/>
      <c r="L747" s="103"/>
      <c r="M747" s="103"/>
      <c r="N747" s="90"/>
    </row>
    <row r="748" ht="13.5" customHeight="1">
      <c r="A748" s="90"/>
      <c r="B748" s="90"/>
      <c r="C748" s="103"/>
      <c r="D748" s="103"/>
      <c r="E748" s="103"/>
      <c r="F748" s="103"/>
      <c r="G748" s="103"/>
      <c r="H748" s="103"/>
      <c r="I748" s="103"/>
      <c r="J748" s="103"/>
      <c r="K748" s="103"/>
      <c r="L748" s="103"/>
      <c r="M748" s="103"/>
      <c r="N748" s="90"/>
    </row>
    <row r="749" ht="13.5" customHeight="1">
      <c r="A749" s="90"/>
      <c r="B749" s="90"/>
      <c r="C749" s="103"/>
      <c r="D749" s="103"/>
      <c r="E749" s="103"/>
      <c r="F749" s="103"/>
      <c r="G749" s="103"/>
      <c r="H749" s="103"/>
      <c r="I749" s="103"/>
      <c r="J749" s="103"/>
      <c r="K749" s="103"/>
      <c r="L749" s="103"/>
      <c r="M749" s="103"/>
      <c r="N749" s="90"/>
    </row>
    <row r="750" ht="13.5" customHeight="1">
      <c r="A750" s="90"/>
      <c r="B750" s="90"/>
      <c r="C750" s="103"/>
      <c r="D750" s="103"/>
      <c r="E750" s="103"/>
      <c r="F750" s="103"/>
      <c r="G750" s="103"/>
      <c r="H750" s="103"/>
      <c r="I750" s="103"/>
      <c r="J750" s="103"/>
      <c r="K750" s="103"/>
      <c r="L750" s="103"/>
      <c r="M750" s="103"/>
      <c r="N750" s="90"/>
    </row>
    <row r="751" ht="13.5" customHeight="1">
      <c r="A751" s="90"/>
      <c r="B751" s="90"/>
      <c r="C751" s="103"/>
      <c r="D751" s="103"/>
      <c r="E751" s="103"/>
      <c r="F751" s="103"/>
      <c r="G751" s="103"/>
      <c r="H751" s="103"/>
      <c r="I751" s="103"/>
      <c r="J751" s="103"/>
      <c r="K751" s="103"/>
      <c r="L751" s="103"/>
      <c r="M751" s="103"/>
      <c r="N751" s="90"/>
    </row>
    <row r="752" ht="13.5" customHeight="1">
      <c r="A752" s="90"/>
      <c r="B752" s="90"/>
      <c r="C752" s="103"/>
      <c r="D752" s="103"/>
      <c r="E752" s="103"/>
      <c r="F752" s="103"/>
      <c r="G752" s="103"/>
      <c r="H752" s="103"/>
      <c r="I752" s="103"/>
      <c r="J752" s="103"/>
      <c r="K752" s="103"/>
      <c r="L752" s="103"/>
      <c r="M752" s="103"/>
      <c r="N752" s="90"/>
    </row>
    <row r="753" ht="13.5" customHeight="1">
      <c r="A753" s="90"/>
      <c r="B753" s="90"/>
      <c r="C753" s="103"/>
      <c r="D753" s="103"/>
      <c r="E753" s="103"/>
      <c r="F753" s="103"/>
      <c r="G753" s="103"/>
      <c r="H753" s="103"/>
      <c r="I753" s="103"/>
      <c r="J753" s="103"/>
      <c r="K753" s="103"/>
      <c r="L753" s="103"/>
      <c r="M753" s="103"/>
      <c r="N753" s="90"/>
    </row>
    <row r="754" ht="13.5" customHeight="1">
      <c r="A754" s="90"/>
      <c r="B754" s="90"/>
      <c r="C754" s="103"/>
      <c r="D754" s="103"/>
      <c r="E754" s="103"/>
      <c r="F754" s="103"/>
      <c r="G754" s="103"/>
      <c r="H754" s="103"/>
      <c r="I754" s="103"/>
      <c r="J754" s="103"/>
      <c r="K754" s="103"/>
      <c r="L754" s="103"/>
      <c r="M754" s="103"/>
      <c r="N754" s="90"/>
    </row>
    <row r="755" ht="13.5" customHeight="1">
      <c r="A755" s="90"/>
      <c r="B755" s="90"/>
      <c r="C755" s="103"/>
      <c r="D755" s="103"/>
      <c r="E755" s="103"/>
      <c r="F755" s="103"/>
      <c r="G755" s="103"/>
      <c r="H755" s="103"/>
      <c r="I755" s="103"/>
      <c r="J755" s="103"/>
      <c r="K755" s="103"/>
      <c r="L755" s="103"/>
      <c r="M755" s="103"/>
      <c r="N755" s="90"/>
    </row>
    <row r="756" ht="13.5" customHeight="1">
      <c r="A756" s="90"/>
      <c r="B756" s="90"/>
      <c r="C756" s="103"/>
      <c r="D756" s="103"/>
      <c r="E756" s="103"/>
      <c r="F756" s="103"/>
      <c r="G756" s="103"/>
      <c r="H756" s="103"/>
      <c r="I756" s="103"/>
      <c r="J756" s="103"/>
      <c r="K756" s="103"/>
      <c r="L756" s="103"/>
      <c r="M756" s="103"/>
      <c r="N756" s="90"/>
    </row>
    <row r="757" ht="13.5" customHeight="1">
      <c r="A757" s="90"/>
      <c r="B757" s="90"/>
      <c r="C757" s="103"/>
      <c r="D757" s="103"/>
      <c r="E757" s="103"/>
      <c r="F757" s="103"/>
      <c r="G757" s="103"/>
      <c r="H757" s="103"/>
      <c r="I757" s="103"/>
      <c r="J757" s="103"/>
      <c r="K757" s="103"/>
      <c r="L757" s="103"/>
      <c r="M757" s="103"/>
      <c r="N757" s="90"/>
    </row>
    <row r="758" ht="13.5" customHeight="1">
      <c r="A758" s="90"/>
      <c r="B758" s="90"/>
      <c r="C758" s="103"/>
      <c r="D758" s="103"/>
      <c r="E758" s="103"/>
      <c r="F758" s="103"/>
      <c r="G758" s="103"/>
      <c r="H758" s="103"/>
      <c r="I758" s="103"/>
      <c r="J758" s="103"/>
      <c r="K758" s="103"/>
      <c r="L758" s="103"/>
      <c r="M758" s="103"/>
      <c r="N758" s="90"/>
    </row>
    <row r="759" ht="13.5" customHeight="1">
      <c r="A759" s="90"/>
      <c r="B759" s="90"/>
      <c r="C759" s="103"/>
      <c r="D759" s="103"/>
      <c r="E759" s="103"/>
      <c r="F759" s="103"/>
      <c r="G759" s="103"/>
      <c r="H759" s="103"/>
      <c r="I759" s="103"/>
      <c r="J759" s="103"/>
      <c r="K759" s="103"/>
      <c r="L759" s="103"/>
      <c r="M759" s="103"/>
      <c r="N759" s="90"/>
    </row>
    <row r="760" ht="13.5" customHeight="1">
      <c r="A760" s="90"/>
      <c r="B760" s="90"/>
      <c r="C760" s="103"/>
      <c r="D760" s="103"/>
      <c r="E760" s="103"/>
      <c r="F760" s="103"/>
      <c r="G760" s="103"/>
      <c r="H760" s="103"/>
      <c r="I760" s="103"/>
      <c r="J760" s="103"/>
      <c r="K760" s="103"/>
      <c r="L760" s="103"/>
      <c r="M760" s="103"/>
      <c r="N760" s="90"/>
    </row>
    <row r="761" ht="13.5" customHeight="1">
      <c r="A761" s="90"/>
      <c r="B761" s="90"/>
      <c r="C761" s="103"/>
      <c r="D761" s="103"/>
      <c r="E761" s="103"/>
      <c r="F761" s="103"/>
      <c r="G761" s="103"/>
      <c r="H761" s="103"/>
      <c r="I761" s="103"/>
      <c r="J761" s="103"/>
      <c r="K761" s="103"/>
      <c r="L761" s="103"/>
      <c r="M761" s="103"/>
      <c r="N761" s="90"/>
    </row>
    <row r="762" ht="13.5" customHeight="1">
      <c r="A762" s="90"/>
      <c r="B762" s="90"/>
      <c r="C762" s="103"/>
      <c r="D762" s="103"/>
      <c r="E762" s="103"/>
      <c r="F762" s="103"/>
      <c r="G762" s="103"/>
      <c r="H762" s="103"/>
      <c r="I762" s="103"/>
      <c r="J762" s="103"/>
      <c r="K762" s="103"/>
      <c r="L762" s="103"/>
      <c r="M762" s="103"/>
      <c r="N762" s="90"/>
    </row>
    <row r="763" ht="13.5" customHeight="1">
      <c r="A763" s="90"/>
      <c r="B763" s="90"/>
      <c r="C763" s="103"/>
      <c r="D763" s="103"/>
      <c r="E763" s="103"/>
      <c r="F763" s="103"/>
      <c r="G763" s="103"/>
      <c r="H763" s="103"/>
      <c r="I763" s="103"/>
      <c r="J763" s="103"/>
      <c r="K763" s="103"/>
      <c r="L763" s="103"/>
      <c r="M763" s="103"/>
      <c r="N763" s="90"/>
    </row>
    <row r="764" ht="13.5" customHeight="1">
      <c r="A764" s="90"/>
      <c r="B764" s="90"/>
      <c r="C764" s="103"/>
      <c r="D764" s="103"/>
      <c r="E764" s="103"/>
      <c r="F764" s="103"/>
      <c r="G764" s="103"/>
      <c r="H764" s="103"/>
      <c r="I764" s="103"/>
      <c r="J764" s="103"/>
      <c r="K764" s="103"/>
      <c r="L764" s="103"/>
      <c r="M764" s="103"/>
      <c r="N764" s="90"/>
    </row>
    <row r="765" ht="13.5" customHeight="1">
      <c r="A765" s="90"/>
      <c r="B765" s="90"/>
      <c r="C765" s="103"/>
      <c r="D765" s="103"/>
      <c r="E765" s="103"/>
      <c r="F765" s="103"/>
      <c r="G765" s="103"/>
      <c r="H765" s="103"/>
      <c r="I765" s="103"/>
      <c r="J765" s="103"/>
      <c r="K765" s="103"/>
      <c r="L765" s="103"/>
      <c r="M765" s="103"/>
      <c r="N765" s="90"/>
    </row>
    <row r="766" ht="13.5" customHeight="1">
      <c r="A766" s="90"/>
      <c r="B766" s="90"/>
      <c r="C766" s="103"/>
      <c r="D766" s="103"/>
      <c r="E766" s="103"/>
      <c r="F766" s="103"/>
      <c r="G766" s="103"/>
      <c r="H766" s="103"/>
      <c r="I766" s="103"/>
      <c r="J766" s="103"/>
      <c r="K766" s="103"/>
      <c r="L766" s="103"/>
      <c r="M766" s="103"/>
      <c r="N766" s="90"/>
    </row>
    <row r="767" ht="13.5" customHeight="1">
      <c r="A767" s="90"/>
      <c r="B767" s="90"/>
      <c r="C767" s="103"/>
      <c r="D767" s="103"/>
      <c r="E767" s="103"/>
      <c r="F767" s="103"/>
      <c r="G767" s="103"/>
      <c r="H767" s="103"/>
      <c r="I767" s="103"/>
      <c r="J767" s="103"/>
      <c r="K767" s="103"/>
      <c r="L767" s="103"/>
      <c r="M767" s="103"/>
      <c r="N767" s="90"/>
    </row>
    <row r="768" ht="13.5" customHeight="1">
      <c r="A768" s="90"/>
      <c r="B768" s="90"/>
      <c r="C768" s="103"/>
      <c r="D768" s="103"/>
      <c r="E768" s="103"/>
      <c r="F768" s="103"/>
      <c r="G768" s="103"/>
      <c r="H768" s="103"/>
      <c r="I768" s="103"/>
      <c r="J768" s="103"/>
      <c r="K768" s="103"/>
      <c r="L768" s="103"/>
      <c r="M768" s="103"/>
      <c r="N768" s="90"/>
    </row>
    <row r="769" ht="13.5" customHeight="1">
      <c r="A769" s="90"/>
      <c r="B769" s="90"/>
      <c r="C769" s="103"/>
      <c r="D769" s="103"/>
      <c r="E769" s="103"/>
      <c r="F769" s="103"/>
      <c r="G769" s="103"/>
      <c r="H769" s="103"/>
      <c r="I769" s="103"/>
      <c r="J769" s="103"/>
      <c r="K769" s="103"/>
      <c r="L769" s="103"/>
      <c r="M769" s="103"/>
      <c r="N769" s="90"/>
    </row>
    <row r="770" ht="13.5" customHeight="1">
      <c r="A770" s="90"/>
      <c r="B770" s="90"/>
      <c r="C770" s="103"/>
      <c r="D770" s="103"/>
      <c r="E770" s="103"/>
      <c r="F770" s="103"/>
      <c r="G770" s="103"/>
      <c r="H770" s="103"/>
      <c r="I770" s="103"/>
      <c r="J770" s="103"/>
      <c r="K770" s="103"/>
      <c r="L770" s="103"/>
      <c r="M770" s="103"/>
      <c r="N770" s="90"/>
    </row>
    <row r="771" ht="13.5" customHeight="1">
      <c r="A771" s="90"/>
      <c r="B771" s="90"/>
      <c r="C771" s="103"/>
      <c r="D771" s="103"/>
      <c r="E771" s="103"/>
      <c r="F771" s="103"/>
      <c r="G771" s="103"/>
      <c r="H771" s="103"/>
      <c r="I771" s="103"/>
      <c r="J771" s="103"/>
      <c r="K771" s="103"/>
      <c r="L771" s="103"/>
      <c r="M771" s="103"/>
      <c r="N771" s="90"/>
    </row>
    <row r="772" ht="13.5" customHeight="1">
      <c r="A772" s="90"/>
      <c r="B772" s="90"/>
      <c r="C772" s="103"/>
      <c r="D772" s="103"/>
      <c r="E772" s="103"/>
      <c r="F772" s="103"/>
      <c r="G772" s="103"/>
      <c r="H772" s="103"/>
      <c r="I772" s="103"/>
      <c r="J772" s="103"/>
      <c r="K772" s="103"/>
      <c r="L772" s="103"/>
      <c r="M772" s="103"/>
      <c r="N772" s="90"/>
    </row>
    <row r="773" ht="13.5" customHeight="1">
      <c r="A773" s="90"/>
      <c r="B773" s="90"/>
      <c r="C773" s="103"/>
      <c r="D773" s="103"/>
      <c r="E773" s="103"/>
      <c r="F773" s="103"/>
      <c r="G773" s="103"/>
      <c r="H773" s="103"/>
      <c r="I773" s="103"/>
      <c r="J773" s="103"/>
      <c r="K773" s="103"/>
      <c r="L773" s="103"/>
      <c r="M773" s="103"/>
      <c r="N773" s="90"/>
    </row>
    <row r="774" ht="13.5" customHeight="1">
      <c r="A774" s="90"/>
      <c r="B774" s="90"/>
      <c r="C774" s="103"/>
      <c r="D774" s="103"/>
      <c r="E774" s="103"/>
      <c r="F774" s="103"/>
      <c r="G774" s="103"/>
      <c r="H774" s="103"/>
      <c r="I774" s="103"/>
      <c r="J774" s="103"/>
      <c r="K774" s="103"/>
      <c r="L774" s="103"/>
      <c r="M774" s="103"/>
      <c r="N774" s="90"/>
    </row>
    <row r="775" ht="13.5" customHeight="1">
      <c r="A775" s="90"/>
      <c r="B775" s="90"/>
      <c r="C775" s="103"/>
      <c r="D775" s="103"/>
      <c r="E775" s="103"/>
      <c r="F775" s="103"/>
      <c r="G775" s="103"/>
      <c r="H775" s="103"/>
      <c r="I775" s="103"/>
      <c r="J775" s="103"/>
      <c r="K775" s="103"/>
      <c r="L775" s="103"/>
      <c r="M775" s="103"/>
      <c r="N775" s="90"/>
    </row>
    <row r="776" ht="13.5" customHeight="1">
      <c r="A776" s="90"/>
      <c r="B776" s="90"/>
      <c r="C776" s="103"/>
      <c r="D776" s="103"/>
      <c r="E776" s="103"/>
      <c r="F776" s="103"/>
      <c r="G776" s="103"/>
      <c r="H776" s="103"/>
      <c r="I776" s="103"/>
      <c r="J776" s="103"/>
      <c r="K776" s="103"/>
      <c r="L776" s="103"/>
      <c r="M776" s="103"/>
      <c r="N776" s="90"/>
    </row>
    <row r="777" ht="13.5" customHeight="1">
      <c r="A777" s="90"/>
      <c r="B777" s="90"/>
      <c r="C777" s="103"/>
      <c r="D777" s="103"/>
      <c r="E777" s="103"/>
      <c r="F777" s="103"/>
      <c r="G777" s="103"/>
      <c r="H777" s="103"/>
      <c r="I777" s="103"/>
      <c r="J777" s="103"/>
      <c r="K777" s="103"/>
      <c r="L777" s="103"/>
      <c r="M777" s="103"/>
      <c r="N777" s="90"/>
    </row>
    <row r="778" ht="13.5" customHeight="1">
      <c r="A778" s="90"/>
      <c r="B778" s="90"/>
      <c r="C778" s="103"/>
      <c r="D778" s="103"/>
      <c r="E778" s="103"/>
      <c r="F778" s="103"/>
      <c r="G778" s="103"/>
      <c r="H778" s="103"/>
      <c r="I778" s="103"/>
      <c r="J778" s="103"/>
      <c r="K778" s="103"/>
      <c r="L778" s="103"/>
      <c r="M778" s="103"/>
      <c r="N778" s="90"/>
    </row>
    <row r="779" ht="13.5" customHeight="1">
      <c r="A779" s="90"/>
      <c r="B779" s="90"/>
      <c r="C779" s="103"/>
      <c r="D779" s="103"/>
      <c r="E779" s="103"/>
      <c r="F779" s="103"/>
      <c r="G779" s="103"/>
      <c r="H779" s="103"/>
      <c r="I779" s="103"/>
      <c r="J779" s="103"/>
      <c r="K779" s="103"/>
      <c r="L779" s="103"/>
      <c r="M779" s="103"/>
      <c r="N779" s="90"/>
    </row>
    <row r="780" ht="13.5" customHeight="1">
      <c r="A780" s="90"/>
      <c r="B780" s="90"/>
      <c r="C780" s="103"/>
      <c r="D780" s="103"/>
      <c r="E780" s="103"/>
      <c r="F780" s="103"/>
      <c r="G780" s="103"/>
      <c r="H780" s="103"/>
      <c r="I780" s="103"/>
      <c r="J780" s="103"/>
      <c r="K780" s="103"/>
      <c r="L780" s="103"/>
      <c r="M780" s="103"/>
      <c r="N780" s="90"/>
    </row>
    <row r="781" ht="13.5" customHeight="1">
      <c r="A781" s="90"/>
      <c r="B781" s="90"/>
      <c r="C781" s="103"/>
      <c r="D781" s="103"/>
      <c r="E781" s="103"/>
      <c r="F781" s="103"/>
      <c r="G781" s="103"/>
      <c r="H781" s="103"/>
      <c r="I781" s="103"/>
      <c r="J781" s="103"/>
      <c r="K781" s="103"/>
      <c r="L781" s="103"/>
      <c r="M781" s="103"/>
      <c r="N781" s="90"/>
    </row>
    <row r="782" ht="13.5" customHeight="1">
      <c r="A782" s="90"/>
      <c r="B782" s="90"/>
      <c r="C782" s="103"/>
      <c r="D782" s="103"/>
      <c r="E782" s="103"/>
      <c r="F782" s="103"/>
      <c r="G782" s="103"/>
      <c r="H782" s="103"/>
      <c r="I782" s="103"/>
      <c r="J782" s="103"/>
      <c r="K782" s="103"/>
      <c r="L782" s="103"/>
      <c r="M782" s="103"/>
      <c r="N782" s="90"/>
    </row>
    <row r="783" ht="13.5" customHeight="1">
      <c r="A783" s="90"/>
      <c r="B783" s="90"/>
      <c r="C783" s="103"/>
      <c r="D783" s="103"/>
      <c r="E783" s="103"/>
      <c r="F783" s="103"/>
      <c r="G783" s="103"/>
      <c r="H783" s="103"/>
      <c r="I783" s="103"/>
      <c r="J783" s="103"/>
      <c r="K783" s="103"/>
      <c r="L783" s="103"/>
      <c r="M783" s="103"/>
      <c r="N783" s="90"/>
    </row>
    <row r="784" ht="13.5" customHeight="1">
      <c r="A784" s="90"/>
      <c r="B784" s="90"/>
      <c r="C784" s="103"/>
      <c r="D784" s="103"/>
      <c r="E784" s="103"/>
      <c r="F784" s="103"/>
      <c r="G784" s="103"/>
      <c r="H784" s="103"/>
      <c r="I784" s="103"/>
      <c r="J784" s="103"/>
      <c r="K784" s="103"/>
      <c r="L784" s="103"/>
      <c r="M784" s="103"/>
      <c r="N784" s="90"/>
    </row>
    <row r="785" ht="13.5" customHeight="1">
      <c r="A785" s="90"/>
      <c r="B785" s="90"/>
      <c r="C785" s="103"/>
      <c r="D785" s="103"/>
      <c r="E785" s="103"/>
      <c r="F785" s="103"/>
      <c r="G785" s="103"/>
      <c r="H785" s="103"/>
      <c r="I785" s="103"/>
      <c r="J785" s="103"/>
      <c r="K785" s="103"/>
      <c r="L785" s="103"/>
      <c r="M785" s="103"/>
      <c r="N785" s="90"/>
    </row>
    <row r="786" ht="13.5" customHeight="1">
      <c r="A786" s="90"/>
      <c r="B786" s="90"/>
      <c r="C786" s="103"/>
      <c r="D786" s="103"/>
      <c r="E786" s="103"/>
      <c r="F786" s="103"/>
      <c r="G786" s="103"/>
      <c r="H786" s="103"/>
      <c r="I786" s="103"/>
      <c r="J786" s="103"/>
      <c r="K786" s="103"/>
      <c r="L786" s="103"/>
      <c r="M786" s="103"/>
      <c r="N786" s="90"/>
    </row>
    <row r="787" ht="13.5" customHeight="1">
      <c r="A787" s="90"/>
      <c r="B787" s="90"/>
      <c r="C787" s="103"/>
      <c r="D787" s="103"/>
      <c r="E787" s="103"/>
      <c r="F787" s="103"/>
      <c r="G787" s="103"/>
      <c r="H787" s="103"/>
      <c r="I787" s="103"/>
      <c r="J787" s="103"/>
      <c r="K787" s="103"/>
      <c r="L787" s="103"/>
      <c r="M787" s="103"/>
      <c r="N787" s="90"/>
    </row>
    <row r="788" ht="13.5" customHeight="1">
      <c r="A788" s="90"/>
      <c r="B788" s="90"/>
      <c r="C788" s="103"/>
      <c r="D788" s="103"/>
      <c r="E788" s="103"/>
      <c r="F788" s="103"/>
      <c r="G788" s="103"/>
      <c r="H788" s="103"/>
      <c r="I788" s="103"/>
      <c r="J788" s="103"/>
      <c r="K788" s="103"/>
      <c r="L788" s="103"/>
      <c r="M788" s="103"/>
      <c r="N788" s="90"/>
    </row>
    <row r="789" ht="13.5" customHeight="1">
      <c r="A789" s="90"/>
      <c r="B789" s="90"/>
      <c r="C789" s="103"/>
      <c r="D789" s="103"/>
      <c r="E789" s="103"/>
      <c r="F789" s="103"/>
      <c r="G789" s="103"/>
      <c r="H789" s="103"/>
      <c r="I789" s="103"/>
      <c r="J789" s="103"/>
      <c r="K789" s="103"/>
      <c r="L789" s="103"/>
      <c r="M789" s="103"/>
      <c r="N789" s="90"/>
    </row>
    <row r="790" ht="13.5" customHeight="1">
      <c r="A790" s="90"/>
      <c r="B790" s="90"/>
      <c r="C790" s="103"/>
      <c r="D790" s="103"/>
      <c r="E790" s="103"/>
      <c r="F790" s="103"/>
      <c r="G790" s="103"/>
      <c r="H790" s="103"/>
      <c r="I790" s="103"/>
      <c r="J790" s="103"/>
      <c r="K790" s="103"/>
      <c r="L790" s="103"/>
      <c r="M790" s="103"/>
      <c r="N790" s="90"/>
    </row>
    <row r="791" ht="13.5" customHeight="1">
      <c r="A791" s="90"/>
      <c r="B791" s="90"/>
      <c r="C791" s="103"/>
      <c r="D791" s="103"/>
      <c r="E791" s="103"/>
      <c r="F791" s="103"/>
      <c r="G791" s="103"/>
      <c r="H791" s="103"/>
      <c r="I791" s="103"/>
      <c r="J791" s="103"/>
      <c r="K791" s="103"/>
      <c r="L791" s="103"/>
      <c r="M791" s="103"/>
      <c r="N791" s="90"/>
    </row>
    <row r="792" ht="13.5" customHeight="1">
      <c r="A792" s="90"/>
      <c r="B792" s="90"/>
      <c r="C792" s="103"/>
      <c r="D792" s="103"/>
      <c r="E792" s="103"/>
      <c r="F792" s="103"/>
      <c r="G792" s="103"/>
      <c r="H792" s="103"/>
      <c r="I792" s="103"/>
      <c r="J792" s="103"/>
      <c r="K792" s="103"/>
      <c r="L792" s="103"/>
      <c r="M792" s="103"/>
      <c r="N792" s="90"/>
    </row>
    <row r="793" ht="13.5" customHeight="1">
      <c r="A793" s="90"/>
      <c r="B793" s="90"/>
      <c r="C793" s="103"/>
      <c r="D793" s="103"/>
      <c r="E793" s="103"/>
      <c r="F793" s="103"/>
      <c r="G793" s="103"/>
      <c r="H793" s="103"/>
      <c r="I793" s="103"/>
      <c r="J793" s="103"/>
      <c r="K793" s="103"/>
      <c r="L793" s="103"/>
      <c r="M793" s="103"/>
      <c r="N793" s="90"/>
    </row>
    <row r="794" ht="13.5" customHeight="1">
      <c r="A794" s="90"/>
      <c r="B794" s="90"/>
      <c r="C794" s="103"/>
      <c r="D794" s="103"/>
      <c r="E794" s="103"/>
      <c r="F794" s="103"/>
      <c r="G794" s="103"/>
      <c r="H794" s="103"/>
      <c r="I794" s="103"/>
      <c r="J794" s="103"/>
      <c r="K794" s="103"/>
      <c r="L794" s="103"/>
      <c r="M794" s="103"/>
      <c r="N794" s="90"/>
    </row>
    <row r="795" ht="13.5" customHeight="1">
      <c r="A795" s="90"/>
      <c r="B795" s="90"/>
      <c r="C795" s="103"/>
      <c r="D795" s="103"/>
      <c r="E795" s="103"/>
      <c r="F795" s="103"/>
      <c r="G795" s="103"/>
      <c r="H795" s="103"/>
      <c r="I795" s="103"/>
      <c r="J795" s="103"/>
      <c r="K795" s="103"/>
      <c r="L795" s="103"/>
      <c r="M795" s="103"/>
      <c r="N795" s="90"/>
    </row>
    <row r="796" ht="13.5" customHeight="1">
      <c r="A796" s="90"/>
      <c r="B796" s="90"/>
      <c r="C796" s="103"/>
      <c r="D796" s="103"/>
      <c r="E796" s="103"/>
      <c r="F796" s="103"/>
      <c r="G796" s="103"/>
      <c r="H796" s="103"/>
      <c r="I796" s="103"/>
      <c r="J796" s="103"/>
      <c r="K796" s="103"/>
      <c r="L796" s="103"/>
      <c r="M796" s="103"/>
      <c r="N796" s="90"/>
    </row>
    <row r="797" ht="13.5" customHeight="1">
      <c r="A797" s="90"/>
      <c r="B797" s="90"/>
      <c r="C797" s="103"/>
      <c r="D797" s="103"/>
      <c r="E797" s="103"/>
      <c r="F797" s="103"/>
      <c r="G797" s="103"/>
      <c r="H797" s="103"/>
      <c r="I797" s="103"/>
      <c r="J797" s="103"/>
      <c r="K797" s="103"/>
      <c r="L797" s="103"/>
      <c r="M797" s="103"/>
      <c r="N797" s="90"/>
    </row>
    <row r="798" ht="13.5" customHeight="1">
      <c r="A798" s="90"/>
      <c r="B798" s="90"/>
      <c r="C798" s="103"/>
      <c r="D798" s="103"/>
      <c r="E798" s="103"/>
      <c r="F798" s="103"/>
      <c r="G798" s="103"/>
      <c r="H798" s="103"/>
      <c r="I798" s="103"/>
      <c r="J798" s="103"/>
      <c r="K798" s="103"/>
      <c r="L798" s="103"/>
      <c r="M798" s="103"/>
      <c r="N798" s="90"/>
    </row>
    <row r="799" ht="13.5" customHeight="1">
      <c r="A799" s="90"/>
      <c r="B799" s="90"/>
      <c r="C799" s="103"/>
      <c r="D799" s="103"/>
      <c r="E799" s="103"/>
      <c r="F799" s="103"/>
      <c r="G799" s="103"/>
      <c r="H799" s="103"/>
      <c r="I799" s="103"/>
      <c r="J799" s="103"/>
      <c r="K799" s="103"/>
      <c r="L799" s="103"/>
      <c r="M799" s="103"/>
      <c r="N799" s="90"/>
    </row>
    <row r="800" ht="13.5" customHeight="1">
      <c r="A800" s="90"/>
      <c r="B800" s="90"/>
      <c r="C800" s="103"/>
      <c r="D800" s="103"/>
      <c r="E800" s="103"/>
      <c r="F800" s="103"/>
      <c r="G800" s="103"/>
      <c r="H800" s="103"/>
      <c r="I800" s="103"/>
      <c r="J800" s="103"/>
      <c r="K800" s="103"/>
      <c r="L800" s="103"/>
      <c r="M800" s="103"/>
      <c r="N800" s="90"/>
    </row>
    <row r="801" ht="13.5" customHeight="1">
      <c r="A801" s="90"/>
      <c r="B801" s="90"/>
      <c r="C801" s="103"/>
      <c r="D801" s="103"/>
      <c r="E801" s="103"/>
      <c r="F801" s="103"/>
      <c r="G801" s="103"/>
      <c r="H801" s="103"/>
      <c r="I801" s="103"/>
      <c r="J801" s="103"/>
      <c r="K801" s="103"/>
      <c r="L801" s="103"/>
      <c r="M801" s="103"/>
      <c r="N801" s="90"/>
    </row>
    <row r="802" ht="13.5" customHeight="1">
      <c r="A802" s="90"/>
      <c r="B802" s="90"/>
      <c r="C802" s="103"/>
      <c r="D802" s="103"/>
      <c r="E802" s="103"/>
      <c r="F802" s="103"/>
      <c r="G802" s="103"/>
      <c r="H802" s="103"/>
      <c r="I802" s="103"/>
      <c r="J802" s="103"/>
      <c r="K802" s="103"/>
      <c r="L802" s="103"/>
      <c r="M802" s="103"/>
      <c r="N802" s="90"/>
    </row>
    <row r="803" ht="13.5" customHeight="1">
      <c r="A803" s="90"/>
      <c r="B803" s="90"/>
      <c r="C803" s="103"/>
      <c r="D803" s="103"/>
      <c r="E803" s="103"/>
      <c r="F803" s="103"/>
      <c r="G803" s="103"/>
      <c r="H803" s="103"/>
      <c r="I803" s="103"/>
      <c r="J803" s="103"/>
      <c r="K803" s="103"/>
      <c r="L803" s="103"/>
      <c r="M803" s="103"/>
      <c r="N803" s="90"/>
    </row>
    <row r="804" ht="13.5" customHeight="1">
      <c r="A804" s="90"/>
      <c r="B804" s="90"/>
      <c r="C804" s="103"/>
      <c r="D804" s="103"/>
      <c r="E804" s="103"/>
      <c r="F804" s="103"/>
      <c r="G804" s="103"/>
      <c r="H804" s="103"/>
      <c r="I804" s="103"/>
      <c r="J804" s="103"/>
      <c r="K804" s="103"/>
      <c r="L804" s="103"/>
      <c r="M804" s="103"/>
      <c r="N804" s="90"/>
    </row>
    <row r="805" ht="13.5" customHeight="1">
      <c r="A805" s="90"/>
      <c r="B805" s="90"/>
      <c r="C805" s="103"/>
      <c r="D805" s="103"/>
      <c r="E805" s="103"/>
      <c r="F805" s="103"/>
      <c r="G805" s="103"/>
      <c r="H805" s="103"/>
      <c r="I805" s="103"/>
      <c r="J805" s="103"/>
      <c r="K805" s="103"/>
      <c r="L805" s="103"/>
      <c r="M805" s="103"/>
      <c r="N805" s="90"/>
    </row>
    <row r="806" ht="13.5" customHeight="1">
      <c r="A806" s="90"/>
      <c r="B806" s="90"/>
      <c r="C806" s="103"/>
      <c r="D806" s="103"/>
      <c r="E806" s="103"/>
      <c r="F806" s="103"/>
      <c r="G806" s="103"/>
      <c r="H806" s="103"/>
      <c r="I806" s="103"/>
      <c r="J806" s="103"/>
      <c r="K806" s="103"/>
      <c r="L806" s="103"/>
      <c r="M806" s="103"/>
      <c r="N806" s="90"/>
    </row>
    <row r="807" ht="13.5" customHeight="1">
      <c r="A807" s="90"/>
      <c r="B807" s="90"/>
      <c r="C807" s="103"/>
      <c r="D807" s="103"/>
      <c r="E807" s="103"/>
      <c r="F807" s="103"/>
      <c r="G807" s="103"/>
      <c r="H807" s="103"/>
      <c r="I807" s="103"/>
      <c r="J807" s="103"/>
      <c r="K807" s="103"/>
      <c r="L807" s="103"/>
      <c r="M807" s="103"/>
      <c r="N807" s="90"/>
    </row>
    <row r="808" ht="13.5" customHeight="1">
      <c r="A808" s="90"/>
      <c r="B808" s="90"/>
      <c r="C808" s="103"/>
      <c r="D808" s="103"/>
      <c r="E808" s="103"/>
      <c r="F808" s="103"/>
      <c r="G808" s="103"/>
      <c r="H808" s="103"/>
      <c r="I808" s="103"/>
      <c r="J808" s="103"/>
      <c r="K808" s="103"/>
      <c r="L808" s="103"/>
      <c r="M808" s="103"/>
      <c r="N808" s="90"/>
    </row>
    <row r="809" ht="13.5" customHeight="1">
      <c r="A809" s="90"/>
      <c r="B809" s="90"/>
      <c r="C809" s="103"/>
      <c r="D809" s="103"/>
      <c r="E809" s="103"/>
      <c r="F809" s="103"/>
      <c r="G809" s="103"/>
      <c r="H809" s="103"/>
      <c r="I809" s="103"/>
      <c r="J809" s="103"/>
      <c r="K809" s="103"/>
      <c r="L809" s="103"/>
      <c r="M809" s="103"/>
      <c r="N809" s="90"/>
    </row>
    <row r="810" ht="13.5" customHeight="1">
      <c r="A810" s="90"/>
      <c r="B810" s="90"/>
      <c r="C810" s="103"/>
      <c r="D810" s="103"/>
      <c r="E810" s="103"/>
      <c r="F810" s="103"/>
      <c r="G810" s="103"/>
      <c r="H810" s="103"/>
      <c r="I810" s="103"/>
      <c r="J810" s="103"/>
      <c r="K810" s="103"/>
      <c r="L810" s="103"/>
      <c r="M810" s="103"/>
      <c r="N810" s="90"/>
    </row>
    <row r="811" ht="13.5" customHeight="1">
      <c r="A811" s="90"/>
      <c r="B811" s="90"/>
      <c r="C811" s="103"/>
      <c r="D811" s="103"/>
      <c r="E811" s="103"/>
      <c r="F811" s="103"/>
      <c r="G811" s="103"/>
      <c r="H811" s="103"/>
      <c r="I811" s="103"/>
      <c r="J811" s="103"/>
      <c r="K811" s="103"/>
      <c r="L811" s="103"/>
      <c r="M811" s="103"/>
      <c r="N811" s="90"/>
    </row>
    <row r="812" ht="13.5" customHeight="1">
      <c r="A812" s="90"/>
      <c r="B812" s="90"/>
      <c r="C812" s="103"/>
      <c r="D812" s="103"/>
      <c r="E812" s="103"/>
      <c r="F812" s="103"/>
      <c r="G812" s="103"/>
      <c r="H812" s="103"/>
      <c r="I812" s="103"/>
      <c r="J812" s="103"/>
      <c r="K812" s="103"/>
      <c r="L812" s="103"/>
      <c r="M812" s="103"/>
      <c r="N812" s="90"/>
    </row>
    <row r="813" ht="13.5" customHeight="1">
      <c r="A813" s="90"/>
      <c r="B813" s="90"/>
      <c r="C813" s="103"/>
      <c r="D813" s="103"/>
      <c r="E813" s="103"/>
      <c r="F813" s="103"/>
      <c r="G813" s="103"/>
      <c r="H813" s="103"/>
      <c r="I813" s="103"/>
      <c r="J813" s="103"/>
      <c r="K813" s="103"/>
      <c r="L813" s="103"/>
      <c r="M813" s="103"/>
      <c r="N813" s="90"/>
    </row>
    <row r="814" ht="13.5" customHeight="1">
      <c r="A814" s="90"/>
      <c r="B814" s="90"/>
      <c r="C814" s="103"/>
      <c r="D814" s="103"/>
      <c r="E814" s="103"/>
      <c r="F814" s="103"/>
      <c r="G814" s="103"/>
      <c r="H814" s="103"/>
      <c r="I814" s="103"/>
      <c r="J814" s="103"/>
      <c r="K814" s="103"/>
      <c r="L814" s="103"/>
      <c r="M814" s="103"/>
      <c r="N814" s="90"/>
    </row>
    <row r="815" ht="13.5" customHeight="1">
      <c r="A815" s="90"/>
      <c r="B815" s="90"/>
      <c r="C815" s="103"/>
      <c r="D815" s="103"/>
      <c r="E815" s="103"/>
      <c r="F815" s="103"/>
      <c r="G815" s="103"/>
      <c r="H815" s="103"/>
      <c r="I815" s="103"/>
      <c r="J815" s="103"/>
      <c r="K815" s="103"/>
      <c r="L815" s="103"/>
      <c r="M815" s="103"/>
      <c r="N815" s="90"/>
    </row>
    <row r="816" ht="13.5" customHeight="1">
      <c r="A816" s="90"/>
      <c r="B816" s="90"/>
      <c r="C816" s="103"/>
      <c r="D816" s="103"/>
      <c r="E816" s="103"/>
      <c r="F816" s="103"/>
      <c r="G816" s="103"/>
      <c r="H816" s="103"/>
      <c r="I816" s="103"/>
      <c r="J816" s="103"/>
      <c r="K816" s="103"/>
      <c r="L816" s="103"/>
      <c r="M816" s="103"/>
      <c r="N816" s="90"/>
    </row>
    <row r="817" ht="13.5" customHeight="1">
      <c r="A817" s="90"/>
      <c r="B817" s="90"/>
      <c r="C817" s="103"/>
      <c r="D817" s="103"/>
      <c r="E817" s="103"/>
      <c r="F817" s="103"/>
      <c r="G817" s="103"/>
      <c r="H817" s="103"/>
      <c r="I817" s="103"/>
      <c r="J817" s="103"/>
      <c r="K817" s="103"/>
      <c r="L817" s="103"/>
      <c r="M817" s="103"/>
      <c r="N817" s="90"/>
    </row>
    <row r="818" ht="13.5" customHeight="1">
      <c r="A818" s="90"/>
      <c r="B818" s="90"/>
      <c r="C818" s="103"/>
      <c r="D818" s="103"/>
      <c r="E818" s="103"/>
      <c r="F818" s="103"/>
      <c r="G818" s="103"/>
      <c r="H818" s="103"/>
      <c r="I818" s="103"/>
      <c r="J818" s="103"/>
      <c r="K818" s="103"/>
      <c r="L818" s="103"/>
      <c r="M818" s="103"/>
      <c r="N818" s="90"/>
    </row>
    <row r="819" ht="13.5" customHeight="1">
      <c r="A819" s="90"/>
      <c r="B819" s="90"/>
      <c r="C819" s="103"/>
      <c r="D819" s="103"/>
      <c r="E819" s="103"/>
      <c r="F819" s="103"/>
      <c r="G819" s="103"/>
      <c r="H819" s="103"/>
      <c r="I819" s="103"/>
      <c r="J819" s="103"/>
      <c r="K819" s="103"/>
      <c r="L819" s="103"/>
      <c r="M819" s="103"/>
      <c r="N819" s="90"/>
    </row>
    <row r="820" ht="13.5" customHeight="1">
      <c r="A820" s="90"/>
      <c r="B820" s="90"/>
      <c r="C820" s="103"/>
      <c r="D820" s="103"/>
      <c r="E820" s="103"/>
      <c r="F820" s="103"/>
      <c r="G820" s="103"/>
      <c r="H820" s="103"/>
      <c r="I820" s="103"/>
      <c r="J820" s="103"/>
      <c r="K820" s="103"/>
      <c r="L820" s="103"/>
      <c r="M820" s="103"/>
      <c r="N820" s="90"/>
    </row>
    <row r="821" ht="13.5" customHeight="1">
      <c r="A821" s="90"/>
      <c r="B821" s="90"/>
      <c r="C821" s="103"/>
      <c r="D821" s="103"/>
      <c r="E821" s="103"/>
      <c r="F821" s="103"/>
      <c r="G821" s="103"/>
      <c r="H821" s="103"/>
      <c r="I821" s="103"/>
      <c r="J821" s="103"/>
      <c r="K821" s="103"/>
      <c r="L821" s="103"/>
      <c r="M821" s="103"/>
      <c r="N821" s="90"/>
    </row>
    <row r="822" ht="13.5" customHeight="1">
      <c r="A822" s="90"/>
      <c r="B822" s="90"/>
      <c r="C822" s="103"/>
      <c r="D822" s="103"/>
      <c r="E822" s="103"/>
      <c r="F822" s="103"/>
      <c r="G822" s="103"/>
      <c r="H822" s="103"/>
      <c r="I822" s="103"/>
      <c r="J822" s="103"/>
      <c r="K822" s="103"/>
      <c r="L822" s="103"/>
      <c r="M822" s="103"/>
      <c r="N822" s="90"/>
    </row>
    <row r="823" ht="13.5" customHeight="1">
      <c r="A823" s="90"/>
      <c r="B823" s="90"/>
      <c r="C823" s="103"/>
      <c r="D823" s="103"/>
      <c r="E823" s="103"/>
      <c r="F823" s="103"/>
      <c r="G823" s="103"/>
      <c r="H823" s="103"/>
      <c r="I823" s="103"/>
      <c r="J823" s="103"/>
      <c r="K823" s="103"/>
      <c r="L823" s="103"/>
      <c r="M823" s="103"/>
      <c r="N823" s="90"/>
    </row>
    <row r="824" ht="13.5" customHeight="1">
      <c r="A824" s="90"/>
      <c r="B824" s="90"/>
      <c r="C824" s="103"/>
      <c r="D824" s="103"/>
      <c r="E824" s="103"/>
      <c r="F824" s="103"/>
      <c r="G824" s="103"/>
      <c r="H824" s="103"/>
      <c r="I824" s="103"/>
      <c r="J824" s="103"/>
      <c r="K824" s="103"/>
      <c r="L824" s="103"/>
      <c r="M824" s="103"/>
      <c r="N824" s="90"/>
    </row>
    <row r="825" ht="13.5" customHeight="1">
      <c r="A825" s="90"/>
      <c r="B825" s="90"/>
      <c r="C825" s="103"/>
      <c r="D825" s="103"/>
      <c r="E825" s="103"/>
      <c r="F825" s="103"/>
      <c r="G825" s="103"/>
      <c r="H825" s="103"/>
      <c r="I825" s="103"/>
      <c r="J825" s="103"/>
      <c r="K825" s="103"/>
      <c r="L825" s="103"/>
      <c r="M825" s="103"/>
      <c r="N825" s="90"/>
    </row>
    <row r="826" ht="13.5" customHeight="1">
      <c r="A826" s="90"/>
      <c r="B826" s="90"/>
      <c r="C826" s="103"/>
      <c r="D826" s="103"/>
      <c r="E826" s="103"/>
      <c r="F826" s="103"/>
      <c r="G826" s="103"/>
      <c r="H826" s="103"/>
      <c r="I826" s="103"/>
      <c r="J826" s="103"/>
      <c r="K826" s="103"/>
      <c r="L826" s="103"/>
      <c r="M826" s="103"/>
      <c r="N826" s="90"/>
    </row>
    <row r="827" ht="13.5" customHeight="1">
      <c r="A827" s="90"/>
      <c r="B827" s="90"/>
      <c r="C827" s="103"/>
      <c r="D827" s="103"/>
      <c r="E827" s="103"/>
      <c r="F827" s="103"/>
      <c r="G827" s="103"/>
      <c r="H827" s="103"/>
      <c r="I827" s="103"/>
      <c r="J827" s="103"/>
      <c r="K827" s="103"/>
      <c r="L827" s="103"/>
      <c r="M827" s="103"/>
      <c r="N827" s="90"/>
    </row>
    <row r="828" ht="13.5" customHeight="1">
      <c r="A828" s="90"/>
      <c r="B828" s="90"/>
      <c r="C828" s="103"/>
      <c r="D828" s="103"/>
      <c r="E828" s="103"/>
      <c r="F828" s="103"/>
      <c r="G828" s="103"/>
      <c r="H828" s="103"/>
      <c r="I828" s="103"/>
      <c r="J828" s="103"/>
      <c r="K828" s="103"/>
      <c r="L828" s="103"/>
      <c r="M828" s="103"/>
      <c r="N828" s="90"/>
    </row>
    <row r="829" ht="13.5" customHeight="1">
      <c r="A829" s="90"/>
      <c r="B829" s="90"/>
      <c r="C829" s="103"/>
      <c r="D829" s="103"/>
      <c r="E829" s="103"/>
      <c r="F829" s="103"/>
      <c r="G829" s="103"/>
      <c r="H829" s="103"/>
      <c r="I829" s="103"/>
      <c r="J829" s="103"/>
      <c r="K829" s="103"/>
      <c r="L829" s="103"/>
      <c r="M829" s="103"/>
      <c r="N829" s="90"/>
    </row>
    <row r="830" ht="13.5" customHeight="1">
      <c r="A830" s="90"/>
      <c r="B830" s="90"/>
      <c r="C830" s="103"/>
      <c r="D830" s="103"/>
      <c r="E830" s="103"/>
      <c r="F830" s="103"/>
      <c r="G830" s="103"/>
      <c r="H830" s="103"/>
      <c r="I830" s="103"/>
      <c r="J830" s="103"/>
      <c r="K830" s="103"/>
      <c r="L830" s="103"/>
      <c r="M830" s="103"/>
      <c r="N830" s="90"/>
    </row>
    <row r="831" ht="13.5" customHeight="1">
      <c r="A831" s="90"/>
      <c r="B831" s="90"/>
      <c r="C831" s="103"/>
      <c r="D831" s="103"/>
      <c r="E831" s="103"/>
      <c r="F831" s="103"/>
      <c r="G831" s="103"/>
      <c r="H831" s="103"/>
      <c r="I831" s="103"/>
      <c r="J831" s="103"/>
      <c r="K831" s="103"/>
      <c r="L831" s="103"/>
      <c r="M831" s="103"/>
      <c r="N831" s="90"/>
    </row>
    <row r="832" ht="13.5" customHeight="1">
      <c r="A832" s="90"/>
      <c r="B832" s="90"/>
      <c r="C832" s="103"/>
      <c r="D832" s="103"/>
      <c r="E832" s="103"/>
      <c r="F832" s="103"/>
      <c r="G832" s="103"/>
      <c r="H832" s="103"/>
      <c r="I832" s="103"/>
      <c r="J832" s="103"/>
      <c r="K832" s="103"/>
      <c r="L832" s="103"/>
      <c r="M832" s="103"/>
      <c r="N832" s="90"/>
    </row>
    <row r="833" ht="13.5" customHeight="1">
      <c r="A833" s="90"/>
      <c r="B833" s="90"/>
      <c r="C833" s="103"/>
      <c r="D833" s="103"/>
      <c r="E833" s="103"/>
      <c r="F833" s="103"/>
      <c r="G833" s="103"/>
      <c r="H833" s="103"/>
      <c r="I833" s="103"/>
      <c r="J833" s="103"/>
      <c r="K833" s="103"/>
      <c r="L833" s="103"/>
      <c r="M833" s="103"/>
      <c r="N833" s="90"/>
    </row>
    <row r="834" ht="13.5" customHeight="1">
      <c r="A834" s="90"/>
      <c r="B834" s="90"/>
      <c r="C834" s="103"/>
      <c r="D834" s="103"/>
      <c r="E834" s="103"/>
      <c r="F834" s="103"/>
      <c r="G834" s="103"/>
      <c r="H834" s="103"/>
      <c r="I834" s="103"/>
      <c r="J834" s="103"/>
      <c r="K834" s="103"/>
      <c r="L834" s="103"/>
      <c r="M834" s="103"/>
      <c r="N834" s="90"/>
    </row>
    <row r="835" ht="13.5" customHeight="1">
      <c r="A835" s="90"/>
      <c r="B835" s="90"/>
      <c r="C835" s="103"/>
      <c r="D835" s="103"/>
      <c r="E835" s="103"/>
      <c r="F835" s="103"/>
      <c r="G835" s="103"/>
      <c r="H835" s="103"/>
      <c r="I835" s="103"/>
      <c r="J835" s="103"/>
      <c r="K835" s="103"/>
      <c r="L835" s="103"/>
      <c r="M835" s="103"/>
      <c r="N835" s="90"/>
    </row>
    <row r="836" ht="13.5" customHeight="1">
      <c r="A836" s="90"/>
      <c r="B836" s="90"/>
      <c r="C836" s="103"/>
      <c r="D836" s="103"/>
      <c r="E836" s="103"/>
      <c r="F836" s="103"/>
      <c r="G836" s="103"/>
      <c r="H836" s="103"/>
      <c r="I836" s="103"/>
      <c r="J836" s="103"/>
      <c r="K836" s="103"/>
      <c r="L836" s="103"/>
      <c r="M836" s="103"/>
      <c r="N836" s="90"/>
    </row>
    <row r="837" ht="13.5" customHeight="1">
      <c r="A837" s="90"/>
      <c r="B837" s="90"/>
      <c r="C837" s="103"/>
      <c r="D837" s="103"/>
      <c r="E837" s="103"/>
      <c r="F837" s="103"/>
      <c r="G837" s="103"/>
      <c r="H837" s="103"/>
      <c r="I837" s="103"/>
      <c r="J837" s="103"/>
      <c r="K837" s="103"/>
      <c r="L837" s="103"/>
      <c r="M837" s="103"/>
      <c r="N837" s="90"/>
    </row>
    <row r="838" ht="13.5" customHeight="1">
      <c r="A838" s="90"/>
      <c r="B838" s="90"/>
      <c r="C838" s="103"/>
      <c r="D838" s="103"/>
      <c r="E838" s="103"/>
      <c r="F838" s="103"/>
      <c r="G838" s="103"/>
      <c r="H838" s="103"/>
      <c r="I838" s="103"/>
      <c r="J838" s="103"/>
      <c r="K838" s="103"/>
      <c r="L838" s="103"/>
      <c r="M838" s="103"/>
      <c r="N838" s="90"/>
    </row>
    <row r="839" ht="13.5" customHeight="1">
      <c r="A839" s="90"/>
      <c r="B839" s="90"/>
      <c r="C839" s="103"/>
      <c r="D839" s="103"/>
      <c r="E839" s="103"/>
      <c r="F839" s="103"/>
      <c r="G839" s="103"/>
      <c r="H839" s="103"/>
      <c r="I839" s="103"/>
      <c r="J839" s="103"/>
      <c r="K839" s="103"/>
      <c r="L839" s="103"/>
      <c r="M839" s="103"/>
      <c r="N839" s="90"/>
    </row>
    <row r="840" ht="13.5" customHeight="1">
      <c r="A840" s="90"/>
      <c r="B840" s="90"/>
      <c r="C840" s="103"/>
      <c r="D840" s="103"/>
      <c r="E840" s="103"/>
      <c r="F840" s="103"/>
      <c r="G840" s="103"/>
      <c r="H840" s="103"/>
      <c r="I840" s="103"/>
      <c r="J840" s="103"/>
      <c r="K840" s="103"/>
      <c r="L840" s="103"/>
      <c r="M840" s="103"/>
      <c r="N840" s="90"/>
    </row>
    <row r="841" ht="13.5" customHeight="1">
      <c r="A841" s="90"/>
      <c r="B841" s="90"/>
      <c r="C841" s="103"/>
      <c r="D841" s="103"/>
      <c r="E841" s="103"/>
      <c r="F841" s="103"/>
      <c r="G841" s="103"/>
      <c r="H841" s="103"/>
      <c r="I841" s="103"/>
      <c r="J841" s="103"/>
      <c r="K841" s="103"/>
      <c r="L841" s="103"/>
      <c r="M841" s="103"/>
      <c r="N841" s="90"/>
    </row>
    <row r="842" ht="13.5" customHeight="1">
      <c r="A842" s="90"/>
      <c r="B842" s="90"/>
      <c r="C842" s="103"/>
      <c r="D842" s="103"/>
      <c r="E842" s="103"/>
      <c r="F842" s="103"/>
      <c r="G842" s="103"/>
      <c r="H842" s="103"/>
      <c r="I842" s="103"/>
      <c r="J842" s="103"/>
      <c r="K842" s="103"/>
      <c r="L842" s="103"/>
      <c r="M842" s="103"/>
      <c r="N842" s="90"/>
    </row>
    <row r="843" ht="13.5" customHeight="1">
      <c r="A843" s="90"/>
      <c r="B843" s="90"/>
      <c r="C843" s="103"/>
      <c r="D843" s="103"/>
      <c r="E843" s="103"/>
      <c r="F843" s="103"/>
      <c r="G843" s="103"/>
      <c r="H843" s="103"/>
      <c r="I843" s="103"/>
      <c r="J843" s="103"/>
      <c r="K843" s="103"/>
      <c r="L843" s="103"/>
      <c r="M843" s="103"/>
      <c r="N843" s="90"/>
    </row>
    <row r="844" ht="13.5" customHeight="1">
      <c r="A844" s="90"/>
      <c r="B844" s="90"/>
      <c r="C844" s="103"/>
      <c r="D844" s="103"/>
      <c r="E844" s="103"/>
      <c r="F844" s="103"/>
      <c r="G844" s="103"/>
      <c r="H844" s="103"/>
      <c r="I844" s="103"/>
      <c r="J844" s="103"/>
      <c r="K844" s="103"/>
      <c r="L844" s="103"/>
      <c r="M844" s="103"/>
      <c r="N844" s="90"/>
    </row>
    <row r="845" ht="13.5" customHeight="1">
      <c r="A845" s="90"/>
      <c r="B845" s="90"/>
      <c r="C845" s="103"/>
      <c r="D845" s="103"/>
      <c r="E845" s="103"/>
      <c r="F845" s="103"/>
      <c r="G845" s="103"/>
      <c r="H845" s="103"/>
      <c r="I845" s="103"/>
      <c r="J845" s="103"/>
      <c r="K845" s="103"/>
      <c r="L845" s="103"/>
      <c r="M845" s="103"/>
      <c r="N845" s="90"/>
    </row>
    <row r="846" ht="13.5" customHeight="1">
      <c r="A846" s="90"/>
      <c r="B846" s="90"/>
      <c r="C846" s="103"/>
      <c r="D846" s="103"/>
      <c r="E846" s="103"/>
      <c r="F846" s="103"/>
      <c r="G846" s="103"/>
      <c r="H846" s="103"/>
      <c r="I846" s="103"/>
      <c r="J846" s="103"/>
      <c r="K846" s="103"/>
      <c r="L846" s="103"/>
      <c r="M846" s="103"/>
      <c r="N846" s="90"/>
    </row>
    <row r="847" ht="13.5" customHeight="1">
      <c r="A847" s="90"/>
      <c r="B847" s="90"/>
      <c r="C847" s="103"/>
      <c r="D847" s="103"/>
      <c r="E847" s="103"/>
      <c r="F847" s="103"/>
      <c r="G847" s="103"/>
      <c r="H847" s="103"/>
      <c r="I847" s="103"/>
      <c r="J847" s="103"/>
      <c r="K847" s="103"/>
      <c r="L847" s="103"/>
      <c r="M847" s="103"/>
      <c r="N847" s="90"/>
    </row>
    <row r="848" ht="13.5" customHeight="1">
      <c r="A848" s="90"/>
      <c r="B848" s="90"/>
      <c r="C848" s="103"/>
      <c r="D848" s="103"/>
      <c r="E848" s="103"/>
      <c r="F848" s="103"/>
      <c r="G848" s="103"/>
      <c r="H848" s="103"/>
      <c r="I848" s="103"/>
      <c r="J848" s="103"/>
      <c r="K848" s="103"/>
      <c r="L848" s="103"/>
      <c r="M848" s="103"/>
      <c r="N848" s="90"/>
    </row>
    <row r="849" ht="13.5" customHeight="1">
      <c r="A849" s="90"/>
      <c r="B849" s="90"/>
      <c r="C849" s="103"/>
      <c r="D849" s="103"/>
      <c r="E849" s="103"/>
      <c r="F849" s="103"/>
      <c r="G849" s="103"/>
      <c r="H849" s="103"/>
      <c r="I849" s="103"/>
      <c r="J849" s="103"/>
      <c r="K849" s="103"/>
      <c r="L849" s="103"/>
      <c r="M849" s="103"/>
      <c r="N849" s="90"/>
    </row>
    <row r="850" ht="13.5" customHeight="1">
      <c r="A850" s="90"/>
      <c r="B850" s="90"/>
      <c r="C850" s="103"/>
      <c r="D850" s="103"/>
      <c r="E850" s="103"/>
      <c r="F850" s="103"/>
      <c r="G850" s="103"/>
      <c r="H850" s="103"/>
      <c r="I850" s="103"/>
      <c r="J850" s="103"/>
      <c r="K850" s="103"/>
      <c r="L850" s="103"/>
      <c r="M850" s="103"/>
      <c r="N850" s="90"/>
    </row>
    <row r="851" ht="13.5" customHeight="1">
      <c r="A851" s="90"/>
      <c r="B851" s="90"/>
      <c r="C851" s="103"/>
      <c r="D851" s="103"/>
      <c r="E851" s="103"/>
      <c r="F851" s="103"/>
      <c r="G851" s="103"/>
      <c r="H851" s="103"/>
      <c r="I851" s="103"/>
      <c r="J851" s="103"/>
      <c r="K851" s="103"/>
      <c r="L851" s="103"/>
      <c r="M851" s="103"/>
      <c r="N851" s="90"/>
    </row>
    <row r="852" ht="13.5" customHeight="1">
      <c r="A852" s="90"/>
      <c r="B852" s="90"/>
      <c r="C852" s="103"/>
      <c r="D852" s="103"/>
      <c r="E852" s="103"/>
      <c r="F852" s="103"/>
      <c r="G852" s="103"/>
      <c r="H852" s="103"/>
      <c r="I852" s="103"/>
      <c r="J852" s="103"/>
      <c r="K852" s="103"/>
      <c r="L852" s="103"/>
      <c r="M852" s="103"/>
      <c r="N852" s="90"/>
    </row>
    <row r="853" ht="13.5" customHeight="1">
      <c r="A853" s="90"/>
      <c r="B853" s="90"/>
      <c r="C853" s="103"/>
      <c r="D853" s="103"/>
      <c r="E853" s="103"/>
      <c r="F853" s="103"/>
      <c r="G853" s="103"/>
      <c r="H853" s="103"/>
      <c r="I853" s="103"/>
      <c r="J853" s="103"/>
      <c r="K853" s="103"/>
      <c r="L853" s="103"/>
      <c r="M853" s="103"/>
      <c r="N853" s="90"/>
    </row>
    <row r="854" ht="13.5" customHeight="1">
      <c r="A854" s="90"/>
      <c r="B854" s="90"/>
      <c r="C854" s="103"/>
      <c r="D854" s="103"/>
      <c r="E854" s="103"/>
      <c r="F854" s="103"/>
      <c r="G854" s="103"/>
      <c r="H854" s="103"/>
      <c r="I854" s="103"/>
      <c r="J854" s="103"/>
      <c r="K854" s="103"/>
      <c r="L854" s="103"/>
      <c r="M854" s="103"/>
      <c r="N854" s="90"/>
    </row>
    <row r="855" ht="13.5" customHeight="1">
      <c r="A855" s="90"/>
      <c r="B855" s="90"/>
      <c r="C855" s="103"/>
      <c r="D855" s="103"/>
      <c r="E855" s="103"/>
      <c r="F855" s="103"/>
      <c r="G855" s="103"/>
      <c r="H855" s="103"/>
      <c r="I855" s="103"/>
      <c r="J855" s="103"/>
      <c r="K855" s="103"/>
      <c r="L855" s="103"/>
      <c r="M855" s="103"/>
      <c r="N855" s="90"/>
    </row>
    <row r="856" ht="13.5" customHeight="1">
      <c r="A856" s="90"/>
      <c r="B856" s="90"/>
      <c r="C856" s="103"/>
      <c r="D856" s="103"/>
      <c r="E856" s="103"/>
      <c r="F856" s="103"/>
      <c r="G856" s="103"/>
      <c r="H856" s="103"/>
      <c r="I856" s="103"/>
      <c r="J856" s="103"/>
      <c r="K856" s="103"/>
      <c r="L856" s="103"/>
      <c r="M856" s="103"/>
      <c r="N856" s="90"/>
    </row>
    <row r="857" ht="13.5" customHeight="1">
      <c r="A857" s="90"/>
      <c r="B857" s="90"/>
      <c r="C857" s="103"/>
      <c r="D857" s="103"/>
      <c r="E857" s="103"/>
      <c r="F857" s="103"/>
      <c r="G857" s="103"/>
      <c r="H857" s="103"/>
      <c r="I857" s="103"/>
      <c r="J857" s="103"/>
      <c r="K857" s="103"/>
      <c r="L857" s="103"/>
      <c r="M857" s="103"/>
      <c r="N857" s="90"/>
    </row>
    <row r="858" ht="13.5" customHeight="1">
      <c r="A858" s="90"/>
      <c r="B858" s="90"/>
      <c r="C858" s="103"/>
      <c r="D858" s="103"/>
      <c r="E858" s="103"/>
      <c r="F858" s="103"/>
      <c r="G858" s="103"/>
      <c r="H858" s="103"/>
      <c r="I858" s="103"/>
      <c r="J858" s="103"/>
      <c r="K858" s="103"/>
      <c r="L858" s="103"/>
      <c r="M858" s="103"/>
      <c r="N858" s="90"/>
    </row>
    <row r="859" ht="13.5" customHeight="1">
      <c r="A859" s="90"/>
      <c r="B859" s="90"/>
      <c r="C859" s="103"/>
      <c r="D859" s="103"/>
      <c r="E859" s="103"/>
      <c r="F859" s="103"/>
      <c r="G859" s="103"/>
      <c r="H859" s="103"/>
      <c r="I859" s="103"/>
      <c r="J859" s="103"/>
      <c r="K859" s="103"/>
      <c r="L859" s="103"/>
      <c r="M859" s="103"/>
      <c r="N859" s="90"/>
    </row>
    <row r="860" ht="13.5" customHeight="1">
      <c r="A860" s="90"/>
      <c r="B860" s="90"/>
      <c r="C860" s="103"/>
      <c r="D860" s="103"/>
      <c r="E860" s="103"/>
      <c r="F860" s="103"/>
      <c r="G860" s="103"/>
      <c r="H860" s="103"/>
      <c r="I860" s="103"/>
      <c r="J860" s="103"/>
      <c r="K860" s="103"/>
      <c r="L860" s="103"/>
      <c r="M860" s="103"/>
      <c r="N860" s="90"/>
    </row>
    <row r="861" ht="13.5" customHeight="1">
      <c r="A861" s="90"/>
      <c r="B861" s="90"/>
      <c r="C861" s="103"/>
      <c r="D861" s="103"/>
      <c r="E861" s="103"/>
      <c r="F861" s="103"/>
      <c r="G861" s="103"/>
      <c r="H861" s="103"/>
      <c r="I861" s="103"/>
      <c r="J861" s="103"/>
      <c r="K861" s="103"/>
      <c r="L861" s="103"/>
      <c r="M861" s="103"/>
      <c r="N861" s="90"/>
    </row>
    <row r="862" ht="13.5" customHeight="1">
      <c r="A862" s="90"/>
      <c r="B862" s="90"/>
      <c r="C862" s="103"/>
      <c r="D862" s="103"/>
      <c r="E862" s="103"/>
      <c r="F862" s="103"/>
      <c r="G862" s="103"/>
      <c r="H862" s="103"/>
      <c r="I862" s="103"/>
      <c r="J862" s="103"/>
      <c r="K862" s="103"/>
      <c r="L862" s="103"/>
      <c r="M862" s="103"/>
      <c r="N862" s="90"/>
    </row>
    <row r="863" ht="13.5" customHeight="1">
      <c r="A863" s="90"/>
      <c r="B863" s="90"/>
      <c r="C863" s="103"/>
      <c r="D863" s="103"/>
      <c r="E863" s="103"/>
      <c r="F863" s="103"/>
      <c r="G863" s="103"/>
      <c r="H863" s="103"/>
      <c r="I863" s="103"/>
      <c r="J863" s="103"/>
      <c r="K863" s="103"/>
      <c r="L863" s="103"/>
      <c r="M863" s="103"/>
      <c r="N863" s="90"/>
    </row>
    <row r="864" ht="13.5" customHeight="1">
      <c r="A864" s="90"/>
      <c r="B864" s="90"/>
      <c r="C864" s="103"/>
      <c r="D864" s="103"/>
      <c r="E864" s="103"/>
      <c r="F864" s="103"/>
      <c r="G864" s="103"/>
      <c r="H864" s="103"/>
      <c r="I864" s="103"/>
      <c r="J864" s="103"/>
      <c r="K864" s="103"/>
      <c r="L864" s="103"/>
      <c r="M864" s="103"/>
      <c r="N864" s="90"/>
    </row>
    <row r="865" ht="13.5" customHeight="1">
      <c r="A865" s="90"/>
      <c r="B865" s="90"/>
      <c r="C865" s="103"/>
      <c r="D865" s="103"/>
      <c r="E865" s="103"/>
      <c r="F865" s="103"/>
      <c r="G865" s="103"/>
      <c r="H865" s="103"/>
      <c r="I865" s="103"/>
      <c r="J865" s="103"/>
      <c r="K865" s="103"/>
      <c r="L865" s="103"/>
      <c r="M865" s="103"/>
      <c r="N865" s="90"/>
    </row>
    <row r="866" ht="13.5" customHeight="1">
      <c r="A866" s="90"/>
      <c r="B866" s="90"/>
      <c r="C866" s="103"/>
      <c r="D866" s="103"/>
      <c r="E866" s="103"/>
      <c r="F866" s="103"/>
      <c r="G866" s="103"/>
      <c r="H866" s="103"/>
      <c r="I866" s="103"/>
      <c r="J866" s="103"/>
      <c r="K866" s="103"/>
      <c r="L866" s="103"/>
      <c r="M866" s="103"/>
      <c r="N866" s="90"/>
    </row>
    <row r="867" ht="13.5" customHeight="1">
      <c r="A867" s="90"/>
      <c r="B867" s="90"/>
      <c r="C867" s="103"/>
      <c r="D867" s="103"/>
      <c r="E867" s="103"/>
      <c r="F867" s="103"/>
      <c r="G867" s="103"/>
      <c r="H867" s="103"/>
      <c r="I867" s="103"/>
      <c r="J867" s="103"/>
      <c r="K867" s="103"/>
      <c r="L867" s="103"/>
      <c r="M867" s="103"/>
      <c r="N867" s="90"/>
    </row>
    <row r="868" ht="13.5" customHeight="1">
      <c r="A868" s="90"/>
      <c r="B868" s="90"/>
      <c r="C868" s="103"/>
      <c r="D868" s="103"/>
      <c r="E868" s="103"/>
      <c r="F868" s="103"/>
      <c r="G868" s="103"/>
      <c r="H868" s="103"/>
      <c r="I868" s="103"/>
      <c r="J868" s="103"/>
      <c r="K868" s="103"/>
      <c r="L868" s="103"/>
      <c r="M868" s="103"/>
      <c r="N868" s="90"/>
    </row>
    <row r="869" ht="13.5" customHeight="1">
      <c r="A869" s="90"/>
      <c r="B869" s="90"/>
      <c r="C869" s="103"/>
      <c r="D869" s="103"/>
      <c r="E869" s="103"/>
      <c r="F869" s="103"/>
      <c r="G869" s="103"/>
      <c r="H869" s="103"/>
      <c r="I869" s="103"/>
      <c r="J869" s="103"/>
      <c r="K869" s="103"/>
      <c r="L869" s="103"/>
      <c r="M869" s="103"/>
      <c r="N869" s="90"/>
    </row>
    <row r="870" ht="13.5" customHeight="1">
      <c r="A870" s="90"/>
      <c r="B870" s="90"/>
      <c r="C870" s="103"/>
      <c r="D870" s="103"/>
      <c r="E870" s="103"/>
      <c r="F870" s="103"/>
      <c r="G870" s="103"/>
      <c r="H870" s="103"/>
      <c r="I870" s="103"/>
      <c r="J870" s="103"/>
      <c r="K870" s="103"/>
      <c r="L870" s="103"/>
      <c r="M870" s="103"/>
      <c r="N870" s="90"/>
    </row>
    <row r="871" ht="13.5" customHeight="1">
      <c r="A871" s="90"/>
      <c r="B871" s="90"/>
      <c r="C871" s="103"/>
      <c r="D871" s="103"/>
      <c r="E871" s="103"/>
      <c r="F871" s="103"/>
      <c r="G871" s="103"/>
      <c r="H871" s="103"/>
      <c r="I871" s="103"/>
      <c r="J871" s="103"/>
      <c r="K871" s="103"/>
      <c r="L871" s="103"/>
      <c r="M871" s="103"/>
      <c r="N871" s="90"/>
    </row>
    <row r="872" ht="13.5" customHeight="1">
      <c r="A872" s="90"/>
      <c r="B872" s="90"/>
      <c r="C872" s="103"/>
      <c r="D872" s="103"/>
      <c r="E872" s="103"/>
      <c r="F872" s="103"/>
      <c r="G872" s="103"/>
      <c r="H872" s="103"/>
      <c r="I872" s="103"/>
      <c r="J872" s="103"/>
      <c r="K872" s="103"/>
      <c r="L872" s="103"/>
      <c r="M872" s="103"/>
      <c r="N872" s="90"/>
    </row>
    <row r="873" ht="13.5" customHeight="1">
      <c r="A873" s="90"/>
      <c r="B873" s="90"/>
      <c r="C873" s="103"/>
      <c r="D873" s="103"/>
      <c r="E873" s="103"/>
      <c r="F873" s="103"/>
      <c r="G873" s="103"/>
      <c r="H873" s="103"/>
      <c r="I873" s="103"/>
      <c r="J873" s="103"/>
      <c r="K873" s="103"/>
      <c r="L873" s="103"/>
      <c r="M873" s="103"/>
      <c r="N873" s="90"/>
    </row>
    <row r="874" ht="13.5" customHeight="1">
      <c r="A874" s="90"/>
      <c r="B874" s="90"/>
      <c r="C874" s="103"/>
      <c r="D874" s="103"/>
      <c r="E874" s="103"/>
      <c r="F874" s="103"/>
      <c r="G874" s="103"/>
      <c r="H874" s="103"/>
      <c r="I874" s="103"/>
      <c r="J874" s="103"/>
      <c r="K874" s="103"/>
      <c r="L874" s="103"/>
      <c r="M874" s="103"/>
      <c r="N874" s="90"/>
    </row>
    <row r="875" ht="13.5" customHeight="1">
      <c r="A875" s="90"/>
      <c r="B875" s="90"/>
      <c r="C875" s="103"/>
      <c r="D875" s="103"/>
      <c r="E875" s="103"/>
      <c r="F875" s="103"/>
      <c r="G875" s="103"/>
      <c r="H875" s="103"/>
      <c r="I875" s="103"/>
      <c r="J875" s="103"/>
      <c r="K875" s="103"/>
      <c r="L875" s="103"/>
      <c r="M875" s="103"/>
      <c r="N875" s="90"/>
    </row>
    <row r="876" ht="13.5" customHeight="1">
      <c r="A876" s="90"/>
      <c r="B876" s="90"/>
      <c r="C876" s="103"/>
      <c r="D876" s="103"/>
      <c r="E876" s="103"/>
      <c r="F876" s="103"/>
      <c r="G876" s="103"/>
      <c r="H876" s="103"/>
      <c r="I876" s="103"/>
      <c r="J876" s="103"/>
      <c r="K876" s="103"/>
      <c r="L876" s="103"/>
      <c r="M876" s="103"/>
      <c r="N876" s="90"/>
    </row>
    <row r="877" ht="13.5" customHeight="1">
      <c r="A877" s="90"/>
      <c r="B877" s="90"/>
      <c r="C877" s="103"/>
      <c r="D877" s="103"/>
      <c r="E877" s="103"/>
      <c r="F877" s="103"/>
      <c r="G877" s="103"/>
      <c r="H877" s="103"/>
      <c r="I877" s="103"/>
      <c r="J877" s="103"/>
      <c r="K877" s="103"/>
      <c r="L877" s="103"/>
      <c r="M877" s="103"/>
      <c r="N877" s="90"/>
    </row>
    <row r="878" ht="13.5" customHeight="1">
      <c r="A878" s="90"/>
      <c r="B878" s="90"/>
      <c r="C878" s="103"/>
      <c r="D878" s="103"/>
      <c r="E878" s="103"/>
      <c r="F878" s="103"/>
      <c r="G878" s="103"/>
      <c r="H878" s="103"/>
      <c r="I878" s="103"/>
      <c r="J878" s="103"/>
      <c r="K878" s="103"/>
      <c r="L878" s="103"/>
      <c r="M878" s="103"/>
      <c r="N878" s="90"/>
    </row>
    <row r="879" ht="13.5" customHeight="1">
      <c r="A879" s="90"/>
      <c r="B879" s="90"/>
      <c r="C879" s="103"/>
      <c r="D879" s="103"/>
      <c r="E879" s="103"/>
      <c r="F879" s="103"/>
      <c r="G879" s="103"/>
      <c r="H879" s="103"/>
      <c r="I879" s="103"/>
      <c r="J879" s="103"/>
      <c r="K879" s="103"/>
      <c r="L879" s="103"/>
      <c r="M879" s="103"/>
      <c r="N879" s="90"/>
    </row>
    <row r="880" ht="13.5" customHeight="1">
      <c r="A880" s="90"/>
      <c r="B880" s="90"/>
      <c r="C880" s="103"/>
      <c r="D880" s="103"/>
      <c r="E880" s="103"/>
      <c r="F880" s="103"/>
      <c r="G880" s="103"/>
      <c r="H880" s="103"/>
      <c r="I880" s="103"/>
      <c r="J880" s="103"/>
      <c r="K880" s="103"/>
      <c r="L880" s="103"/>
      <c r="M880" s="103"/>
      <c r="N880" s="90"/>
    </row>
    <row r="881" ht="13.5" customHeight="1">
      <c r="A881" s="90"/>
      <c r="B881" s="90"/>
      <c r="C881" s="103"/>
      <c r="D881" s="103"/>
      <c r="E881" s="103"/>
      <c r="F881" s="103"/>
      <c r="G881" s="103"/>
      <c r="H881" s="103"/>
      <c r="I881" s="103"/>
      <c r="J881" s="103"/>
      <c r="K881" s="103"/>
      <c r="L881" s="103"/>
      <c r="M881" s="103"/>
      <c r="N881" s="90"/>
    </row>
    <row r="882" ht="13.5" customHeight="1">
      <c r="A882" s="90"/>
      <c r="B882" s="90"/>
      <c r="C882" s="103"/>
      <c r="D882" s="103"/>
      <c r="E882" s="103"/>
      <c r="F882" s="103"/>
      <c r="G882" s="103"/>
      <c r="H882" s="103"/>
      <c r="I882" s="103"/>
      <c r="J882" s="103"/>
      <c r="K882" s="103"/>
      <c r="L882" s="103"/>
      <c r="M882" s="103"/>
      <c r="N882" s="90"/>
    </row>
    <row r="883" ht="13.5" customHeight="1">
      <c r="A883" s="90"/>
      <c r="B883" s="90"/>
      <c r="C883" s="103"/>
      <c r="D883" s="103"/>
      <c r="E883" s="103"/>
      <c r="F883" s="103"/>
      <c r="G883" s="103"/>
      <c r="H883" s="103"/>
      <c r="I883" s="103"/>
      <c r="J883" s="103"/>
      <c r="K883" s="103"/>
      <c r="L883" s="103"/>
      <c r="M883" s="103"/>
      <c r="N883" s="90"/>
    </row>
    <row r="884" ht="13.5" customHeight="1">
      <c r="A884" s="90"/>
      <c r="B884" s="90"/>
      <c r="C884" s="103"/>
      <c r="D884" s="103"/>
      <c r="E884" s="103"/>
      <c r="F884" s="103"/>
      <c r="G884" s="103"/>
      <c r="H884" s="103"/>
      <c r="I884" s="103"/>
      <c r="J884" s="103"/>
      <c r="K884" s="103"/>
      <c r="L884" s="103"/>
      <c r="M884" s="103"/>
      <c r="N884" s="90"/>
    </row>
    <row r="885" ht="13.5" customHeight="1">
      <c r="A885" s="90"/>
      <c r="B885" s="90"/>
      <c r="C885" s="103"/>
      <c r="D885" s="103"/>
      <c r="E885" s="103"/>
      <c r="F885" s="103"/>
      <c r="G885" s="103"/>
      <c r="H885" s="103"/>
      <c r="I885" s="103"/>
      <c r="J885" s="103"/>
      <c r="K885" s="103"/>
      <c r="L885" s="103"/>
      <c r="M885" s="103"/>
      <c r="N885" s="90"/>
    </row>
    <row r="886" ht="13.5" customHeight="1">
      <c r="A886" s="90"/>
      <c r="B886" s="90"/>
      <c r="C886" s="103"/>
      <c r="D886" s="103"/>
      <c r="E886" s="103"/>
      <c r="F886" s="103"/>
      <c r="G886" s="103"/>
      <c r="H886" s="103"/>
      <c r="I886" s="103"/>
      <c r="J886" s="103"/>
      <c r="K886" s="103"/>
      <c r="L886" s="103"/>
      <c r="M886" s="103"/>
      <c r="N886" s="90"/>
    </row>
    <row r="887" ht="13.5" customHeight="1">
      <c r="A887" s="90"/>
      <c r="B887" s="90"/>
      <c r="C887" s="103"/>
      <c r="D887" s="103"/>
      <c r="E887" s="103"/>
      <c r="F887" s="103"/>
      <c r="G887" s="103"/>
      <c r="H887" s="103"/>
      <c r="I887" s="103"/>
      <c r="J887" s="103"/>
      <c r="K887" s="103"/>
      <c r="L887" s="103"/>
      <c r="M887" s="103"/>
      <c r="N887" s="90"/>
    </row>
    <row r="888" ht="13.5" customHeight="1">
      <c r="A888" s="90"/>
      <c r="B888" s="90"/>
      <c r="C888" s="103"/>
      <c r="D888" s="103"/>
      <c r="E888" s="103"/>
      <c r="F888" s="103"/>
      <c r="G888" s="103"/>
      <c r="H888" s="103"/>
      <c r="I888" s="103"/>
      <c r="J888" s="103"/>
      <c r="K888" s="103"/>
      <c r="L888" s="103"/>
      <c r="M888" s="103"/>
      <c r="N888" s="90"/>
    </row>
    <row r="889" ht="13.5" customHeight="1">
      <c r="A889" s="90"/>
      <c r="B889" s="90"/>
      <c r="C889" s="103"/>
      <c r="D889" s="103"/>
      <c r="E889" s="103"/>
      <c r="F889" s="103"/>
      <c r="G889" s="103"/>
      <c r="H889" s="103"/>
      <c r="I889" s="103"/>
      <c r="J889" s="103"/>
      <c r="K889" s="103"/>
      <c r="L889" s="103"/>
      <c r="M889" s="103"/>
      <c r="N889" s="90"/>
    </row>
    <row r="890" ht="13.5" customHeight="1">
      <c r="A890" s="90"/>
      <c r="B890" s="90"/>
      <c r="C890" s="103"/>
      <c r="D890" s="103"/>
      <c r="E890" s="103"/>
      <c r="F890" s="103"/>
      <c r="G890" s="103"/>
      <c r="H890" s="103"/>
      <c r="I890" s="103"/>
      <c r="J890" s="103"/>
      <c r="K890" s="103"/>
      <c r="L890" s="103"/>
      <c r="M890" s="103"/>
      <c r="N890" s="90"/>
    </row>
    <row r="891" ht="13.5" customHeight="1">
      <c r="A891" s="90"/>
      <c r="B891" s="90"/>
      <c r="C891" s="103"/>
      <c r="D891" s="103"/>
      <c r="E891" s="103"/>
      <c r="F891" s="103"/>
      <c r="G891" s="103"/>
      <c r="H891" s="103"/>
      <c r="I891" s="103"/>
      <c r="J891" s="103"/>
      <c r="K891" s="103"/>
      <c r="L891" s="103"/>
      <c r="M891" s="103"/>
      <c r="N891" s="90"/>
    </row>
    <row r="892" ht="13.5" customHeight="1">
      <c r="A892" s="90"/>
      <c r="B892" s="90"/>
      <c r="C892" s="103"/>
      <c r="D892" s="103"/>
      <c r="E892" s="103"/>
      <c r="F892" s="103"/>
      <c r="G892" s="103"/>
      <c r="H892" s="103"/>
      <c r="I892" s="103"/>
      <c r="J892" s="103"/>
      <c r="K892" s="103"/>
      <c r="L892" s="103"/>
      <c r="M892" s="103"/>
      <c r="N892" s="90"/>
    </row>
    <row r="893" ht="13.5" customHeight="1">
      <c r="A893" s="90"/>
      <c r="B893" s="90"/>
      <c r="C893" s="103"/>
      <c r="D893" s="103"/>
      <c r="E893" s="103"/>
      <c r="F893" s="103"/>
      <c r="G893" s="103"/>
      <c r="H893" s="103"/>
      <c r="I893" s="103"/>
      <c r="J893" s="103"/>
      <c r="K893" s="103"/>
      <c r="L893" s="103"/>
      <c r="M893" s="103"/>
      <c r="N893" s="90"/>
    </row>
    <row r="894" ht="13.5" customHeight="1">
      <c r="A894" s="90"/>
      <c r="B894" s="90"/>
      <c r="C894" s="103"/>
      <c r="D894" s="103"/>
      <c r="E894" s="103"/>
      <c r="F894" s="103"/>
      <c r="G894" s="103"/>
      <c r="H894" s="103"/>
      <c r="I894" s="103"/>
      <c r="J894" s="103"/>
      <c r="K894" s="103"/>
      <c r="L894" s="103"/>
      <c r="M894" s="103"/>
      <c r="N894" s="90"/>
    </row>
    <row r="895" ht="13.5" customHeight="1">
      <c r="A895" s="90"/>
      <c r="B895" s="90"/>
      <c r="C895" s="103"/>
      <c r="D895" s="103"/>
      <c r="E895" s="103"/>
      <c r="F895" s="103"/>
      <c r="G895" s="103"/>
      <c r="H895" s="103"/>
      <c r="I895" s="103"/>
      <c r="J895" s="103"/>
      <c r="K895" s="103"/>
      <c r="L895" s="103"/>
      <c r="M895" s="103"/>
      <c r="N895" s="90"/>
    </row>
    <row r="896" ht="13.5" customHeight="1">
      <c r="A896" s="90"/>
      <c r="B896" s="90"/>
      <c r="C896" s="103"/>
      <c r="D896" s="103"/>
      <c r="E896" s="103"/>
      <c r="F896" s="103"/>
      <c r="G896" s="103"/>
      <c r="H896" s="103"/>
      <c r="I896" s="103"/>
      <c r="J896" s="103"/>
      <c r="K896" s="103"/>
      <c r="L896" s="103"/>
      <c r="M896" s="103"/>
      <c r="N896" s="90"/>
    </row>
    <row r="897" ht="13.5" customHeight="1">
      <c r="A897" s="90"/>
      <c r="B897" s="90"/>
      <c r="C897" s="103"/>
      <c r="D897" s="103"/>
      <c r="E897" s="103"/>
      <c r="F897" s="103"/>
      <c r="G897" s="103"/>
      <c r="H897" s="103"/>
      <c r="I897" s="103"/>
      <c r="J897" s="103"/>
      <c r="K897" s="103"/>
      <c r="L897" s="103"/>
      <c r="M897" s="103"/>
      <c r="N897" s="90"/>
    </row>
    <row r="898" ht="13.5" customHeight="1">
      <c r="A898" s="90"/>
      <c r="B898" s="90"/>
      <c r="C898" s="103"/>
      <c r="D898" s="103"/>
      <c r="E898" s="103"/>
      <c r="F898" s="103"/>
      <c r="G898" s="103"/>
      <c r="H898" s="103"/>
      <c r="I898" s="103"/>
      <c r="J898" s="103"/>
      <c r="K898" s="103"/>
      <c r="L898" s="103"/>
      <c r="M898" s="103"/>
      <c r="N898" s="90"/>
    </row>
    <row r="899" ht="13.5" customHeight="1">
      <c r="A899" s="90"/>
      <c r="B899" s="90"/>
      <c r="C899" s="103"/>
      <c r="D899" s="103"/>
      <c r="E899" s="103"/>
      <c r="F899" s="103"/>
      <c r="G899" s="103"/>
      <c r="H899" s="103"/>
      <c r="I899" s="103"/>
      <c r="J899" s="103"/>
      <c r="K899" s="103"/>
      <c r="L899" s="103"/>
      <c r="M899" s="103"/>
      <c r="N899" s="90"/>
    </row>
    <row r="900" ht="13.5" customHeight="1">
      <c r="A900" s="90"/>
      <c r="B900" s="90"/>
      <c r="C900" s="103"/>
      <c r="D900" s="103"/>
      <c r="E900" s="103"/>
      <c r="F900" s="103"/>
      <c r="G900" s="103"/>
      <c r="H900" s="103"/>
      <c r="I900" s="103"/>
      <c r="J900" s="103"/>
      <c r="K900" s="103"/>
      <c r="L900" s="103"/>
      <c r="M900" s="103"/>
      <c r="N900" s="90"/>
    </row>
    <row r="901" ht="13.5" customHeight="1">
      <c r="A901" s="90"/>
      <c r="B901" s="90"/>
      <c r="C901" s="103"/>
      <c r="D901" s="103"/>
      <c r="E901" s="103"/>
      <c r="F901" s="103"/>
      <c r="G901" s="103"/>
      <c r="H901" s="103"/>
      <c r="I901" s="103"/>
      <c r="J901" s="103"/>
      <c r="K901" s="103"/>
      <c r="L901" s="103"/>
      <c r="M901" s="103"/>
      <c r="N901" s="90"/>
    </row>
    <row r="902" ht="13.5" customHeight="1">
      <c r="A902" s="90"/>
      <c r="B902" s="90"/>
      <c r="C902" s="103"/>
      <c r="D902" s="103"/>
      <c r="E902" s="103"/>
      <c r="F902" s="103"/>
      <c r="G902" s="103"/>
      <c r="H902" s="103"/>
      <c r="I902" s="103"/>
      <c r="J902" s="103"/>
      <c r="K902" s="103"/>
      <c r="L902" s="103"/>
      <c r="M902" s="103"/>
      <c r="N902" s="90"/>
    </row>
    <row r="903" ht="13.5" customHeight="1">
      <c r="A903" s="90"/>
      <c r="B903" s="90"/>
      <c r="C903" s="103"/>
      <c r="D903" s="103"/>
      <c r="E903" s="103"/>
      <c r="F903" s="103"/>
      <c r="G903" s="103"/>
      <c r="H903" s="103"/>
      <c r="I903" s="103"/>
      <c r="J903" s="103"/>
      <c r="K903" s="103"/>
      <c r="L903" s="103"/>
      <c r="M903" s="103"/>
      <c r="N903" s="90"/>
    </row>
    <row r="904" ht="13.5" customHeight="1">
      <c r="A904" s="90"/>
      <c r="B904" s="90"/>
      <c r="C904" s="103"/>
      <c r="D904" s="103"/>
      <c r="E904" s="103"/>
      <c r="F904" s="103"/>
      <c r="G904" s="103"/>
      <c r="H904" s="103"/>
      <c r="I904" s="103"/>
      <c r="J904" s="103"/>
      <c r="K904" s="103"/>
      <c r="L904" s="103"/>
      <c r="M904" s="103"/>
      <c r="N904" s="90"/>
    </row>
    <row r="905" ht="13.5" customHeight="1">
      <c r="A905" s="90"/>
      <c r="B905" s="90"/>
      <c r="C905" s="103"/>
      <c r="D905" s="103"/>
      <c r="E905" s="103"/>
      <c r="F905" s="103"/>
      <c r="G905" s="103"/>
      <c r="H905" s="103"/>
      <c r="I905" s="103"/>
      <c r="J905" s="103"/>
      <c r="K905" s="103"/>
      <c r="L905" s="103"/>
      <c r="M905" s="103"/>
      <c r="N905" s="90"/>
    </row>
    <row r="906" ht="13.5" customHeight="1">
      <c r="A906" s="90"/>
      <c r="B906" s="90"/>
      <c r="C906" s="103"/>
      <c r="D906" s="103"/>
      <c r="E906" s="103"/>
      <c r="F906" s="103"/>
      <c r="G906" s="103"/>
      <c r="H906" s="103"/>
      <c r="I906" s="103"/>
      <c r="J906" s="103"/>
      <c r="K906" s="103"/>
      <c r="L906" s="103"/>
      <c r="M906" s="103"/>
      <c r="N906" s="90"/>
    </row>
    <row r="907" ht="13.5" customHeight="1">
      <c r="A907" s="90"/>
      <c r="B907" s="90"/>
      <c r="C907" s="103"/>
      <c r="D907" s="103"/>
      <c r="E907" s="103"/>
      <c r="F907" s="103"/>
      <c r="G907" s="103"/>
      <c r="H907" s="103"/>
      <c r="I907" s="103"/>
      <c r="J907" s="103"/>
      <c r="K907" s="103"/>
      <c r="L907" s="103"/>
      <c r="M907" s="103"/>
      <c r="N907" s="90"/>
    </row>
    <row r="908" ht="13.5" customHeight="1">
      <c r="A908" s="90"/>
      <c r="B908" s="90"/>
      <c r="C908" s="103"/>
      <c r="D908" s="103"/>
      <c r="E908" s="103"/>
      <c r="F908" s="103"/>
      <c r="G908" s="103"/>
      <c r="H908" s="103"/>
      <c r="I908" s="103"/>
      <c r="J908" s="103"/>
      <c r="K908" s="103"/>
      <c r="L908" s="103"/>
      <c r="M908" s="103"/>
      <c r="N908" s="90"/>
    </row>
    <row r="909" ht="13.5" customHeight="1">
      <c r="A909" s="90"/>
      <c r="B909" s="90"/>
      <c r="C909" s="103"/>
      <c r="D909" s="103"/>
      <c r="E909" s="103"/>
      <c r="F909" s="103"/>
      <c r="G909" s="103"/>
      <c r="H909" s="103"/>
      <c r="I909" s="103"/>
      <c r="J909" s="103"/>
      <c r="K909" s="103"/>
      <c r="L909" s="103"/>
      <c r="M909" s="103"/>
      <c r="N909" s="90"/>
    </row>
    <row r="910" ht="13.5" customHeight="1">
      <c r="A910" s="90"/>
      <c r="B910" s="90"/>
      <c r="C910" s="103"/>
      <c r="D910" s="103"/>
      <c r="E910" s="103"/>
      <c r="F910" s="103"/>
      <c r="G910" s="103"/>
      <c r="H910" s="103"/>
      <c r="I910" s="103"/>
      <c r="J910" s="103"/>
      <c r="K910" s="103"/>
      <c r="L910" s="103"/>
      <c r="M910" s="103"/>
      <c r="N910" s="90"/>
    </row>
    <row r="911" ht="13.5" customHeight="1">
      <c r="A911" s="90"/>
      <c r="B911" s="90"/>
      <c r="C911" s="103"/>
      <c r="D911" s="103"/>
      <c r="E911" s="103"/>
      <c r="F911" s="103"/>
      <c r="G911" s="103"/>
      <c r="H911" s="103"/>
      <c r="I911" s="103"/>
      <c r="J911" s="103"/>
      <c r="K911" s="103"/>
      <c r="L911" s="103"/>
      <c r="M911" s="103"/>
      <c r="N911" s="90"/>
    </row>
    <row r="912" ht="13.5" customHeight="1">
      <c r="A912" s="90"/>
      <c r="B912" s="90"/>
      <c r="C912" s="103"/>
      <c r="D912" s="103"/>
      <c r="E912" s="103"/>
      <c r="F912" s="103"/>
      <c r="G912" s="103"/>
      <c r="H912" s="103"/>
      <c r="I912" s="103"/>
      <c r="J912" s="103"/>
      <c r="K912" s="103"/>
      <c r="L912" s="103"/>
      <c r="M912" s="103"/>
      <c r="N912" s="90"/>
    </row>
    <row r="913" ht="13.5" customHeight="1">
      <c r="A913" s="90"/>
      <c r="B913" s="90"/>
      <c r="C913" s="103"/>
      <c r="D913" s="103"/>
      <c r="E913" s="103"/>
      <c r="F913" s="103"/>
      <c r="G913" s="103"/>
      <c r="H913" s="103"/>
      <c r="I913" s="103"/>
      <c r="J913" s="103"/>
      <c r="K913" s="103"/>
      <c r="L913" s="103"/>
      <c r="M913" s="103"/>
      <c r="N913" s="90"/>
    </row>
    <row r="914" ht="13.5" customHeight="1">
      <c r="A914" s="90"/>
      <c r="B914" s="90"/>
      <c r="C914" s="103"/>
      <c r="D914" s="103"/>
      <c r="E914" s="103"/>
      <c r="F914" s="103"/>
      <c r="G914" s="103"/>
      <c r="H914" s="103"/>
      <c r="I914" s="103"/>
      <c r="J914" s="103"/>
      <c r="K914" s="103"/>
      <c r="L914" s="103"/>
      <c r="M914" s="103"/>
      <c r="N914" s="90"/>
    </row>
    <row r="915" ht="13.5" customHeight="1">
      <c r="A915" s="90"/>
      <c r="B915" s="90"/>
      <c r="C915" s="103"/>
      <c r="D915" s="103"/>
      <c r="E915" s="103"/>
      <c r="F915" s="103"/>
      <c r="G915" s="103"/>
      <c r="H915" s="103"/>
      <c r="I915" s="103"/>
      <c r="J915" s="103"/>
      <c r="K915" s="103"/>
      <c r="L915" s="103"/>
      <c r="M915" s="103"/>
      <c r="N915" s="90"/>
    </row>
    <row r="916" ht="13.5" customHeight="1">
      <c r="A916" s="90"/>
      <c r="B916" s="90"/>
      <c r="C916" s="103"/>
      <c r="D916" s="103"/>
      <c r="E916" s="103"/>
      <c r="F916" s="103"/>
      <c r="G916" s="103"/>
      <c r="H916" s="103"/>
      <c r="I916" s="103"/>
      <c r="J916" s="103"/>
      <c r="K916" s="103"/>
      <c r="L916" s="103"/>
      <c r="M916" s="103"/>
      <c r="N916" s="90"/>
    </row>
    <row r="917" ht="13.5" customHeight="1">
      <c r="A917" s="90"/>
      <c r="B917" s="90"/>
      <c r="C917" s="103"/>
      <c r="D917" s="103"/>
      <c r="E917" s="103"/>
      <c r="F917" s="103"/>
      <c r="G917" s="103"/>
      <c r="H917" s="103"/>
      <c r="I917" s="103"/>
      <c r="J917" s="103"/>
      <c r="K917" s="103"/>
      <c r="L917" s="103"/>
      <c r="M917" s="103"/>
      <c r="N917" s="90"/>
    </row>
    <row r="918" ht="13.5" customHeight="1">
      <c r="A918" s="90"/>
      <c r="B918" s="90"/>
      <c r="C918" s="103"/>
      <c r="D918" s="103"/>
      <c r="E918" s="103"/>
      <c r="F918" s="103"/>
      <c r="G918" s="103"/>
      <c r="H918" s="103"/>
      <c r="I918" s="103"/>
      <c r="J918" s="103"/>
      <c r="K918" s="103"/>
      <c r="L918" s="103"/>
      <c r="M918" s="103"/>
      <c r="N918" s="90"/>
    </row>
    <row r="919" ht="13.5" customHeight="1">
      <c r="A919" s="90"/>
      <c r="B919" s="90"/>
      <c r="C919" s="103"/>
      <c r="D919" s="103"/>
      <c r="E919" s="103"/>
      <c r="F919" s="103"/>
      <c r="G919" s="103"/>
      <c r="H919" s="103"/>
      <c r="I919" s="103"/>
      <c r="J919" s="103"/>
      <c r="K919" s="103"/>
      <c r="L919" s="103"/>
      <c r="M919" s="103"/>
      <c r="N919" s="90"/>
    </row>
    <row r="920" ht="13.5" customHeight="1">
      <c r="A920" s="90"/>
      <c r="B920" s="90"/>
      <c r="C920" s="103"/>
      <c r="D920" s="103"/>
      <c r="E920" s="103"/>
      <c r="F920" s="103"/>
      <c r="G920" s="103"/>
      <c r="H920" s="103"/>
      <c r="I920" s="103"/>
      <c r="J920" s="103"/>
      <c r="K920" s="103"/>
      <c r="L920" s="103"/>
      <c r="M920" s="103"/>
      <c r="N920" s="90"/>
    </row>
    <row r="921" ht="13.5" customHeight="1">
      <c r="A921" s="90"/>
      <c r="B921" s="90"/>
      <c r="C921" s="103"/>
      <c r="D921" s="103"/>
      <c r="E921" s="103"/>
      <c r="F921" s="103"/>
      <c r="G921" s="103"/>
      <c r="H921" s="103"/>
      <c r="I921" s="103"/>
      <c r="J921" s="103"/>
      <c r="K921" s="103"/>
      <c r="L921" s="103"/>
      <c r="M921" s="103"/>
      <c r="N921" s="90"/>
    </row>
    <row r="922" ht="13.5" customHeight="1">
      <c r="A922" s="90"/>
      <c r="B922" s="90"/>
      <c r="C922" s="103"/>
      <c r="D922" s="103"/>
      <c r="E922" s="103"/>
      <c r="F922" s="103"/>
      <c r="G922" s="103"/>
      <c r="H922" s="103"/>
      <c r="I922" s="103"/>
      <c r="J922" s="103"/>
      <c r="K922" s="103"/>
      <c r="L922" s="103"/>
      <c r="M922" s="103"/>
      <c r="N922" s="90"/>
    </row>
    <row r="923" ht="13.5" customHeight="1">
      <c r="A923" s="90"/>
      <c r="B923" s="90"/>
      <c r="C923" s="103"/>
      <c r="D923" s="103"/>
      <c r="E923" s="103"/>
      <c r="F923" s="103"/>
      <c r="G923" s="103"/>
      <c r="H923" s="103"/>
      <c r="I923" s="103"/>
      <c r="J923" s="103"/>
      <c r="K923" s="103"/>
      <c r="L923" s="103"/>
      <c r="M923" s="103"/>
      <c r="N923" s="90"/>
    </row>
    <row r="924" ht="13.5" customHeight="1">
      <c r="A924" s="90"/>
      <c r="B924" s="90"/>
      <c r="C924" s="103"/>
      <c r="D924" s="103"/>
      <c r="E924" s="103"/>
      <c r="F924" s="103"/>
      <c r="G924" s="103"/>
      <c r="H924" s="103"/>
      <c r="I924" s="103"/>
      <c r="J924" s="103"/>
      <c r="K924" s="103"/>
      <c r="L924" s="103"/>
      <c r="M924" s="103"/>
      <c r="N924" s="90"/>
    </row>
    <row r="925" ht="13.5" customHeight="1">
      <c r="A925" s="90"/>
      <c r="B925" s="90"/>
      <c r="C925" s="103"/>
      <c r="D925" s="103"/>
      <c r="E925" s="103"/>
      <c r="F925" s="103"/>
      <c r="G925" s="103"/>
      <c r="H925" s="103"/>
      <c r="I925" s="103"/>
      <c r="J925" s="103"/>
      <c r="K925" s="103"/>
      <c r="L925" s="103"/>
      <c r="M925" s="103"/>
      <c r="N925" s="90"/>
    </row>
    <row r="926" ht="13.5" customHeight="1">
      <c r="A926" s="90"/>
      <c r="B926" s="90"/>
      <c r="C926" s="103"/>
      <c r="D926" s="103"/>
      <c r="E926" s="103"/>
      <c r="F926" s="103"/>
      <c r="G926" s="103"/>
      <c r="H926" s="103"/>
      <c r="I926" s="103"/>
      <c r="J926" s="103"/>
      <c r="K926" s="103"/>
      <c r="L926" s="103"/>
      <c r="M926" s="103"/>
      <c r="N926" s="90"/>
    </row>
    <row r="927" ht="13.5" customHeight="1">
      <c r="A927" s="90"/>
      <c r="B927" s="90"/>
      <c r="C927" s="103"/>
      <c r="D927" s="103"/>
      <c r="E927" s="103"/>
      <c r="F927" s="103"/>
      <c r="G927" s="103"/>
      <c r="H927" s="103"/>
      <c r="I927" s="103"/>
      <c r="J927" s="103"/>
      <c r="K927" s="103"/>
      <c r="L927" s="103"/>
      <c r="M927" s="103"/>
      <c r="N927" s="90"/>
    </row>
    <row r="928" ht="13.5" customHeight="1">
      <c r="A928" s="90"/>
      <c r="B928" s="90"/>
      <c r="C928" s="103"/>
      <c r="D928" s="103"/>
      <c r="E928" s="103"/>
      <c r="F928" s="103"/>
      <c r="G928" s="103"/>
      <c r="H928" s="103"/>
      <c r="I928" s="103"/>
      <c r="J928" s="103"/>
      <c r="K928" s="103"/>
      <c r="L928" s="103"/>
      <c r="M928" s="103"/>
      <c r="N928" s="90"/>
    </row>
    <row r="929" ht="13.5" customHeight="1">
      <c r="A929" s="90"/>
      <c r="B929" s="90"/>
      <c r="C929" s="103"/>
      <c r="D929" s="103"/>
      <c r="E929" s="103"/>
      <c r="F929" s="103"/>
      <c r="G929" s="103"/>
      <c r="H929" s="103"/>
      <c r="I929" s="103"/>
      <c r="J929" s="103"/>
      <c r="K929" s="103"/>
      <c r="L929" s="103"/>
      <c r="M929" s="103"/>
      <c r="N929" s="90"/>
    </row>
    <row r="930" ht="13.5" customHeight="1">
      <c r="A930" s="90"/>
      <c r="B930" s="90"/>
      <c r="C930" s="103"/>
      <c r="D930" s="103"/>
      <c r="E930" s="103"/>
      <c r="F930" s="103"/>
      <c r="G930" s="103"/>
      <c r="H930" s="103"/>
      <c r="I930" s="103"/>
      <c r="J930" s="103"/>
      <c r="K930" s="103"/>
      <c r="L930" s="103"/>
      <c r="M930" s="103"/>
      <c r="N930" s="90"/>
    </row>
    <row r="931" ht="13.5" customHeight="1">
      <c r="A931" s="90"/>
      <c r="B931" s="90"/>
      <c r="C931" s="103"/>
      <c r="D931" s="103"/>
      <c r="E931" s="103"/>
      <c r="F931" s="103"/>
      <c r="G931" s="103"/>
      <c r="H931" s="103"/>
      <c r="I931" s="103"/>
      <c r="J931" s="103"/>
      <c r="K931" s="103"/>
      <c r="L931" s="103"/>
      <c r="M931" s="103"/>
      <c r="N931" s="90"/>
    </row>
    <row r="932" ht="13.5" customHeight="1">
      <c r="A932" s="90"/>
      <c r="B932" s="90"/>
      <c r="C932" s="103"/>
      <c r="D932" s="103"/>
      <c r="E932" s="103"/>
      <c r="F932" s="103"/>
      <c r="G932" s="103"/>
      <c r="H932" s="103"/>
      <c r="I932" s="103"/>
      <c r="J932" s="103"/>
      <c r="K932" s="103"/>
      <c r="L932" s="103"/>
      <c r="M932" s="103"/>
      <c r="N932" s="90"/>
    </row>
    <row r="933" ht="13.5" customHeight="1">
      <c r="A933" s="90"/>
      <c r="B933" s="90"/>
      <c r="C933" s="103"/>
      <c r="D933" s="103"/>
      <c r="E933" s="103"/>
      <c r="F933" s="103"/>
      <c r="G933" s="103"/>
      <c r="H933" s="103"/>
      <c r="I933" s="103"/>
      <c r="J933" s="103"/>
      <c r="K933" s="103"/>
      <c r="L933" s="103"/>
      <c r="M933" s="103"/>
      <c r="N933" s="90"/>
    </row>
    <row r="934" ht="13.5" customHeight="1">
      <c r="A934" s="90"/>
      <c r="B934" s="90"/>
      <c r="C934" s="103"/>
      <c r="D934" s="103"/>
      <c r="E934" s="103"/>
      <c r="F934" s="103"/>
      <c r="G934" s="103"/>
      <c r="H934" s="103"/>
      <c r="I934" s="103"/>
      <c r="J934" s="103"/>
      <c r="K934" s="103"/>
      <c r="L934" s="103"/>
      <c r="M934" s="103"/>
      <c r="N934" s="90"/>
    </row>
    <row r="935" ht="13.5" customHeight="1">
      <c r="A935" s="90"/>
      <c r="B935" s="90"/>
      <c r="C935" s="103"/>
      <c r="D935" s="103"/>
      <c r="E935" s="103"/>
      <c r="F935" s="103"/>
      <c r="G935" s="103"/>
      <c r="H935" s="103"/>
      <c r="I935" s="103"/>
      <c r="J935" s="103"/>
      <c r="K935" s="103"/>
      <c r="L935" s="103"/>
      <c r="M935" s="103"/>
      <c r="N935" s="90"/>
    </row>
    <row r="936" ht="13.5" customHeight="1">
      <c r="A936" s="90"/>
      <c r="B936" s="90"/>
      <c r="C936" s="103"/>
      <c r="D936" s="103"/>
      <c r="E936" s="103"/>
      <c r="F936" s="103"/>
      <c r="G936" s="103"/>
      <c r="H936" s="103"/>
      <c r="I936" s="103"/>
      <c r="J936" s="103"/>
      <c r="K936" s="103"/>
      <c r="L936" s="103"/>
      <c r="M936" s="103"/>
      <c r="N936" s="90"/>
    </row>
    <row r="937" ht="13.5" customHeight="1">
      <c r="A937" s="90"/>
      <c r="B937" s="90"/>
      <c r="C937" s="103"/>
      <c r="D937" s="103"/>
      <c r="E937" s="103"/>
      <c r="F937" s="103"/>
      <c r="G937" s="103"/>
      <c r="H937" s="103"/>
      <c r="I937" s="103"/>
      <c r="J937" s="103"/>
      <c r="K937" s="103"/>
      <c r="L937" s="103"/>
      <c r="M937" s="103"/>
      <c r="N937" s="90"/>
    </row>
    <row r="938" ht="13.5" customHeight="1">
      <c r="A938" s="90"/>
      <c r="B938" s="90"/>
      <c r="C938" s="103"/>
      <c r="D938" s="103"/>
      <c r="E938" s="103"/>
      <c r="F938" s="103"/>
      <c r="G938" s="103"/>
      <c r="H938" s="103"/>
      <c r="I938" s="103"/>
      <c r="J938" s="103"/>
      <c r="K938" s="103"/>
      <c r="L938" s="103"/>
      <c r="M938" s="103"/>
      <c r="N938" s="90"/>
    </row>
    <row r="939" ht="13.5" customHeight="1">
      <c r="A939" s="90"/>
      <c r="B939" s="90"/>
      <c r="C939" s="103"/>
      <c r="D939" s="103"/>
      <c r="E939" s="103"/>
      <c r="F939" s="103"/>
      <c r="G939" s="103"/>
      <c r="H939" s="103"/>
      <c r="I939" s="103"/>
      <c r="J939" s="103"/>
      <c r="K939" s="103"/>
      <c r="L939" s="103"/>
      <c r="M939" s="103"/>
      <c r="N939" s="90"/>
    </row>
    <row r="940" ht="13.5" customHeight="1">
      <c r="A940" s="90"/>
      <c r="B940" s="90"/>
      <c r="C940" s="103"/>
      <c r="D940" s="103"/>
      <c r="E940" s="103"/>
      <c r="F940" s="103"/>
      <c r="G940" s="103"/>
      <c r="H940" s="103"/>
      <c r="I940" s="103"/>
      <c r="J940" s="103"/>
      <c r="K940" s="103"/>
      <c r="L940" s="103"/>
      <c r="M940" s="103"/>
      <c r="N940" s="90"/>
    </row>
    <row r="941" ht="13.5" customHeight="1">
      <c r="A941" s="90"/>
      <c r="B941" s="90"/>
      <c r="C941" s="103"/>
      <c r="D941" s="103"/>
      <c r="E941" s="103"/>
      <c r="F941" s="103"/>
      <c r="G941" s="103"/>
      <c r="H941" s="103"/>
      <c r="I941" s="103"/>
      <c r="J941" s="103"/>
      <c r="K941" s="103"/>
      <c r="L941" s="103"/>
      <c r="M941" s="103"/>
      <c r="N941" s="90"/>
    </row>
    <row r="942" ht="13.5" customHeight="1">
      <c r="A942" s="90"/>
      <c r="B942" s="90"/>
      <c r="C942" s="103"/>
      <c r="D942" s="103"/>
      <c r="E942" s="103"/>
      <c r="F942" s="103"/>
      <c r="G942" s="103"/>
      <c r="H942" s="103"/>
      <c r="I942" s="103"/>
      <c r="J942" s="103"/>
      <c r="K942" s="103"/>
      <c r="L942" s="103"/>
      <c r="M942" s="103"/>
      <c r="N942" s="90"/>
    </row>
    <row r="943" ht="13.5" customHeight="1">
      <c r="A943" s="90"/>
      <c r="B943" s="90"/>
      <c r="C943" s="103"/>
      <c r="D943" s="103"/>
      <c r="E943" s="103"/>
      <c r="F943" s="103"/>
      <c r="G943" s="103"/>
      <c r="H943" s="103"/>
      <c r="I943" s="103"/>
      <c r="J943" s="103"/>
      <c r="K943" s="103"/>
      <c r="L943" s="103"/>
      <c r="M943" s="103"/>
      <c r="N943" s="90"/>
    </row>
    <row r="944" ht="13.5" customHeight="1">
      <c r="A944" s="90"/>
      <c r="B944" s="90"/>
      <c r="C944" s="103"/>
      <c r="D944" s="103"/>
      <c r="E944" s="103"/>
      <c r="F944" s="103"/>
      <c r="G944" s="103"/>
      <c r="H944" s="103"/>
      <c r="I944" s="103"/>
      <c r="J944" s="103"/>
      <c r="K944" s="103"/>
      <c r="L944" s="103"/>
      <c r="M944" s="103"/>
      <c r="N944" s="90"/>
    </row>
    <row r="945" ht="13.5" customHeight="1">
      <c r="A945" s="90"/>
      <c r="B945" s="90"/>
      <c r="C945" s="103"/>
      <c r="D945" s="103"/>
      <c r="E945" s="103"/>
      <c r="F945" s="103"/>
      <c r="G945" s="103"/>
      <c r="H945" s="103"/>
      <c r="I945" s="103"/>
      <c r="J945" s="103"/>
      <c r="K945" s="103"/>
      <c r="L945" s="103"/>
      <c r="M945" s="103"/>
      <c r="N945" s="90"/>
    </row>
    <row r="946" ht="13.5" customHeight="1">
      <c r="A946" s="90"/>
      <c r="B946" s="90"/>
      <c r="C946" s="103"/>
      <c r="D946" s="103"/>
      <c r="E946" s="103"/>
      <c r="F946" s="103"/>
      <c r="G946" s="103"/>
      <c r="H946" s="103"/>
      <c r="I946" s="103"/>
      <c r="J946" s="103"/>
      <c r="K946" s="103"/>
      <c r="L946" s="103"/>
      <c r="M946" s="103"/>
      <c r="N946" s="90"/>
    </row>
    <row r="947" ht="13.5" customHeight="1">
      <c r="A947" s="90"/>
      <c r="B947" s="90"/>
      <c r="C947" s="103"/>
      <c r="D947" s="103"/>
      <c r="E947" s="103"/>
      <c r="F947" s="103"/>
      <c r="G947" s="103"/>
      <c r="H947" s="103"/>
      <c r="I947" s="103"/>
      <c r="J947" s="103"/>
      <c r="K947" s="103"/>
      <c r="L947" s="103"/>
      <c r="M947" s="103"/>
      <c r="N947" s="90"/>
    </row>
    <row r="948" ht="13.5" customHeight="1">
      <c r="A948" s="90"/>
      <c r="B948" s="90"/>
      <c r="C948" s="103"/>
      <c r="D948" s="103"/>
      <c r="E948" s="103"/>
      <c r="F948" s="103"/>
      <c r="G948" s="103"/>
      <c r="H948" s="103"/>
      <c r="I948" s="103"/>
      <c r="J948" s="103"/>
      <c r="K948" s="103"/>
      <c r="L948" s="103"/>
      <c r="M948" s="103"/>
      <c r="N948" s="90"/>
    </row>
    <row r="949" ht="13.5" customHeight="1">
      <c r="A949" s="90"/>
      <c r="B949" s="90"/>
      <c r="C949" s="103"/>
      <c r="D949" s="103"/>
      <c r="E949" s="103"/>
      <c r="F949" s="103"/>
      <c r="G949" s="103"/>
      <c r="H949" s="103"/>
      <c r="I949" s="103"/>
      <c r="J949" s="103"/>
      <c r="K949" s="103"/>
      <c r="L949" s="103"/>
      <c r="M949" s="103"/>
      <c r="N949" s="90"/>
    </row>
    <row r="950" ht="13.5" customHeight="1">
      <c r="A950" s="90"/>
      <c r="B950" s="90"/>
      <c r="C950" s="103"/>
      <c r="D950" s="103"/>
      <c r="E950" s="103"/>
      <c r="F950" s="103"/>
      <c r="G950" s="103"/>
      <c r="H950" s="103"/>
      <c r="I950" s="103"/>
      <c r="J950" s="103"/>
      <c r="K950" s="103"/>
      <c r="L950" s="103"/>
      <c r="M950" s="103"/>
      <c r="N950" s="90"/>
    </row>
    <row r="951" ht="13.5" customHeight="1">
      <c r="A951" s="90"/>
      <c r="B951" s="90"/>
      <c r="C951" s="103"/>
      <c r="D951" s="103"/>
      <c r="E951" s="103"/>
      <c r="F951" s="103"/>
      <c r="G951" s="103"/>
      <c r="H951" s="103"/>
      <c r="I951" s="103"/>
      <c r="J951" s="103"/>
      <c r="K951" s="103"/>
      <c r="L951" s="103"/>
      <c r="M951" s="103"/>
      <c r="N951" s="90"/>
    </row>
    <row r="952" ht="13.5" customHeight="1">
      <c r="A952" s="90"/>
      <c r="B952" s="90"/>
      <c r="C952" s="103"/>
      <c r="D952" s="103"/>
      <c r="E952" s="103"/>
      <c r="F952" s="103"/>
      <c r="G952" s="103"/>
      <c r="H952" s="103"/>
      <c r="I952" s="103"/>
      <c r="J952" s="103"/>
      <c r="K952" s="103"/>
      <c r="L952" s="103"/>
      <c r="M952" s="103"/>
      <c r="N952" s="90"/>
    </row>
    <row r="953" ht="13.5" customHeight="1">
      <c r="A953" s="90"/>
      <c r="B953" s="90"/>
      <c r="C953" s="103"/>
      <c r="D953" s="103"/>
      <c r="E953" s="103"/>
      <c r="F953" s="103"/>
      <c r="G953" s="103"/>
      <c r="H953" s="103"/>
      <c r="I953" s="103"/>
      <c r="J953" s="103"/>
      <c r="K953" s="103"/>
      <c r="L953" s="103"/>
      <c r="M953" s="103"/>
      <c r="N953" s="90"/>
    </row>
    <row r="954" ht="13.5" customHeight="1">
      <c r="A954" s="90"/>
      <c r="B954" s="90"/>
      <c r="C954" s="103"/>
      <c r="D954" s="103"/>
      <c r="E954" s="103"/>
      <c r="F954" s="103"/>
      <c r="G954" s="103"/>
      <c r="H954" s="103"/>
      <c r="I954" s="103"/>
      <c r="J954" s="103"/>
      <c r="K954" s="103"/>
      <c r="L954" s="103"/>
      <c r="M954" s="103"/>
      <c r="N954" s="90"/>
    </row>
    <row r="955" ht="13.5" customHeight="1">
      <c r="A955" s="90"/>
      <c r="B955" s="90"/>
      <c r="C955" s="103"/>
      <c r="D955" s="103"/>
      <c r="E955" s="103"/>
      <c r="F955" s="103"/>
      <c r="G955" s="103"/>
      <c r="H955" s="103"/>
      <c r="I955" s="103"/>
      <c r="J955" s="103"/>
      <c r="K955" s="103"/>
      <c r="L955" s="103"/>
      <c r="M955" s="103"/>
      <c r="N955" s="90"/>
    </row>
    <row r="956" ht="13.5" customHeight="1">
      <c r="A956" s="90"/>
      <c r="B956" s="90"/>
      <c r="C956" s="103"/>
      <c r="D956" s="103"/>
      <c r="E956" s="103"/>
      <c r="F956" s="103"/>
      <c r="G956" s="103"/>
      <c r="H956" s="103"/>
      <c r="I956" s="103"/>
      <c r="J956" s="103"/>
      <c r="K956" s="103"/>
      <c r="L956" s="103"/>
      <c r="M956" s="103"/>
      <c r="N956" s="90"/>
    </row>
    <row r="957" ht="13.5" customHeight="1">
      <c r="A957" s="90"/>
      <c r="B957" s="90"/>
      <c r="C957" s="103"/>
      <c r="D957" s="103"/>
      <c r="E957" s="103"/>
      <c r="F957" s="103"/>
      <c r="G957" s="103"/>
      <c r="H957" s="103"/>
      <c r="I957" s="103"/>
      <c r="J957" s="103"/>
      <c r="K957" s="103"/>
      <c r="L957" s="103"/>
      <c r="M957" s="103"/>
      <c r="N957" s="90"/>
    </row>
    <row r="958" ht="13.5" customHeight="1">
      <c r="A958" s="90"/>
      <c r="B958" s="90"/>
      <c r="C958" s="103"/>
      <c r="D958" s="103"/>
      <c r="E958" s="103"/>
      <c r="F958" s="103"/>
      <c r="G958" s="103"/>
      <c r="H958" s="103"/>
      <c r="I958" s="103"/>
      <c r="J958" s="103"/>
      <c r="K958" s="103"/>
      <c r="L958" s="103"/>
      <c r="M958" s="103"/>
      <c r="N958" s="90"/>
    </row>
    <row r="959" ht="13.5" customHeight="1">
      <c r="A959" s="90"/>
      <c r="B959" s="90"/>
      <c r="C959" s="103"/>
      <c r="D959" s="103"/>
      <c r="E959" s="103"/>
      <c r="F959" s="103"/>
      <c r="G959" s="103"/>
      <c r="H959" s="103"/>
      <c r="I959" s="103"/>
      <c r="J959" s="103"/>
      <c r="K959" s="103"/>
      <c r="L959" s="103"/>
      <c r="M959" s="103"/>
      <c r="N959" s="90"/>
    </row>
    <row r="960" ht="13.5" customHeight="1">
      <c r="A960" s="90"/>
      <c r="B960" s="90"/>
      <c r="C960" s="103"/>
      <c r="D960" s="103"/>
      <c r="E960" s="103"/>
      <c r="F960" s="103"/>
      <c r="G960" s="103"/>
      <c r="H960" s="103"/>
      <c r="I960" s="103"/>
      <c r="J960" s="103"/>
      <c r="K960" s="103"/>
      <c r="L960" s="103"/>
      <c r="M960" s="103"/>
      <c r="N960" s="90"/>
    </row>
    <row r="961" ht="13.5" customHeight="1">
      <c r="A961" s="90"/>
      <c r="B961" s="90"/>
      <c r="C961" s="103"/>
      <c r="D961" s="103"/>
      <c r="E961" s="103"/>
      <c r="F961" s="103"/>
      <c r="G961" s="103"/>
      <c r="H961" s="103"/>
      <c r="I961" s="103"/>
      <c r="J961" s="103"/>
      <c r="K961" s="103"/>
      <c r="L961" s="103"/>
      <c r="M961" s="103"/>
      <c r="N961" s="90"/>
    </row>
    <row r="962" ht="13.5" customHeight="1">
      <c r="A962" s="90"/>
      <c r="B962" s="90"/>
      <c r="C962" s="103"/>
      <c r="D962" s="103"/>
      <c r="E962" s="103"/>
      <c r="F962" s="103"/>
      <c r="G962" s="103"/>
      <c r="H962" s="103"/>
      <c r="I962" s="103"/>
      <c r="J962" s="103"/>
      <c r="K962" s="103"/>
      <c r="L962" s="103"/>
      <c r="M962" s="103"/>
      <c r="N962" s="90"/>
    </row>
    <row r="963" ht="13.5" customHeight="1">
      <c r="A963" s="90"/>
      <c r="B963" s="90"/>
      <c r="C963" s="103"/>
      <c r="D963" s="103"/>
      <c r="E963" s="103"/>
      <c r="F963" s="103"/>
      <c r="G963" s="103"/>
      <c r="H963" s="103"/>
      <c r="I963" s="103"/>
      <c r="J963" s="103"/>
      <c r="K963" s="103"/>
      <c r="L963" s="103"/>
      <c r="M963" s="103"/>
      <c r="N963" s="90"/>
    </row>
    <row r="964" ht="13.5" customHeight="1">
      <c r="A964" s="90"/>
      <c r="B964" s="90"/>
      <c r="C964" s="103"/>
      <c r="D964" s="103"/>
      <c r="E964" s="103"/>
      <c r="F964" s="103"/>
      <c r="G964" s="103"/>
      <c r="H964" s="103"/>
      <c r="I964" s="103"/>
      <c r="J964" s="103"/>
      <c r="K964" s="103"/>
      <c r="L964" s="103"/>
      <c r="M964" s="103"/>
      <c r="N964" s="90"/>
    </row>
    <row r="965" ht="13.5" customHeight="1">
      <c r="A965" s="90"/>
      <c r="B965" s="90"/>
      <c r="C965" s="103"/>
      <c r="D965" s="103"/>
      <c r="E965" s="103"/>
      <c r="F965" s="103"/>
      <c r="G965" s="103"/>
      <c r="H965" s="103"/>
      <c r="I965" s="103"/>
      <c r="J965" s="103"/>
      <c r="K965" s="103"/>
      <c r="L965" s="103"/>
      <c r="M965" s="103"/>
      <c r="N965" s="90"/>
    </row>
    <row r="966" ht="13.5" customHeight="1">
      <c r="A966" s="90"/>
      <c r="B966" s="90"/>
      <c r="C966" s="103"/>
      <c r="D966" s="103"/>
      <c r="E966" s="103"/>
      <c r="F966" s="103"/>
      <c r="G966" s="103"/>
      <c r="H966" s="103"/>
      <c r="I966" s="103"/>
      <c r="J966" s="103"/>
      <c r="K966" s="103"/>
      <c r="L966" s="103"/>
      <c r="M966" s="103"/>
      <c r="N966" s="90"/>
    </row>
    <row r="967" ht="13.5" customHeight="1">
      <c r="A967" s="90"/>
      <c r="B967" s="90"/>
      <c r="C967" s="103"/>
      <c r="D967" s="103"/>
      <c r="E967" s="103"/>
      <c r="F967" s="103"/>
      <c r="G967" s="103"/>
      <c r="H967" s="103"/>
      <c r="I967" s="103"/>
      <c r="J967" s="103"/>
      <c r="K967" s="103"/>
      <c r="L967" s="103"/>
      <c r="M967" s="103"/>
      <c r="N967" s="90"/>
    </row>
    <row r="968" ht="13.5" customHeight="1">
      <c r="A968" s="90"/>
      <c r="B968" s="90"/>
      <c r="C968" s="103"/>
      <c r="D968" s="103"/>
      <c r="E968" s="103"/>
      <c r="F968" s="103"/>
      <c r="G968" s="103"/>
      <c r="H968" s="103"/>
      <c r="I968" s="103"/>
      <c r="J968" s="103"/>
      <c r="K968" s="103"/>
      <c r="L968" s="103"/>
      <c r="M968" s="103"/>
      <c r="N968" s="90"/>
    </row>
    <row r="969" ht="13.5" customHeight="1">
      <c r="A969" s="90"/>
      <c r="B969" s="90"/>
      <c r="C969" s="103"/>
      <c r="D969" s="103"/>
      <c r="E969" s="103"/>
      <c r="F969" s="103"/>
      <c r="G969" s="103"/>
      <c r="H969" s="103"/>
      <c r="I969" s="103"/>
      <c r="J969" s="103"/>
      <c r="K969" s="103"/>
      <c r="L969" s="103"/>
      <c r="M969" s="103"/>
      <c r="N969" s="90"/>
    </row>
    <row r="970" ht="13.5" customHeight="1">
      <c r="A970" s="90"/>
      <c r="B970" s="90"/>
      <c r="C970" s="103"/>
      <c r="D970" s="103"/>
      <c r="E970" s="103"/>
      <c r="F970" s="103"/>
      <c r="G970" s="103"/>
      <c r="H970" s="103"/>
      <c r="I970" s="103"/>
      <c r="J970" s="103"/>
      <c r="K970" s="103"/>
      <c r="L970" s="103"/>
      <c r="M970" s="103"/>
      <c r="N970" s="90"/>
    </row>
    <row r="971" ht="13.5" customHeight="1">
      <c r="A971" s="90"/>
      <c r="B971" s="90"/>
      <c r="C971" s="103"/>
      <c r="D971" s="103"/>
      <c r="E971" s="103"/>
      <c r="F971" s="103"/>
      <c r="G971" s="103"/>
      <c r="H971" s="103"/>
      <c r="I971" s="103"/>
      <c r="J971" s="103"/>
      <c r="K971" s="103"/>
      <c r="L971" s="103"/>
      <c r="M971" s="103"/>
      <c r="N971" s="90"/>
    </row>
    <row r="972" ht="13.5" customHeight="1">
      <c r="A972" s="90"/>
      <c r="B972" s="90"/>
      <c r="C972" s="103"/>
      <c r="D972" s="103"/>
      <c r="E972" s="103"/>
      <c r="F972" s="103"/>
      <c r="G972" s="103"/>
      <c r="H972" s="103"/>
      <c r="I972" s="103"/>
      <c r="J972" s="103"/>
      <c r="K972" s="103"/>
      <c r="L972" s="103"/>
      <c r="M972" s="103"/>
      <c r="N972" s="90"/>
    </row>
    <row r="973" ht="13.5" customHeight="1">
      <c r="A973" s="90"/>
      <c r="B973" s="90"/>
      <c r="C973" s="103"/>
      <c r="D973" s="103"/>
      <c r="E973" s="103"/>
      <c r="F973" s="103"/>
      <c r="G973" s="103"/>
      <c r="H973" s="103"/>
      <c r="I973" s="103"/>
      <c r="J973" s="103"/>
      <c r="K973" s="103"/>
      <c r="L973" s="103"/>
      <c r="M973" s="103"/>
      <c r="N973" s="90"/>
    </row>
    <row r="974" ht="13.5" customHeight="1">
      <c r="A974" s="90"/>
      <c r="B974" s="90"/>
      <c r="C974" s="103"/>
      <c r="D974" s="103"/>
      <c r="E974" s="103"/>
      <c r="F974" s="103"/>
      <c r="G974" s="103"/>
      <c r="H974" s="103"/>
      <c r="I974" s="103"/>
      <c r="J974" s="103"/>
      <c r="K974" s="103"/>
      <c r="L974" s="103"/>
      <c r="M974" s="103"/>
      <c r="N974" s="90"/>
    </row>
    <row r="975" ht="13.5" customHeight="1">
      <c r="A975" s="90"/>
      <c r="B975" s="90"/>
      <c r="C975" s="103"/>
      <c r="D975" s="103"/>
      <c r="E975" s="103"/>
      <c r="F975" s="103"/>
      <c r="G975" s="103"/>
      <c r="H975" s="103"/>
      <c r="I975" s="103"/>
      <c r="J975" s="103"/>
      <c r="K975" s="103"/>
      <c r="L975" s="103"/>
      <c r="M975" s="103"/>
      <c r="N975" s="90"/>
    </row>
    <row r="976" ht="13.5" customHeight="1">
      <c r="A976" s="90"/>
      <c r="B976" s="90"/>
      <c r="C976" s="103"/>
      <c r="D976" s="103"/>
      <c r="E976" s="103"/>
      <c r="F976" s="103"/>
      <c r="G976" s="103"/>
      <c r="H976" s="103"/>
      <c r="I976" s="103"/>
      <c r="J976" s="103"/>
      <c r="K976" s="103"/>
      <c r="L976" s="103"/>
      <c r="M976" s="103"/>
      <c r="N976" s="90"/>
    </row>
    <row r="977" ht="13.5" customHeight="1">
      <c r="A977" s="90"/>
      <c r="B977" s="90"/>
      <c r="C977" s="103"/>
      <c r="D977" s="103"/>
      <c r="E977" s="103"/>
      <c r="F977" s="103"/>
      <c r="G977" s="103"/>
      <c r="H977" s="103"/>
      <c r="I977" s="103"/>
      <c r="J977" s="103"/>
      <c r="K977" s="103"/>
      <c r="L977" s="103"/>
      <c r="M977" s="103"/>
      <c r="N977" s="90"/>
    </row>
    <row r="978" ht="13.5" customHeight="1">
      <c r="A978" s="90"/>
      <c r="B978" s="90"/>
      <c r="C978" s="103"/>
      <c r="D978" s="103"/>
      <c r="E978" s="103"/>
      <c r="F978" s="103"/>
      <c r="G978" s="103"/>
      <c r="H978" s="103"/>
      <c r="I978" s="103"/>
      <c r="J978" s="103"/>
      <c r="K978" s="103"/>
      <c r="L978" s="103"/>
      <c r="M978" s="103"/>
      <c r="N978" s="90"/>
    </row>
    <row r="979" ht="13.5" customHeight="1">
      <c r="A979" s="90"/>
      <c r="B979" s="90"/>
      <c r="C979" s="103"/>
      <c r="D979" s="103"/>
      <c r="E979" s="103"/>
      <c r="F979" s="103"/>
      <c r="G979" s="103"/>
      <c r="H979" s="103"/>
      <c r="I979" s="103"/>
      <c r="J979" s="103"/>
      <c r="K979" s="103"/>
      <c r="L979" s="103"/>
      <c r="M979" s="103"/>
      <c r="N979" s="90"/>
    </row>
    <row r="980" ht="13.5" customHeight="1">
      <c r="A980" s="90"/>
      <c r="B980" s="90"/>
      <c r="C980" s="103"/>
      <c r="D980" s="103"/>
      <c r="E980" s="103"/>
      <c r="F980" s="103"/>
      <c r="G980" s="103"/>
      <c r="H980" s="103"/>
      <c r="I980" s="103"/>
      <c r="J980" s="103"/>
      <c r="K980" s="103"/>
      <c r="L980" s="103"/>
      <c r="M980" s="103"/>
      <c r="N980" s="90"/>
    </row>
    <row r="981" ht="13.5" customHeight="1">
      <c r="A981" s="90"/>
      <c r="B981" s="90"/>
      <c r="C981" s="103"/>
      <c r="D981" s="103"/>
      <c r="E981" s="103"/>
      <c r="F981" s="103"/>
      <c r="G981" s="103"/>
      <c r="H981" s="103"/>
      <c r="I981" s="103"/>
      <c r="J981" s="103"/>
      <c r="K981" s="103"/>
      <c r="L981" s="103"/>
      <c r="M981" s="103"/>
      <c r="N981" s="90"/>
    </row>
    <row r="982" ht="13.5" customHeight="1">
      <c r="A982" s="90"/>
      <c r="B982" s="90"/>
      <c r="C982" s="103"/>
      <c r="D982" s="103"/>
      <c r="E982" s="103"/>
      <c r="F982" s="103"/>
      <c r="G982" s="103"/>
      <c r="H982" s="103"/>
      <c r="I982" s="103"/>
      <c r="J982" s="103"/>
      <c r="K982" s="103"/>
      <c r="L982" s="103"/>
      <c r="M982" s="103"/>
      <c r="N982" s="90"/>
    </row>
    <row r="983" ht="13.5" customHeight="1">
      <c r="A983" s="90"/>
      <c r="B983" s="90"/>
      <c r="C983" s="103"/>
      <c r="D983" s="103"/>
      <c r="E983" s="103"/>
      <c r="F983" s="103"/>
      <c r="G983" s="103"/>
      <c r="H983" s="103"/>
      <c r="I983" s="103"/>
      <c r="J983" s="103"/>
      <c r="K983" s="103"/>
      <c r="L983" s="103"/>
      <c r="M983" s="103"/>
      <c r="N983" s="90"/>
    </row>
    <row r="984" ht="13.5" customHeight="1">
      <c r="A984" s="90"/>
      <c r="B984" s="90"/>
      <c r="C984" s="103"/>
      <c r="D984" s="103"/>
      <c r="E984" s="103"/>
      <c r="F984" s="103"/>
      <c r="G984" s="103"/>
      <c r="H984" s="103"/>
      <c r="I984" s="103"/>
      <c r="J984" s="103"/>
      <c r="K984" s="103"/>
      <c r="L984" s="103"/>
      <c r="M984" s="103"/>
      <c r="N984" s="90"/>
    </row>
    <row r="985" ht="13.5" customHeight="1">
      <c r="A985" s="90"/>
      <c r="B985" s="90"/>
      <c r="C985" s="103"/>
      <c r="D985" s="103"/>
      <c r="E985" s="103"/>
      <c r="F985" s="103"/>
      <c r="G985" s="103"/>
      <c r="H985" s="103"/>
      <c r="I985" s="103"/>
      <c r="J985" s="103"/>
      <c r="K985" s="103"/>
      <c r="L985" s="103"/>
      <c r="M985" s="103"/>
      <c r="N985" s="90"/>
    </row>
    <row r="986" ht="13.5" customHeight="1">
      <c r="A986" s="90"/>
      <c r="B986" s="90"/>
      <c r="C986" s="103"/>
      <c r="D986" s="103"/>
      <c r="E986" s="103"/>
      <c r="F986" s="103"/>
      <c r="G986" s="103"/>
      <c r="H986" s="103"/>
      <c r="I986" s="103"/>
      <c r="J986" s="103"/>
      <c r="K986" s="103"/>
      <c r="L986" s="103"/>
      <c r="M986" s="103"/>
      <c r="N986" s="90"/>
    </row>
    <row r="987" ht="13.5" customHeight="1">
      <c r="A987" s="90"/>
      <c r="B987" s="90"/>
      <c r="C987" s="103"/>
      <c r="D987" s="103"/>
      <c r="E987" s="103"/>
      <c r="F987" s="103"/>
      <c r="G987" s="103"/>
      <c r="H987" s="103"/>
      <c r="I987" s="103"/>
      <c r="J987" s="103"/>
      <c r="K987" s="103"/>
      <c r="L987" s="103"/>
      <c r="M987" s="103"/>
      <c r="N987" s="90"/>
    </row>
    <row r="988" ht="13.5" customHeight="1">
      <c r="A988" s="90"/>
      <c r="B988" s="90"/>
      <c r="C988" s="103"/>
      <c r="D988" s="103"/>
      <c r="E988" s="103"/>
      <c r="F988" s="103"/>
      <c r="G988" s="103"/>
      <c r="H988" s="103"/>
      <c r="I988" s="103"/>
      <c r="J988" s="103"/>
      <c r="K988" s="103"/>
      <c r="L988" s="103"/>
      <c r="M988" s="103"/>
      <c r="N988" s="90"/>
    </row>
    <row r="989" ht="13.5" customHeight="1">
      <c r="A989" s="90"/>
      <c r="B989" s="90"/>
      <c r="C989" s="103"/>
      <c r="D989" s="103"/>
      <c r="E989" s="103"/>
      <c r="F989" s="103"/>
      <c r="G989" s="103"/>
      <c r="H989" s="103"/>
      <c r="I989" s="103"/>
      <c r="J989" s="103"/>
      <c r="K989" s="103"/>
      <c r="L989" s="103"/>
      <c r="M989" s="103"/>
      <c r="N989" s="90"/>
    </row>
    <row r="990" ht="13.5" customHeight="1">
      <c r="A990" s="90"/>
      <c r="B990" s="90"/>
      <c r="C990" s="103"/>
      <c r="D990" s="103"/>
      <c r="E990" s="103"/>
      <c r="F990" s="103"/>
      <c r="G990" s="103"/>
      <c r="H990" s="103"/>
      <c r="I990" s="103"/>
      <c r="J990" s="103"/>
      <c r="K990" s="103"/>
      <c r="L990" s="103"/>
      <c r="M990" s="103"/>
      <c r="N990" s="90"/>
    </row>
    <row r="991" ht="13.5" customHeight="1">
      <c r="A991" s="90"/>
      <c r="B991" s="90"/>
      <c r="C991" s="103"/>
      <c r="D991" s="103"/>
      <c r="E991" s="103"/>
      <c r="F991" s="103"/>
      <c r="G991" s="103"/>
      <c r="H991" s="103"/>
      <c r="I991" s="103"/>
      <c r="J991" s="103"/>
      <c r="K991" s="103"/>
      <c r="L991" s="103"/>
      <c r="M991" s="103"/>
      <c r="N991" s="90"/>
    </row>
    <row r="992" ht="13.5" customHeight="1">
      <c r="A992" s="90"/>
      <c r="B992" s="90"/>
      <c r="C992" s="103"/>
      <c r="D992" s="103"/>
      <c r="E992" s="103"/>
      <c r="F992" s="103"/>
      <c r="G992" s="103"/>
      <c r="H992" s="103"/>
      <c r="I992" s="103"/>
      <c r="J992" s="103"/>
      <c r="K992" s="103"/>
      <c r="L992" s="103"/>
      <c r="M992" s="103"/>
      <c r="N992" s="90"/>
    </row>
    <row r="993" ht="13.5" customHeight="1">
      <c r="A993" s="90"/>
      <c r="B993" s="90"/>
      <c r="C993" s="103"/>
      <c r="D993" s="103"/>
      <c r="E993" s="103"/>
      <c r="F993" s="103"/>
      <c r="G993" s="103"/>
      <c r="H993" s="103"/>
      <c r="I993" s="103"/>
      <c r="J993" s="103"/>
      <c r="K993" s="103"/>
      <c r="L993" s="103"/>
      <c r="M993" s="103"/>
      <c r="N993" s="90"/>
    </row>
    <row r="994" ht="13.5" customHeight="1">
      <c r="A994" s="90"/>
      <c r="B994" s="90"/>
      <c r="C994" s="103"/>
      <c r="D994" s="103"/>
      <c r="E994" s="103"/>
      <c r="F994" s="103"/>
      <c r="G994" s="103"/>
      <c r="H994" s="103"/>
      <c r="I994" s="103"/>
      <c r="J994" s="103"/>
      <c r="K994" s="103"/>
      <c r="L994" s="103"/>
      <c r="M994" s="103"/>
      <c r="N994" s="90"/>
    </row>
    <row r="995" ht="13.5" customHeight="1">
      <c r="A995" s="90"/>
      <c r="B995" s="90"/>
      <c r="C995" s="103"/>
      <c r="D995" s="103"/>
      <c r="E995" s="103"/>
      <c r="F995" s="103"/>
      <c r="G995" s="103"/>
      <c r="H995" s="103"/>
      <c r="I995" s="103"/>
      <c r="J995" s="103"/>
      <c r="K995" s="103"/>
      <c r="L995" s="103"/>
      <c r="M995" s="103"/>
      <c r="N995" s="90"/>
    </row>
    <row r="996" ht="13.5" customHeight="1">
      <c r="A996" s="90"/>
      <c r="B996" s="90"/>
      <c r="C996" s="103"/>
      <c r="D996" s="103"/>
      <c r="E996" s="103"/>
      <c r="F996" s="103"/>
      <c r="G996" s="103"/>
      <c r="H996" s="103"/>
      <c r="I996" s="103"/>
      <c r="J996" s="103"/>
      <c r="K996" s="103"/>
      <c r="L996" s="103"/>
      <c r="M996" s="103"/>
      <c r="N996" s="90"/>
    </row>
    <row r="997" ht="13.5" customHeight="1">
      <c r="A997" s="90"/>
      <c r="B997" s="90"/>
      <c r="C997" s="103"/>
      <c r="D997" s="103"/>
      <c r="E997" s="103"/>
      <c r="F997" s="103"/>
      <c r="G997" s="103"/>
      <c r="H997" s="103"/>
      <c r="I997" s="103"/>
      <c r="J997" s="103"/>
      <c r="K997" s="103"/>
      <c r="L997" s="103"/>
      <c r="M997" s="103"/>
      <c r="N997" s="90"/>
    </row>
    <row r="998" ht="13.5" customHeight="1">
      <c r="A998" s="90"/>
      <c r="B998" s="90"/>
      <c r="C998" s="103"/>
      <c r="D998" s="103"/>
      <c r="E998" s="103"/>
      <c r="F998" s="103"/>
      <c r="G998" s="103"/>
      <c r="H998" s="103"/>
      <c r="I998" s="103"/>
      <c r="J998" s="103"/>
      <c r="K998" s="103"/>
      <c r="L998" s="103"/>
      <c r="M998" s="103"/>
      <c r="N998" s="90"/>
    </row>
    <row r="999" ht="13.5" customHeight="1">
      <c r="A999" s="90"/>
      <c r="B999" s="90"/>
      <c r="C999" s="103"/>
      <c r="D999" s="103"/>
      <c r="E999" s="103"/>
      <c r="F999" s="103"/>
      <c r="G999" s="103"/>
      <c r="H999" s="103"/>
      <c r="I999" s="103"/>
      <c r="J999" s="103"/>
      <c r="K999" s="103"/>
      <c r="L999" s="103"/>
      <c r="M999" s="103"/>
      <c r="N999" s="90"/>
    </row>
    <row r="1000" ht="13.5" customHeight="1">
      <c r="A1000" s="90"/>
      <c r="B1000" s="90"/>
      <c r="C1000" s="103"/>
      <c r="D1000" s="103"/>
      <c r="E1000" s="103"/>
      <c r="F1000" s="103"/>
      <c r="G1000" s="103"/>
      <c r="H1000" s="103"/>
      <c r="I1000" s="103"/>
      <c r="J1000" s="103"/>
      <c r="K1000" s="103"/>
      <c r="L1000" s="103"/>
      <c r="M1000" s="103"/>
      <c r="N1000" s="90"/>
    </row>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29"/>
    <col customWidth="1" min="2" max="2" width="19.43"/>
    <col customWidth="1" min="3" max="3" width="17.71"/>
    <col customWidth="1" min="4" max="4" width="16.57"/>
    <col customWidth="1" min="5" max="5" width="19.14"/>
    <col customWidth="1" min="6" max="6" width="24.71"/>
    <col customWidth="1" min="7" max="7" width="37.29"/>
    <col customWidth="1" min="8" max="8" width="17.0"/>
    <col customWidth="1" min="9" max="12" width="10.71"/>
    <col customWidth="1" min="13" max="13" width="12.57"/>
    <col customWidth="1" min="14" max="26" width="10.71"/>
  </cols>
  <sheetData>
    <row r="1" ht="15.75" customHeight="1">
      <c r="A1" s="121" t="str">
        <f>'Input sheet'!B4</f>
        <v>Nvidia</v>
      </c>
      <c r="B1" s="31"/>
      <c r="C1" s="31"/>
      <c r="D1" s="31"/>
      <c r="E1" s="31"/>
      <c r="F1" s="32"/>
      <c r="G1" s="122">
        <f>'Input sheet'!B3</f>
        <v>45465</v>
      </c>
    </row>
    <row r="2" ht="15.75" customHeight="1">
      <c r="A2" s="123" t="s">
        <v>175</v>
      </c>
      <c r="B2" s="31"/>
      <c r="C2" s="31"/>
      <c r="D2" s="31"/>
      <c r="E2" s="31"/>
      <c r="F2" s="31"/>
      <c r="G2" s="32"/>
    </row>
    <row r="3" ht="15.75" customHeight="1">
      <c r="A3" s="124"/>
      <c r="B3" s="125"/>
      <c r="C3" s="125"/>
      <c r="D3" s="125"/>
      <c r="E3" s="125"/>
      <c r="F3" s="125"/>
      <c r="G3" s="126"/>
      <c r="H3" s="127" t="s">
        <v>176</v>
      </c>
      <c r="I3" s="125"/>
      <c r="J3" s="125"/>
      <c r="K3" s="126"/>
    </row>
    <row r="4" ht="15.75" customHeight="1">
      <c r="A4" s="128"/>
      <c r="G4" s="129"/>
      <c r="H4" s="128"/>
      <c r="K4" s="129"/>
    </row>
    <row r="5" ht="12.0" customHeight="1">
      <c r="A5" s="128"/>
      <c r="G5" s="129"/>
      <c r="H5" s="128"/>
      <c r="K5" s="129"/>
    </row>
    <row r="6" ht="16.5" customHeight="1">
      <c r="A6" s="130"/>
      <c r="B6" s="131"/>
      <c r="C6" s="131"/>
      <c r="D6" s="131"/>
      <c r="E6" s="131"/>
      <c r="F6" s="131"/>
      <c r="G6" s="132"/>
      <c r="H6" s="130"/>
      <c r="I6" s="131"/>
      <c r="J6" s="131"/>
      <c r="K6" s="132"/>
    </row>
    <row r="7" ht="15.75" customHeight="1">
      <c r="A7" s="133" t="s">
        <v>177</v>
      </c>
      <c r="B7" s="31"/>
      <c r="C7" s="31"/>
      <c r="D7" s="31"/>
      <c r="E7" s="31"/>
      <c r="F7" s="31"/>
      <c r="G7" s="32"/>
    </row>
    <row r="8" ht="15.75" customHeight="1">
      <c r="A8" s="134"/>
      <c r="B8" s="135" t="s">
        <v>125</v>
      </c>
      <c r="C8" s="136" t="s">
        <v>178</v>
      </c>
      <c r="D8" s="137" t="s">
        <v>179</v>
      </c>
      <c r="E8" s="135" t="s">
        <v>180</v>
      </c>
      <c r="F8" s="135" t="s">
        <v>171</v>
      </c>
      <c r="G8" s="138" t="s">
        <v>181</v>
      </c>
    </row>
    <row r="9" ht="67.5" customHeight="1">
      <c r="A9" s="139" t="s">
        <v>182</v>
      </c>
      <c r="B9" s="140">
        <f>'Valuation output'!B3</f>
        <v>79774</v>
      </c>
      <c r="C9" s="141">
        <f>'Input sheet'!B25</f>
        <v>0.8</v>
      </c>
      <c r="D9" s="142">
        <f>'Input sheet'!B27</f>
        <v>0.3</v>
      </c>
      <c r="E9" s="142"/>
      <c r="F9" s="143">
        <f>'Valuation output'!M2</f>
        <v>0.0426</v>
      </c>
      <c r="G9" s="144"/>
      <c r="H9" s="145" t="s">
        <v>183</v>
      </c>
      <c r="I9" s="125"/>
      <c r="J9" s="125"/>
      <c r="K9" s="126"/>
    </row>
    <row r="10" ht="15.75" customHeight="1">
      <c r="A10" s="139" t="s">
        <v>184</v>
      </c>
      <c r="B10" s="143">
        <f>'Valuation output'!B4</f>
        <v>0.6361721864</v>
      </c>
      <c r="C10" s="141">
        <f>'Input sheet'!B26</f>
        <v>0.65</v>
      </c>
      <c r="D10" s="146"/>
      <c r="E10" s="147"/>
      <c r="F10" s="143">
        <f>'Valuation output'!M4</f>
        <v>0.65</v>
      </c>
      <c r="G10" s="148"/>
      <c r="H10" s="128"/>
      <c r="K10" s="129"/>
    </row>
    <row r="11" ht="15.75" customHeight="1">
      <c r="A11" s="139" t="s">
        <v>132</v>
      </c>
      <c r="B11" s="143">
        <f>'Valuation output'!B6</f>
        <v>0.1</v>
      </c>
      <c r="C11" s="149"/>
      <c r="D11" s="146">
        <f>B11</f>
        <v>0.1</v>
      </c>
      <c r="E11" s="147"/>
      <c r="F11" s="143">
        <f>'Valuation output'!M6</f>
        <v>0.25</v>
      </c>
      <c r="G11" s="150"/>
      <c r="H11" s="128"/>
      <c r="K11" s="129"/>
    </row>
    <row r="12" ht="15.75" customHeight="1">
      <c r="A12" s="139" t="s">
        <v>185</v>
      </c>
      <c r="B12" s="151"/>
      <c r="C12" s="152">
        <f>'Input sheet'!B30</f>
        <v>1.5</v>
      </c>
      <c r="D12" s="153">
        <f>'Input sheet'!B30</f>
        <v>1.5</v>
      </c>
      <c r="E12" s="154">
        <f>'Input sheet'!B31</f>
        <v>1.15</v>
      </c>
      <c r="F12" s="155">
        <f>'Valuation output'!M2/'Valuation output'!M59</f>
        <v>0.1065</v>
      </c>
      <c r="G12" s="156"/>
      <c r="H12" s="128"/>
      <c r="K12" s="129"/>
    </row>
    <row r="13" ht="15.75" customHeight="1">
      <c r="A13" s="157" t="s">
        <v>186</v>
      </c>
      <c r="B13" s="158">
        <f>'Valuation output'!B59</f>
        <v>0.8572731675</v>
      </c>
      <c r="C13" s="143" t="s">
        <v>187</v>
      </c>
      <c r="D13" s="159">
        <f>Diagnostics!C27</f>
        <v>0.630089385</v>
      </c>
      <c r="E13" s="32"/>
      <c r="F13" s="160">
        <f>'Valuation output'!M59</f>
        <v>0.4</v>
      </c>
      <c r="G13" s="161"/>
      <c r="H13" s="128"/>
      <c r="K13" s="129"/>
    </row>
    <row r="14" ht="15.75" customHeight="1">
      <c r="A14" s="162" t="s">
        <v>188</v>
      </c>
      <c r="B14" s="163"/>
      <c r="C14" s="151"/>
      <c r="D14" s="146">
        <f>'Valuation output'!C30</f>
        <v>0.1286788161</v>
      </c>
      <c r="E14" s="147"/>
      <c r="F14" s="164">
        <f>'Valuation output'!M30</f>
        <v>0.0951</v>
      </c>
      <c r="G14" s="165"/>
      <c r="H14" s="130"/>
      <c r="I14" s="131"/>
      <c r="J14" s="131"/>
      <c r="K14" s="132"/>
    </row>
    <row r="15" ht="15.75" customHeight="1">
      <c r="A15" s="166" t="s">
        <v>189</v>
      </c>
      <c r="G15" s="129"/>
    </row>
    <row r="16" ht="15.75" customHeight="1">
      <c r="A16" s="167"/>
      <c r="B16" s="168" t="s">
        <v>18</v>
      </c>
      <c r="C16" s="168" t="s">
        <v>140</v>
      </c>
      <c r="D16" s="169" t="s">
        <v>190</v>
      </c>
      <c r="E16" s="169" t="s">
        <v>142</v>
      </c>
      <c r="F16" s="169" t="s">
        <v>191</v>
      </c>
      <c r="G16" s="170" t="s">
        <v>135</v>
      </c>
      <c r="H16" s="171" t="s">
        <v>192</v>
      </c>
      <c r="I16" s="125"/>
      <c r="J16" s="125"/>
      <c r="K16" s="126"/>
    </row>
    <row r="17" ht="15.75" customHeight="1">
      <c r="A17" s="172">
        <v>1.0</v>
      </c>
      <c r="B17" s="140">
        <f>'Valuation output'!C3+'Valuation output'!C14+'Valuation output'!C23</f>
        <v>143593.2</v>
      </c>
      <c r="C17" s="143">
        <f>'Valuation output'!C4</f>
        <v>0.65</v>
      </c>
      <c r="D17" s="140">
        <f t="shared" ref="D17:D27" si="1">B17*C17</f>
        <v>93335.58</v>
      </c>
      <c r="E17" s="140">
        <f>'Valuation output'!C7</f>
        <v>84002.022</v>
      </c>
      <c r="F17" s="140">
        <f>'Valuation output'!C8</f>
        <v>28718.64</v>
      </c>
      <c r="G17" s="173">
        <f t="shared" ref="G17:G27" si="2">E17-F17</f>
        <v>55283.382</v>
      </c>
      <c r="K17" s="129"/>
    </row>
    <row r="18" ht="15.75" customHeight="1">
      <c r="A18" s="172">
        <v>2.0</v>
      </c>
      <c r="B18" s="140">
        <f>'Valuation output'!D3+'Valuation output'!D14+'Valuation output'!D23</f>
        <v>186671.16</v>
      </c>
      <c r="C18" s="143">
        <f>'Valuation output'!D4</f>
        <v>0.65</v>
      </c>
      <c r="D18" s="140">
        <f t="shared" si="1"/>
        <v>121336.254</v>
      </c>
      <c r="E18" s="140">
        <f>'Valuation output'!D7</f>
        <v>109202.6286</v>
      </c>
      <c r="F18" s="140">
        <f>'Valuation output'!D8</f>
        <v>37334.232</v>
      </c>
      <c r="G18" s="173">
        <f t="shared" si="2"/>
        <v>71868.3966</v>
      </c>
      <c r="K18" s="129"/>
    </row>
    <row r="19" ht="15.75" customHeight="1">
      <c r="A19" s="172">
        <v>3.0</v>
      </c>
      <c r="B19" s="140">
        <f>'Valuation output'!E3+'Valuation output'!E14+'Valuation output'!E23</f>
        <v>242672.508</v>
      </c>
      <c r="C19" s="143">
        <f>'Valuation output'!E4</f>
        <v>0.65</v>
      </c>
      <c r="D19" s="140">
        <f t="shared" si="1"/>
        <v>157737.1302</v>
      </c>
      <c r="E19" s="140">
        <f>'Valuation output'!E7</f>
        <v>141963.4172</v>
      </c>
      <c r="F19" s="140">
        <f>'Valuation output'!E8</f>
        <v>48534.5016</v>
      </c>
      <c r="G19" s="173">
        <f t="shared" si="2"/>
        <v>93428.91558</v>
      </c>
      <c r="K19" s="129"/>
    </row>
    <row r="20" ht="15.75" customHeight="1">
      <c r="A20" s="172">
        <v>4.0</v>
      </c>
      <c r="B20" s="140">
        <f>'Valuation output'!F3+'Valuation output'!F14+'Valuation output'!F23</f>
        <v>315474.2604</v>
      </c>
      <c r="C20" s="143">
        <f>'Valuation output'!F4</f>
        <v>0.65</v>
      </c>
      <c r="D20" s="140">
        <f t="shared" si="1"/>
        <v>205058.2693</v>
      </c>
      <c r="E20" s="140">
        <f>'Valuation output'!F7</f>
        <v>184552.4423</v>
      </c>
      <c r="F20" s="140">
        <f>'Valuation output'!F8</f>
        <v>63094.85208</v>
      </c>
      <c r="G20" s="173">
        <f t="shared" si="2"/>
        <v>121457.5903</v>
      </c>
      <c r="K20" s="129"/>
    </row>
    <row r="21" ht="15.75" customHeight="1">
      <c r="A21" s="172">
        <v>5.0</v>
      </c>
      <c r="B21" s="140">
        <f>'Valuation output'!G3+'Valuation output'!G14+'Valuation output'!G23</f>
        <v>410116.5385</v>
      </c>
      <c r="C21" s="143">
        <f>'Valuation output'!G4</f>
        <v>0.65</v>
      </c>
      <c r="D21" s="140">
        <f t="shared" si="1"/>
        <v>266575.75</v>
      </c>
      <c r="E21" s="140">
        <f>'Valuation output'!G7</f>
        <v>239918.175</v>
      </c>
      <c r="F21" s="140">
        <f>'Valuation output'!G8</f>
        <v>88627.96709</v>
      </c>
      <c r="G21" s="173">
        <f t="shared" si="2"/>
        <v>151290.2079</v>
      </c>
      <c r="K21" s="129"/>
    </row>
    <row r="22" ht="15.75" customHeight="1">
      <c r="A22" s="172">
        <v>6.0</v>
      </c>
      <c r="B22" s="140">
        <f>'Valuation output'!H3+'Valuation output'!H14+'Valuation output'!H23</f>
        <v>512038.7007</v>
      </c>
      <c r="C22" s="143">
        <f>'Valuation output'!H4</f>
        <v>0.65</v>
      </c>
      <c r="D22" s="140">
        <f t="shared" si="1"/>
        <v>332825.1554</v>
      </c>
      <c r="E22" s="140">
        <f>'Valuation output'!H7</f>
        <v>289557.8852</v>
      </c>
      <c r="F22" s="140">
        <f>'Valuation output'!H8</f>
        <v>87732.26572</v>
      </c>
      <c r="G22" s="173">
        <f t="shared" si="2"/>
        <v>201825.6195</v>
      </c>
      <c r="K22" s="129"/>
    </row>
    <row r="23" ht="15.75" customHeight="1">
      <c r="A23" s="172">
        <v>7.0</v>
      </c>
      <c r="B23" s="140">
        <f>'Valuation output'!I3+'Valuation output'!I14+'Valuation output'!I23</f>
        <v>612930.8063</v>
      </c>
      <c r="C23" s="143">
        <f>'Valuation output'!I4</f>
        <v>0.65</v>
      </c>
      <c r="D23" s="140">
        <f t="shared" si="1"/>
        <v>398405.0241</v>
      </c>
      <c r="E23" s="140">
        <f>'Valuation output'!I7</f>
        <v>334660.2202</v>
      </c>
      <c r="F23" s="140">
        <f>'Valuation output'!I8</f>
        <v>77581.05057</v>
      </c>
      <c r="G23" s="173">
        <f t="shared" si="2"/>
        <v>257079.1696</v>
      </c>
      <c r="K23" s="129"/>
    </row>
    <row r="24" ht="15.75" customHeight="1">
      <c r="A24" s="172">
        <v>8.0</v>
      </c>
      <c r="B24" s="140">
        <f>'Valuation output'!J3+'Valuation output'!J14+'Valuation output'!J23</f>
        <v>702149.0144</v>
      </c>
      <c r="C24" s="143">
        <f>'Valuation output'!J4</f>
        <v>0.65</v>
      </c>
      <c r="D24" s="140">
        <f t="shared" si="1"/>
        <v>456396.8594</v>
      </c>
      <c r="E24" s="140">
        <f>'Valuation output'!J7</f>
        <v>369681.4561</v>
      </c>
      <c r="F24" s="140">
        <f>'Valuation output'!J8</f>
        <v>57441.89502</v>
      </c>
      <c r="G24" s="173">
        <f t="shared" si="2"/>
        <v>312239.5611</v>
      </c>
      <c r="K24" s="129"/>
    </row>
    <row r="25" ht="15.75" customHeight="1">
      <c r="A25" s="172">
        <v>9.0</v>
      </c>
      <c r="B25" s="140">
        <f>'Valuation output'!K3+'Valuation output'!K14+'Valuation output'!K23</f>
        <v>768207.1937</v>
      </c>
      <c r="C25" s="143">
        <f>'Valuation output'!K4</f>
        <v>0.65</v>
      </c>
      <c r="D25" s="140">
        <f t="shared" si="1"/>
        <v>499334.6759</v>
      </c>
      <c r="E25" s="140">
        <f>'Valuation output'!K7</f>
        <v>389481.0472</v>
      </c>
      <c r="F25" s="140">
        <f>'Valuation output'!K8</f>
        <v>28457.06648</v>
      </c>
      <c r="G25" s="173">
        <f t="shared" si="2"/>
        <v>361023.9807</v>
      </c>
      <c r="K25" s="129"/>
    </row>
    <row r="26" ht="15.75" customHeight="1">
      <c r="A26" s="172">
        <v>10.0</v>
      </c>
      <c r="B26" s="140">
        <f>'Valuation output'!L3+'Valuation output'!L14+'Valuation output'!L23</f>
        <v>800932.8201</v>
      </c>
      <c r="C26" s="143">
        <f>'Valuation output'!L4</f>
        <v>0.65</v>
      </c>
      <c r="D26" s="140">
        <f t="shared" si="1"/>
        <v>520606.3331</v>
      </c>
      <c r="E26" s="140">
        <f>'Valuation output'!L7</f>
        <v>390454.7498</v>
      </c>
      <c r="F26" s="140">
        <f>'Valuation output'!L8</f>
        <v>29669.33751</v>
      </c>
      <c r="G26" s="173">
        <f t="shared" si="2"/>
        <v>360785.4123</v>
      </c>
      <c r="K26" s="129"/>
    </row>
    <row r="27" ht="15.75" customHeight="1">
      <c r="A27" s="174" t="s">
        <v>126</v>
      </c>
      <c r="B27" s="175">
        <f>'Valuation output'!M3+'Valuation output'!M14+'Valuation output'!M23</f>
        <v>835052.5583</v>
      </c>
      <c r="C27" s="164">
        <f>'Valuation output'!M4</f>
        <v>0.65</v>
      </c>
      <c r="D27" s="175">
        <f t="shared" si="1"/>
        <v>542784.1629</v>
      </c>
      <c r="E27" s="175">
        <f>'Valuation output'!M7</f>
        <v>407088.1222</v>
      </c>
      <c r="F27" s="175">
        <f>'Valuation output'!M8</f>
        <v>43354.88501</v>
      </c>
      <c r="G27" s="176">
        <f t="shared" si="2"/>
        <v>363733.2371</v>
      </c>
      <c r="H27" s="131"/>
      <c r="I27" s="131"/>
      <c r="J27" s="131"/>
      <c r="K27" s="132"/>
    </row>
    <row r="28" ht="15.75" customHeight="1">
      <c r="A28" s="166" t="s">
        <v>193</v>
      </c>
      <c r="G28" s="129"/>
    </row>
    <row r="29" ht="15.75" customHeight="1">
      <c r="A29" s="177" t="s">
        <v>194</v>
      </c>
      <c r="B29" s="31"/>
      <c r="C29" s="32"/>
      <c r="D29" s="178">
        <f>'Valuation output'!B37</f>
        <v>3167753.69</v>
      </c>
      <c r="E29" s="179"/>
      <c r="F29" s="179"/>
      <c r="G29" s="179"/>
    </row>
    <row r="30" ht="15.75" customHeight="1">
      <c r="A30" s="180" t="s">
        <v>158</v>
      </c>
      <c r="B30" s="31"/>
      <c r="C30" s="32"/>
      <c r="D30" s="181">
        <f>'Valuation output'!B40</f>
        <v>3167753.69</v>
      </c>
      <c r="E30" s="182"/>
      <c r="F30" s="183"/>
      <c r="G30" s="184"/>
      <c r="H30" s="185"/>
    </row>
    <row r="31" ht="15.75" customHeight="1">
      <c r="A31" s="180" t="s">
        <v>195</v>
      </c>
      <c r="B31" s="31"/>
      <c r="C31" s="32"/>
      <c r="D31" s="186">
        <f>D30-'Valuation output'!B43</f>
        <v>0</v>
      </c>
      <c r="E31" s="187" t="s">
        <v>156</v>
      </c>
      <c r="F31" s="31"/>
      <c r="G31" s="188">
        <f>'Valuation output'!B41</f>
        <v>0</v>
      </c>
      <c r="H31" s="189"/>
    </row>
    <row r="32" ht="15.75" customHeight="1">
      <c r="A32" s="180" t="s">
        <v>196</v>
      </c>
      <c r="B32" s="31"/>
      <c r="C32" s="32"/>
      <c r="D32" s="181">
        <f>'Valuation output'!B44+'Valuation output'!B45</f>
        <v>10991</v>
      </c>
      <c r="E32" s="182"/>
      <c r="F32" s="183"/>
      <c r="G32" s="184"/>
      <c r="H32" s="189"/>
    </row>
    <row r="33" ht="15.75" customHeight="1">
      <c r="A33" s="180" t="s">
        <v>197</v>
      </c>
      <c r="B33" s="31"/>
      <c r="C33" s="32"/>
      <c r="D33" s="181">
        <f>'Valuation output'!B46+'Valuation output'!B47</f>
        <v>31943</v>
      </c>
      <c r="E33" s="182"/>
      <c r="F33" s="183"/>
      <c r="G33" s="184"/>
      <c r="H33" s="189"/>
    </row>
    <row r="34" ht="15.75" customHeight="1">
      <c r="A34" s="180" t="s">
        <v>163</v>
      </c>
      <c r="B34" s="31"/>
      <c r="C34" s="32"/>
      <c r="D34" s="181">
        <f>D30-D31-D32+D33</f>
        <v>3188705.69</v>
      </c>
      <c r="E34" s="182"/>
      <c r="F34" s="183"/>
      <c r="G34" s="184"/>
      <c r="H34" s="189"/>
    </row>
    <row r="35" ht="15.75" customHeight="1">
      <c r="A35" s="180" t="s">
        <v>198</v>
      </c>
      <c r="B35" s="31"/>
      <c r="C35" s="32"/>
      <c r="D35" s="181">
        <f>'Valuation output'!B49</f>
        <v>0</v>
      </c>
      <c r="E35" s="182"/>
      <c r="F35" s="183"/>
      <c r="G35" s="184"/>
      <c r="H35" s="189"/>
    </row>
    <row r="36" ht="15.75" customHeight="1">
      <c r="A36" s="180" t="s">
        <v>166</v>
      </c>
      <c r="B36" s="31"/>
      <c r="C36" s="32"/>
      <c r="D36" s="190">
        <f>'Valuation output'!B51</f>
        <v>24890</v>
      </c>
      <c r="E36" s="183"/>
      <c r="F36" s="191"/>
      <c r="G36" s="184"/>
      <c r="H36" s="189"/>
    </row>
    <row r="37" ht="15.75" customHeight="1">
      <c r="A37" s="192" t="s">
        <v>199</v>
      </c>
      <c r="B37" s="193"/>
      <c r="C37" s="194"/>
      <c r="D37" s="195">
        <f>(D34-D35)/D36</f>
        <v>128.1119201</v>
      </c>
      <c r="E37" s="196" t="s">
        <v>200</v>
      </c>
      <c r="F37" s="13"/>
      <c r="G37" s="197">
        <f>'Input sheet'!B21</f>
        <v>127</v>
      </c>
      <c r="H37" s="189"/>
      <c r="M37" s="198"/>
    </row>
    <row r="38" ht="15.75" customHeight="1">
      <c r="A38" s="183"/>
      <c r="B38" s="183"/>
      <c r="C38" s="183"/>
      <c r="D38" s="183"/>
      <c r="E38" s="183"/>
      <c r="F38" s="191"/>
      <c r="G38" s="183"/>
      <c r="M38" s="199"/>
    </row>
    <row r="39" ht="15.75" customHeight="1">
      <c r="A39" s="183"/>
      <c r="B39" s="183"/>
      <c r="C39" s="183"/>
      <c r="D39" s="183"/>
      <c r="E39" s="183"/>
      <c r="F39" s="191"/>
      <c r="G39" s="183"/>
    </row>
    <row r="40" ht="15.75" customHeight="1">
      <c r="A40" s="183"/>
      <c r="B40" s="183"/>
      <c r="C40" s="183"/>
      <c r="D40" s="183"/>
      <c r="E40" s="183"/>
      <c r="F40" s="191"/>
      <c r="G40" s="183"/>
    </row>
    <row r="41" ht="15.75" customHeight="1">
      <c r="A41" s="183"/>
      <c r="B41" s="183"/>
      <c r="C41" s="183"/>
      <c r="D41" s="183"/>
      <c r="E41" s="183"/>
      <c r="F41" s="191"/>
      <c r="G41" s="183"/>
    </row>
    <row r="42" ht="15.75" customHeight="1">
      <c r="A42" s="183"/>
      <c r="B42" s="183"/>
      <c r="C42" s="183"/>
      <c r="D42" s="183"/>
      <c r="E42" s="183"/>
      <c r="F42" s="191"/>
      <c r="G42" s="183"/>
    </row>
    <row r="43" ht="15.75" customHeight="1">
      <c r="A43" s="183"/>
      <c r="B43" s="183"/>
      <c r="C43" s="183"/>
      <c r="D43" s="183"/>
      <c r="E43" s="183"/>
      <c r="F43" s="191"/>
      <c r="G43" s="183"/>
    </row>
    <row r="44" ht="15.75" customHeight="1">
      <c r="A44" s="183"/>
      <c r="B44" s="183"/>
      <c r="C44" s="183"/>
      <c r="D44" s="183"/>
      <c r="E44" s="183"/>
      <c r="F44" s="191"/>
      <c r="G44" s="183"/>
    </row>
    <row r="45" ht="15.75" customHeight="1">
      <c r="A45" s="183"/>
      <c r="B45" s="183"/>
      <c r="C45" s="183"/>
      <c r="D45" s="183"/>
      <c r="E45" s="183"/>
      <c r="F45" s="191"/>
      <c r="G45" s="183"/>
    </row>
    <row r="46" ht="15.75" customHeight="1">
      <c r="A46" s="183"/>
      <c r="B46" s="183"/>
      <c r="C46" s="183"/>
      <c r="D46" s="183"/>
      <c r="E46" s="183"/>
      <c r="F46" s="191"/>
      <c r="G46" s="183"/>
    </row>
    <row r="47" ht="15.75" customHeight="1">
      <c r="A47" s="183"/>
      <c r="B47" s="183"/>
      <c r="C47" s="183"/>
      <c r="D47" s="183"/>
      <c r="E47" s="183"/>
      <c r="F47" s="191"/>
      <c r="G47" s="183"/>
    </row>
    <row r="48" ht="15.75" customHeight="1">
      <c r="A48" s="183"/>
      <c r="B48" s="183"/>
      <c r="C48" s="183"/>
      <c r="D48" s="183"/>
      <c r="E48" s="183"/>
      <c r="F48" s="191"/>
      <c r="G48" s="183"/>
    </row>
    <row r="49" ht="15.75" customHeight="1">
      <c r="A49" s="183"/>
      <c r="B49" s="183"/>
      <c r="C49" s="183"/>
      <c r="D49" s="183"/>
      <c r="E49" s="183"/>
      <c r="F49" s="191"/>
      <c r="G49" s="183"/>
    </row>
    <row r="50" ht="15.75" customHeight="1">
      <c r="A50" s="183"/>
      <c r="B50" s="183"/>
      <c r="C50" s="183"/>
      <c r="D50" s="183"/>
      <c r="E50" s="183"/>
      <c r="F50" s="191"/>
      <c r="G50" s="183"/>
    </row>
    <row r="51" ht="15.75" customHeight="1">
      <c r="A51" s="183"/>
      <c r="B51" s="183"/>
      <c r="C51" s="183"/>
      <c r="D51" s="183"/>
      <c r="E51" s="183"/>
      <c r="F51" s="191"/>
      <c r="G51" s="183"/>
    </row>
    <row r="52" ht="15.75" customHeight="1">
      <c r="A52" s="183"/>
      <c r="B52" s="183"/>
      <c r="C52" s="183"/>
      <c r="D52" s="183"/>
      <c r="E52" s="183"/>
      <c r="F52" s="191"/>
      <c r="G52" s="183"/>
    </row>
    <row r="53" ht="15.75" customHeight="1">
      <c r="A53" s="183"/>
      <c r="B53" s="183"/>
      <c r="C53" s="183"/>
      <c r="D53" s="183"/>
      <c r="E53" s="183"/>
      <c r="F53" s="191"/>
      <c r="G53" s="183"/>
    </row>
    <row r="54" ht="15.75" customHeight="1">
      <c r="A54" s="183"/>
      <c r="B54" s="183"/>
      <c r="C54" s="183"/>
      <c r="D54" s="183"/>
      <c r="E54" s="183"/>
      <c r="F54" s="191"/>
      <c r="G54" s="183"/>
    </row>
    <row r="55" ht="15.75" customHeight="1">
      <c r="A55" s="183"/>
      <c r="B55" s="183"/>
      <c r="C55" s="183"/>
      <c r="D55" s="183"/>
      <c r="E55" s="183"/>
      <c r="F55" s="191"/>
      <c r="G55" s="183"/>
    </row>
    <row r="56" ht="15.75" customHeight="1">
      <c r="A56" s="183"/>
      <c r="B56" s="183"/>
      <c r="C56" s="183"/>
      <c r="D56" s="183"/>
      <c r="E56" s="183"/>
      <c r="F56" s="191"/>
      <c r="G56" s="183"/>
    </row>
    <row r="57" ht="15.75" customHeight="1">
      <c r="A57" s="183"/>
      <c r="B57" s="183"/>
      <c r="C57" s="183"/>
      <c r="D57" s="183"/>
      <c r="E57" s="183"/>
      <c r="F57" s="191"/>
      <c r="G57" s="183"/>
    </row>
    <row r="58" ht="15.75" customHeight="1">
      <c r="A58" s="183"/>
      <c r="B58" s="183"/>
      <c r="C58" s="183"/>
      <c r="D58" s="183"/>
      <c r="E58" s="183"/>
      <c r="F58" s="191"/>
      <c r="G58" s="183"/>
    </row>
    <row r="59" ht="15.75" customHeight="1">
      <c r="A59" s="183"/>
      <c r="B59" s="183"/>
      <c r="C59" s="183"/>
      <c r="D59" s="183"/>
      <c r="E59" s="183"/>
      <c r="F59" s="191"/>
      <c r="G59" s="183"/>
    </row>
    <row r="60" ht="15.75" customHeight="1">
      <c r="A60" s="183"/>
      <c r="B60" s="183"/>
      <c r="C60" s="183"/>
      <c r="D60" s="183"/>
      <c r="E60" s="183"/>
      <c r="F60" s="191"/>
      <c r="G60" s="183"/>
    </row>
    <row r="61" ht="15.75" customHeight="1">
      <c r="A61" s="183"/>
      <c r="B61" s="183"/>
      <c r="C61" s="183"/>
      <c r="D61" s="183"/>
      <c r="E61" s="183"/>
      <c r="F61" s="191"/>
      <c r="G61" s="183"/>
    </row>
    <row r="62" ht="15.75" customHeight="1">
      <c r="A62" s="183"/>
      <c r="B62" s="183"/>
      <c r="C62" s="183"/>
      <c r="D62" s="183"/>
      <c r="E62" s="183"/>
      <c r="F62" s="191"/>
      <c r="G62" s="183"/>
    </row>
    <row r="63" ht="15.75" customHeight="1">
      <c r="A63" s="183"/>
      <c r="B63" s="183"/>
      <c r="C63" s="183"/>
      <c r="D63" s="183"/>
      <c r="E63" s="183"/>
      <c r="F63" s="191"/>
      <c r="G63" s="183"/>
    </row>
    <row r="64" ht="15.75" customHeight="1">
      <c r="A64" s="183"/>
      <c r="B64" s="183"/>
      <c r="C64" s="183"/>
      <c r="D64" s="183"/>
      <c r="E64" s="183"/>
      <c r="F64" s="191"/>
      <c r="G64" s="183"/>
    </row>
    <row r="65" ht="15.75" customHeight="1">
      <c r="A65" s="183"/>
      <c r="B65" s="183"/>
      <c r="C65" s="183"/>
      <c r="D65" s="183"/>
      <c r="E65" s="183"/>
      <c r="F65" s="191"/>
      <c r="G65" s="183"/>
    </row>
    <row r="66" ht="15.75" customHeight="1">
      <c r="A66" s="183"/>
      <c r="B66" s="183"/>
      <c r="C66" s="183"/>
      <c r="D66" s="183"/>
      <c r="E66" s="183"/>
      <c r="F66" s="191"/>
      <c r="G66" s="183"/>
    </row>
    <row r="67" ht="15.75" customHeight="1">
      <c r="A67" s="183"/>
      <c r="B67" s="183"/>
      <c r="C67" s="183"/>
      <c r="D67" s="183"/>
      <c r="E67" s="183"/>
      <c r="F67" s="191"/>
      <c r="G67" s="183"/>
    </row>
    <row r="68" ht="15.75" customHeight="1">
      <c r="A68" s="183"/>
      <c r="B68" s="183"/>
      <c r="C68" s="183"/>
      <c r="D68" s="183"/>
      <c r="E68" s="183"/>
      <c r="F68" s="191"/>
      <c r="G68" s="183"/>
    </row>
    <row r="69" ht="15.75" customHeight="1">
      <c r="A69" s="183"/>
      <c r="B69" s="183"/>
      <c r="C69" s="183"/>
      <c r="D69" s="183"/>
      <c r="E69" s="183"/>
      <c r="F69" s="191"/>
      <c r="G69" s="183"/>
    </row>
    <row r="70" ht="15.75" customHeight="1">
      <c r="A70" s="183"/>
      <c r="B70" s="183"/>
      <c r="C70" s="183"/>
      <c r="D70" s="183"/>
      <c r="E70" s="183"/>
      <c r="F70" s="191"/>
      <c r="G70" s="183"/>
    </row>
    <row r="71" ht="15.75" customHeight="1">
      <c r="A71" s="183"/>
      <c r="B71" s="183"/>
      <c r="C71" s="183"/>
      <c r="D71" s="183"/>
      <c r="E71" s="183"/>
      <c r="F71" s="191"/>
      <c r="G71" s="183"/>
    </row>
    <row r="72" ht="15.75" customHeight="1">
      <c r="A72" s="183"/>
      <c r="B72" s="183"/>
      <c r="C72" s="183"/>
      <c r="D72" s="183"/>
      <c r="E72" s="183"/>
      <c r="F72" s="191"/>
      <c r="G72" s="183"/>
    </row>
    <row r="73" ht="15.75" customHeight="1">
      <c r="A73" s="183"/>
      <c r="B73" s="183"/>
      <c r="C73" s="183"/>
      <c r="D73" s="183"/>
      <c r="E73" s="183"/>
      <c r="F73" s="191"/>
      <c r="G73" s="183"/>
    </row>
    <row r="74" ht="15.75" customHeight="1">
      <c r="A74" s="183"/>
      <c r="B74" s="183"/>
      <c r="C74" s="183"/>
      <c r="D74" s="183"/>
      <c r="E74" s="183"/>
      <c r="F74" s="191"/>
      <c r="G74" s="183"/>
    </row>
    <row r="75" ht="15.75" customHeight="1">
      <c r="A75" s="183"/>
      <c r="B75" s="183"/>
      <c r="C75" s="183"/>
      <c r="D75" s="183"/>
      <c r="E75" s="183"/>
      <c r="F75" s="191"/>
      <c r="G75" s="183"/>
    </row>
    <row r="76" ht="15.75" customHeight="1">
      <c r="A76" s="183"/>
      <c r="B76" s="183"/>
      <c r="C76" s="183"/>
      <c r="D76" s="183"/>
      <c r="E76" s="183"/>
      <c r="F76" s="191"/>
      <c r="G76" s="183"/>
    </row>
    <row r="77" ht="15.75" customHeight="1">
      <c r="A77" s="183"/>
      <c r="B77" s="183"/>
      <c r="C77" s="183"/>
      <c r="D77" s="183"/>
      <c r="E77" s="183"/>
      <c r="F77" s="191"/>
      <c r="G77" s="183"/>
    </row>
    <row r="78" ht="15.75" customHeight="1">
      <c r="A78" s="183"/>
      <c r="B78" s="183"/>
      <c r="C78" s="183"/>
      <c r="D78" s="183"/>
      <c r="E78" s="183"/>
      <c r="F78" s="191"/>
      <c r="G78" s="183"/>
    </row>
    <row r="79" ht="15.75" customHeight="1">
      <c r="A79" s="183"/>
      <c r="B79" s="183"/>
      <c r="C79" s="183"/>
      <c r="D79" s="183"/>
      <c r="E79" s="183"/>
      <c r="F79" s="191"/>
      <c r="G79" s="183"/>
    </row>
    <row r="80" ht="15.75" customHeight="1">
      <c r="A80" s="183"/>
      <c r="B80" s="183"/>
      <c r="C80" s="183"/>
      <c r="D80" s="183"/>
      <c r="E80" s="183"/>
      <c r="F80" s="191"/>
      <c r="G80" s="183"/>
    </row>
    <row r="81" ht="15.75" customHeight="1">
      <c r="A81" s="183"/>
      <c r="B81" s="183"/>
      <c r="C81" s="183"/>
      <c r="D81" s="183"/>
      <c r="E81" s="183"/>
      <c r="F81" s="191"/>
      <c r="G81" s="183"/>
    </row>
    <row r="82" ht="15.75" customHeight="1">
      <c r="A82" s="183"/>
      <c r="B82" s="183"/>
      <c r="C82" s="183"/>
      <c r="D82" s="183"/>
      <c r="E82" s="183"/>
      <c r="F82" s="191"/>
      <c r="G82" s="183"/>
    </row>
    <row r="83" ht="15.75" customHeight="1">
      <c r="A83" s="183"/>
      <c r="B83" s="183"/>
      <c r="C83" s="183"/>
      <c r="D83" s="183"/>
      <c r="E83" s="183"/>
      <c r="F83" s="191"/>
      <c r="G83" s="183"/>
    </row>
    <row r="84" ht="15.75" customHeight="1">
      <c r="A84" s="183"/>
      <c r="B84" s="183"/>
      <c r="C84" s="183"/>
      <c r="D84" s="183"/>
      <c r="E84" s="183"/>
      <c r="F84" s="191"/>
      <c r="G84" s="183"/>
    </row>
    <row r="85" ht="15.75" customHeight="1">
      <c r="A85" s="183"/>
      <c r="B85" s="183"/>
      <c r="C85" s="183"/>
      <c r="D85" s="183"/>
      <c r="E85" s="183"/>
      <c r="F85" s="191"/>
      <c r="G85" s="183"/>
    </row>
    <row r="86" ht="15.75" customHeight="1">
      <c r="A86" s="183"/>
      <c r="B86" s="183"/>
      <c r="C86" s="183"/>
      <c r="D86" s="183"/>
      <c r="E86" s="183"/>
      <c r="F86" s="191"/>
      <c r="G86" s="183"/>
    </row>
    <row r="87" ht="15.75" customHeight="1">
      <c r="A87" s="183"/>
      <c r="B87" s="183"/>
      <c r="C87" s="183"/>
      <c r="D87" s="183"/>
      <c r="E87" s="183"/>
      <c r="F87" s="191"/>
      <c r="G87" s="183"/>
    </row>
    <row r="88" ht="15.75" customHeight="1">
      <c r="A88" s="183"/>
      <c r="B88" s="183"/>
      <c r="C88" s="183"/>
      <c r="D88" s="183"/>
      <c r="E88" s="183"/>
      <c r="F88" s="191"/>
      <c r="G88" s="183"/>
    </row>
    <row r="89" ht="15.75" customHeight="1">
      <c r="A89" s="183"/>
      <c r="B89" s="183"/>
      <c r="C89" s="183"/>
      <c r="D89" s="183"/>
      <c r="E89" s="183"/>
      <c r="F89" s="191"/>
      <c r="G89" s="183"/>
    </row>
    <row r="90" ht="15.75" customHeight="1">
      <c r="A90" s="183"/>
      <c r="B90" s="183"/>
      <c r="C90" s="183"/>
      <c r="D90" s="183"/>
      <c r="E90" s="183"/>
      <c r="F90" s="191"/>
      <c r="G90" s="183"/>
    </row>
    <row r="91" ht="15.75" customHeight="1">
      <c r="A91" s="183"/>
      <c r="B91" s="183"/>
      <c r="C91" s="183"/>
      <c r="D91" s="183"/>
      <c r="E91" s="183"/>
      <c r="F91" s="191"/>
      <c r="G91" s="183"/>
    </row>
    <row r="92" ht="15.75" customHeight="1">
      <c r="A92" s="183"/>
      <c r="B92" s="183"/>
      <c r="C92" s="183"/>
      <c r="D92" s="183"/>
      <c r="E92" s="183"/>
      <c r="F92" s="191"/>
      <c r="G92" s="183"/>
    </row>
    <row r="93" ht="15.75" customHeight="1">
      <c r="A93" s="183"/>
      <c r="B93" s="183"/>
      <c r="C93" s="183"/>
      <c r="D93" s="183"/>
      <c r="E93" s="183"/>
      <c r="F93" s="191"/>
      <c r="G93" s="183"/>
    </row>
    <row r="94" ht="15.75" customHeight="1">
      <c r="A94" s="183"/>
      <c r="B94" s="183"/>
      <c r="C94" s="183"/>
      <c r="D94" s="183"/>
      <c r="E94" s="183"/>
      <c r="F94" s="191"/>
      <c r="G94" s="183"/>
    </row>
    <row r="95" ht="15.75" customHeight="1">
      <c r="A95" s="183"/>
      <c r="B95" s="183"/>
      <c r="C95" s="183"/>
      <c r="D95" s="183"/>
      <c r="E95" s="183"/>
      <c r="F95" s="191"/>
      <c r="G95" s="183"/>
    </row>
    <row r="96" ht="15.75" customHeight="1">
      <c r="A96" s="183"/>
      <c r="B96" s="183"/>
      <c r="C96" s="183"/>
      <c r="D96" s="183"/>
      <c r="E96" s="183"/>
      <c r="F96" s="191"/>
      <c r="G96" s="183"/>
    </row>
    <row r="97" ht="15.75" customHeight="1">
      <c r="A97" s="183"/>
      <c r="B97" s="183"/>
      <c r="C97" s="183"/>
      <c r="D97" s="183"/>
      <c r="E97" s="183"/>
      <c r="F97" s="191"/>
      <c r="G97" s="183"/>
    </row>
    <row r="98" ht="15.75" customHeight="1">
      <c r="A98" s="183"/>
      <c r="B98" s="183"/>
      <c r="C98" s="183"/>
      <c r="D98" s="183"/>
      <c r="E98" s="183"/>
      <c r="F98" s="191"/>
      <c r="G98" s="183"/>
    </row>
    <row r="99" ht="15.75" customHeight="1">
      <c r="A99" s="183"/>
      <c r="B99" s="183"/>
      <c r="C99" s="183"/>
      <c r="D99" s="183"/>
      <c r="E99" s="183"/>
      <c r="F99" s="191"/>
      <c r="G99" s="183"/>
    </row>
    <row r="100" ht="15.75" customHeight="1">
      <c r="A100" s="183"/>
      <c r="B100" s="183"/>
      <c r="C100" s="183"/>
      <c r="D100" s="183"/>
      <c r="E100" s="183"/>
      <c r="F100" s="191"/>
      <c r="G100" s="183"/>
    </row>
    <row r="101" ht="15.75" customHeight="1">
      <c r="A101" s="183"/>
      <c r="B101" s="183"/>
      <c r="C101" s="183"/>
      <c r="D101" s="183"/>
      <c r="E101" s="183"/>
      <c r="F101" s="191"/>
      <c r="G101" s="183"/>
    </row>
    <row r="102" ht="15.75" customHeight="1">
      <c r="A102" s="183"/>
      <c r="B102" s="183"/>
      <c r="C102" s="183"/>
      <c r="D102" s="183"/>
      <c r="E102" s="183"/>
      <c r="F102" s="191"/>
      <c r="G102" s="183"/>
    </row>
    <row r="103" ht="15.75" customHeight="1">
      <c r="A103" s="183"/>
      <c r="B103" s="183"/>
      <c r="C103" s="183"/>
      <c r="D103" s="183"/>
      <c r="E103" s="183"/>
      <c r="F103" s="191"/>
      <c r="G103" s="183"/>
    </row>
    <row r="104" ht="15.75" customHeight="1">
      <c r="A104" s="183"/>
      <c r="B104" s="183"/>
      <c r="C104" s="183"/>
      <c r="D104" s="183"/>
      <c r="E104" s="183"/>
      <c r="F104" s="191"/>
      <c r="G104" s="183"/>
    </row>
    <row r="105" ht="15.75" customHeight="1">
      <c r="A105" s="183"/>
      <c r="B105" s="183"/>
      <c r="C105" s="183"/>
      <c r="D105" s="183"/>
      <c r="E105" s="183"/>
      <c r="F105" s="191"/>
      <c r="G105" s="183"/>
    </row>
    <row r="106" ht="15.75" customHeight="1">
      <c r="A106" s="183"/>
      <c r="B106" s="183"/>
      <c r="C106" s="183"/>
      <c r="D106" s="183"/>
      <c r="E106" s="183"/>
      <c r="F106" s="191"/>
      <c r="G106" s="183"/>
    </row>
    <row r="107" ht="15.75" customHeight="1">
      <c r="A107" s="183"/>
      <c r="B107" s="183"/>
      <c r="C107" s="183"/>
      <c r="D107" s="183"/>
      <c r="E107" s="183"/>
      <c r="F107" s="191"/>
      <c r="G107" s="183"/>
    </row>
    <row r="108" ht="15.75" customHeight="1">
      <c r="A108" s="183"/>
      <c r="B108" s="183"/>
      <c r="C108" s="183"/>
      <c r="D108" s="183"/>
      <c r="E108" s="183"/>
      <c r="F108" s="191"/>
      <c r="G108" s="183"/>
    </row>
    <row r="109" ht="15.75" customHeight="1">
      <c r="A109" s="183"/>
      <c r="B109" s="183"/>
      <c r="C109" s="183"/>
      <c r="D109" s="183"/>
      <c r="E109" s="183"/>
      <c r="F109" s="191"/>
      <c r="G109" s="183"/>
    </row>
    <row r="110" ht="15.75" customHeight="1">
      <c r="A110" s="183"/>
      <c r="B110" s="183"/>
      <c r="C110" s="183"/>
      <c r="D110" s="183"/>
      <c r="E110" s="183"/>
      <c r="F110" s="191"/>
      <c r="G110" s="183"/>
    </row>
    <row r="111" ht="15.75" customHeight="1">
      <c r="A111" s="183"/>
      <c r="B111" s="183"/>
      <c r="C111" s="183"/>
      <c r="D111" s="183"/>
      <c r="E111" s="183"/>
      <c r="F111" s="191"/>
      <c r="G111" s="183"/>
    </row>
    <row r="112" ht="15.75" customHeight="1">
      <c r="A112" s="183"/>
      <c r="B112" s="183"/>
      <c r="C112" s="183"/>
      <c r="D112" s="183"/>
      <c r="E112" s="183"/>
      <c r="F112" s="191"/>
      <c r="G112" s="183"/>
    </row>
    <row r="113" ht="15.75" customHeight="1">
      <c r="A113" s="183"/>
      <c r="B113" s="183"/>
      <c r="C113" s="183"/>
      <c r="D113" s="183"/>
      <c r="E113" s="183"/>
      <c r="F113" s="191"/>
      <c r="G113" s="183"/>
    </row>
    <row r="114" ht="15.75" customHeight="1">
      <c r="A114" s="183"/>
      <c r="B114" s="183"/>
      <c r="C114" s="183"/>
      <c r="D114" s="183"/>
      <c r="E114" s="183"/>
      <c r="F114" s="191"/>
      <c r="G114" s="183"/>
    </row>
    <row r="115" ht="15.75" customHeight="1">
      <c r="A115" s="183"/>
      <c r="B115" s="183"/>
      <c r="C115" s="183"/>
      <c r="D115" s="183"/>
      <c r="E115" s="183"/>
      <c r="F115" s="191"/>
      <c r="G115" s="183"/>
    </row>
    <row r="116" ht="15.75" customHeight="1">
      <c r="A116" s="183"/>
      <c r="B116" s="183"/>
      <c r="C116" s="183"/>
      <c r="D116" s="183"/>
      <c r="E116" s="183"/>
      <c r="F116" s="191"/>
      <c r="G116" s="183"/>
    </row>
    <row r="117" ht="15.75" customHeight="1">
      <c r="A117" s="183"/>
      <c r="B117" s="183"/>
      <c r="C117" s="183"/>
      <c r="D117" s="183"/>
      <c r="E117" s="183"/>
      <c r="F117" s="191"/>
      <c r="G117" s="183"/>
    </row>
    <row r="118" ht="15.75" customHeight="1">
      <c r="A118" s="183"/>
      <c r="B118" s="183"/>
      <c r="C118" s="183"/>
      <c r="D118" s="183"/>
      <c r="E118" s="183"/>
      <c r="F118" s="191"/>
      <c r="G118" s="183"/>
    </row>
    <row r="119" ht="15.75" customHeight="1">
      <c r="A119" s="183"/>
      <c r="B119" s="183"/>
      <c r="C119" s="183"/>
      <c r="D119" s="183"/>
      <c r="E119" s="183"/>
      <c r="F119" s="191"/>
      <c r="G119" s="183"/>
    </row>
    <row r="120" ht="15.75" customHeight="1">
      <c r="A120" s="183"/>
      <c r="B120" s="183"/>
      <c r="C120" s="183"/>
      <c r="D120" s="183"/>
      <c r="E120" s="183"/>
      <c r="F120" s="191"/>
      <c r="G120" s="183"/>
    </row>
    <row r="121" ht="15.75" customHeight="1">
      <c r="A121" s="183"/>
      <c r="B121" s="183"/>
      <c r="C121" s="183"/>
      <c r="D121" s="183"/>
      <c r="E121" s="183"/>
      <c r="F121" s="191"/>
      <c r="G121" s="183"/>
    </row>
    <row r="122" ht="15.75" customHeight="1">
      <c r="A122" s="183"/>
      <c r="B122" s="183"/>
      <c r="C122" s="183"/>
      <c r="D122" s="183"/>
      <c r="E122" s="183"/>
      <c r="F122" s="191"/>
      <c r="G122" s="183"/>
    </row>
    <row r="123" ht="15.75" customHeight="1">
      <c r="A123" s="183"/>
      <c r="B123" s="183"/>
      <c r="C123" s="183"/>
      <c r="D123" s="183"/>
      <c r="E123" s="183"/>
      <c r="F123" s="191"/>
      <c r="G123" s="183"/>
    </row>
    <row r="124" ht="15.75" customHeight="1">
      <c r="A124" s="183"/>
      <c r="B124" s="183"/>
      <c r="C124" s="183"/>
      <c r="D124" s="183"/>
      <c r="E124" s="183"/>
      <c r="F124" s="191"/>
      <c r="G124" s="183"/>
    </row>
    <row r="125" ht="15.75" customHeight="1">
      <c r="A125" s="183"/>
      <c r="B125" s="183"/>
      <c r="C125" s="183"/>
      <c r="D125" s="183"/>
      <c r="E125" s="183"/>
      <c r="F125" s="191"/>
      <c r="G125" s="183"/>
    </row>
    <row r="126" ht="15.75" customHeight="1">
      <c r="A126" s="183"/>
      <c r="B126" s="183"/>
      <c r="C126" s="183"/>
      <c r="D126" s="183"/>
      <c r="E126" s="183"/>
      <c r="F126" s="191"/>
      <c r="G126" s="183"/>
    </row>
    <row r="127" ht="15.75" customHeight="1">
      <c r="A127" s="183"/>
      <c r="B127" s="183"/>
      <c r="C127" s="183"/>
      <c r="D127" s="183"/>
      <c r="E127" s="183"/>
      <c r="F127" s="191"/>
      <c r="G127" s="183"/>
    </row>
    <row r="128" ht="15.75" customHeight="1">
      <c r="A128" s="183"/>
      <c r="B128" s="183"/>
      <c r="C128" s="183"/>
      <c r="D128" s="183"/>
      <c r="E128" s="183"/>
      <c r="F128" s="191"/>
      <c r="G128" s="183"/>
    </row>
    <row r="129" ht="15.75" customHeight="1">
      <c r="A129" s="183"/>
      <c r="B129" s="183"/>
      <c r="C129" s="183"/>
      <c r="D129" s="183"/>
      <c r="E129" s="183"/>
      <c r="F129" s="191"/>
      <c r="G129" s="183"/>
    </row>
    <row r="130" ht="15.75" customHeight="1">
      <c r="A130" s="183"/>
      <c r="B130" s="183"/>
      <c r="C130" s="183"/>
      <c r="D130" s="183"/>
      <c r="E130" s="183"/>
      <c r="F130" s="191"/>
      <c r="G130" s="183"/>
    </row>
    <row r="131" ht="15.75" customHeight="1">
      <c r="A131" s="183"/>
      <c r="B131" s="183"/>
      <c r="C131" s="183"/>
      <c r="D131" s="183"/>
      <c r="E131" s="183"/>
      <c r="F131" s="191"/>
      <c r="G131" s="183"/>
    </row>
    <row r="132" ht="15.75" customHeight="1">
      <c r="A132" s="183"/>
      <c r="B132" s="183"/>
      <c r="C132" s="183"/>
      <c r="D132" s="183"/>
      <c r="E132" s="183"/>
      <c r="F132" s="191"/>
      <c r="G132" s="183"/>
    </row>
    <row r="133" ht="15.75" customHeight="1">
      <c r="A133" s="183"/>
      <c r="B133" s="183"/>
      <c r="C133" s="183"/>
      <c r="D133" s="183"/>
      <c r="E133" s="183"/>
      <c r="F133" s="191"/>
      <c r="G133" s="183"/>
    </row>
    <row r="134" ht="15.75" customHeight="1">
      <c r="A134" s="183"/>
      <c r="B134" s="183"/>
      <c r="C134" s="183"/>
      <c r="D134" s="183"/>
      <c r="E134" s="183"/>
      <c r="F134" s="191"/>
      <c r="G134" s="183"/>
    </row>
    <row r="135" ht="15.75" customHeight="1">
      <c r="A135" s="183"/>
      <c r="B135" s="183"/>
      <c r="C135" s="183"/>
      <c r="D135" s="183"/>
      <c r="E135" s="183"/>
      <c r="F135" s="191"/>
      <c r="G135" s="183"/>
    </row>
    <row r="136" ht="15.75" customHeight="1">
      <c r="A136" s="183"/>
      <c r="B136" s="183"/>
      <c r="C136" s="183"/>
      <c r="D136" s="183"/>
      <c r="E136" s="183"/>
      <c r="F136" s="191"/>
      <c r="G136" s="183"/>
    </row>
    <row r="137" ht="15.75" customHeight="1">
      <c r="A137" s="183"/>
      <c r="B137" s="183"/>
      <c r="C137" s="183"/>
      <c r="D137" s="183"/>
      <c r="E137" s="183"/>
      <c r="F137" s="191"/>
      <c r="G137" s="183"/>
    </row>
    <row r="138" ht="15.75" customHeight="1">
      <c r="A138" s="183"/>
      <c r="B138" s="183"/>
      <c r="C138" s="183"/>
      <c r="D138" s="183"/>
      <c r="E138" s="183"/>
      <c r="F138" s="191"/>
      <c r="G138" s="183"/>
    </row>
    <row r="139" ht="15.75" customHeight="1">
      <c r="A139" s="183"/>
      <c r="B139" s="183"/>
      <c r="C139" s="183"/>
      <c r="D139" s="183"/>
      <c r="E139" s="183"/>
      <c r="F139" s="191"/>
      <c r="G139" s="183"/>
    </row>
    <row r="140" ht="15.75" customHeight="1">
      <c r="A140" s="183"/>
      <c r="B140" s="183"/>
      <c r="C140" s="183"/>
      <c r="D140" s="183"/>
      <c r="E140" s="183"/>
      <c r="F140" s="191"/>
      <c r="G140" s="183"/>
    </row>
    <row r="141" ht="15.75" customHeight="1">
      <c r="A141" s="183"/>
      <c r="B141" s="183"/>
      <c r="C141" s="183"/>
      <c r="D141" s="183"/>
      <c r="E141" s="183"/>
      <c r="F141" s="191"/>
      <c r="G141" s="183"/>
    </row>
    <row r="142" ht="15.75" customHeight="1">
      <c r="A142" s="183"/>
      <c r="B142" s="183"/>
      <c r="C142" s="183"/>
      <c r="D142" s="183"/>
      <c r="E142" s="183"/>
      <c r="F142" s="191"/>
      <c r="G142" s="183"/>
    </row>
    <row r="143" ht="15.75" customHeight="1">
      <c r="A143" s="183"/>
      <c r="B143" s="183"/>
      <c r="C143" s="183"/>
      <c r="D143" s="183"/>
      <c r="E143" s="183"/>
      <c r="F143" s="191"/>
      <c r="G143" s="183"/>
    </row>
    <row r="144" ht="15.75" customHeight="1">
      <c r="A144" s="183"/>
      <c r="B144" s="183"/>
      <c r="C144" s="183"/>
      <c r="D144" s="183"/>
      <c r="E144" s="183"/>
      <c r="F144" s="191"/>
      <c r="G144" s="183"/>
    </row>
    <row r="145" ht="15.75" customHeight="1">
      <c r="A145" s="183"/>
      <c r="B145" s="183"/>
      <c r="C145" s="183"/>
      <c r="D145" s="183"/>
      <c r="E145" s="183"/>
      <c r="F145" s="191"/>
      <c r="G145" s="183"/>
    </row>
    <row r="146" ht="15.75" customHeight="1">
      <c r="A146" s="183"/>
      <c r="B146" s="183"/>
      <c r="C146" s="183"/>
      <c r="D146" s="183"/>
      <c r="E146" s="183"/>
      <c r="F146" s="191"/>
      <c r="G146" s="183"/>
    </row>
    <row r="147" ht="15.75" customHeight="1">
      <c r="A147" s="183"/>
      <c r="B147" s="183"/>
      <c r="C147" s="183"/>
      <c r="D147" s="183"/>
      <c r="E147" s="183"/>
      <c r="F147" s="191"/>
      <c r="G147" s="183"/>
    </row>
    <row r="148" ht="15.75" customHeight="1">
      <c r="A148" s="183"/>
      <c r="B148" s="183"/>
      <c r="C148" s="183"/>
      <c r="D148" s="183"/>
      <c r="E148" s="183"/>
      <c r="F148" s="191"/>
      <c r="G148" s="183"/>
    </row>
    <row r="149" ht="15.75" customHeight="1">
      <c r="A149" s="183"/>
      <c r="B149" s="183"/>
      <c r="C149" s="183"/>
      <c r="D149" s="183"/>
      <c r="E149" s="183"/>
      <c r="F149" s="191"/>
      <c r="G149" s="183"/>
    </row>
    <row r="150" ht="15.75" customHeight="1">
      <c r="A150" s="183"/>
      <c r="B150" s="183"/>
      <c r="C150" s="183"/>
      <c r="D150" s="183"/>
      <c r="E150" s="183"/>
      <c r="F150" s="191"/>
      <c r="G150" s="183"/>
    </row>
    <row r="151" ht="15.75" customHeight="1">
      <c r="A151" s="183"/>
      <c r="B151" s="183"/>
      <c r="C151" s="183"/>
      <c r="D151" s="183"/>
      <c r="E151" s="183"/>
      <c r="F151" s="191"/>
      <c r="G151" s="183"/>
    </row>
    <row r="152" ht="15.75" customHeight="1">
      <c r="A152" s="183"/>
      <c r="B152" s="183"/>
      <c r="C152" s="183"/>
      <c r="D152" s="183"/>
      <c r="E152" s="183"/>
      <c r="F152" s="191"/>
      <c r="G152" s="183"/>
    </row>
    <row r="153" ht="15.75" customHeight="1">
      <c r="A153" s="183"/>
      <c r="B153" s="183"/>
      <c r="C153" s="183"/>
      <c r="D153" s="183"/>
      <c r="E153" s="183"/>
      <c r="F153" s="191"/>
      <c r="G153" s="183"/>
    </row>
    <row r="154" ht="15.75" customHeight="1">
      <c r="A154" s="183"/>
      <c r="B154" s="183"/>
      <c r="C154" s="183"/>
      <c r="D154" s="183"/>
      <c r="E154" s="183"/>
      <c r="F154" s="191"/>
      <c r="G154" s="183"/>
    </row>
    <row r="155" ht="15.75" customHeight="1">
      <c r="A155" s="183"/>
      <c r="B155" s="183"/>
      <c r="C155" s="183"/>
      <c r="D155" s="183"/>
      <c r="E155" s="183"/>
      <c r="F155" s="191"/>
      <c r="G155" s="183"/>
    </row>
    <row r="156" ht="15.75" customHeight="1">
      <c r="A156" s="183"/>
      <c r="B156" s="183"/>
      <c r="C156" s="183"/>
      <c r="D156" s="183"/>
      <c r="E156" s="183"/>
      <c r="F156" s="191"/>
      <c r="G156" s="183"/>
    </row>
    <row r="157" ht="15.75" customHeight="1">
      <c r="A157" s="183"/>
      <c r="B157" s="183"/>
      <c r="C157" s="183"/>
      <c r="D157" s="183"/>
      <c r="E157" s="183"/>
      <c r="F157" s="191"/>
      <c r="G157" s="183"/>
    </row>
    <row r="158" ht="15.75" customHeight="1">
      <c r="A158" s="183"/>
      <c r="B158" s="183"/>
      <c r="C158" s="183"/>
      <c r="D158" s="183"/>
      <c r="E158" s="183"/>
      <c r="F158" s="191"/>
      <c r="G158" s="183"/>
    </row>
    <row r="159" ht="15.75" customHeight="1">
      <c r="A159" s="183"/>
      <c r="B159" s="183"/>
      <c r="C159" s="183"/>
      <c r="D159" s="183"/>
      <c r="E159" s="183"/>
      <c r="F159" s="191"/>
      <c r="G159" s="183"/>
    </row>
    <row r="160" ht="15.75" customHeight="1">
      <c r="A160" s="183"/>
      <c r="B160" s="183"/>
      <c r="C160" s="183"/>
      <c r="D160" s="183"/>
      <c r="E160" s="183"/>
      <c r="F160" s="191"/>
      <c r="G160" s="183"/>
    </row>
    <row r="161" ht="15.75" customHeight="1">
      <c r="A161" s="183"/>
      <c r="B161" s="183"/>
      <c r="C161" s="183"/>
      <c r="D161" s="183"/>
      <c r="E161" s="183"/>
      <c r="F161" s="191"/>
      <c r="G161" s="183"/>
    </row>
    <row r="162" ht="15.75" customHeight="1">
      <c r="A162" s="183"/>
      <c r="B162" s="183"/>
      <c r="C162" s="183"/>
      <c r="D162" s="183"/>
      <c r="E162" s="183"/>
      <c r="F162" s="191"/>
      <c r="G162" s="183"/>
    </row>
    <row r="163" ht="15.75" customHeight="1">
      <c r="A163" s="183"/>
      <c r="B163" s="183"/>
      <c r="C163" s="183"/>
      <c r="D163" s="183"/>
      <c r="E163" s="183"/>
      <c r="F163" s="191"/>
      <c r="G163" s="183"/>
    </row>
    <row r="164" ht="15.75" customHeight="1">
      <c r="A164" s="183"/>
      <c r="B164" s="183"/>
      <c r="C164" s="183"/>
      <c r="D164" s="183"/>
      <c r="E164" s="183"/>
      <c r="F164" s="191"/>
      <c r="G164" s="183"/>
    </row>
    <row r="165" ht="15.75" customHeight="1">
      <c r="A165" s="183"/>
      <c r="B165" s="183"/>
      <c r="C165" s="183"/>
      <c r="D165" s="183"/>
      <c r="E165" s="183"/>
      <c r="F165" s="191"/>
      <c r="G165" s="183"/>
    </row>
    <row r="166" ht="15.75" customHeight="1">
      <c r="A166" s="183"/>
      <c r="B166" s="183"/>
      <c r="C166" s="183"/>
      <c r="D166" s="183"/>
      <c r="E166" s="183"/>
      <c r="F166" s="191"/>
      <c r="G166" s="183"/>
    </row>
    <row r="167" ht="15.75" customHeight="1">
      <c r="A167" s="183"/>
      <c r="B167" s="183"/>
      <c r="C167" s="183"/>
      <c r="D167" s="183"/>
      <c r="E167" s="183"/>
      <c r="F167" s="191"/>
      <c r="G167" s="183"/>
    </row>
    <row r="168" ht="15.75" customHeight="1">
      <c r="A168" s="183"/>
      <c r="B168" s="183"/>
      <c r="C168" s="183"/>
      <c r="D168" s="183"/>
      <c r="E168" s="183"/>
      <c r="F168" s="191"/>
      <c r="G168" s="183"/>
    </row>
    <row r="169" ht="15.75" customHeight="1">
      <c r="A169" s="183"/>
      <c r="B169" s="183"/>
      <c r="C169" s="183"/>
      <c r="D169" s="183"/>
      <c r="E169" s="183"/>
      <c r="F169" s="191"/>
      <c r="G169" s="183"/>
    </row>
    <row r="170" ht="15.75" customHeight="1">
      <c r="A170" s="183"/>
      <c r="B170" s="183"/>
      <c r="C170" s="183"/>
      <c r="D170" s="183"/>
      <c r="E170" s="183"/>
      <c r="F170" s="191"/>
      <c r="G170" s="183"/>
    </row>
    <row r="171" ht="15.75" customHeight="1">
      <c r="A171" s="183"/>
      <c r="B171" s="183"/>
      <c r="C171" s="183"/>
      <c r="D171" s="183"/>
      <c r="E171" s="183"/>
      <c r="F171" s="191"/>
      <c r="G171" s="183"/>
    </row>
    <row r="172" ht="15.75" customHeight="1">
      <c r="A172" s="183"/>
      <c r="B172" s="183"/>
      <c r="C172" s="183"/>
      <c r="D172" s="183"/>
      <c r="E172" s="183"/>
      <c r="F172" s="191"/>
      <c r="G172" s="183"/>
    </row>
    <row r="173" ht="15.75" customHeight="1">
      <c r="A173" s="183"/>
      <c r="B173" s="183"/>
      <c r="C173" s="183"/>
      <c r="D173" s="183"/>
      <c r="E173" s="183"/>
      <c r="F173" s="191"/>
      <c r="G173" s="183"/>
    </row>
    <row r="174" ht="15.75" customHeight="1">
      <c r="A174" s="183"/>
      <c r="B174" s="183"/>
      <c r="C174" s="183"/>
      <c r="D174" s="183"/>
      <c r="E174" s="183"/>
      <c r="F174" s="191"/>
      <c r="G174" s="183"/>
    </row>
    <row r="175" ht="15.75" customHeight="1">
      <c r="A175" s="183"/>
      <c r="B175" s="183"/>
      <c r="C175" s="183"/>
      <c r="D175" s="183"/>
      <c r="E175" s="183"/>
      <c r="F175" s="191"/>
      <c r="G175" s="183"/>
    </row>
    <row r="176" ht="15.75" customHeight="1">
      <c r="A176" s="183"/>
      <c r="B176" s="183"/>
      <c r="C176" s="183"/>
      <c r="D176" s="183"/>
      <c r="E176" s="183"/>
      <c r="F176" s="191"/>
      <c r="G176" s="183"/>
    </row>
    <row r="177" ht="15.75" customHeight="1">
      <c r="A177" s="183"/>
      <c r="B177" s="183"/>
      <c r="C177" s="183"/>
      <c r="D177" s="183"/>
      <c r="E177" s="183"/>
      <c r="F177" s="191"/>
      <c r="G177" s="183"/>
    </row>
    <row r="178" ht="15.75" customHeight="1">
      <c r="A178" s="183"/>
      <c r="B178" s="183"/>
      <c r="C178" s="183"/>
      <c r="D178" s="183"/>
      <c r="E178" s="183"/>
      <c r="F178" s="191"/>
      <c r="G178" s="183"/>
    </row>
    <row r="179" ht="15.75" customHeight="1">
      <c r="A179" s="183"/>
      <c r="B179" s="183"/>
      <c r="C179" s="183"/>
      <c r="D179" s="183"/>
      <c r="E179" s="183"/>
      <c r="F179" s="191"/>
      <c r="G179" s="183"/>
    </row>
    <row r="180" ht="15.75" customHeight="1">
      <c r="A180" s="183"/>
      <c r="B180" s="183"/>
      <c r="C180" s="183"/>
      <c r="D180" s="183"/>
      <c r="E180" s="183"/>
      <c r="F180" s="191"/>
      <c r="G180" s="183"/>
    </row>
    <row r="181" ht="15.75" customHeight="1">
      <c r="A181" s="183"/>
      <c r="B181" s="183"/>
      <c r="C181" s="183"/>
      <c r="D181" s="183"/>
      <c r="E181" s="183"/>
      <c r="F181" s="191"/>
      <c r="G181" s="183"/>
    </row>
    <row r="182" ht="15.75" customHeight="1">
      <c r="A182" s="183"/>
      <c r="B182" s="183"/>
      <c r="C182" s="183"/>
      <c r="D182" s="183"/>
      <c r="E182" s="183"/>
      <c r="F182" s="191"/>
      <c r="G182" s="183"/>
    </row>
    <row r="183" ht="15.75" customHeight="1">
      <c r="A183" s="183"/>
      <c r="B183" s="183"/>
      <c r="C183" s="183"/>
      <c r="D183" s="183"/>
      <c r="E183" s="183"/>
      <c r="F183" s="191"/>
      <c r="G183" s="183"/>
    </row>
    <row r="184" ht="15.75" customHeight="1">
      <c r="A184" s="183"/>
      <c r="B184" s="183"/>
      <c r="C184" s="183"/>
      <c r="D184" s="183"/>
      <c r="E184" s="183"/>
      <c r="F184" s="191"/>
      <c r="G184" s="183"/>
    </row>
    <row r="185" ht="15.75" customHeight="1">
      <c r="A185" s="183"/>
      <c r="B185" s="183"/>
      <c r="C185" s="183"/>
      <c r="D185" s="183"/>
      <c r="E185" s="183"/>
      <c r="F185" s="191"/>
      <c r="G185" s="183"/>
    </row>
    <row r="186" ht="15.75" customHeight="1">
      <c r="A186" s="183"/>
      <c r="B186" s="183"/>
      <c r="C186" s="183"/>
      <c r="D186" s="183"/>
      <c r="E186" s="183"/>
      <c r="F186" s="191"/>
      <c r="G186" s="183"/>
    </row>
    <row r="187" ht="15.75" customHeight="1">
      <c r="A187" s="183"/>
      <c r="B187" s="183"/>
      <c r="C187" s="183"/>
      <c r="D187" s="183"/>
      <c r="E187" s="183"/>
      <c r="F187" s="191"/>
      <c r="G187" s="183"/>
    </row>
    <row r="188" ht="15.75" customHeight="1">
      <c r="A188" s="183"/>
      <c r="B188" s="183"/>
      <c r="C188" s="183"/>
      <c r="D188" s="183"/>
      <c r="E188" s="183"/>
      <c r="F188" s="191"/>
      <c r="G188" s="183"/>
    </row>
    <row r="189" ht="15.75" customHeight="1">
      <c r="A189" s="183"/>
      <c r="B189" s="183"/>
      <c r="C189" s="183"/>
      <c r="D189" s="183"/>
      <c r="E189" s="183"/>
      <c r="F189" s="191"/>
      <c r="G189" s="183"/>
    </row>
    <row r="190" ht="15.75" customHeight="1">
      <c r="A190" s="183"/>
      <c r="B190" s="183"/>
      <c r="C190" s="183"/>
      <c r="D190" s="183"/>
      <c r="E190" s="183"/>
      <c r="F190" s="191"/>
      <c r="G190" s="183"/>
    </row>
    <row r="191" ht="15.75" customHeight="1">
      <c r="A191" s="183"/>
      <c r="B191" s="183"/>
      <c r="C191" s="183"/>
      <c r="D191" s="183"/>
      <c r="E191" s="183"/>
      <c r="F191" s="191"/>
      <c r="G191" s="183"/>
    </row>
    <row r="192" ht="15.75" customHeight="1">
      <c r="A192" s="183"/>
      <c r="B192" s="183"/>
      <c r="C192" s="183"/>
      <c r="D192" s="183"/>
      <c r="E192" s="183"/>
      <c r="F192" s="191"/>
      <c r="G192" s="183"/>
    </row>
    <row r="193" ht="15.75" customHeight="1">
      <c r="A193" s="183"/>
      <c r="B193" s="183"/>
      <c r="C193" s="183"/>
      <c r="D193" s="183"/>
      <c r="E193" s="183"/>
      <c r="F193" s="191"/>
      <c r="G193" s="183"/>
    </row>
    <row r="194" ht="15.75" customHeight="1">
      <c r="A194" s="183"/>
      <c r="B194" s="183"/>
      <c r="C194" s="183"/>
      <c r="D194" s="183"/>
      <c r="E194" s="183"/>
      <c r="F194" s="191"/>
      <c r="G194" s="183"/>
    </row>
    <row r="195" ht="15.75" customHeight="1">
      <c r="A195" s="183"/>
      <c r="B195" s="183"/>
      <c r="C195" s="183"/>
      <c r="D195" s="183"/>
      <c r="E195" s="183"/>
      <c r="F195" s="191"/>
      <c r="G195" s="183"/>
    </row>
    <row r="196" ht="15.75" customHeight="1">
      <c r="A196" s="183"/>
      <c r="B196" s="183"/>
      <c r="C196" s="183"/>
      <c r="D196" s="183"/>
      <c r="E196" s="183"/>
      <c r="F196" s="191"/>
      <c r="G196" s="183"/>
    </row>
    <row r="197" ht="15.75" customHeight="1">
      <c r="A197" s="183"/>
      <c r="B197" s="183"/>
      <c r="C197" s="183"/>
      <c r="D197" s="183"/>
      <c r="E197" s="183"/>
      <c r="F197" s="191"/>
      <c r="G197" s="183"/>
    </row>
    <row r="198" ht="15.75" customHeight="1">
      <c r="A198" s="183"/>
      <c r="B198" s="183"/>
      <c r="C198" s="183"/>
      <c r="D198" s="183"/>
      <c r="E198" s="183"/>
      <c r="F198" s="191"/>
      <c r="G198" s="183"/>
    </row>
    <row r="199" ht="15.75" customHeight="1">
      <c r="A199" s="183"/>
      <c r="B199" s="183"/>
      <c r="C199" s="183"/>
      <c r="D199" s="183"/>
      <c r="E199" s="183"/>
      <c r="F199" s="191"/>
      <c r="G199" s="183"/>
    </row>
    <row r="200" ht="15.75" customHeight="1">
      <c r="A200" s="183"/>
      <c r="B200" s="183"/>
      <c r="C200" s="183"/>
      <c r="D200" s="183"/>
      <c r="E200" s="183"/>
      <c r="F200" s="191"/>
      <c r="G200" s="183"/>
    </row>
    <row r="201" ht="15.75" customHeight="1">
      <c r="A201" s="183"/>
      <c r="B201" s="183"/>
      <c r="C201" s="183"/>
      <c r="D201" s="183"/>
      <c r="E201" s="183"/>
      <c r="F201" s="191"/>
      <c r="G201" s="183"/>
    </row>
    <row r="202" ht="15.75" customHeight="1">
      <c r="A202" s="183"/>
      <c r="B202" s="183"/>
      <c r="C202" s="183"/>
      <c r="D202" s="183"/>
      <c r="E202" s="183"/>
      <c r="F202" s="191"/>
      <c r="G202" s="183"/>
    </row>
    <row r="203" ht="15.75" customHeight="1">
      <c r="A203" s="183"/>
      <c r="B203" s="183"/>
      <c r="C203" s="183"/>
      <c r="D203" s="183"/>
      <c r="E203" s="183"/>
      <c r="F203" s="191"/>
      <c r="G203" s="183"/>
    </row>
    <row r="204" ht="15.75" customHeight="1">
      <c r="A204" s="183"/>
      <c r="B204" s="183"/>
      <c r="C204" s="183"/>
      <c r="D204" s="183"/>
      <c r="E204" s="183"/>
      <c r="F204" s="191"/>
      <c r="G204" s="183"/>
    </row>
    <row r="205" ht="15.75" customHeight="1">
      <c r="A205" s="183"/>
      <c r="B205" s="183"/>
      <c r="C205" s="183"/>
      <c r="D205" s="183"/>
      <c r="E205" s="183"/>
      <c r="F205" s="191"/>
      <c r="G205" s="183"/>
    </row>
    <row r="206" ht="15.75" customHeight="1">
      <c r="A206" s="183"/>
      <c r="B206" s="183"/>
      <c r="C206" s="183"/>
      <c r="D206" s="183"/>
      <c r="E206" s="183"/>
      <c r="F206" s="191"/>
      <c r="G206" s="183"/>
    </row>
    <row r="207" ht="15.75" customHeight="1">
      <c r="A207" s="183"/>
      <c r="B207" s="183"/>
      <c r="C207" s="183"/>
      <c r="D207" s="183"/>
      <c r="E207" s="183"/>
      <c r="F207" s="191"/>
      <c r="G207" s="183"/>
    </row>
    <row r="208" ht="15.75" customHeight="1">
      <c r="A208" s="183"/>
      <c r="B208" s="183"/>
      <c r="C208" s="183"/>
      <c r="D208" s="183"/>
      <c r="E208" s="183"/>
      <c r="F208" s="191"/>
      <c r="G208" s="183"/>
    </row>
    <row r="209" ht="15.75" customHeight="1">
      <c r="A209" s="183"/>
      <c r="B209" s="183"/>
      <c r="C209" s="183"/>
      <c r="D209" s="183"/>
      <c r="E209" s="183"/>
      <c r="F209" s="191"/>
      <c r="G209" s="183"/>
    </row>
    <row r="210" ht="15.75" customHeight="1">
      <c r="A210" s="183"/>
      <c r="B210" s="183"/>
      <c r="C210" s="183"/>
      <c r="D210" s="183"/>
      <c r="E210" s="183"/>
      <c r="F210" s="191"/>
      <c r="G210" s="183"/>
    </row>
    <row r="211" ht="15.75" customHeight="1">
      <c r="A211" s="183"/>
      <c r="B211" s="183"/>
      <c r="C211" s="183"/>
      <c r="D211" s="183"/>
      <c r="E211" s="183"/>
      <c r="F211" s="191"/>
      <c r="G211" s="183"/>
    </row>
    <row r="212" ht="15.75" customHeight="1">
      <c r="A212" s="183"/>
      <c r="B212" s="183"/>
      <c r="C212" s="183"/>
      <c r="D212" s="183"/>
      <c r="E212" s="183"/>
      <c r="F212" s="191"/>
      <c r="G212" s="183"/>
    </row>
    <row r="213" ht="15.75" customHeight="1">
      <c r="A213" s="183"/>
      <c r="B213" s="183"/>
      <c r="C213" s="183"/>
      <c r="D213" s="183"/>
      <c r="E213" s="183"/>
      <c r="F213" s="191"/>
      <c r="G213" s="183"/>
    </row>
    <row r="214" ht="15.75" customHeight="1">
      <c r="A214" s="183"/>
      <c r="B214" s="183"/>
      <c r="C214" s="183"/>
      <c r="D214" s="183"/>
      <c r="E214" s="183"/>
      <c r="F214" s="191"/>
      <c r="G214" s="183"/>
    </row>
    <row r="215" ht="15.75" customHeight="1">
      <c r="A215" s="183"/>
      <c r="B215" s="183"/>
      <c r="C215" s="183"/>
      <c r="D215" s="183"/>
      <c r="E215" s="183"/>
      <c r="F215" s="191"/>
      <c r="G215" s="183"/>
    </row>
    <row r="216" ht="15.75" customHeight="1">
      <c r="A216" s="183"/>
      <c r="B216" s="183"/>
      <c r="C216" s="183"/>
      <c r="D216" s="183"/>
      <c r="E216" s="183"/>
      <c r="F216" s="191"/>
      <c r="G216" s="183"/>
    </row>
    <row r="217" ht="15.75" customHeight="1">
      <c r="A217" s="183"/>
      <c r="B217" s="183"/>
      <c r="C217" s="183"/>
      <c r="D217" s="183"/>
      <c r="E217" s="183"/>
      <c r="F217" s="191"/>
      <c r="G217" s="183"/>
    </row>
    <row r="218" ht="15.75" customHeight="1">
      <c r="A218" s="183"/>
      <c r="B218" s="183"/>
      <c r="C218" s="183"/>
      <c r="D218" s="183"/>
      <c r="E218" s="183"/>
      <c r="F218" s="191"/>
      <c r="G218" s="183"/>
    </row>
    <row r="219" ht="15.75" customHeight="1">
      <c r="A219" s="183"/>
      <c r="B219" s="183"/>
      <c r="C219" s="183"/>
      <c r="D219" s="183"/>
      <c r="E219" s="183"/>
      <c r="F219" s="191"/>
      <c r="G219" s="183"/>
    </row>
    <row r="220" ht="15.75" customHeight="1">
      <c r="A220" s="183"/>
      <c r="B220" s="183"/>
      <c r="C220" s="183"/>
      <c r="D220" s="183"/>
      <c r="E220" s="183"/>
      <c r="F220" s="191"/>
      <c r="G220" s="183"/>
    </row>
    <row r="221" ht="15.75" customHeight="1">
      <c r="A221" s="183"/>
      <c r="B221" s="183"/>
      <c r="C221" s="183"/>
      <c r="D221" s="183"/>
      <c r="E221" s="183"/>
      <c r="F221" s="191"/>
      <c r="G221" s="183"/>
    </row>
    <row r="222" ht="15.75" customHeight="1">
      <c r="A222" s="183"/>
      <c r="B222" s="183"/>
      <c r="C222" s="183"/>
      <c r="D222" s="183"/>
      <c r="E222" s="183"/>
      <c r="F222" s="191"/>
      <c r="G222" s="183"/>
    </row>
    <row r="223" ht="15.75" customHeight="1">
      <c r="A223" s="183"/>
      <c r="B223" s="183"/>
      <c r="C223" s="183"/>
      <c r="D223" s="183"/>
      <c r="E223" s="183"/>
      <c r="F223" s="191"/>
      <c r="G223" s="183"/>
    </row>
    <row r="224" ht="15.75" customHeight="1">
      <c r="A224" s="183"/>
      <c r="B224" s="183"/>
      <c r="C224" s="183"/>
      <c r="D224" s="183"/>
      <c r="E224" s="183"/>
      <c r="F224" s="191"/>
      <c r="G224" s="183"/>
    </row>
    <row r="225" ht="15.75" customHeight="1">
      <c r="A225" s="183"/>
      <c r="B225" s="183"/>
      <c r="C225" s="183"/>
      <c r="D225" s="183"/>
      <c r="E225" s="183"/>
      <c r="F225" s="191"/>
      <c r="G225" s="183"/>
    </row>
    <row r="226" ht="15.75" customHeight="1">
      <c r="A226" s="183"/>
      <c r="B226" s="183"/>
      <c r="C226" s="183"/>
      <c r="D226" s="183"/>
      <c r="E226" s="183"/>
      <c r="F226" s="191"/>
      <c r="G226" s="183"/>
    </row>
    <row r="227" ht="15.75" customHeight="1">
      <c r="A227" s="183"/>
      <c r="B227" s="183"/>
      <c r="C227" s="183"/>
      <c r="D227" s="183"/>
      <c r="E227" s="183"/>
      <c r="F227" s="191"/>
      <c r="G227" s="183"/>
    </row>
    <row r="228" ht="15.75" customHeight="1">
      <c r="A228" s="183"/>
      <c r="B228" s="183"/>
      <c r="C228" s="183"/>
      <c r="D228" s="183"/>
      <c r="E228" s="183"/>
      <c r="F228" s="191"/>
      <c r="G228" s="183"/>
    </row>
    <row r="229" ht="15.75" customHeight="1">
      <c r="A229" s="183"/>
      <c r="B229" s="183"/>
      <c r="C229" s="183"/>
      <c r="D229" s="183"/>
      <c r="E229" s="183"/>
      <c r="F229" s="191"/>
      <c r="G229" s="183"/>
    </row>
    <row r="230" ht="15.75" customHeight="1">
      <c r="A230" s="183"/>
      <c r="B230" s="183"/>
      <c r="C230" s="183"/>
      <c r="D230" s="183"/>
      <c r="E230" s="183"/>
      <c r="F230" s="191"/>
      <c r="G230" s="183"/>
    </row>
    <row r="231" ht="15.75" customHeight="1">
      <c r="A231" s="183"/>
      <c r="B231" s="183"/>
      <c r="C231" s="183"/>
      <c r="D231" s="183"/>
      <c r="E231" s="183"/>
      <c r="F231" s="191"/>
      <c r="G231" s="183"/>
    </row>
    <row r="232" ht="15.75" customHeight="1">
      <c r="A232" s="183"/>
      <c r="B232" s="183"/>
      <c r="C232" s="183"/>
      <c r="D232" s="183"/>
      <c r="E232" s="183"/>
      <c r="F232" s="191"/>
      <c r="G232" s="183"/>
    </row>
    <row r="233" ht="15.75" customHeight="1">
      <c r="A233" s="183"/>
      <c r="B233" s="183"/>
      <c r="C233" s="183"/>
      <c r="D233" s="183"/>
      <c r="E233" s="183"/>
      <c r="F233" s="191"/>
      <c r="G233" s="183"/>
    </row>
    <row r="234" ht="15.75" customHeight="1">
      <c r="A234" s="183"/>
      <c r="B234" s="183"/>
      <c r="C234" s="183"/>
      <c r="D234" s="183"/>
      <c r="E234" s="183"/>
      <c r="F234" s="191"/>
      <c r="G234" s="183"/>
    </row>
    <row r="235" ht="15.75" customHeight="1">
      <c r="A235" s="183"/>
      <c r="B235" s="183"/>
      <c r="C235" s="183"/>
      <c r="D235" s="183"/>
      <c r="E235" s="183"/>
      <c r="F235" s="191"/>
      <c r="G235" s="183"/>
    </row>
    <row r="236" ht="15.75" customHeight="1">
      <c r="A236" s="183"/>
      <c r="B236" s="183"/>
      <c r="C236" s="183"/>
      <c r="D236" s="183"/>
      <c r="E236" s="183"/>
      <c r="F236" s="191"/>
      <c r="G236" s="183"/>
    </row>
    <row r="237" ht="15.75" customHeight="1">
      <c r="A237" s="183"/>
      <c r="B237" s="183"/>
      <c r="C237" s="183"/>
      <c r="D237" s="183"/>
      <c r="E237" s="183"/>
      <c r="F237" s="191"/>
      <c r="G237" s="183"/>
    </row>
    <row r="238" ht="15.75" customHeight="1">
      <c r="A238" s="183"/>
      <c r="B238" s="183"/>
      <c r="C238" s="183"/>
      <c r="D238" s="183"/>
      <c r="E238" s="183"/>
      <c r="F238" s="191"/>
      <c r="G238" s="183"/>
    </row>
    <row r="239" ht="15.75" customHeight="1">
      <c r="A239" s="183"/>
      <c r="B239" s="183"/>
      <c r="C239" s="183"/>
      <c r="D239" s="183"/>
      <c r="E239" s="183"/>
      <c r="F239" s="191"/>
      <c r="G239" s="183"/>
    </row>
    <row r="240" ht="15.75" customHeight="1">
      <c r="A240" s="183"/>
      <c r="B240" s="183"/>
      <c r="C240" s="183"/>
      <c r="D240" s="183"/>
      <c r="E240" s="183"/>
      <c r="F240" s="191"/>
      <c r="G240" s="183"/>
    </row>
    <row r="241" ht="15.75" customHeight="1">
      <c r="A241" s="183"/>
      <c r="B241" s="183"/>
      <c r="C241" s="183"/>
      <c r="D241" s="183"/>
      <c r="E241" s="183"/>
      <c r="F241" s="191"/>
      <c r="G241" s="183"/>
    </row>
    <row r="242" ht="15.75" customHeight="1">
      <c r="A242" s="183"/>
      <c r="B242" s="183"/>
      <c r="C242" s="183"/>
      <c r="D242" s="183"/>
      <c r="E242" s="183"/>
      <c r="F242" s="191"/>
      <c r="G242" s="183"/>
    </row>
    <row r="243" ht="15.75" customHeight="1">
      <c r="A243" s="183"/>
      <c r="B243" s="183"/>
      <c r="C243" s="183"/>
      <c r="D243" s="183"/>
      <c r="E243" s="183"/>
      <c r="F243" s="191"/>
      <c r="G243" s="183"/>
    </row>
    <row r="244" ht="15.75" customHeight="1">
      <c r="A244" s="183"/>
      <c r="B244" s="183"/>
      <c r="C244" s="183"/>
      <c r="D244" s="183"/>
      <c r="E244" s="183"/>
      <c r="F244" s="191"/>
      <c r="G244" s="183"/>
    </row>
    <row r="245" ht="15.75" customHeight="1">
      <c r="A245" s="183"/>
      <c r="B245" s="183"/>
      <c r="C245" s="183"/>
      <c r="D245" s="183"/>
      <c r="E245" s="183"/>
      <c r="F245" s="191"/>
      <c r="G245" s="183"/>
    </row>
    <row r="246" ht="15.75" customHeight="1">
      <c r="A246" s="183"/>
      <c r="B246" s="183"/>
      <c r="C246" s="183"/>
      <c r="D246" s="183"/>
      <c r="E246" s="183"/>
      <c r="F246" s="191"/>
      <c r="G246" s="183"/>
    </row>
    <row r="247" ht="15.75" customHeight="1">
      <c r="A247" s="183"/>
      <c r="B247" s="183"/>
      <c r="C247" s="183"/>
      <c r="D247" s="183"/>
      <c r="E247" s="183"/>
      <c r="F247" s="191"/>
      <c r="G247" s="183"/>
    </row>
    <row r="248" ht="15.75" customHeight="1">
      <c r="A248" s="183"/>
      <c r="B248" s="183"/>
      <c r="C248" s="183"/>
      <c r="D248" s="183"/>
      <c r="E248" s="183"/>
      <c r="F248" s="191"/>
      <c r="G248" s="183"/>
    </row>
    <row r="249" ht="15.75" customHeight="1">
      <c r="A249" s="183"/>
      <c r="B249" s="183"/>
      <c r="C249" s="183"/>
      <c r="D249" s="183"/>
      <c r="E249" s="183"/>
      <c r="F249" s="191"/>
      <c r="G249" s="183"/>
    </row>
    <row r="250" ht="15.75" customHeight="1">
      <c r="A250" s="183"/>
      <c r="B250" s="183"/>
      <c r="C250" s="183"/>
      <c r="D250" s="183"/>
      <c r="E250" s="183"/>
      <c r="F250" s="191"/>
      <c r="G250" s="183"/>
    </row>
    <row r="251" ht="15.75" customHeight="1">
      <c r="A251" s="183"/>
      <c r="B251" s="183"/>
      <c r="C251" s="183"/>
      <c r="D251" s="183"/>
      <c r="E251" s="183"/>
      <c r="F251" s="191"/>
      <c r="G251" s="183"/>
    </row>
    <row r="252" ht="15.75" customHeight="1">
      <c r="A252" s="183"/>
      <c r="B252" s="183"/>
      <c r="C252" s="183"/>
      <c r="D252" s="183"/>
      <c r="E252" s="183"/>
      <c r="F252" s="191"/>
      <c r="G252" s="183"/>
    </row>
    <row r="253" ht="15.75" customHeight="1">
      <c r="A253" s="183"/>
      <c r="B253" s="183"/>
      <c r="C253" s="183"/>
      <c r="D253" s="183"/>
      <c r="E253" s="183"/>
      <c r="F253" s="191"/>
      <c r="G253" s="183"/>
    </row>
    <row r="254" ht="15.75" customHeight="1">
      <c r="A254" s="183"/>
      <c r="B254" s="183"/>
      <c r="C254" s="183"/>
      <c r="D254" s="183"/>
      <c r="E254" s="183"/>
      <c r="F254" s="191"/>
      <c r="G254" s="183"/>
    </row>
    <row r="255" ht="15.75" customHeight="1">
      <c r="A255" s="183"/>
      <c r="B255" s="183"/>
      <c r="C255" s="183"/>
      <c r="D255" s="183"/>
      <c r="E255" s="183"/>
      <c r="F255" s="191"/>
      <c r="G255" s="183"/>
    </row>
    <row r="256" ht="15.75" customHeight="1">
      <c r="A256" s="183"/>
      <c r="B256" s="183"/>
      <c r="C256" s="183"/>
      <c r="D256" s="183"/>
      <c r="E256" s="183"/>
      <c r="F256" s="191"/>
      <c r="G256" s="183"/>
    </row>
    <row r="257" ht="15.75" customHeight="1">
      <c r="A257" s="183"/>
      <c r="B257" s="183"/>
      <c r="C257" s="183"/>
      <c r="D257" s="183"/>
      <c r="E257" s="183"/>
      <c r="F257" s="191"/>
      <c r="G257" s="183"/>
    </row>
    <row r="258" ht="15.75" customHeight="1">
      <c r="A258" s="183"/>
      <c r="B258" s="183"/>
      <c r="C258" s="183"/>
      <c r="D258" s="183"/>
      <c r="E258" s="183"/>
      <c r="F258" s="191"/>
      <c r="G258" s="183"/>
    </row>
    <row r="259" ht="15.75" customHeight="1">
      <c r="A259" s="183"/>
      <c r="B259" s="183"/>
      <c r="C259" s="183"/>
      <c r="D259" s="183"/>
      <c r="E259" s="183"/>
      <c r="F259" s="191"/>
      <c r="G259" s="183"/>
    </row>
    <row r="260" ht="15.75" customHeight="1">
      <c r="A260" s="183"/>
      <c r="B260" s="183"/>
      <c r="C260" s="183"/>
      <c r="D260" s="183"/>
      <c r="E260" s="183"/>
      <c r="F260" s="191"/>
      <c r="G260" s="183"/>
    </row>
    <row r="261" ht="15.75" customHeight="1">
      <c r="A261" s="183"/>
      <c r="B261" s="183"/>
      <c r="C261" s="183"/>
      <c r="D261" s="183"/>
      <c r="E261" s="183"/>
      <c r="F261" s="191"/>
      <c r="G261" s="183"/>
    </row>
    <row r="262" ht="15.75" customHeight="1">
      <c r="A262" s="183"/>
      <c r="B262" s="183"/>
      <c r="C262" s="183"/>
      <c r="D262" s="183"/>
      <c r="E262" s="183"/>
      <c r="F262" s="191"/>
      <c r="G262" s="183"/>
    </row>
    <row r="263" ht="15.75" customHeight="1">
      <c r="A263" s="183"/>
      <c r="B263" s="183"/>
      <c r="C263" s="183"/>
      <c r="D263" s="183"/>
      <c r="E263" s="183"/>
      <c r="F263" s="191"/>
      <c r="G263" s="183"/>
    </row>
    <row r="264" ht="15.75" customHeight="1">
      <c r="A264" s="183"/>
      <c r="B264" s="183"/>
      <c r="C264" s="183"/>
      <c r="D264" s="183"/>
      <c r="E264" s="183"/>
      <c r="F264" s="191"/>
      <c r="G264" s="183"/>
    </row>
    <row r="265" ht="15.75" customHeight="1">
      <c r="A265" s="183"/>
      <c r="B265" s="183"/>
      <c r="C265" s="183"/>
      <c r="D265" s="183"/>
      <c r="E265" s="183"/>
      <c r="F265" s="191"/>
      <c r="G265" s="183"/>
    </row>
    <row r="266" ht="15.75" customHeight="1">
      <c r="A266" s="183"/>
      <c r="B266" s="183"/>
      <c r="C266" s="183"/>
      <c r="D266" s="183"/>
      <c r="E266" s="183"/>
      <c r="F266" s="191"/>
      <c r="G266" s="183"/>
    </row>
    <row r="267" ht="15.75" customHeight="1">
      <c r="A267" s="183"/>
      <c r="B267" s="183"/>
      <c r="C267" s="183"/>
      <c r="D267" s="183"/>
      <c r="E267" s="183"/>
      <c r="F267" s="191"/>
      <c r="G267" s="183"/>
    </row>
    <row r="268" ht="15.75" customHeight="1">
      <c r="A268" s="183"/>
      <c r="B268" s="183"/>
      <c r="C268" s="183"/>
      <c r="D268" s="183"/>
      <c r="E268" s="183"/>
      <c r="F268" s="191"/>
      <c r="G268" s="183"/>
    </row>
    <row r="269" ht="15.75" customHeight="1">
      <c r="A269" s="183"/>
      <c r="B269" s="183"/>
      <c r="C269" s="183"/>
      <c r="D269" s="183"/>
      <c r="E269" s="183"/>
      <c r="F269" s="191"/>
      <c r="G269" s="183"/>
    </row>
    <row r="270" ht="15.75" customHeight="1">
      <c r="A270" s="183"/>
      <c r="B270" s="183"/>
      <c r="C270" s="183"/>
      <c r="D270" s="183"/>
      <c r="E270" s="183"/>
      <c r="F270" s="191"/>
      <c r="G270" s="183"/>
    </row>
    <row r="271" ht="15.75" customHeight="1">
      <c r="A271" s="183"/>
      <c r="B271" s="183"/>
      <c r="C271" s="183"/>
      <c r="D271" s="183"/>
      <c r="E271" s="183"/>
      <c r="F271" s="191"/>
      <c r="G271" s="183"/>
    </row>
    <row r="272" ht="15.75" customHeight="1">
      <c r="A272" s="183"/>
      <c r="B272" s="183"/>
      <c r="C272" s="183"/>
      <c r="D272" s="183"/>
      <c r="E272" s="183"/>
      <c r="F272" s="191"/>
      <c r="G272" s="183"/>
    </row>
    <row r="273" ht="15.75" customHeight="1">
      <c r="A273" s="183"/>
      <c r="B273" s="183"/>
      <c r="C273" s="183"/>
      <c r="D273" s="183"/>
      <c r="E273" s="183"/>
      <c r="F273" s="191"/>
      <c r="G273" s="183"/>
    </row>
    <row r="274" ht="15.75" customHeight="1">
      <c r="A274" s="183"/>
      <c r="B274" s="183"/>
      <c r="C274" s="183"/>
      <c r="D274" s="183"/>
      <c r="E274" s="183"/>
      <c r="F274" s="191"/>
      <c r="G274" s="183"/>
    </row>
    <row r="275" ht="15.75" customHeight="1">
      <c r="A275" s="183"/>
      <c r="B275" s="183"/>
      <c r="C275" s="183"/>
      <c r="D275" s="183"/>
      <c r="E275" s="183"/>
      <c r="F275" s="191"/>
      <c r="G275" s="183"/>
    </row>
    <row r="276" ht="15.75" customHeight="1">
      <c r="A276" s="183"/>
      <c r="B276" s="183"/>
      <c r="C276" s="183"/>
      <c r="D276" s="183"/>
      <c r="E276" s="183"/>
      <c r="F276" s="191"/>
      <c r="G276" s="183"/>
    </row>
    <row r="277" ht="15.75" customHeight="1">
      <c r="A277" s="183"/>
      <c r="B277" s="183"/>
      <c r="C277" s="183"/>
      <c r="D277" s="183"/>
      <c r="E277" s="183"/>
      <c r="F277" s="191"/>
      <c r="G277" s="183"/>
    </row>
    <row r="278" ht="15.75" customHeight="1">
      <c r="A278" s="183"/>
      <c r="B278" s="183"/>
      <c r="C278" s="183"/>
      <c r="D278" s="183"/>
      <c r="E278" s="183"/>
      <c r="F278" s="191"/>
      <c r="G278" s="183"/>
    </row>
    <row r="279" ht="15.75" customHeight="1">
      <c r="A279" s="183"/>
      <c r="B279" s="183"/>
      <c r="C279" s="183"/>
      <c r="D279" s="183"/>
      <c r="E279" s="183"/>
      <c r="F279" s="191"/>
      <c r="G279" s="183"/>
    </row>
    <row r="280" ht="15.75" customHeight="1">
      <c r="A280" s="183"/>
      <c r="B280" s="183"/>
      <c r="C280" s="183"/>
      <c r="D280" s="183"/>
      <c r="E280" s="183"/>
      <c r="F280" s="191"/>
      <c r="G280" s="183"/>
    </row>
    <row r="281" ht="15.75" customHeight="1">
      <c r="A281" s="183"/>
      <c r="B281" s="183"/>
      <c r="C281" s="183"/>
      <c r="D281" s="183"/>
      <c r="E281" s="183"/>
      <c r="F281" s="191"/>
      <c r="G281" s="183"/>
    </row>
    <row r="282" ht="15.75" customHeight="1">
      <c r="A282" s="183"/>
      <c r="B282" s="183"/>
      <c r="C282" s="183"/>
      <c r="D282" s="183"/>
      <c r="E282" s="183"/>
      <c r="F282" s="191"/>
      <c r="G282" s="183"/>
    </row>
    <row r="283" ht="15.75" customHeight="1">
      <c r="A283" s="183"/>
      <c r="B283" s="183"/>
      <c r="C283" s="183"/>
      <c r="D283" s="183"/>
      <c r="E283" s="183"/>
      <c r="F283" s="191"/>
      <c r="G283" s="183"/>
    </row>
    <row r="284" ht="15.75" customHeight="1">
      <c r="A284" s="183"/>
      <c r="B284" s="183"/>
      <c r="C284" s="183"/>
      <c r="D284" s="183"/>
      <c r="E284" s="183"/>
      <c r="F284" s="191"/>
      <c r="G284" s="183"/>
    </row>
    <row r="285" ht="15.75" customHeight="1">
      <c r="A285" s="183"/>
      <c r="B285" s="183"/>
      <c r="C285" s="183"/>
      <c r="D285" s="183"/>
      <c r="E285" s="183"/>
      <c r="F285" s="191"/>
      <c r="G285" s="183"/>
    </row>
    <row r="286" ht="15.75" customHeight="1">
      <c r="A286" s="183"/>
      <c r="B286" s="183"/>
      <c r="C286" s="183"/>
      <c r="D286" s="183"/>
      <c r="E286" s="183"/>
      <c r="F286" s="191"/>
      <c r="G286" s="183"/>
    </row>
    <row r="287" ht="15.75" customHeight="1">
      <c r="A287" s="183"/>
      <c r="B287" s="183"/>
      <c r="C287" s="183"/>
      <c r="D287" s="183"/>
      <c r="E287" s="183"/>
      <c r="F287" s="191"/>
      <c r="G287" s="183"/>
    </row>
    <row r="288" ht="15.75" customHeight="1">
      <c r="A288" s="183"/>
      <c r="B288" s="183"/>
      <c r="C288" s="183"/>
      <c r="D288" s="183"/>
      <c r="E288" s="183"/>
      <c r="F288" s="191"/>
      <c r="G288" s="183"/>
    </row>
    <row r="289" ht="15.75" customHeight="1">
      <c r="A289" s="183"/>
      <c r="B289" s="183"/>
      <c r="C289" s="183"/>
      <c r="D289" s="183"/>
      <c r="E289" s="183"/>
      <c r="F289" s="191"/>
      <c r="G289" s="183"/>
    </row>
    <row r="290" ht="15.75" customHeight="1">
      <c r="A290" s="183"/>
      <c r="B290" s="183"/>
      <c r="C290" s="183"/>
      <c r="D290" s="183"/>
      <c r="E290" s="183"/>
      <c r="F290" s="191"/>
      <c r="G290" s="183"/>
    </row>
    <row r="291" ht="15.75" customHeight="1">
      <c r="A291" s="183"/>
      <c r="B291" s="183"/>
      <c r="C291" s="183"/>
      <c r="D291" s="183"/>
      <c r="E291" s="183"/>
      <c r="F291" s="191"/>
      <c r="G291" s="183"/>
    </row>
    <row r="292" ht="15.75" customHeight="1">
      <c r="A292" s="183"/>
      <c r="B292" s="183"/>
      <c r="C292" s="183"/>
      <c r="D292" s="183"/>
      <c r="E292" s="183"/>
      <c r="F292" s="191"/>
      <c r="G292" s="183"/>
    </row>
    <row r="293" ht="15.75" customHeight="1">
      <c r="A293" s="183"/>
      <c r="B293" s="183"/>
      <c r="C293" s="183"/>
      <c r="D293" s="183"/>
      <c r="E293" s="183"/>
      <c r="F293" s="191"/>
      <c r="G293" s="183"/>
    </row>
    <row r="294" ht="15.75" customHeight="1">
      <c r="A294" s="183"/>
      <c r="B294" s="183"/>
      <c r="C294" s="183"/>
      <c r="D294" s="183"/>
      <c r="E294" s="183"/>
      <c r="F294" s="191"/>
      <c r="G294" s="183"/>
    </row>
    <row r="295" ht="15.75" customHeight="1">
      <c r="A295" s="183"/>
      <c r="B295" s="183"/>
      <c r="C295" s="183"/>
      <c r="D295" s="183"/>
      <c r="E295" s="183"/>
      <c r="F295" s="191"/>
      <c r="G295" s="183"/>
    </row>
    <row r="296" ht="15.75" customHeight="1">
      <c r="A296" s="183"/>
      <c r="B296" s="183"/>
      <c r="C296" s="183"/>
      <c r="D296" s="183"/>
      <c r="E296" s="183"/>
      <c r="F296" s="191"/>
      <c r="G296" s="183"/>
    </row>
    <row r="297" ht="15.75" customHeight="1">
      <c r="A297" s="183"/>
      <c r="B297" s="183"/>
      <c r="C297" s="183"/>
      <c r="D297" s="183"/>
      <c r="E297" s="183"/>
      <c r="F297" s="191"/>
      <c r="G297" s="183"/>
    </row>
    <row r="298" ht="15.75" customHeight="1">
      <c r="A298" s="183"/>
      <c r="B298" s="183"/>
      <c r="C298" s="183"/>
      <c r="D298" s="183"/>
      <c r="E298" s="183"/>
      <c r="F298" s="191"/>
      <c r="G298" s="183"/>
    </row>
    <row r="299" ht="15.75" customHeight="1">
      <c r="A299" s="183"/>
      <c r="B299" s="183"/>
      <c r="C299" s="183"/>
      <c r="D299" s="183"/>
      <c r="E299" s="183"/>
      <c r="F299" s="191"/>
      <c r="G299" s="183"/>
    </row>
    <row r="300" ht="15.75" customHeight="1">
      <c r="A300" s="183"/>
      <c r="B300" s="183"/>
      <c r="C300" s="183"/>
      <c r="D300" s="183"/>
      <c r="E300" s="183"/>
      <c r="F300" s="191"/>
      <c r="G300" s="183"/>
    </row>
    <row r="301" ht="15.75" customHeight="1">
      <c r="A301" s="183"/>
      <c r="B301" s="183"/>
      <c r="C301" s="183"/>
      <c r="D301" s="183"/>
      <c r="E301" s="183"/>
      <c r="F301" s="191"/>
      <c r="G301" s="183"/>
    </row>
    <row r="302" ht="15.75" customHeight="1">
      <c r="A302" s="183"/>
      <c r="B302" s="183"/>
      <c r="C302" s="183"/>
      <c r="D302" s="183"/>
      <c r="E302" s="183"/>
      <c r="F302" s="191"/>
      <c r="G302" s="183"/>
    </row>
    <row r="303" ht="15.75" customHeight="1">
      <c r="A303" s="183"/>
      <c r="B303" s="183"/>
      <c r="C303" s="183"/>
      <c r="D303" s="183"/>
      <c r="E303" s="183"/>
      <c r="F303" s="191"/>
      <c r="G303" s="183"/>
    </row>
    <row r="304" ht="15.75" customHeight="1">
      <c r="A304" s="183"/>
      <c r="B304" s="183"/>
      <c r="C304" s="183"/>
      <c r="D304" s="183"/>
      <c r="E304" s="183"/>
      <c r="F304" s="191"/>
      <c r="G304" s="183"/>
    </row>
    <row r="305" ht="15.75" customHeight="1">
      <c r="A305" s="183"/>
      <c r="B305" s="183"/>
      <c r="C305" s="183"/>
      <c r="D305" s="183"/>
      <c r="E305" s="183"/>
      <c r="F305" s="191"/>
      <c r="G305" s="183"/>
    </row>
    <row r="306" ht="15.75" customHeight="1">
      <c r="A306" s="183"/>
      <c r="B306" s="183"/>
      <c r="C306" s="183"/>
      <c r="D306" s="183"/>
      <c r="E306" s="183"/>
      <c r="F306" s="191"/>
      <c r="G306" s="183"/>
    </row>
    <row r="307" ht="15.75" customHeight="1">
      <c r="A307" s="183"/>
      <c r="B307" s="183"/>
      <c r="C307" s="183"/>
      <c r="D307" s="183"/>
      <c r="E307" s="183"/>
      <c r="F307" s="191"/>
      <c r="G307" s="183"/>
    </row>
    <row r="308" ht="15.75" customHeight="1">
      <c r="A308" s="183"/>
      <c r="B308" s="183"/>
      <c r="C308" s="183"/>
      <c r="D308" s="183"/>
      <c r="E308" s="183"/>
      <c r="F308" s="191"/>
      <c r="G308" s="183"/>
    </row>
    <row r="309" ht="15.75" customHeight="1">
      <c r="A309" s="183"/>
      <c r="B309" s="183"/>
      <c r="C309" s="183"/>
      <c r="D309" s="183"/>
      <c r="E309" s="183"/>
      <c r="F309" s="191"/>
      <c r="G309" s="183"/>
    </row>
    <row r="310" ht="15.75" customHeight="1">
      <c r="A310" s="183"/>
      <c r="B310" s="183"/>
      <c r="C310" s="183"/>
      <c r="D310" s="183"/>
      <c r="E310" s="183"/>
      <c r="F310" s="191"/>
      <c r="G310" s="183"/>
    </row>
    <row r="311" ht="15.75" customHeight="1">
      <c r="A311" s="183"/>
      <c r="B311" s="183"/>
      <c r="C311" s="183"/>
      <c r="D311" s="183"/>
      <c r="E311" s="183"/>
      <c r="F311" s="191"/>
      <c r="G311" s="183"/>
    </row>
    <row r="312" ht="15.75" customHeight="1">
      <c r="A312" s="183"/>
      <c r="B312" s="183"/>
      <c r="C312" s="183"/>
      <c r="D312" s="183"/>
      <c r="E312" s="183"/>
      <c r="F312" s="191"/>
      <c r="G312" s="183"/>
    </row>
    <row r="313" ht="15.75" customHeight="1">
      <c r="A313" s="183"/>
      <c r="B313" s="183"/>
      <c r="C313" s="183"/>
      <c r="D313" s="183"/>
      <c r="E313" s="183"/>
      <c r="F313" s="191"/>
      <c r="G313" s="183"/>
    </row>
    <row r="314" ht="15.75" customHeight="1">
      <c r="A314" s="183"/>
      <c r="B314" s="183"/>
      <c r="C314" s="183"/>
      <c r="D314" s="183"/>
      <c r="E314" s="183"/>
      <c r="F314" s="191"/>
      <c r="G314" s="183"/>
    </row>
    <row r="315" ht="15.75" customHeight="1">
      <c r="A315" s="183"/>
      <c r="B315" s="183"/>
      <c r="C315" s="183"/>
      <c r="D315" s="183"/>
      <c r="E315" s="183"/>
      <c r="F315" s="191"/>
      <c r="G315" s="183"/>
    </row>
    <row r="316" ht="15.75" customHeight="1">
      <c r="A316" s="183"/>
      <c r="B316" s="183"/>
      <c r="C316" s="183"/>
      <c r="D316" s="183"/>
      <c r="E316" s="183"/>
      <c r="F316" s="191"/>
      <c r="G316" s="183"/>
    </row>
    <row r="317" ht="15.75" customHeight="1">
      <c r="A317" s="183"/>
      <c r="B317" s="183"/>
      <c r="C317" s="183"/>
      <c r="D317" s="183"/>
      <c r="E317" s="183"/>
      <c r="F317" s="191"/>
      <c r="G317" s="183"/>
    </row>
    <row r="318" ht="15.75" customHeight="1">
      <c r="A318" s="183"/>
      <c r="B318" s="183"/>
      <c r="C318" s="183"/>
      <c r="D318" s="183"/>
      <c r="E318" s="183"/>
      <c r="F318" s="191"/>
      <c r="G318" s="183"/>
    </row>
    <row r="319" ht="15.75" customHeight="1">
      <c r="A319" s="183"/>
      <c r="B319" s="183"/>
      <c r="C319" s="183"/>
      <c r="D319" s="183"/>
      <c r="E319" s="183"/>
      <c r="F319" s="191"/>
      <c r="G319" s="183"/>
    </row>
    <row r="320" ht="15.75" customHeight="1">
      <c r="A320" s="183"/>
      <c r="B320" s="183"/>
      <c r="C320" s="183"/>
      <c r="D320" s="183"/>
      <c r="E320" s="183"/>
      <c r="F320" s="191"/>
      <c r="G320" s="183"/>
    </row>
    <row r="321" ht="15.75" customHeight="1">
      <c r="A321" s="183"/>
      <c r="B321" s="183"/>
      <c r="C321" s="183"/>
      <c r="D321" s="183"/>
      <c r="E321" s="183"/>
      <c r="F321" s="191"/>
      <c r="G321" s="183"/>
    </row>
    <row r="322" ht="15.75" customHeight="1">
      <c r="A322" s="183"/>
      <c r="B322" s="183"/>
      <c r="C322" s="183"/>
      <c r="D322" s="183"/>
      <c r="E322" s="183"/>
      <c r="F322" s="191"/>
      <c r="G322" s="183"/>
    </row>
    <row r="323" ht="15.75" customHeight="1">
      <c r="A323" s="183"/>
      <c r="B323" s="183"/>
      <c r="C323" s="183"/>
      <c r="D323" s="183"/>
      <c r="E323" s="183"/>
      <c r="F323" s="191"/>
      <c r="G323" s="183"/>
    </row>
    <row r="324" ht="15.75" customHeight="1">
      <c r="A324" s="183"/>
      <c r="B324" s="183"/>
      <c r="C324" s="183"/>
      <c r="D324" s="183"/>
      <c r="E324" s="183"/>
      <c r="F324" s="191"/>
      <c r="G324" s="183"/>
    </row>
    <row r="325" ht="15.75" customHeight="1">
      <c r="A325" s="183"/>
      <c r="B325" s="183"/>
      <c r="C325" s="183"/>
      <c r="D325" s="183"/>
      <c r="E325" s="183"/>
      <c r="F325" s="191"/>
      <c r="G325" s="183"/>
    </row>
    <row r="326" ht="15.75" customHeight="1">
      <c r="A326" s="183"/>
      <c r="B326" s="183"/>
      <c r="C326" s="183"/>
      <c r="D326" s="183"/>
      <c r="E326" s="183"/>
      <c r="F326" s="191"/>
      <c r="G326" s="183"/>
    </row>
    <row r="327" ht="15.75" customHeight="1">
      <c r="A327" s="183"/>
      <c r="B327" s="183"/>
      <c r="C327" s="183"/>
      <c r="D327" s="183"/>
      <c r="E327" s="183"/>
      <c r="F327" s="191"/>
      <c r="G327" s="183"/>
    </row>
    <row r="328" ht="15.75" customHeight="1">
      <c r="A328" s="183"/>
      <c r="B328" s="183"/>
      <c r="C328" s="183"/>
      <c r="D328" s="183"/>
      <c r="E328" s="183"/>
      <c r="F328" s="191"/>
      <c r="G328" s="183"/>
    </row>
    <row r="329" ht="15.75" customHeight="1">
      <c r="A329" s="183"/>
      <c r="B329" s="183"/>
      <c r="C329" s="183"/>
      <c r="D329" s="183"/>
      <c r="E329" s="183"/>
      <c r="F329" s="191"/>
      <c r="G329" s="183"/>
    </row>
    <row r="330" ht="15.75" customHeight="1">
      <c r="A330" s="183"/>
      <c r="B330" s="183"/>
      <c r="C330" s="183"/>
      <c r="D330" s="183"/>
      <c r="E330" s="183"/>
      <c r="F330" s="191"/>
      <c r="G330" s="183"/>
    </row>
    <row r="331" ht="15.75" customHeight="1">
      <c r="A331" s="183"/>
      <c r="B331" s="183"/>
      <c r="C331" s="183"/>
      <c r="D331" s="183"/>
      <c r="E331" s="183"/>
      <c r="F331" s="191"/>
      <c r="G331" s="183"/>
    </row>
    <row r="332" ht="15.75" customHeight="1">
      <c r="A332" s="183"/>
      <c r="B332" s="183"/>
      <c r="C332" s="183"/>
      <c r="D332" s="183"/>
      <c r="E332" s="183"/>
      <c r="F332" s="191"/>
      <c r="G332" s="183"/>
    </row>
    <row r="333" ht="15.75" customHeight="1">
      <c r="A333" s="183"/>
      <c r="B333" s="183"/>
      <c r="C333" s="183"/>
      <c r="D333" s="183"/>
      <c r="E333" s="183"/>
      <c r="F333" s="191"/>
      <c r="G333" s="183"/>
    </row>
    <row r="334" ht="15.75" customHeight="1">
      <c r="A334" s="183"/>
      <c r="B334" s="183"/>
      <c r="C334" s="183"/>
      <c r="D334" s="183"/>
      <c r="E334" s="183"/>
      <c r="F334" s="191"/>
      <c r="G334" s="183"/>
    </row>
    <row r="335" ht="15.75" customHeight="1">
      <c r="A335" s="183"/>
      <c r="B335" s="183"/>
      <c r="C335" s="183"/>
      <c r="D335" s="183"/>
      <c r="E335" s="183"/>
      <c r="F335" s="191"/>
      <c r="G335" s="183"/>
    </row>
    <row r="336" ht="15.75" customHeight="1">
      <c r="A336" s="183"/>
      <c r="B336" s="183"/>
      <c r="C336" s="183"/>
      <c r="D336" s="183"/>
      <c r="E336" s="183"/>
      <c r="F336" s="191"/>
      <c r="G336" s="183"/>
    </row>
    <row r="337" ht="15.75" customHeight="1">
      <c r="A337" s="183"/>
      <c r="B337" s="183"/>
      <c r="C337" s="183"/>
      <c r="D337" s="183"/>
      <c r="E337" s="183"/>
      <c r="F337" s="191"/>
      <c r="G337" s="183"/>
    </row>
    <row r="338" ht="15.75" customHeight="1">
      <c r="A338" s="183"/>
      <c r="B338" s="183"/>
      <c r="C338" s="183"/>
      <c r="D338" s="183"/>
      <c r="E338" s="183"/>
      <c r="F338" s="191"/>
      <c r="G338" s="183"/>
    </row>
    <row r="339" ht="15.75" customHeight="1">
      <c r="A339" s="183"/>
      <c r="B339" s="183"/>
      <c r="C339" s="183"/>
      <c r="D339" s="183"/>
      <c r="E339" s="183"/>
      <c r="F339" s="191"/>
      <c r="G339" s="183"/>
    </row>
    <row r="340" ht="15.75" customHeight="1">
      <c r="A340" s="183"/>
      <c r="B340" s="183"/>
      <c r="C340" s="183"/>
      <c r="D340" s="183"/>
      <c r="E340" s="183"/>
      <c r="F340" s="191"/>
      <c r="G340" s="183"/>
    </row>
    <row r="341" ht="15.75" customHeight="1">
      <c r="A341" s="183"/>
      <c r="B341" s="183"/>
      <c r="C341" s="183"/>
      <c r="D341" s="183"/>
      <c r="E341" s="183"/>
      <c r="F341" s="191"/>
      <c r="G341" s="183"/>
    </row>
    <row r="342" ht="15.75" customHeight="1">
      <c r="A342" s="183"/>
      <c r="B342" s="183"/>
      <c r="C342" s="183"/>
      <c r="D342" s="183"/>
      <c r="E342" s="183"/>
      <c r="F342" s="191"/>
      <c r="G342" s="183"/>
    </row>
    <row r="343" ht="15.75" customHeight="1">
      <c r="A343" s="183"/>
      <c r="B343" s="183"/>
      <c r="C343" s="183"/>
      <c r="D343" s="183"/>
      <c r="E343" s="183"/>
      <c r="F343" s="191"/>
      <c r="G343" s="183"/>
    </row>
    <row r="344" ht="15.75" customHeight="1">
      <c r="A344" s="183"/>
      <c r="B344" s="183"/>
      <c r="C344" s="183"/>
      <c r="D344" s="183"/>
      <c r="E344" s="183"/>
      <c r="F344" s="191"/>
      <c r="G344" s="183"/>
    </row>
    <row r="345" ht="15.75" customHeight="1">
      <c r="A345" s="183"/>
      <c r="B345" s="183"/>
      <c r="C345" s="183"/>
      <c r="D345" s="183"/>
      <c r="E345" s="183"/>
      <c r="F345" s="191"/>
      <c r="G345" s="183"/>
    </row>
    <row r="346" ht="15.75" customHeight="1">
      <c r="A346" s="183"/>
      <c r="B346" s="183"/>
      <c r="C346" s="183"/>
      <c r="D346" s="183"/>
      <c r="E346" s="183"/>
      <c r="F346" s="191"/>
      <c r="G346" s="183"/>
    </row>
    <row r="347" ht="15.75" customHeight="1">
      <c r="A347" s="183"/>
      <c r="B347" s="183"/>
      <c r="C347" s="183"/>
      <c r="D347" s="183"/>
      <c r="E347" s="183"/>
      <c r="F347" s="191"/>
      <c r="G347" s="183"/>
    </row>
    <row r="348" ht="15.75" customHeight="1">
      <c r="A348" s="183"/>
      <c r="B348" s="183"/>
      <c r="C348" s="183"/>
      <c r="D348" s="183"/>
      <c r="E348" s="183"/>
      <c r="F348" s="191"/>
      <c r="G348" s="183"/>
    </row>
    <row r="349" ht="15.75" customHeight="1">
      <c r="A349" s="183"/>
      <c r="B349" s="183"/>
      <c r="C349" s="183"/>
      <c r="D349" s="183"/>
      <c r="E349" s="183"/>
      <c r="F349" s="191"/>
      <c r="G349" s="183"/>
    </row>
    <row r="350" ht="15.75" customHeight="1">
      <c r="A350" s="183"/>
      <c r="B350" s="183"/>
      <c r="C350" s="183"/>
      <c r="D350" s="183"/>
      <c r="E350" s="183"/>
      <c r="F350" s="191"/>
      <c r="G350" s="183"/>
    </row>
    <row r="351" ht="15.75" customHeight="1">
      <c r="A351" s="183"/>
      <c r="B351" s="183"/>
      <c r="C351" s="183"/>
      <c r="D351" s="183"/>
      <c r="E351" s="183"/>
      <c r="F351" s="191"/>
      <c r="G351" s="183"/>
    </row>
    <row r="352" ht="15.75" customHeight="1">
      <c r="A352" s="183"/>
      <c r="B352" s="183"/>
      <c r="C352" s="183"/>
      <c r="D352" s="183"/>
      <c r="E352" s="183"/>
      <c r="F352" s="191"/>
      <c r="G352" s="183"/>
    </row>
    <row r="353" ht="15.75" customHeight="1">
      <c r="A353" s="183"/>
      <c r="B353" s="183"/>
      <c r="C353" s="183"/>
      <c r="D353" s="183"/>
      <c r="E353" s="183"/>
      <c r="F353" s="191"/>
      <c r="G353" s="183"/>
    </row>
    <row r="354" ht="15.75" customHeight="1">
      <c r="A354" s="183"/>
      <c r="B354" s="183"/>
      <c r="C354" s="183"/>
      <c r="D354" s="183"/>
      <c r="E354" s="183"/>
      <c r="F354" s="191"/>
      <c r="G354" s="183"/>
    </row>
    <row r="355" ht="15.75" customHeight="1">
      <c r="A355" s="183"/>
      <c r="B355" s="183"/>
      <c r="C355" s="183"/>
      <c r="D355" s="183"/>
      <c r="E355" s="183"/>
      <c r="F355" s="191"/>
      <c r="G355" s="183"/>
    </row>
    <row r="356" ht="15.75" customHeight="1">
      <c r="A356" s="183"/>
      <c r="B356" s="183"/>
      <c r="C356" s="183"/>
      <c r="D356" s="183"/>
      <c r="E356" s="183"/>
      <c r="F356" s="191"/>
      <c r="G356" s="183"/>
    </row>
    <row r="357" ht="15.75" customHeight="1">
      <c r="A357" s="183"/>
      <c r="B357" s="183"/>
      <c r="C357" s="183"/>
      <c r="D357" s="183"/>
      <c r="E357" s="183"/>
      <c r="F357" s="191"/>
      <c r="G357" s="183"/>
    </row>
    <row r="358" ht="15.75" customHeight="1">
      <c r="A358" s="183"/>
      <c r="B358" s="183"/>
      <c r="C358" s="183"/>
      <c r="D358" s="183"/>
      <c r="E358" s="183"/>
      <c r="F358" s="191"/>
      <c r="G358" s="183"/>
    </row>
    <row r="359" ht="15.75" customHeight="1">
      <c r="A359" s="183"/>
      <c r="B359" s="183"/>
      <c r="C359" s="183"/>
      <c r="D359" s="183"/>
      <c r="E359" s="183"/>
      <c r="F359" s="191"/>
      <c r="G359" s="183"/>
    </row>
    <row r="360" ht="15.75" customHeight="1">
      <c r="A360" s="183"/>
      <c r="B360" s="183"/>
      <c r="C360" s="183"/>
      <c r="D360" s="183"/>
      <c r="E360" s="183"/>
      <c r="F360" s="191"/>
      <c r="G360" s="183"/>
    </row>
    <row r="361" ht="15.75" customHeight="1">
      <c r="A361" s="183"/>
      <c r="B361" s="183"/>
      <c r="C361" s="183"/>
      <c r="D361" s="183"/>
      <c r="E361" s="183"/>
      <c r="F361" s="191"/>
      <c r="G361" s="183"/>
    </row>
    <row r="362" ht="15.75" customHeight="1">
      <c r="A362" s="183"/>
      <c r="B362" s="183"/>
      <c r="C362" s="183"/>
      <c r="D362" s="183"/>
      <c r="E362" s="183"/>
      <c r="F362" s="191"/>
      <c r="G362" s="183"/>
    </row>
    <row r="363" ht="15.75" customHeight="1">
      <c r="A363" s="183"/>
      <c r="B363" s="183"/>
      <c r="C363" s="183"/>
      <c r="D363" s="183"/>
      <c r="E363" s="183"/>
      <c r="F363" s="191"/>
      <c r="G363" s="183"/>
    </row>
    <row r="364" ht="15.75" customHeight="1">
      <c r="A364" s="183"/>
      <c r="B364" s="183"/>
      <c r="C364" s="183"/>
      <c r="D364" s="183"/>
      <c r="E364" s="183"/>
      <c r="F364" s="191"/>
      <c r="G364" s="183"/>
    </row>
    <row r="365" ht="15.75" customHeight="1">
      <c r="A365" s="183"/>
      <c r="B365" s="183"/>
      <c r="C365" s="183"/>
      <c r="D365" s="183"/>
      <c r="E365" s="183"/>
      <c r="F365" s="191"/>
      <c r="G365" s="183"/>
    </row>
    <row r="366" ht="15.75" customHeight="1">
      <c r="A366" s="183"/>
      <c r="B366" s="183"/>
      <c r="C366" s="183"/>
      <c r="D366" s="183"/>
      <c r="E366" s="183"/>
      <c r="F366" s="191"/>
      <c r="G366" s="183"/>
    </row>
    <row r="367" ht="15.75" customHeight="1">
      <c r="A367" s="183"/>
      <c r="B367" s="183"/>
      <c r="C367" s="183"/>
      <c r="D367" s="183"/>
      <c r="E367" s="183"/>
      <c r="F367" s="191"/>
      <c r="G367" s="183"/>
    </row>
    <row r="368" ht="15.75" customHeight="1">
      <c r="A368" s="183"/>
      <c r="B368" s="183"/>
      <c r="C368" s="183"/>
      <c r="D368" s="183"/>
      <c r="E368" s="183"/>
      <c r="F368" s="191"/>
      <c r="G368" s="183"/>
    </row>
    <row r="369" ht="15.75" customHeight="1">
      <c r="A369" s="183"/>
      <c r="B369" s="183"/>
      <c r="C369" s="183"/>
      <c r="D369" s="183"/>
      <c r="E369" s="183"/>
      <c r="F369" s="191"/>
      <c r="G369" s="183"/>
    </row>
    <row r="370" ht="15.75" customHeight="1">
      <c r="A370" s="183"/>
      <c r="B370" s="183"/>
      <c r="C370" s="183"/>
      <c r="D370" s="183"/>
      <c r="E370" s="183"/>
      <c r="F370" s="191"/>
      <c r="G370" s="183"/>
    </row>
    <row r="371" ht="15.75" customHeight="1">
      <c r="A371" s="183"/>
      <c r="B371" s="183"/>
      <c r="C371" s="183"/>
      <c r="D371" s="183"/>
      <c r="E371" s="183"/>
      <c r="F371" s="191"/>
      <c r="G371" s="183"/>
    </row>
    <row r="372" ht="15.75" customHeight="1">
      <c r="A372" s="183"/>
      <c r="B372" s="183"/>
      <c r="C372" s="183"/>
      <c r="D372" s="183"/>
      <c r="E372" s="183"/>
      <c r="F372" s="191"/>
      <c r="G372" s="183"/>
    </row>
    <row r="373" ht="15.75" customHeight="1">
      <c r="A373" s="183"/>
      <c r="B373" s="183"/>
      <c r="C373" s="183"/>
      <c r="D373" s="183"/>
      <c r="E373" s="183"/>
      <c r="F373" s="191"/>
      <c r="G373" s="183"/>
    </row>
    <row r="374" ht="15.75" customHeight="1">
      <c r="A374" s="183"/>
      <c r="B374" s="183"/>
      <c r="C374" s="183"/>
      <c r="D374" s="183"/>
      <c r="E374" s="183"/>
      <c r="F374" s="191"/>
      <c r="G374" s="183"/>
    </row>
    <row r="375" ht="15.75" customHeight="1">
      <c r="A375" s="183"/>
      <c r="B375" s="183"/>
      <c r="C375" s="183"/>
      <c r="D375" s="183"/>
      <c r="E375" s="183"/>
      <c r="F375" s="191"/>
      <c r="G375" s="183"/>
    </row>
    <row r="376" ht="15.75" customHeight="1">
      <c r="A376" s="183"/>
      <c r="B376" s="183"/>
      <c r="C376" s="183"/>
      <c r="D376" s="183"/>
      <c r="E376" s="183"/>
      <c r="F376" s="191"/>
      <c r="G376" s="183"/>
    </row>
    <row r="377" ht="15.75" customHeight="1">
      <c r="A377" s="183"/>
      <c r="B377" s="183"/>
      <c r="C377" s="183"/>
      <c r="D377" s="183"/>
      <c r="E377" s="183"/>
      <c r="F377" s="191"/>
      <c r="G377" s="183"/>
    </row>
    <row r="378" ht="15.75" customHeight="1">
      <c r="A378" s="183"/>
      <c r="B378" s="183"/>
      <c r="C378" s="183"/>
      <c r="D378" s="183"/>
      <c r="E378" s="183"/>
      <c r="F378" s="191"/>
      <c r="G378" s="183"/>
    </row>
    <row r="379" ht="15.75" customHeight="1">
      <c r="A379" s="183"/>
      <c r="B379" s="183"/>
      <c r="C379" s="183"/>
      <c r="D379" s="183"/>
      <c r="E379" s="183"/>
      <c r="F379" s="191"/>
      <c r="G379" s="183"/>
    </row>
    <row r="380" ht="15.75" customHeight="1">
      <c r="A380" s="183"/>
      <c r="B380" s="183"/>
      <c r="C380" s="183"/>
      <c r="D380" s="183"/>
      <c r="E380" s="183"/>
      <c r="F380" s="191"/>
      <c r="G380" s="183"/>
    </row>
    <row r="381" ht="15.75" customHeight="1">
      <c r="A381" s="183"/>
      <c r="B381" s="183"/>
      <c r="C381" s="183"/>
      <c r="D381" s="183"/>
      <c r="E381" s="183"/>
      <c r="F381" s="191"/>
      <c r="G381" s="183"/>
    </row>
    <row r="382" ht="15.75" customHeight="1">
      <c r="A382" s="183"/>
      <c r="B382" s="183"/>
      <c r="C382" s="183"/>
      <c r="D382" s="183"/>
      <c r="E382" s="183"/>
      <c r="F382" s="191"/>
      <c r="G382" s="183"/>
    </row>
    <row r="383" ht="15.75" customHeight="1">
      <c r="A383" s="183"/>
      <c r="B383" s="183"/>
      <c r="C383" s="183"/>
      <c r="D383" s="183"/>
      <c r="E383" s="183"/>
      <c r="F383" s="191"/>
      <c r="G383" s="183"/>
    </row>
    <row r="384" ht="15.75" customHeight="1">
      <c r="A384" s="183"/>
      <c r="B384" s="183"/>
      <c r="C384" s="183"/>
      <c r="D384" s="183"/>
      <c r="E384" s="183"/>
      <c r="F384" s="191"/>
      <c r="G384" s="183"/>
    </row>
    <row r="385" ht="15.75" customHeight="1">
      <c r="A385" s="183"/>
      <c r="B385" s="183"/>
      <c r="C385" s="183"/>
      <c r="D385" s="183"/>
      <c r="E385" s="183"/>
      <c r="F385" s="191"/>
      <c r="G385" s="183"/>
    </row>
    <row r="386" ht="15.75" customHeight="1">
      <c r="A386" s="183"/>
      <c r="B386" s="183"/>
      <c r="C386" s="183"/>
      <c r="D386" s="183"/>
      <c r="E386" s="183"/>
      <c r="F386" s="191"/>
      <c r="G386" s="183"/>
    </row>
    <row r="387" ht="15.75" customHeight="1">
      <c r="A387" s="183"/>
      <c r="B387" s="183"/>
      <c r="C387" s="183"/>
      <c r="D387" s="183"/>
      <c r="E387" s="183"/>
      <c r="F387" s="191"/>
      <c r="G387" s="183"/>
    </row>
    <row r="388" ht="15.75" customHeight="1">
      <c r="A388" s="183"/>
      <c r="B388" s="183"/>
      <c r="C388" s="183"/>
      <c r="D388" s="183"/>
      <c r="E388" s="183"/>
      <c r="F388" s="191"/>
      <c r="G388" s="183"/>
    </row>
    <row r="389" ht="15.75" customHeight="1">
      <c r="A389" s="183"/>
      <c r="B389" s="183"/>
      <c r="C389" s="183"/>
      <c r="D389" s="183"/>
      <c r="E389" s="183"/>
      <c r="F389" s="191"/>
      <c r="G389" s="183"/>
    </row>
    <row r="390" ht="15.75" customHeight="1">
      <c r="A390" s="183"/>
      <c r="B390" s="183"/>
      <c r="C390" s="183"/>
      <c r="D390" s="183"/>
      <c r="E390" s="183"/>
      <c r="F390" s="191"/>
      <c r="G390" s="183"/>
    </row>
    <row r="391" ht="15.75" customHeight="1">
      <c r="A391" s="183"/>
      <c r="B391" s="183"/>
      <c r="C391" s="183"/>
      <c r="D391" s="183"/>
      <c r="E391" s="183"/>
      <c r="F391" s="191"/>
      <c r="G391" s="183"/>
    </row>
    <row r="392" ht="15.75" customHeight="1">
      <c r="A392" s="183"/>
      <c r="B392" s="183"/>
      <c r="C392" s="183"/>
      <c r="D392" s="183"/>
      <c r="E392" s="183"/>
      <c r="F392" s="191"/>
      <c r="G392" s="183"/>
    </row>
    <row r="393" ht="15.75" customHeight="1">
      <c r="A393" s="183"/>
      <c r="B393" s="183"/>
      <c r="C393" s="183"/>
      <c r="D393" s="183"/>
      <c r="E393" s="183"/>
      <c r="F393" s="191"/>
      <c r="G393" s="183"/>
    </row>
    <row r="394" ht="15.75" customHeight="1">
      <c r="A394" s="183"/>
      <c r="B394" s="183"/>
      <c r="C394" s="183"/>
      <c r="D394" s="183"/>
      <c r="E394" s="183"/>
      <c r="F394" s="191"/>
      <c r="G394" s="183"/>
    </row>
    <row r="395" ht="15.75" customHeight="1">
      <c r="A395" s="183"/>
      <c r="B395" s="183"/>
      <c r="C395" s="183"/>
      <c r="D395" s="183"/>
      <c r="E395" s="183"/>
      <c r="F395" s="191"/>
      <c r="G395" s="183"/>
    </row>
    <row r="396" ht="15.75" customHeight="1">
      <c r="A396" s="183"/>
      <c r="B396" s="183"/>
      <c r="C396" s="183"/>
      <c r="D396" s="183"/>
      <c r="E396" s="183"/>
      <c r="F396" s="191"/>
      <c r="G396" s="183"/>
    </row>
    <row r="397" ht="15.75" customHeight="1">
      <c r="A397" s="183"/>
      <c r="B397" s="183"/>
      <c r="C397" s="183"/>
      <c r="D397" s="183"/>
      <c r="E397" s="183"/>
      <c r="F397" s="191"/>
      <c r="G397" s="183"/>
    </row>
    <row r="398" ht="15.75" customHeight="1">
      <c r="A398" s="183"/>
      <c r="B398" s="183"/>
      <c r="C398" s="183"/>
      <c r="D398" s="183"/>
      <c r="E398" s="183"/>
      <c r="F398" s="191"/>
      <c r="G398" s="183"/>
    </row>
    <row r="399" ht="15.75" customHeight="1">
      <c r="A399" s="183"/>
      <c r="B399" s="183"/>
      <c r="C399" s="183"/>
      <c r="D399" s="183"/>
      <c r="E399" s="183"/>
      <c r="F399" s="191"/>
      <c r="G399" s="183"/>
    </row>
    <row r="400" ht="15.75" customHeight="1">
      <c r="A400" s="183"/>
      <c r="B400" s="183"/>
      <c r="C400" s="183"/>
      <c r="D400" s="183"/>
      <c r="E400" s="183"/>
      <c r="F400" s="191"/>
      <c r="G400" s="183"/>
    </row>
    <row r="401" ht="15.75" customHeight="1">
      <c r="A401" s="183"/>
      <c r="B401" s="183"/>
      <c r="C401" s="183"/>
      <c r="D401" s="183"/>
      <c r="E401" s="183"/>
      <c r="F401" s="191"/>
      <c r="G401" s="183"/>
    </row>
    <row r="402" ht="15.75" customHeight="1">
      <c r="A402" s="183"/>
      <c r="B402" s="183"/>
      <c r="C402" s="183"/>
      <c r="D402" s="183"/>
      <c r="E402" s="183"/>
      <c r="F402" s="191"/>
      <c r="G402" s="183"/>
    </row>
    <row r="403" ht="15.75" customHeight="1">
      <c r="A403" s="183"/>
      <c r="B403" s="183"/>
      <c r="C403" s="183"/>
      <c r="D403" s="183"/>
      <c r="E403" s="183"/>
      <c r="F403" s="191"/>
      <c r="G403" s="183"/>
    </row>
    <row r="404" ht="15.75" customHeight="1">
      <c r="A404" s="183"/>
      <c r="B404" s="183"/>
      <c r="C404" s="183"/>
      <c r="D404" s="183"/>
      <c r="E404" s="183"/>
      <c r="F404" s="191"/>
      <c r="G404" s="183"/>
    </row>
    <row r="405" ht="15.75" customHeight="1">
      <c r="A405" s="183"/>
      <c r="B405" s="183"/>
      <c r="C405" s="183"/>
      <c r="D405" s="183"/>
      <c r="E405" s="183"/>
      <c r="F405" s="191"/>
      <c r="G405" s="183"/>
    </row>
    <row r="406" ht="15.75" customHeight="1">
      <c r="A406" s="183"/>
      <c r="B406" s="183"/>
      <c r="C406" s="183"/>
      <c r="D406" s="183"/>
      <c r="E406" s="183"/>
      <c r="F406" s="191"/>
      <c r="G406" s="183"/>
    </row>
    <row r="407" ht="15.75" customHeight="1">
      <c r="A407" s="183"/>
      <c r="B407" s="183"/>
      <c r="C407" s="183"/>
      <c r="D407" s="183"/>
      <c r="E407" s="183"/>
      <c r="F407" s="191"/>
      <c r="G407" s="183"/>
    </row>
    <row r="408" ht="15.75" customHeight="1">
      <c r="A408" s="183"/>
      <c r="B408" s="183"/>
      <c r="C408" s="183"/>
      <c r="D408" s="183"/>
      <c r="E408" s="183"/>
      <c r="F408" s="191"/>
      <c r="G408" s="183"/>
    </row>
    <row r="409" ht="15.75" customHeight="1">
      <c r="A409" s="183"/>
      <c r="B409" s="183"/>
      <c r="C409" s="183"/>
      <c r="D409" s="183"/>
      <c r="E409" s="183"/>
      <c r="F409" s="191"/>
      <c r="G409" s="183"/>
    </row>
    <row r="410" ht="15.75" customHeight="1">
      <c r="A410" s="183"/>
      <c r="B410" s="183"/>
      <c r="C410" s="183"/>
      <c r="D410" s="183"/>
      <c r="E410" s="183"/>
      <c r="F410" s="191"/>
      <c r="G410" s="183"/>
    </row>
    <row r="411" ht="15.75" customHeight="1">
      <c r="A411" s="183"/>
      <c r="B411" s="183"/>
      <c r="C411" s="183"/>
      <c r="D411" s="183"/>
      <c r="E411" s="183"/>
      <c r="F411" s="191"/>
      <c r="G411" s="183"/>
    </row>
    <row r="412" ht="15.75" customHeight="1">
      <c r="A412" s="183"/>
      <c r="B412" s="183"/>
      <c r="C412" s="183"/>
      <c r="D412" s="183"/>
      <c r="E412" s="183"/>
      <c r="F412" s="191"/>
      <c r="G412" s="183"/>
    </row>
    <row r="413" ht="15.75" customHeight="1">
      <c r="A413" s="183"/>
      <c r="B413" s="183"/>
      <c r="C413" s="183"/>
      <c r="D413" s="183"/>
      <c r="E413" s="183"/>
      <c r="F413" s="191"/>
      <c r="G413" s="183"/>
    </row>
    <row r="414" ht="15.75" customHeight="1">
      <c r="A414" s="183"/>
      <c r="B414" s="183"/>
      <c r="C414" s="183"/>
      <c r="D414" s="183"/>
      <c r="E414" s="183"/>
      <c r="F414" s="191"/>
      <c r="G414" s="183"/>
    </row>
    <row r="415" ht="15.75" customHeight="1">
      <c r="A415" s="183"/>
      <c r="B415" s="183"/>
      <c r="C415" s="183"/>
      <c r="D415" s="183"/>
      <c r="E415" s="183"/>
      <c r="F415" s="191"/>
      <c r="G415" s="183"/>
    </row>
    <row r="416" ht="15.75" customHeight="1">
      <c r="A416" s="183"/>
      <c r="B416" s="183"/>
      <c r="C416" s="183"/>
      <c r="D416" s="183"/>
      <c r="E416" s="183"/>
      <c r="F416" s="191"/>
      <c r="G416" s="183"/>
    </row>
    <row r="417" ht="15.75" customHeight="1">
      <c r="A417" s="183"/>
      <c r="B417" s="183"/>
      <c r="C417" s="183"/>
      <c r="D417" s="183"/>
      <c r="E417" s="183"/>
      <c r="F417" s="191"/>
      <c r="G417" s="183"/>
    </row>
    <row r="418" ht="15.75" customHeight="1">
      <c r="A418" s="183"/>
      <c r="B418" s="183"/>
      <c r="C418" s="183"/>
      <c r="D418" s="183"/>
      <c r="E418" s="183"/>
      <c r="F418" s="191"/>
      <c r="G418" s="183"/>
    </row>
    <row r="419" ht="15.75" customHeight="1">
      <c r="A419" s="183"/>
      <c r="B419" s="183"/>
      <c r="C419" s="183"/>
      <c r="D419" s="183"/>
      <c r="E419" s="183"/>
      <c r="F419" s="191"/>
      <c r="G419" s="183"/>
    </row>
    <row r="420" ht="15.75" customHeight="1">
      <c r="A420" s="183"/>
      <c r="B420" s="183"/>
      <c r="C420" s="183"/>
      <c r="D420" s="183"/>
      <c r="E420" s="183"/>
      <c r="F420" s="191"/>
      <c r="G420" s="183"/>
    </row>
    <row r="421" ht="15.75" customHeight="1">
      <c r="A421" s="183"/>
      <c r="B421" s="183"/>
      <c r="C421" s="183"/>
      <c r="D421" s="183"/>
      <c r="E421" s="183"/>
      <c r="F421" s="191"/>
      <c r="G421" s="183"/>
    </row>
    <row r="422" ht="15.75" customHeight="1">
      <c r="A422" s="183"/>
      <c r="B422" s="183"/>
      <c r="C422" s="183"/>
      <c r="D422" s="183"/>
      <c r="E422" s="183"/>
      <c r="F422" s="191"/>
      <c r="G422" s="183"/>
    </row>
    <row r="423" ht="15.75" customHeight="1">
      <c r="A423" s="183"/>
      <c r="B423" s="183"/>
      <c r="C423" s="183"/>
      <c r="D423" s="183"/>
      <c r="E423" s="183"/>
      <c r="F423" s="191"/>
      <c r="G423" s="183"/>
    </row>
    <row r="424" ht="15.75" customHeight="1">
      <c r="A424" s="183"/>
      <c r="B424" s="183"/>
      <c r="C424" s="183"/>
      <c r="D424" s="183"/>
      <c r="E424" s="183"/>
      <c r="F424" s="191"/>
      <c r="G424" s="183"/>
    </row>
    <row r="425" ht="15.75" customHeight="1">
      <c r="A425" s="183"/>
      <c r="B425" s="183"/>
      <c r="C425" s="183"/>
      <c r="D425" s="183"/>
      <c r="E425" s="183"/>
      <c r="F425" s="191"/>
      <c r="G425" s="183"/>
    </row>
    <row r="426" ht="15.75" customHeight="1">
      <c r="A426" s="183"/>
      <c r="B426" s="183"/>
      <c r="C426" s="183"/>
      <c r="D426" s="183"/>
      <c r="E426" s="183"/>
      <c r="F426" s="191"/>
      <c r="G426" s="183"/>
    </row>
    <row r="427" ht="15.75" customHeight="1">
      <c r="A427" s="183"/>
      <c r="B427" s="183"/>
      <c r="C427" s="183"/>
      <c r="D427" s="183"/>
      <c r="E427" s="183"/>
      <c r="F427" s="191"/>
      <c r="G427" s="183"/>
    </row>
    <row r="428" ht="15.75" customHeight="1">
      <c r="A428" s="183"/>
      <c r="B428" s="183"/>
      <c r="C428" s="183"/>
      <c r="D428" s="183"/>
      <c r="E428" s="183"/>
      <c r="F428" s="191"/>
      <c r="G428" s="183"/>
    </row>
    <row r="429" ht="15.75" customHeight="1">
      <c r="A429" s="183"/>
      <c r="B429" s="183"/>
      <c r="C429" s="183"/>
      <c r="D429" s="183"/>
      <c r="E429" s="183"/>
      <c r="F429" s="191"/>
      <c r="G429" s="183"/>
    </row>
    <row r="430" ht="15.75" customHeight="1">
      <c r="A430" s="183"/>
      <c r="B430" s="183"/>
      <c r="C430" s="183"/>
      <c r="D430" s="183"/>
      <c r="E430" s="183"/>
      <c r="F430" s="191"/>
      <c r="G430" s="183"/>
    </row>
    <row r="431" ht="15.75" customHeight="1">
      <c r="A431" s="183"/>
      <c r="B431" s="183"/>
      <c r="C431" s="183"/>
      <c r="D431" s="183"/>
      <c r="E431" s="183"/>
      <c r="F431" s="191"/>
      <c r="G431" s="183"/>
    </row>
    <row r="432" ht="15.75" customHeight="1">
      <c r="A432" s="183"/>
      <c r="B432" s="183"/>
      <c r="C432" s="183"/>
      <c r="D432" s="183"/>
      <c r="E432" s="183"/>
      <c r="F432" s="191"/>
      <c r="G432" s="183"/>
    </row>
    <row r="433" ht="15.75" customHeight="1">
      <c r="A433" s="183"/>
      <c r="B433" s="183"/>
      <c r="C433" s="183"/>
      <c r="D433" s="183"/>
      <c r="E433" s="183"/>
      <c r="F433" s="191"/>
      <c r="G433" s="183"/>
    </row>
    <row r="434" ht="15.75" customHeight="1">
      <c r="A434" s="183"/>
      <c r="B434" s="183"/>
      <c r="C434" s="183"/>
      <c r="D434" s="183"/>
      <c r="E434" s="183"/>
      <c r="F434" s="191"/>
      <c r="G434" s="183"/>
    </row>
    <row r="435" ht="15.75" customHeight="1">
      <c r="A435" s="183"/>
      <c r="B435" s="183"/>
      <c r="C435" s="183"/>
      <c r="D435" s="183"/>
      <c r="E435" s="183"/>
      <c r="F435" s="191"/>
      <c r="G435" s="183"/>
    </row>
    <row r="436" ht="15.75" customHeight="1">
      <c r="A436" s="183"/>
      <c r="B436" s="183"/>
      <c r="C436" s="183"/>
      <c r="D436" s="183"/>
      <c r="E436" s="183"/>
      <c r="F436" s="191"/>
      <c r="G436" s="183"/>
    </row>
    <row r="437" ht="15.75" customHeight="1">
      <c r="A437" s="183"/>
      <c r="B437" s="183"/>
      <c r="C437" s="183"/>
      <c r="D437" s="183"/>
      <c r="E437" s="183"/>
      <c r="F437" s="191"/>
      <c r="G437" s="183"/>
    </row>
    <row r="438" ht="15.75" customHeight="1">
      <c r="A438" s="183"/>
      <c r="B438" s="183"/>
      <c r="C438" s="183"/>
      <c r="D438" s="183"/>
      <c r="E438" s="183"/>
      <c r="F438" s="191"/>
      <c r="G438" s="183"/>
    </row>
    <row r="439" ht="15.75" customHeight="1">
      <c r="A439" s="183"/>
      <c r="B439" s="183"/>
      <c r="C439" s="183"/>
      <c r="D439" s="183"/>
      <c r="E439" s="183"/>
      <c r="F439" s="191"/>
      <c r="G439" s="183"/>
    </row>
    <row r="440" ht="15.75" customHeight="1">
      <c r="A440" s="183"/>
      <c r="B440" s="183"/>
      <c r="C440" s="183"/>
      <c r="D440" s="183"/>
      <c r="E440" s="183"/>
      <c r="F440" s="191"/>
      <c r="G440" s="183"/>
    </row>
    <row r="441" ht="15.75" customHeight="1">
      <c r="A441" s="183"/>
      <c r="B441" s="183"/>
      <c r="C441" s="183"/>
      <c r="D441" s="183"/>
      <c r="E441" s="183"/>
      <c r="F441" s="191"/>
      <c r="G441" s="183"/>
    </row>
    <row r="442" ht="15.75" customHeight="1">
      <c r="A442" s="183"/>
      <c r="B442" s="183"/>
      <c r="C442" s="183"/>
      <c r="D442" s="183"/>
      <c r="E442" s="183"/>
      <c r="F442" s="191"/>
      <c r="G442" s="183"/>
    </row>
    <row r="443" ht="15.75" customHeight="1">
      <c r="A443" s="183"/>
      <c r="B443" s="183"/>
      <c r="C443" s="183"/>
      <c r="D443" s="183"/>
      <c r="E443" s="183"/>
      <c r="F443" s="191"/>
      <c r="G443" s="183"/>
    </row>
    <row r="444" ht="15.75" customHeight="1">
      <c r="A444" s="183"/>
      <c r="B444" s="183"/>
      <c r="C444" s="183"/>
      <c r="D444" s="183"/>
      <c r="E444" s="183"/>
      <c r="F444" s="191"/>
      <c r="G444" s="183"/>
    </row>
    <row r="445" ht="15.75" customHeight="1">
      <c r="A445" s="183"/>
      <c r="B445" s="183"/>
      <c r="C445" s="183"/>
      <c r="D445" s="183"/>
      <c r="E445" s="183"/>
      <c r="F445" s="191"/>
      <c r="G445" s="183"/>
    </row>
    <row r="446" ht="15.75" customHeight="1">
      <c r="A446" s="183"/>
      <c r="B446" s="183"/>
      <c r="C446" s="183"/>
      <c r="D446" s="183"/>
      <c r="E446" s="183"/>
      <c r="F446" s="191"/>
      <c r="G446" s="183"/>
    </row>
    <row r="447" ht="15.75" customHeight="1">
      <c r="A447" s="183"/>
      <c r="B447" s="183"/>
      <c r="C447" s="183"/>
      <c r="D447" s="183"/>
      <c r="E447" s="183"/>
      <c r="F447" s="191"/>
      <c r="G447" s="183"/>
    </row>
    <row r="448" ht="15.75" customHeight="1">
      <c r="A448" s="183"/>
      <c r="B448" s="183"/>
      <c r="C448" s="183"/>
      <c r="D448" s="183"/>
      <c r="E448" s="183"/>
      <c r="F448" s="191"/>
      <c r="G448" s="183"/>
    </row>
    <row r="449" ht="15.75" customHeight="1">
      <c r="A449" s="183"/>
      <c r="B449" s="183"/>
      <c r="C449" s="183"/>
      <c r="D449" s="183"/>
      <c r="E449" s="183"/>
      <c r="F449" s="191"/>
      <c r="G449" s="183"/>
    </row>
    <row r="450" ht="15.75" customHeight="1">
      <c r="A450" s="183"/>
      <c r="B450" s="183"/>
      <c r="C450" s="183"/>
      <c r="D450" s="183"/>
      <c r="E450" s="183"/>
      <c r="F450" s="191"/>
      <c r="G450" s="183"/>
    </row>
    <row r="451" ht="15.75" customHeight="1">
      <c r="A451" s="183"/>
      <c r="B451" s="183"/>
      <c r="C451" s="183"/>
      <c r="D451" s="183"/>
      <c r="E451" s="183"/>
      <c r="F451" s="191"/>
      <c r="G451" s="183"/>
    </row>
    <row r="452" ht="15.75" customHeight="1">
      <c r="A452" s="183"/>
      <c r="B452" s="183"/>
      <c r="C452" s="183"/>
      <c r="D452" s="183"/>
      <c r="E452" s="183"/>
      <c r="F452" s="191"/>
      <c r="G452" s="183"/>
    </row>
    <row r="453" ht="15.75" customHeight="1">
      <c r="A453" s="183"/>
      <c r="B453" s="183"/>
      <c r="C453" s="183"/>
      <c r="D453" s="183"/>
      <c r="E453" s="183"/>
      <c r="F453" s="191"/>
      <c r="G453" s="183"/>
    </row>
    <row r="454" ht="15.75" customHeight="1">
      <c r="A454" s="183"/>
      <c r="B454" s="183"/>
      <c r="C454" s="183"/>
      <c r="D454" s="183"/>
      <c r="E454" s="183"/>
      <c r="F454" s="191"/>
      <c r="G454" s="183"/>
    </row>
    <row r="455" ht="15.75" customHeight="1">
      <c r="A455" s="183"/>
      <c r="B455" s="183"/>
      <c r="C455" s="183"/>
      <c r="D455" s="183"/>
      <c r="E455" s="183"/>
      <c r="F455" s="191"/>
      <c r="G455" s="183"/>
    </row>
    <row r="456" ht="15.75" customHeight="1">
      <c r="A456" s="183"/>
      <c r="B456" s="183"/>
      <c r="C456" s="183"/>
      <c r="D456" s="183"/>
      <c r="E456" s="183"/>
      <c r="F456" s="191"/>
      <c r="G456" s="183"/>
    </row>
    <row r="457" ht="15.75" customHeight="1">
      <c r="A457" s="183"/>
      <c r="B457" s="183"/>
      <c r="C457" s="183"/>
      <c r="D457" s="183"/>
      <c r="E457" s="183"/>
      <c r="F457" s="191"/>
      <c r="G457" s="183"/>
    </row>
    <row r="458" ht="15.75" customHeight="1">
      <c r="A458" s="183"/>
      <c r="B458" s="183"/>
      <c r="C458" s="183"/>
      <c r="D458" s="183"/>
      <c r="E458" s="183"/>
      <c r="F458" s="191"/>
      <c r="G458" s="183"/>
    </row>
    <row r="459" ht="15.75" customHeight="1">
      <c r="A459" s="183"/>
      <c r="B459" s="183"/>
      <c r="C459" s="183"/>
      <c r="D459" s="183"/>
      <c r="E459" s="183"/>
      <c r="F459" s="191"/>
      <c r="G459" s="183"/>
    </row>
    <row r="460" ht="15.75" customHeight="1">
      <c r="A460" s="183"/>
      <c r="B460" s="183"/>
      <c r="C460" s="183"/>
      <c r="D460" s="183"/>
      <c r="E460" s="183"/>
      <c r="F460" s="191"/>
      <c r="G460" s="183"/>
    </row>
    <row r="461" ht="15.75" customHeight="1">
      <c r="A461" s="183"/>
      <c r="B461" s="183"/>
      <c r="C461" s="183"/>
      <c r="D461" s="183"/>
      <c r="E461" s="183"/>
      <c r="F461" s="191"/>
      <c r="G461" s="183"/>
    </row>
    <row r="462" ht="15.75" customHeight="1">
      <c r="A462" s="183"/>
      <c r="B462" s="183"/>
      <c r="C462" s="183"/>
      <c r="D462" s="183"/>
      <c r="E462" s="183"/>
      <c r="F462" s="191"/>
      <c r="G462" s="183"/>
    </row>
    <row r="463" ht="15.75" customHeight="1">
      <c r="A463" s="183"/>
      <c r="B463" s="183"/>
      <c r="C463" s="183"/>
      <c r="D463" s="183"/>
      <c r="E463" s="183"/>
      <c r="F463" s="191"/>
      <c r="G463" s="183"/>
    </row>
    <row r="464" ht="15.75" customHeight="1">
      <c r="A464" s="183"/>
      <c r="B464" s="183"/>
      <c r="C464" s="183"/>
      <c r="D464" s="183"/>
      <c r="E464" s="183"/>
      <c r="F464" s="191"/>
      <c r="G464" s="183"/>
    </row>
    <row r="465" ht="15.75" customHeight="1">
      <c r="A465" s="183"/>
      <c r="B465" s="183"/>
      <c r="C465" s="183"/>
      <c r="D465" s="183"/>
      <c r="E465" s="183"/>
      <c r="F465" s="191"/>
      <c r="G465" s="183"/>
    </row>
    <row r="466" ht="15.75" customHeight="1">
      <c r="A466" s="183"/>
      <c r="B466" s="183"/>
      <c r="C466" s="183"/>
      <c r="D466" s="183"/>
      <c r="E466" s="183"/>
      <c r="F466" s="191"/>
      <c r="G466" s="183"/>
    </row>
    <row r="467" ht="15.75" customHeight="1">
      <c r="A467" s="183"/>
      <c r="B467" s="183"/>
      <c r="C467" s="183"/>
      <c r="D467" s="183"/>
      <c r="E467" s="183"/>
      <c r="F467" s="191"/>
      <c r="G467" s="183"/>
    </row>
    <row r="468" ht="15.75" customHeight="1">
      <c r="A468" s="183"/>
      <c r="B468" s="183"/>
      <c r="C468" s="183"/>
      <c r="D468" s="183"/>
      <c r="E468" s="183"/>
      <c r="F468" s="191"/>
      <c r="G468" s="183"/>
    </row>
    <row r="469" ht="15.75" customHeight="1">
      <c r="A469" s="183"/>
      <c r="B469" s="183"/>
      <c r="C469" s="183"/>
      <c r="D469" s="183"/>
      <c r="E469" s="183"/>
      <c r="F469" s="191"/>
      <c r="G469" s="183"/>
    </row>
    <row r="470" ht="15.75" customHeight="1">
      <c r="A470" s="183"/>
      <c r="B470" s="183"/>
      <c r="C470" s="183"/>
      <c r="D470" s="183"/>
      <c r="E470" s="183"/>
      <c r="F470" s="191"/>
      <c r="G470" s="183"/>
    </row>
    <row r="471" ht="15.75" customHeight="1">
      <c r="A471" s="183"/>
      <c r="B471" s="183"/>
      <c r="C471" s="183"/>
      <c r="D471" s="183"/>
      <c r="E471" s="183"/>
      <c r="F471" s="191"/>
      <c r="G471" s="183"/>
    </row>
    <row r="472" ht="15.75" customHeight="1">
      <c r="A472" s="183"/>
      <c r="B472" s="183"/>
      <c r="C472" s="183"/>
      <c r="D472" s="183"/>
      <c r="E472" s="183"/>
      <c r="F472" s="191"/>
      <c r="G472" s="183"/>
    </row>
    <row r="473" ht="15.75" customHeight="1">
      <c r="A473" s="183"/>
      <c r="B473" s="183"/>
      <c r="C473" s="183"/>
      <c r="D473" s="183"/>
      <c r="E473" s="183"/>
      <c r="F473" s="191"/>
      <c r="G473" s="183"/>
    </row>
    <row r="474" ht="15.75" customHeight="1">
      <c r="A474" s="183"/>
      <c r="B474" s="183"/>
      <c r="C474" s="183"/>
      <c r="D474" s="183"/>
      <c r="E474" s="183"/>
      <c r="F474" s="191"/>
      <c r="G474" s="183"/>
    </row>
    <row r="475" ht="15.75" customHeight="1">
      <c r="A475" s="183"/>
      <c r="B475" s="183"/>
      <c r="C475" s="183"/>
      <c r="D475" s="183"/>
      <c r="E475" s="183"/>
      <c r="F475" s="191"/>
      <c r="G475" s="183"/>
    </row>
    <row r="476" ht="15.75" customHeight="1">
      <c r="A476" s="183"/>
      <c r="B476" s="183"/>
      <c r="C476" s="183"/>
      <c r="D476" s="183"/>
      <c r="E476" s="183"/>
      <c r="F476" s="191"/>
      <c r="G476" s="183"/>
    </row>
    <row r="477" ht="15.75" customHeight="1">
      <c r="A477" s="183"/>
      <c r="B477" s="183"/>
      <c r="C477" s="183"/>
      <c r="D477" s="183"/>
      <c r="E477" s="183"/>
      <c r="F477" s="191"/>
      <c r="G477" s="183"/>
    </row>
    <row r="478" ht="15.75" customHeight="1">
      <c r="A478" s="183"/>
      <c r="B478" s="183"/>
      <c r="C478" s="183"/>
      <c r="D478" s="183"/>
      <c r="E478" s="183"/>
      <c r="F478" s="191"/>
      <c r="G478" s="183"/>
    </row>
    <row r="479" ht="15.75" customHeight="1">
      <c r="A479" s="183"/>
      <c r="B479" s="183"/>
      <c r="C479" s="183"/>
      <c r="D479" s="183"/>
      <c r="E479" s="183"/>
      <c r="F479" s="191"/>
      <c r="G479" s="183"/>
    </row>
    <row r="480" ht="15.75" customHeight="1">
      <c r="A480" s="183"/>
      <c r="B480" s="183"/>
      <c r="C480" s="183"/>
      <c r="D480" s="183"/>
      <c r="E480" s="183"/>
      <c r="F480" s="191"/>
      <c r="G480" s="183"/>
    </row>
    <row r="481" ht="15.75" customHeight="1">
      <c r="A481" s="183"/>
      <c r="B481" s="183"/>
      <c r="C481" s="183"/>
      <c r="D481" s="183"/>
      <c r="E481" s="183"/>
      <c r="F481" s="191"/>
      <c r="G481" s="183"/>
    </row>
    <row r="482" ht="15.75" customHeight="1">
      <c r="A482" s="183"/>
      <c r="B482" s="183"/>
      <c r="C482" s="183"/>
      <c r="D482" s="183"/>
      <c r="E482" s="183"/>
      <c r="F482" s="191"/>
      <c r="G482" s="183"/>
    </row>
    <row r="483" ht="15.75" customHeight="1">
      <c r="A483" s="183"/>
      <c r="B483" s="183"/>
      <c r="C483" s="183"/>
      <c r="D483" s="183"/>
      <c r="E483" s="183"/>
      <c r="F483" s="191"/>
      <c r="G483" s="183"/>
    </row>
    <row r="484" ht="15.75" customHeight="1">
      <c r="A484" s="183"/>
      <c r="B484" s="183"/>
      <c r="C484" s="183"/>
      <c r="D484" s="183"/>
      <c r="E484" s="183"/>
      <c r="F484" s="191"/>
      <c r="G484" s="183"/>
    </row>
    <row r="485" ht="15.75" customHeight="1">
      <c r="A485" s="183"/>
      <c r="B485" s="183"/>
      <c r="C485" s="183"/>
      <c r="D485" s="183"/>
      <c r="E485" s="183"/>
      <c r="F485" s="191"/>
      <c r="G485" s="183"/>
    </row>
    <row r="486" ht="15.75" customHeight="1">
      <c r="A486" s="183"/>
      <c r="B486" s="183"/>
      <c r="C486" s="183"/>
      <c r="D486" s="183"/>
      <c r="E486" s="183"/>
      <c r="F486" s="191"/>
      <c r="G486" s="183"/>
    </row>
    <row r="487" ht="15.75" customHeight="1">
      <c r="A487" s="183"/>
      <c r="B487" s="183"/>
      <c r="C487" s="183"/>
      <c r="D487" s="183"/>
      <c r="E487" s="183"/>
      <c r="F487" s="191"/>
      <c r="G487" s="183"/>
    </row>
    <row r="488" ht="15.75" customHeight="1">
      <c r="A488" s="183"/>
      <c r="B488" s="183"/>
      <c r="C488" s="183"/>
      <c r="D488" s="183"/>
      <c r="E488" s="183"/>
      <c r="F488" s="191"/>
      <c r="G488" s="183"/>
    </row>
    <row r="489" ht="15.75" customHeight="1">
      <c r="A489" s="183"/>
      <c r="B489" s="183"/>
      <c r="C489" s="183"/>
      <c r="D489" s="183"/>
      <c r="E489" s="183"/>
      <c r="F489" s="191"/>
      <c r="G489" s="183"/>
    </row>
    <row r="490" ht="15.75" customHeight="1">
      <c r="A490" s="183"/>
      <c r="B490" s="183"/>
      <c r="C490" s="183"/>
      <c r="D490" s="183"/>
      <c r="E490" s="183"/>
      <c r="F490" s="191"/>
      <c r="G490" s="183"/>
    </row>
    <row r="491" ht="15.75" customHeight="1">
      <c r="A491" s="183"/>
      <c r="B491" s="183"/>
      <c r="C491" s="183"/>
      <c r="D491" s="183"/>
      <c r="E491" s="183"/>
      <c r="F491" s="191"/>
      <c r="G491" s="183"/>
    </row>
    <row r="492" ht="15.75" customHeight="1">
      <c r="A492" s="183"/>
      <c r="B492" s="183"/>
      <c r="C492" s="183"/>
      <c r="D492" s="183"/>
      <c r="E492" s="183"/>
      <c r="F492" s="191"/>
      <c r="G492" s="183"/>
    </row>
    <row r="493" ht="15.75" customHeight="1">
      <c r="A493" s="183"/>
      <c r="B493" s="183"/>
      <c r="C493" s="183"/>
      <c r="D493" s="183"/>
      <c r="E493" s="183"/>
      <c r="F493" s="191"/>
      <c r="G493" s="183"/>
    </row>
    <row r="494" ht="15.75" customHeight="1">
      <c r="A494" s="183"/>
      <c r="B494" s="183"/>
      <c r="C494" s="183"/>
      <c r="D494" s="183"/>
      <c r="E494" s="183"/>
      <c r="F494" s="191"/>
      <c r="G494" s="183"/>
    </row>
    <row r="495" ht="15.75" customHeight="1">
      <c r="A495" s="183"/>
      <c r="B495" s="183"/>
      <c r="C495" s="183"/>
      <c r="D495" s="183"/>
      <c r="E495" s="183"/>
      <c r="F495" s="191"/>
      <c r="G495" s="183"/>
    </row>
    <row r="496" ht="15.75" customHeight="1">
      <c r="A496" s="183"/>
      <c r="B496" s="183"/>
      <c r="C496" s="183"/>
      <c r="D496" s="183"/>
      <c r="E496" s="183"/>
      <c r="F496" s="191"/>
      <c r="G496" s="183"/>
    </row>
    <row r="497" ht="15.75" customHeight="1">
      <c r="A497" s="183"/>
      <c r="B497" s="183"/>
      <c r="C497" s="183"/>
      <c r="D497" s="183"/>
      <c r="E497" s="183"/>
      <c r="F497" s="191"/>
      <c r="G497" s="183"/>
    </row>
    <row r="498" ht="15.75" customHeight="1">
      <c r="A498" s="183"/>
      <c r="B498" s="183"/>
      <c r="C498" s="183"/>
      <c r="D498" s="183"/>
      <c r="E498" s="183"/>
      <c r="F498" s="191"/>
      <c r="G498" s="183"/>
    </row>
    <row r="499" ht="15.75" customHeight="1">
      <c r="A499" s="183"/>
      <c r="B499" s="183"/>
      <c r="C499" s="183"/>
      <c r="D499" s="183"/>
      <c r="E499" s="183"/>
      <c r="F499" s="191"/>
      <c r="G499" s="183"/>
    </row>
    <row r="500" ht="15.75" customHeight="1">
      <c r="A500" s="183"/>
      <c r="B500" s="183"/>
      <c r="C500" s="183"/>
      <c r="D500" s="183"/>
      <c r="E500" s="183"/>
      <c r="F500" s="191"/>
      <c r="G500" s="183"/>
    </row>
    <row r="501" ht="15.75" customHeight="1">
      <c r="A501" s="183"/>
      <c r="B501" s="183"/>
      <c r="C501" s="183"/>
      <c r="D501" s="183"/>
      <c r="E501" s="183"/>
      <c r="F501" s="191"/>
      <c r="G501" s="183"/>
    </row>
    <row r="502" ht="15.75" customHeight="1">
      <c r="A502" s="183"/>
      <c r="B502" s="183"/>
      <c r="C502" s="183"/>
      <c r="D502" s="183"/>
      <c r="E502" s="183"/>
      <c r="F502" s="191"/>
      <c r="G502" s="183"/>
    </row>
    <row r="503" ht="15.75" customHeight="1">
      <c r="A503" s="183"/>
      <c r="B503" s="183"/>
      <c r="C503" s="183"/>
      <c r="D503" s="183"/>
      <c r="E503" s="183"/>
      <c r="F503" s="191"/>
      <c r="G503" s="183"/>
    </row>
    <row r="504" ht="15.75" customHeight="1">
      <c r="A504" s="183"/>
      <c r="B504" s="183"/>
      <c r="C504" s="183"/>
      <c r="D504" s="183"/>
      <c r="E504" s="183"/>
      <c r="F504" s="191"/>
      <c r="G504" s="183"/>
    </row>
    <row r="505" ht="15.75" customHeight="1">
      <c r="A505" s="183"/>
      <c r="B505" s="183"/>
      <c r="C505" s="183"/>
      <c r="D505" s="183"/>
      <c r="E505" s="183"/>
      <c r="F505" s="191"/>
      <c r="G505" s="183"/>
    </row>
    <row r="506" ht="15.75" customHeight="1">
      <c r="A506" s="183"/>
      <c r="B506" s="183"/>
      <c r="C506" s="183"/>
      <c r="D506" s="183"/>
      <c r="E506" s="183"/>
      <c r="F506" s="191"/>
      <c r="G506" s="183"/>
    </row>
    <row r="507" ht="15.75" customHeight="1">
      <c r="A507" s="183"/>
      <c r="B507" s="183"/>
      <c r="C507" s="183"/>
      <c r="D507" s="183"/>
      <c r="E507" s="183"/>
      <c r="F507" s="191"/>
      <c r="G507" s="183"/>
    </row>
    <row r="508" ht="15.75" customHeight="1">
      <c r="A508" s="183"/>
      <c r="B508" s="183"/>
      <c r="C508" s="183"/>
      <c r="D508" s="183"/>
      <c r="E508" s="183"/>
      <c r="F508" s="191"/>
      <c r="G508" s="183"/>
    </row>
    <row r="509" ht="15.75" customHeight="1">
      <c r="A509" s="183"/>
      <c r="B509" s="183"/>
      <c r="C509" s="183"/>
      <c r="D509" s="183"/>
      <c r="E509" s="183"/>
      <c r="F509" s="191"/>
      <c r="G509" s="183"/>
    </row>
    <row r="510" ht="15.75" customHeight="1">
      <c r="A510" s="183"/>
      <c r="B510" s="183"/>
      <c r="C510" s="183"/>
      <c r="D510" s="183"/>
      <c r="E510" s="183"/>
      <c r="F510" s="191"/>
      <c r="G510" s="183"/>
    </row>
    <row r="511" ht="15.75" customHeight="1">
      <c r="A511" s="183"/>
      <c r="B511" s="183"/>
      <c r="C511" s="183"/>
      <c r="D511" s="183"/>
      <c r="E511" s="183"/>
      <c r="F511" s="191"/>
      <c r="G511" s="183"/>
    </row>
    <row r="512" ht="15.75" customHeight="1">
      <c r="A512" s="183"/>
      <c r="B512" s="183"/>
      <c r="C512" s="183"/>
      <c r="D512" s="183"/>
      <c r="E512" s="183"/>
      <c r="F512" s="191"/>
      <c r="G512" s="183"/>
    </row>
    <row r="513" ht="15.75" customHeight="1">
      <c r="A513" s="183"/>
      <c r="B513" s="183"/>
      <c r="C513" s="183"/>
      <c r="D513" s="183"/>
      <c r="E513" s="183"/>
      <c r="F513" s="191"/>
      <c r="G513" s="183"/>
    </row>
    <row r="514" ht="15.75" customHeight="1">
      <c r="A514" s="183"/>
      <c r="B514" s="183"/>
      <c r="C514" s="183"/>
      <c r="D514" s="183"/>
      <c r="E514" s="183"/>
      <c r="F514" s="191"/>
      <c r="G514" s="183"/>
    </row>
    <row r="515" ht="15.75" customHeight="1">
      <c r="A515" s="183"/>
      <c r="B515" s="183"/>
      <c r="C515" s="183"/>
      <c r="D515" s="183"/>
      <c r="E515" s="183"/>
      <c r="F515" s="191"/>
      <c r="G515" s="183"/>
    </row>
    <row r="516" ht="15.75" customHeight="1">
      <c r="A516" s="183"/>
      <c r="B516" s="183"/>
      <c r="C516" s="183"/>
      <c r="D516" s="183"/>
      <c r="E516" s="183"/>
      <c r="F516" s="191"/>
      <c r="G516" s="183"/>
    </row>
    <row r="517" ht="15.75" customHeight="1">
      <c r="A517" s="183"/>
      <c r="B517" s="183"/>
      <c r="C517" s="183"/>
      <c r="D517" s="183"/>
      <c r="E517" s="183"/>
      <c r="F517" s="191"/>
      <c r="G517" s="183"/>
    </row>
    <row r="518" ht="15.75" customHeight="1">
      <c r="A518" s="183"/>
      <c r="B518" s="183"/>
      <c r="C518" s="183"/>
      <c r="D518" s="183"/>
      <c r="E518" s="183"/>
      <c r="F518" s="191"/>
      <c r="G518" s="183"/>
    </row>
    <row r="519" ht="15.75" customHeight="1">
      <c r="A519" s="183"/>
      <c r="B519" s="183"/>
      <c r="C519" s="183"/>
      <c r="D519" s="183"/>
      <c r="E519" s="183"/>
      <c r="F519" s="191"/>
      <c r="G519" s="183"/>
    </row>
    <row r="520" ht="15.75" customHeight="1">
      <c r="A520" s="183"/>
      <c r="B520" s="183"/>
      <c r="C520" s="183"/>
      <c r="D520" s="183"/>
      <c r="E520" s="183"/>
      <c r="F520" s="191"/>
      <c r="G520" s="183"/>
    </row>
    <row r="521" ht="15.75" customHeight="1">
      <c r="A521" s="183"/>
      <c r="B521" s="183"/>
      <c r="C521" s="183"/>
      <c r="D521" s="183"/>
      <c r="E521" s="183"/>
      <c r="F521" s="191"/>
      <c r="G521" s="183"/>
    </row>
    <row r="522" ht="15.75" customHeight="1">
      <c r="A522" s="183"/>
      <c r="B522" s="183"/>
      <c r="C522" s="183"/>
      <c r="D522" s="183"/>
      <c r="E522" s="183"/>
      <c r="F522" s="191"/>
      <c r="G522" s="183"/>
    </row>
    <row r="523" ht="15.75" customHeight="1">
      <c r="A523" s="183"/>
      <c r="B523" s="183"/>
      <c r="C523" s="183"/>
      <c r="D523" s="183"/>
      <c r="E523" s="183"/>
      <c r="F523" s="191"/>
      <c r="G523" s="183"/>
    </row>
    <row r="524" ht="15.75" customHeight="1">
      <c r="A524" s="183"/>
      <c r="B524" s="183"/>
      <c r="C524" s="183"/>
      <c r="D524" s="183"/>
      <c r="E524" s="183"/>
      <c r="F524" s="191"/>
      <c r="G524" s="183"/>
    </row>
    <row r="525" ht="15.75" customHeight="1">
      <c r="A525" s="183"/>
      <c r="B525" s="183"/>
      <c r="C525" s="183"/>
      <c r="D525" s="183"/>
      <c r="E525" s="183"/>
      <c r="F525" s="191"/>
      <c r="G525" s="183"/>
    </row>
    <row r="526" ht="15.75" customHeight="1">
      <c r="A526" s="183"/>
      <c r="B526" s="183"/>
      <c r="C526" s="183"/>
      <c r="D526" s="183"/>
      <c r="E526" s="183"/>
      <c r="F526" s="191"/>
      <c r="G526" s="183"/>
    </row>
    <row r="527" ht="15.75" customHeight="1">
      <c r="A527" s="183"/>
      <c r="B527" s="183"/>
      <c r="C527" s="183"/>
      <c r="D527" s="183"/>
      <c r="E527" s="183"/>
      <c r="F527" s="191"/>
      <c r="G527" s="183"/>
    </row>
    <row r="528" ht="15.75" customHeight="1">
      <c r="A528" s="183"/>
      <c r="B528" s="183"/>
      <c r="C528" s="183"/>
      <c r="D528" s="183"/>
      <c r="E528" s="183"/>
      <c r="F528" s="191"/>
      <c r="G528" s="183"/>
    </row>
    <row r="529" ht="15.75" customHeight="1">
      <c r="A529" s="183"/>
      <c r="B529" s="183"/>
      <c r="C529" s="183"/>
      <c r="D529" s="183"/>
      <c r="E529" s="183"/>
      <c r="F529" s="191"/>
      <c r="G529" s="183"/>
    </row>
    <row r="530" ht="15.75" customHeight="1">
      <c r="A530" s="183"/>
      <c r="B530" s="183"/>
      <c r="C530" s="183"/>
      <c r="D530" s="183"/>
      <c r="E530" s="183"/>
      <c r="F530" s="191"/>
      <c r="G530" s="183"/>
    </row>
    <row r="531" ht="15.75" customHeight="1">
      <c r="A531" s="183"/>
      <c r="B531" s="183"/>
      <c r="C531" s="183"/>
      <c r="D531" s="183"/>
      <c r="E531" s="183"/>
      <c r="F531" s="191"/>
      <c r="G531" s="183"/>
    </row>
    <row r="532" ht="15.75" customHeight="1">
      <c r="A532" s="183"/>
      <c r="B532" s="183"/>
      <c r="C532" s="183"/>
      <c r="D532" s="183"/>
      <c r="E532" s="183"/>
      <c r="F532" s="191"/>
      <c r="G532" s="183"/>
    </row>
    <row r="533" ht="15.75" customHeight="1">
      <c r="A533" s="183"/>
      <c r="B533" s="183"/>
      <c r="C533" s="183"/>
      <c r="D533" s="183"/>
      <c r="E533" s="183"/>
      <c r="F533" s="191"/>
      <c r="G533" s="183"/>
    </row>
    <row r="534" ht="15.75" customHeight="1">
      <c r="A534" s="183"/>
      <c r="B534" s="183"/>
      <c r="C534" s="183"/>
      <c r="D534" s="183"/>
      <c r="E534" s="183"/>
      <c r="F534" s="191"/>
      <c r="G534" s="183"/>
    </row>
    <row r="535" ht="15.75" customHeight="1">
      <c r="A535" s="183"/>
      <c r="B535" s="183"/>
      <c r="C535" s="183"/>
      <c r="D535" s="183"/>
      <c r="E535" s="183"/>
      <c r="F535" s="191"/>
      <c r="G535" s="183"/>
    </row>
    <row r="536" ht="15.75" customHeight="1">
      <c r="A536" s="183"/>
      <c r="B536" s="183"/>
      <c r="C536" s="183"/>
      <c r="D536" s="183"/>
      <c r="E536" s="183"/>
      <c r="F536" s="191"/>
      <c r="G536" s="183"/>
    </row>
    <row r="537" ht="15.75" customHeight="1">
      <c r="A537" s="183"/>
      <c r="B537" s="183"/>
      <c r="C537" s="183"/>
      <c r="D537" s="183"/>
      <c r="E537" s="183"/>
      <c r="F537" s="191"/>
      <c r="G537" s="183"/>
    </row>
    <row r="538" ht="15.75" customHeight="1">
      <c r="A538" s="183"/>
      <c r="B538" s="183"/>
      <c r="C538" s="183"/>
      <c r="D538" s="183"/>
      <c r="E538" s="183"/>
      <c r="F538" s="191"/>
      <c r="G538" s="183"/>
    </row>
    <row r="539" ht="15.75" customHeight="1">
      <c r="A539" s="183"/>
      <c r="B539" s="183"/>
      <c r="C539" s="183"/>
      <c r="D539" s="183"/>
      <c r="E539" s="183"/>
      <c r="F539" s="191"/>
      <c r="G539" s="183"/>
    </row>
    <row r="540" ht="15.75" customHeight="1">
      <c r="A540" s="183"/>
      <c r="B540" s="183"/>
      <c r="C540" s="183"/>
      <c r="D540" s="183"/>
      <c r="E540" s="183"/>
      <c r="F540" s="191"/>
      <c r="G540" s="183"/>
    </row>
    <row r="541" ht="15.75" customHeight="1">
      <c r="A541" s="183"/>
      <c r="B541" s="183"/>
      <c r="C541" s="183"/>
      <c r="D541" s="183"/>
      <c r="E541" s="183"/>
      <c r="F541" s="191"/>
      <c r="G541" s="183"/>
    </row>
    <row r="542" ht="15.75" customHeight="1">
      <c r="A542" s="183"/>
      <c r="B542" s="183"/>
      <c r="C542" s="183"/>
      <c r="D542" s="183"/>
      <c r="E542" s="183"/>
      <c r="F542" s="191"/>
      <c r="G542" s="183"/>
    </row>
    <row r="543" ht="15.75" customHeight="1">
      <c r="A543" s="183"/>
      <c r="B543" s="183"/>
      <c r="C543" s="183"/>
      <c r="D543" s="183"/>
      <c r="E543" s="183"/>
      <c r="F543" s="191"/>
      <c r="G543" s="183"/>
    </row>
    <row r="544" ht="15.75" customHeight="1">
      <c r="A544" s="183"/>
      <c r="B544" s="183"/>
      <c r="C544" s="183"/>
      <c r="D544" s="183"/>
      <c r="E544" s="183"/>
      <c r="F544" s="191"/>
      <c r="G544" s="183"/>
    </row>
    <row r="545" ht="15.75" customHeight="1">
      <c r="A545" s="183"/>
      <c r="B545" s="183"/>
      <c r="C545" s="183"/>
      <c r="D545" s="183"/>
      <c r="E545" s="183"/>
      <c r="F545" s="191"/>
      <c r="G545" s="183"/>
    </row>
    <row r="546" ht="15.75" customHeight="1">
      <c r="A546" s="183"/>
      <c r="B546" s="183"/>
      <c r="C546" s="183"/>
      <c r="D546" s="183"/>
      <c r="E546" s="183"/>
      <c r="F546" s="191"/>
      <c r="G546" s="183"/>
    </row>
    <row r="547" ht="15.75" customHeight="1">
      <c r="A547" s="183"/>
      <c r="B547" s="183"/>
      <c r="C547" s="183"/>
      <c r="D547" s="183"/>
      <c r="E547" s="183"/>
      <c r="F547" s="191"/>
      <c r="G547" s="183"/>
    </row>
    <row r="548" ht="15.75" customHeight="1">
      <c r="A548" s="183"/>
      <c r="B548" s="183"/>
      <c r="C548" s="183"/>
      <c r="D548" s="183"/>
      <c r="E548" s="183"/>
      <c r="F548" s="191"/>
      <c r="G548" s="183"/>
    </row>
    <row r="549" ht="15.75" customHeight="1">
      <c r="A549" s="183"/>
      <c r="B549" s="183"/>
      <c r="C549" s="183"/>
      <c r="D549" s="183"/>
      <c r="E549" s="183"/>
      <c r="F549" s="191"/>
      <c r="G549" s="183"/>
    </row>
    <row r="550" ht="15.75" customHeight="1">
      <c r="A550" s="183"/>
      <c r="B550" s="183"/>
      <c r="C550" s="183"/>
      <c r="D550" s="183"/>
      <c r="E550" s="183"/>
      <c r="F550" s="191"/>
      <c r="G550" s="183"/>
    </row>
    <row r="551" ht="15.75" customHeight="1">
      <c r="A551" s="183"/>
      <c r="B551" s="183"/>
      <c r="C551" s="183"/>
      <c r="D551" s="183"/>
      <c r="E551" s="183"/>
      <c r="F551" s="191"/>
      <c r="G551" s="183"/>
    </row>
    <row r="552" ht="15.75" customHeight="1">
      <c r="A552" s="183"/>
      <c r="B552" s="183"/>
      <c r="C552" s="183"/>
      <c r="D552" s="183"/>
      <c r="E552" s="183"/>
      <c r="F552" s="191"/>
      <c r="G552" s="183"/>
    </row>
    <row r="553" ht="15.75" customHeight="1">
      <c r="A553" s="183"/>
      <c r="B553" s="183"/>
      <c r="C553" s="183"/>
      <c r="D553" s="183"/>
      <c r="E553" s="183"/>
      <c r="F553" s="191"/>
      <c r="G553" s="183"/>
    </row>
    <row r="554" ht="15.75" customHeight="1">
      <c r="A554" s="183"/>
      <c r="B554" s="183"/>
      <c r="C554" s="183"/>
      <c r="D554" s="183"/>
      <c r="E554" s="183"/>
      <c r="F554" s="191"/>
      <c r="G554" s="183"/>
    </row>
    <row r="555" ht="15.75" customHeight="1">
      <c r="A555" s="183"/>
      <c r="B555" s="183"/>
      <c r="C555" s="183"/>
      <c r="D555" s="183"/>
      <c r="E555" s="183"/>
      <c r="F555" s="191"/>
      <c r="G555" s="183"/>
    </row>
    <row r="556" ht="15.75" customHeight="1">
      <c r="A556" s="183"/>
      <c r="B556" s="183"/>
      <c r="C556" s="183"/>
      <c r="D556" s="183"/>
      <c r="E556" s="183"/>
      <c r="F556" s="191"/>
      <c r="G556" s="183"/>
    </row>
    <row r="557" ht="15.75" customHeight="1">
      <c r="A557" s="183"/>
      <c r="B557" s="183"/>
      <c r="C557" s="183"/>
      <c r="D557" s="183"/>
      <c r="E557" s="183"/>
      <c r="F557" s="191"/>
      <c r="G557" s="183"/>
    </row>
    <row r="558" ht="15.75" customHeight="1">
      <c r="A558" s="183"/>
      <c r="B558" s="183"/>
      <c r="C558" s="183"/>
      <c r="D558" s="183"/>
      <c r="E558" s="183"/>
      <c r="F558" s="191"/>
      <c r="G558" s="183"/>
    </row>
    <row r="559" ht="15.75" customHeight="1">
      <c r="A559" s="183"/>
      <c r="B559" s="183"/>
      <c r="C559" s="183"/>
      <c r="D559" s="183"/>
      <c r="E559" s="183"/>
      <c r="F559" s="191"/>
      <c r="G559" s="183"/>
    </row>
    <row r="560" ht="15.75" customHeight="1">
      <c r="A560" s="183"/>
      <c r="B560" s="183"/>
      <c r="C560" s="183"/>
      <c r="D560" s="183"/>
      <c r="E560" s="183"/>
      <c r="F560" s="191"/>
      <c r="G560" s="183"/>
    </row>
    <row r="561" ht="15.75" customHeight="1">
      <c r="A561" s="183"/>
      <c r="B561" s="183"/>
      <c r="C561" s="183"/>
      <c r="D561" s="183"/>
      <c r="E561" s="183"/>
      <c r="F561" s="191"/>
      <c r="G561" s="183"/>
    </row>
    <row r="562" ht="15.75" customHeight="1">
      <c r="A562" s="183"/>
      <c r="B562" s="183"/>
      <c r="C562" s="183"/>
      <c r="D562" s="183"/>
      <c r="E562" s="183"/>
      <c r="F562" s="191"/>
      <c r="G562" s="183"/>
    </row>
    <row r="563" ht="15.75" customHeight="1">
      <c r="A563" s="183"/>
      <c r="B563" s="183"/>
      <c r="C563" s="183"/>
      <c r="D563" s="183"/>
      <c r="E563" s="183"/>
      <c r="F563" s="191"/>
      <c r="G563" s="183"/>
    </row>
    <row r="564" ht="15.75" customHeight="1">
      <c r="A564" s="183"/>
      <c r="B564" s="183"/>
      <c r="C564" s="183"/>
      <c r="D564" s="183"/>
      <c r="E564" s="183"/>
      <c r="F564" s="191"/>
      <c r="G564" s="183"/>
    </row>
    <row r="565" ht="15.75" customHeight="1">
      <c r="A565" s="183"/>
      <c r="B565" s="183"/>
      <c r="C565" s="183"/>
      <c r="D565" s="183"/>
      <c r="E565" s="183"/>
      <c r="F565" s="191"/>
      <c r="G565" s="183"/>
    </row>
    <row r="566" ht="15.75" customHeight="1">
      <c r="A566" s="183"/>
      <c r="B566" s="183"/>
      <c r="C566" s="183"/>
      <c r="D566" s="183"/>
      <c r="E566" s="183"/>
      <c r="F566" s="191"/>
      <c r="G566" s="183"/>
    </row>
    <row r="567" ht="15.75" customHeight="1">
      <c r="A567" s="183"/>
      <c r="B567" s="183"/>
      <c r="C567" s="183"/>
      <c r="D567" s="183"/>
      <c r="E567" s="183"/>
      <c r="F567" s="191"/>
      <c r="G567" s="183"/>
    </row>
    <row r="568" ht="15.75" customHeight="1">
      <c r="A568" s="183"/>
      <c r="B568" s="183"/>
      <c r="C568" s="183"/>
      <c r="D568" s="183"/>
      <c r="E568" s="183"/>
      <c r="F568" s="191"/>
      <c r="G568" s="183"/>
    </row>
    <row r="569" ht="15.75" customHeight="1">
      <c r="A569" s="183"/>
      <c r="B569" s="183"/>
      <c r="C569" s="183"/>
      <c r="D569" s="183"/>
      <c r="E569" s="183"/>
      <c r="F569" s="191"/>
      <c r="G569" s="183"/>
    </row>
    <row r="570" ht="15.75" customHeight="1">
      <c r="A570" s="183"/>
      <c r="B570" s="183"/>
      <c r="C570" s="183"/>
      <c r="D570" s="183"/>
      <c r="E570" s="183"/>
      <c r="F570" s="191"/>
      <c r="G570" s="183"/>
    </row>
    <row r="571" ht="15.75" customHeight="1">
      <c r="A571" s="183"/>
      <c r="B571" s="183"/>
      <c r="C571" s="183"/>
      <c r="D571" s="183"/>
      <c r="E571" s="183"/>
      <c r="F571" s="191"/>
      <c r="G571" s="183"/>
    </row>
    <row r="572" ht="15.75" customHeight="1">
      <c r="A572" s="183"/>
      <c r="B572" s="183"/>
      <c r="C572" s="183"/>
      <c r="D572" s="183"/>
      <c r="E572" s="183"/>
      <c r="F572" s="191"/>
      <c r="G572" s="183"/>
    </row>
    <row r="573" ht="15.75" customHeight="1">
      <c r="A573" s="183"/>
      <c r="B573" s="183"/>
      <c r="C573" s="183"/>
      <c r="D573" s="183"/>
      <c r="E573" s="183"/>
      <c r="F573" s="191"/>
      <c r="G573" s="183"/>
    </row>
    <row r="574" ht="15.75" customHeight="1">
      <c r="A574" s="183"/>
      <c r="B574" s="183"/>
      <c r="C574" s="183"/>
      <c r="D574" s="183"/>
      <c r="E574" s="183"/>
      <c r="F574" s="191"/>
      <c r="G574" s="183"/>
    </row>
    <row r="575" ht="15.75" customHeight="1">
      <c r="A575" s="183"/>
      <c r="B575" s="183"/>
      <c r="C575" s="183"/>
      <c r="D575" s="183"/>
      <c r="E575" s="183"/>
      <c r="F575" s="191"/>
      <c r="G575" s="183"/>
    </row>
    <row r="576" ht="15.75" customHeight="1">
      <c r="A576" s="183"/>
      <c r="B576" s="183"/>
      <c r="C576" s="183"/>
      <c r="D576" s="183"/>
      <c r="E576" s="183"/>
      <c r="F576" s="191"/>
      <c r="G576" s="183"/>
    </row>
    <row r="577" ht="15.75" customHeight="1">
      <c r="A577" s="183"/>
      <c r="B577" s="183"/>
      <c r="C577" s="183"/>
      <c r="D577" s="183"/>
      <c r="E577" s="183"/>
      <c r="F577" s="191"/>
      <c r="G577" s="183"/>
    </row>
    <row r="578" ht="15.75" customHeight="1">
      <c r="A578" s="183"/>
      <c r="B578" s="183"/>
      <c r="C578" s="183"/>
      <c r="D578" s="183"/>
      <c r="E578" s="183"/>
      <c r="F578" s="191"/>
      <c r="G578" s="183"/>
    </row>
    <row r="579" ht="15.75" customHeight="1">
      <c r="A579" s="183"/>
      <c r="B579" s="183"/>
      <c r="C579" s="183"/>
      <c r="D579" s="183"/>
      <c r="E579" s="183"/>
      <c r="F579" s="191"/>
      <c r="G579" s="183"/>
    </row>
    <row r="580" ht="15.75" customHeight="1">
      <c r="A580" s="183"/>
      <c r="B580" s="183"/>
      <c r="C580" s="183"/>
      <c r="D580" s="183"/>
      <c r="E580" s="183"/>
      <c r="F580" s="191"/>
      <c r="G580" s="183"/>
    </row>
    <row r="581" ht="15.75" customHeight="1">
      <c r="A581" s="183"/>
      <c r="B581" s="183"/>
      <c r="C581" s="183"/>
      <c r="D581" s="183"/>
      <c r="E581" s="183"/>
      <c r="F581" s="191"/>
      <c r="G581" s="183"/>
    </row>
    <row r="582" ht="15.75" customHeight="1">
      <c r="A582" s="183"/>
      <c r="B582" s="183"/>
      <c r="C582" s="183"/>
      <c r="D582" s="183"/>
      <c r="E582" s="183"/>
      <c r="F582" s="191"/>
      <c r="G582" s="183"/>
    </row>
    <row r="583" ht="15.75" customHeight="1">
      <c r="A583" s="183"/>
      <c r="B583" s="183"/>
      <c r="C583" s="183"/>
      <c r="D583" s="183"/>
      <c r="E583" s="183"/>
      <c r="F583" s="191"/>
      <c r="G583" s="183"/>
    </row>
    <row r="584" ht="15.75" customHeight="1">
      <c r="A584" s="183"/>
      <c r="B584" s="183"/>
      <c r="C584" s="183"/>
      <c r="D584" s="183"/>
      <c r="E584" s="183"/>
      <c r="F584" s="191"/>
      <c r="G584" s="183"/>
    </row>
    <row r="585" ht="15.75" customHeight="1">
      <c r="A585" s="183"/>
      <c r="B585" s="183"/>
      <c r="C585" s="183"/>
      <c r="D585" s="183"/>
      <c r="E585" s="183"/>
      <c r="F585" s="191"/>
      <c r="G585" s="183"/>
    </row>
    <row r="586" ht="15.75" customHeight="1">
      <c r="A586" s="183"/>
      <c r="B586" s="183"/>
      <c r="C586" s="183"/>
      <c r="D586" s="183"/>
      <c r="E586" s="183"/>
      <c r="F586" s="191"/>
      <c r="G586" s="183"/>
    </row>
    <row r="587" ht="15.75" customHeight="1">
      <c r="A587" s="183"/>
      <c r="B587" s="183"/>
      <c r="C587" s="183"/>
      <c r="D587" s="183"/>
      <c r="E587" s="183"/>
      <c r="F587" s="191"/>
      <c r="G587" s="183"/>
    </row>
    <row r="588" ht="15.75" customHeight="1">
      <c r="A588" s="183"/>
      <c r="B588" s="183"/>
      <c r="C588" s="183"/>
      <c r="D588" s="183"/>
      <c r="E588" s="183"/>
      <c r="F588" s="191"/>
      <c r="G588" s="183"/>
    </row>
    <row r="589" ht="15.75" customHeight="1">
      <c r="A589" s="183"/>
      <c r="B589" s="183"/>
      <c r="C589" s="183"/>
      <c r="D589" s="183"/>
      <c r="E589" s="183"/>
      <c r="F589" s="191"/>
      <c r="G589" s="183"/>
    </row>
    <row r="590" ht="15.75" customHeight="1">
      <c r="A590" s="183"/>
      <c r="B590" s="183"/>
      <c r="C590" s="183"/>
      <c r="D590" s="183"/>
      <c r="E590" s="183"/>
      <c r="F590" s="191"/>
      <c r="G590" s="183"/>
    </row>
    <row r="591" ht="15.75" customHeight="1">
      <c r="A591" s="183"/>
      <c r="B591" s="183"/>
      <c r="C591" s="183"/>
      <c r="D591" s="183"/>
      <c r="E591" s="183"/>
      <c r="F591" s="191"/>
      <c r="G591" s="183"/>
    </row>
    <row r="592" ht="15.75" customHeight="1">
      <c r="A592" s="183"/>
      <c r="B592" s="183"/>
      <c r="C592" s="183"/>
      <c r="D592" s="183"/>
      <c r="E592" s="183"/>
      <c r="F592" s="191"/>
      <c r="G592" s="183"/>
    </row>
    <row r="593" ht="15.75" customHeight="1">
      <c r="A593" s="183"/>
      <c r="B593" s="183"/>
      <c r="C593" s="183"/>
      <c r="D593" s="183"/>
      <c r="E593" s="183"/>
      <c r="F593" s="191"/>
      <c r="G593" s="183"/>
    </row>
    <row r="594" ht="15.75" customHeight="1">
      <c r="A594" s="183"/>
      <c r="B594" s="183"/>
      <c r="C594" s="183"/>
      <c r="D594" s="183"/>
      <c r="E594" s="183"/>
      <c r="F594" s="191"/>
      <c r="G594" s="183"/>
    </row>
    <row r="595" ht="15.75" customHeight="1">
      <c r="A595" s="183"/>
      <c r="B595" s="183"/>
      <c r="C595" s="183"/>
      <c r="D595" s="183"/>
      <c r="E595" s="183"/>
      <c r="F595" s="191"/>
      <c r="G595" s="183"/>
    </row>
    <row r="596" ht="15.75" customHeight="1">
      <c r="A596" s="183"/>
      <c r="B596" s="183"/>
      <c r="C596" s="183"/>
      <c r="D596" s="183"/>
      <c r="E596" s="183"/>
      <c r="F596" s="191"/>
      <c r="G596" s="183"/>
    </row>
    <row r="597" ht="15.75" customHeight="1">
      <c r="A597" s="183"/>
      <c r="B597" s="183"/>
      <c r="C597" s="183"/>
      <c r="D597" s="183"/>
      <c r="E597" s="183"/>
      <c r="F597" s="191"/>
      <c r="G597" s="183"/>
    </row>
    <row r="598" ht="15.75" customHeight="1">
      <c r="A598" s="183"/>
      <c r="B598" s="183"/>
      <c r="C598" s="183"/>
      <c r="D598" s="183"/>
      <c r="E598" s="183"/>
      <c r="F598" s="191"/>
      <c r="G598" s="183"/>
    </row>
    <row r="599" ht="15.75" customHeight="1">
      <c r="A599" s="183"/>
      <c r="B599" s="183"/>
      <c r="C599" s="183"/>
      <c r="D599" s="183"/>
      <c r="E599" s="183"/>
      <c r="F599" s="191"/>
      <c r="G599" s="183"/>
    </row>
    <row r="600" ht="15.75" customHeight="1">
      <c r="A600" s="183"/>
      <c r="B600" s="183"/>
      <c r="C600" s="183"/>
      <c r="D600" s="183"/>
      <c r="E600" s="183"/>
      <c r="F600" s="191"/>
      <c r="G600" s="183"/>
    </row>
    <row r="601" ht="15.75" customHeight="1">
      <c r="A601" s="183"/>
      <c r="B601" s="183"/>
      <c r="C601" s="183"/>
      <c r="D601" s="183"/>
      <c r="E601" s="183"/>
      <c r="F601" s="191"/>
      <c r="G601" s="183"/>
    </row>
    <row r="602" ht="15.75" customHeight="1">
      <c r="A602" s="183"/>
      <c r="B602" s="183"/>
      <c r="C602" s="183"/>
      <c r="D602" s="183"/>
      <c r="E602" s="183"/>
      <c r="F602" s="191"/>
      <c r="G602" s="183"/>
    </row>
    <row r="603" ht="15.75" customHeight="1">
      <c r="A603" s="183"/>
      <c r="B603" s="183"/>
      <c r="C603" s="183"/>
      <c r="D603" s="183"/>
      <c r="E603" s="183"/>
      <c r="F603" s="191"/>
      <c r="G603" s="183"/>
    </row>
    <row r="604" ht="15.75" customHeight="1">
      <c r="A604" s="183"/>
      <c r="B604" s="183"/>
      <c r="C604" s="183"/>
      <c r="D604" s="183"/>
      <c r="E604" s="183"/>
      <c r="F604" s="191"/>
      <c r="G604" s="183"/>
    </row>
    <row r="605" ht="15.75" customHeight="1">
      <c r="A605" s="183"/>
      <c r="B605" s="183"/>
      <c r="C605" s="183"/>
      <c r="D605" s="183"/>
      <c r="E605" s="183"/>
      <c r="F605" s="191"/>
      <c r="G605" s="183"/>
    </row>
    <row r="606" ht="15.75" customHeight="1">
      <c r="A606" s="183"/>
      <c r="B606" s="183"/>
      <c r="C606" s="183"/>
      <c r="D606" s="183"/>
      <c r="E606" s="183"/>
      <c r="F606" s="191"/>
      <c r="G606" s="183"/>
    </row>
    <row r="607" ht="15.75" customHeight="1">
      <c r="A607" s="183"/>
      <c r="B607" s="183"/>
      <c r="C607" s="183"/>
      <c r="D607" s="183"/>
      <c r="E607" s="183"/>
      <c r="F607" s="191"/>
      <c r="G607" s="183"/>
    </row>
    <row r="608" ht="15.75" customHeight="1">
      <c r="A608" s="183"/>
      <c r="B608" s="183"/>
      <c r="C608" s="183"/>
      <c r="D608" s="183"/>
      <c r="E608" s="183"/>
      <c r="F608" s="191"/>
      <c r="G608" s="183"/>
    </row>
    <row r="609" ht="15.75" customHeight="1">
      <c r="A609" s="183"/>
      <c r="B609" s="183"/>
      <c r="C609" s="183"/>
      <c r="D609" s="183"/>
      <c r="E609" s="183"/>
      <c r="F609" s="191"/>
      <c r="G609" s="183"/>
    </row>
    <row r="610" ht="15.75" customHeight="1">
      <c r="A610" s="183"/>
      <c r="B610" s="183"/>
      <c r="C610" s="183"/>
      <c r="D610" s="183"/>
      <c r="E610" s="183"/>
      <c r="F610" s="191"/>
      <c r="G610" s="183"/>
    </row>
    <row r="611" ht="15.75" customHeight="1">
      <c r="A611" s="183"/>
      <c r="B611" s="183"/>
      <c r="C611" s="183"/>
      <c r="D611" s="183"/>
      <c r="E611" s="183"/>
      <c r="F611" s="191"/>
      <c r="G611" s="183"/>
    </row>
    <row r="612" ht="15.75" customHeight="1">
      <c r="A612" s="183"/>
      <c r="B612" s="183"/>
      <c r="C612" s="183"/>
      <c r="D612" s="183"/>
      <c r="E612" s="183"/>
      <c r="F612" s="191"/>
      <c r="G612" s="183"/>
    </row>
    <row r="613" ht="15.75" customHeight="1">
      <c r="A613" s="183"/>
      <c r="B613" s="183"/>
      <c r="C613" s="183"/>
      <c r="D613" s="183"/>
      <c r="E613" s="183"/>
      <c r="F613" s="191"/>
      <c r="G613" s="183"/>
    </row>
    <row r="614" ht="15.75" customHeight="1">
      <c r="A614" s="183"/>
      <c r="B614" s="183"/>
      <c r="C614" s="183"/>
      <c r="D614" s="183"/>
      <c r="E614" s="183"/>
      <c r="F614" s="191"/>
      <c r="G614" s="183"/>
    </row>
    <row r="615" ht="15.75" customHeight="1">
      <c r="A615" s="183"/>
      <c r="B615" s="183"/>
      <c r="C615" s="183"/>
      <c r="D615" s="183"/>
      <c r="E615" s="183"/>
      <c r="F615" s="191"/>
      <c r="G615" s="183"/>
    </row>
    <row r="616" ht="15.75" customHeight="1">
      <c r="A616" s="183"/>
      <c r="B616" s="183"/>
      <c r="C616" s="183"/>
      <c r="D616" s="183"/>
      <c r="E616" s="183"/>
      <c r="F616" s="191"/>
      <c r="G616" s="183"/>
    </row>
    <row r="617" ht="15.75" customHeight="1">
      <c r="A617" s="183"/>
      <c r="B617" s="183"/>
      <c r="C617" s="183"/>
      <c r="D617" s="183"/>
      <c r="E617" s="183"/>
      <c r="F617" s="191"/>
      <c r="G617" s="183"/>
    </row>
    <row r="618" ht="15.75" customHeight="1">
      <c r="A618" s="183"/>
      <c r="B618" s="183"/>
      <c r="C618" s="183"/>
      <c r="D618" s="183"/>
      <c r="E618" s="183"/>
      <c r="F618" s="191"/>
      <c r="G618" s="183"/>
    </row>
    <row r="619" ht="15.75" customHeight="1">
      <c r="A619" s="183"/>
      <c r="B619" s="183"/>
      <c r="C619" s="183"/>
      <c r="D619" s="183"/>
      <c r="E619" s="183"/>
      <c r="F619" s="191"/>
      <c r="G619" s="183"/>
    </row>
    <row r="620" ht="15.75" customHeight="1">
      <c r="A620" s="183"/>
      <c r="B620" s="183"/>
      <c r="C620" s="183"/>
      <c r="D620" s="183"/>
      <c r="E620" s="183"/>
      <c r="F620" s="191"/>
      <c r="G620" s="183"/>
    </row>
    <row r="621" ht="15.75" customHeight="1">
      <c r="A621" s="183"/>
      <c r="B621" s="183"/>
      <c r="C621" s="183"/>
      <c r="D621" s="183"/>
      <c r="E621" s="183"/>
      <c r="F621" s="191"/>
      <c r="G621" s="183"/>
    </row>
    <row r="622" ht="15.75" customHeight="1">
      <c r="A622" s="183"/>
      <c r="B622" s="183"/>
      <c r="C622" s="183"/>
      <c r="D622" s="183"/>
      <c r="E622" s="183"/>
      <c r="F622" s="191"/>
      <c r="G622" s="183"/>
    </row>
    <row r="623" ht="15.75" customHeight="1">
      <c r="A623" s="183"/>
      <c r="B623" s="183"/>
      <c r="C623" s="183"/>
      <c r="D623" s="183"/>
      <c r="E623" s="183"/>
      <c r="F623" s="191"/>
      <c r="G623" s="183"/>
    </row>
    <row r="624" ht="15.75" customHeight="1">
      <c r="A624" s="183"/>
      <c r="B624" s="183"/>
      <c r="C624" s="183"/>
      <c r="D624" s="183"/>
      <c r="E624" s="183"/>
      <c r="F624" s="191"/>
      <c r="G624" s="183"/>
    </row>
    <row r="625" ht="15.75" customHeight="1">
      <c r="A625" s="183"/>
      <c r="B625" s="183"/>
      <c r="C625" s="183"/>
      <c r="D625" s="183"/>
      <c r="E625" s="183"/>
      <c r="F625" s="191"/>
      <c r="G625" s="183"/>
    </row>
    <row r="626" ht="15.75" customHeight="1">
      <c r="A626" s="183"/>
      <c r="B626" s="183"/>
      <c r="C626" s="183"/>
      <c r="D626" s="183"/>
      <c r="E626" s="183"/>
      <c r="F626" s="191"/>
      <c r="G626" s="183"/>
    </row>
    <row r="627" ht="15.75" customHeight="1">
      <c r="A627" s="183"/>
      <c r="B627" s="183"/>
      <c r="C627" s="183"/>
      <c r="D627" s="183"/>
      <c r="E627" s="183"/>
      <c r="F627" s="191"/>
      <c r="G627" s="183"/>
    </row>
    <row r="628" ht="15.75" customHeight="1">
      <c r="A628" s="183"/>
      <c r="B628" s="183"/>
      <c r="C628" s="183"/>
      <c r="D628" s="183"/>
      <c r="E628" s="183"/>
      <c r="F628" s="191"/>
      <c r="G628" s="183"/>
    </row>
    <row r="629" ht="15.75" customHeight="1">
      <c r="A629" s="183"/>
      <c r="B629" s="183"/>
      <c r="C629" s="183"/>
      <c r="D629" s="183"/>
      <c r="E629" s="183"/>
      <c r="F629" s="191"/>
      <c r="G629" s="183"/>
    </row>
    <row r="630" ht="15.75" customHeight="1">
      <c r="A630" s="183"/>
      <c r="B630" s="183"/>
      <c r="C630" s="183"/>
      <c r="D630" s="183"/>
      <c r="E630" s="183"/>
      <c r="F630" s="191"/>
      <c r="G630" s="183"/>
    </row>
    <row r="631" ht="15.75" customHeight="1">
      <c r="A631" s="183"/>
      <c r="B631" s="183"/>
      <c r="C631" s="183"/>
      <c r="D631" s="183"/>
      <c r="E631" s="183"/>
      <c r="F631" s="191"/>
      <c r="G631" s="183"/>
    </row>
    <row r="632" ht="15.75" customHeight="1">
      <c r="A632" s="183"/>
      <c r="B632" s="183"/>
      <c r="C632" s="183"/>
      <c r="D632" s="183"/>
      <c r="E632" s="183"/>
      <c r="F632" s="191"/>
      <c r="G632" s="183"/>
    </row>
    <row r="633" ht="15.75" customHeight="1">
      <c r="A633" s="183"/>
      <c r="B633" s="183"/>
      <c r="C633" s="183"/>
      <c r="D633" s="183"/>
      <c r="E633" s="183"/>
      <c r="F633" s="191"/>
      <c r="G633" s="183"/>
    </row>
    <row r="634" ht="15.75" customHeight="1">
      <c r="A634" s="183"/>
      <c r="B634" s="183"/>
      <c r="C634" s="183"/>
      <c r="D634" s="183"/>
      <c r="E634" s="183"/>
      <c r="F634" s="191"/>
      <c r="G634" s="183"/>
    </row>
    <row r="635" ht="15.75" customHeight="1">
      <c r="A635" s="183"/>
      <c r="B635" s="183"/>
      <c r="C635" s="183"/>
      <c r="D635" s="183"/>
      <c r="E635" s="183"/>
      <c r="F635" s="191"/>
      <c r="G635" s="183"/>
    </row>
    <row r="636" ht="15.75" customHeight="1">
      <c r="A636" s="183"/>
      <c r="B636" s="183"/>
      <c r="C636" s="183"/>
      <c r="D636" s="183"/>
      <c r="E636" s="183"/>
      <c r="F636" s="191"/>
      <c r="G636" s="183"/>
    </row>
    <row r="637" ht="15.75" customHeight="1">
      <c r="A637" s="183"/>
      <c r="B637" s="183"/>
      <c r="C637" s="183"/>
      <c r="D637" s="183"/>
      <c r="E637" s="183"/>
      <c r="F637" s="191"/>
      <c r="G637" s="183"/>
    </row>
    <row r="638" ht="15.75" customHeight="1">
      <c r="A638" s="183"/>
      <c r="B638" s="183"/>
      <c r="C638" s="183"/>
      <c r="D638" s="183"/>
      <c r="E638" s="183"/>
      <c r="F638" s="191"/>
      <c r="G638" s="183"/>
    </row>
    <row r="639" ht="15.75" customHeight="1">
      <c r="A639" s="183"/>
      <c r="B639" s="183"/>
      <c r="C639" s="183"/>
      <c r="D639" s="183"/>
      <c r="E639" s="183"/>
      <c r="F639" s="191"/>
      <c r="G639" s="183"/>
    </row>
    <row r="640" ht="15.75" customHeight="1">
      <c r="A640" s="183"/>
      <c r="B640" s="183"/>
      <c r="C640" s="183"/>
      <c r="D640" s="183"/>
      <c r="E640" s="183"/>
      <c r="F640" s="191"/>
      <c r="G640" s="183"/>
    </row>
    <row r="641" ht="15.75" customHeight="1">
      <c r="A641" s="183"/>
      <c r="B641" s="183"/>
      <c r="C641" s="183"/>
      <c r="D641" s="183"/>
      <c r="E641" s="183"/>
      <c r="F641" s="191"/>
      <c r="G641" s="183"/>
    </row>
    <row r="642" ht="15.75" customHeight="1">
      <c r="A642" s="183"/>
      <c r="B642" s="183"/>
      <c r="C642" s="183"/>
      <c r="D642" s="183"/>
      <c r="E642" s="183"/>
      <c r="F642" s="191"/>
      <c r="G642" s="183"/>
    </row>
    <row r="643" ht="15.75" customHeight="1">
      <c r="A643" s="183"/>
      <c r="B643" s="183"/>
      <c r="C643" s="183"/>
      <c r="D643" s="183"/>
      <c r="E643" s="183"/>
      <c r="F643" s="191"/>
      <c r="G643" s="183"/>
    </row>
    <row r="644" ht="15.75" customHeight="1">
      <c r="A644" s="183"/>
      <c r="B644" s="183"/>
      <c r="C644" s="183"/>
      <c r="D644" s="183"/>
      <c r="E644" s="183"/>
      <c r="F644" s="191"/>
      <c r="G644" s="183"/>
    </row>
    <row r="645" ht="15.75" customHeight="1">
      <c r="A645" s="183"/>
      <c r="B645" s="183"/>
      <c r="C645" s="183"/>
      <c r="D645" s="183"/>
      <c r="E645" s="183"/>
      <c r="F645" s="191"/>
      <c r="G645" s="183"/>
    </row>
    <row r="646" ht="15.75" customHeight="1">
      <c r="A646" s="183"/>
      <c r="B646" s="183"/>
      <c r="C646" s="183"/>
      <c r="D646" s="183"/>
      <c r="E646" s="183"/>
      <c r="F646" s="191"/>
      <c r="G646" s="183"/>
    </row>
    <row r="647" ht="15.75" customHeight="1">
      <c r="A647" s="183"/>
      <c r="B647" s="183"/>
      <c r="C647" s="183"/>
      <c r="D647" s="183"/>
      <c r="E647" s="183"/>
      <c r="F647" s="191"/>
      <c r="G647" s="183"/>
    </row>
    <row r="648" ht="15.75" customHeight="1">
      <c r="A648" s="183"/>
      <c r="B648" s="183"/>
      <c r="C648" s="183"/>
      <c r="D648" s="183"/>
      <c r="E648" s="183"/>
      <c r="F648" s="191"/>
      <c r="G648" s="183"/>
    </row>
    <row r="649" ht="15.75" customHeight="1">
      <c r="A649" s="183"/>
      <c r="B649" s="183"/>
      <c r="C649" s="183"/>
      <c r="D649" s="183"/>
      <c r="E649" s="183"/>
      <c r="F649" s="191"/>
      <c r="G649" s="183"/>
    </row>
    <row r="650" ht="15.75" customHeight="1">
      <c r="A650" s="183"/>
      <c r="B650" s="183"/>
      <c r="C650" s="183"/>
      <c r="D650" s="183"/>
      <c r="E650" s="183"/>
      <c r="F650" s="191"/>
      <c r="G650" s="183"/>
    </row>
    <row r="651" ht="15.75" customHeight="1">
      <c r="A651" s="183"/>
      <c r="B651" s="183"/>
      <c r="C651" s="183"/>
      <c r="D651" s="183"/>
      <c r="E651" s="183"/>
      <c r="F651" s="191"/>
      <c r="G651" s="183"/>
    </row>
    <row r="652" ht="15.75" customHeight="1">
      <c r="A652" s="183"/>
      <c r="B652" s="183"/>
      <c r="C652" s="183"/>
      <c r="D652" s="183"/>
      <c r="E652" s="183"/>
      <c r="F652" s="191"/>
      <c r="G652" s="183"/>
    </row>
    <row r="653" ht="15.75" customHeight="1">
      <c r="A653" s="183"/>
      <c r="B653" s="183"/>
      <c r="C653" s="183"/>
      <c r="D653" s="183"/>
      <c r="E653" s="183"/>
      <c r="F653" s="191"/>
      <c r="G653" s="183"/>
    </row>
    <row r="654" ht="15.75" customHeight="1">
      <c r="A654" s="183"/>
      <c r="B654" s="183"/>
      <c r="C654" s="183"/>
      <c r="D654" s="183"/>
      <c r="E654" s="183"/>
      <c r="F654" s="191"/>
      <c r="G654" s="183"/>
    </row>
    <row r="655" ht="15.75" customHeight="1">
      <c r="A655" s="183"/>
      <c r="B655" s="183"/>
      <c r="C655" s="183"/>
      <c r="D655" s="183"/>
      <c r="E655" s="183"/>
      <c r="F655" s="191"/>
      <c r="G655" s="183"/>
    </row>
    <row r="656" ht="15.75" customHeight="1">
      <c r="A656" s="183"/>
      <c r="B656" s="183"/>
      <c r="C656" s="183"/>
      <c r="D656" s="183"/>
      <c r="E656" s="183"/>
      <c r="F656" s="191"/>
      <c r="G656" s="183"/>
    </row>
    <row r="657" ht="15.75" customHeight="1">
      <c r="A657" s="183"/>
      <c r="B657" s="183"/>
      <c r="C657" s="183"/>
      <c r="D657" s="183"/>
      <c r="E657" s="183"/>
      <c r="F657" s="191"/>
      <c r="G657" s="183"/>
    </row>
    <row r="658" ht="15.75" customHeight="1">
      <c r="A658" s="183"/>
      <c r="B658" s="183"/>
      <c r="C658" s="183"/>
      <c r="D658" s="183"/>
      <c r="E658" s="183"/>
      <c r="F658" s="191"/>
      <c r="G658" s="183"/>
    </row>
    <row r="659" ht="15.75" customHeight="1">
      <c r="A659" s="183"/>
      <c r="B659" s="183"/>
      <c r="C659" s="183"/>
      <c r="D659" s="183"/>
      <c r="E659" s="183"/>
      <c r="F659" s="191"/>
      <c r="G659" s="183"/>
    </row>
    <row r="660" ht="15.75" customHeight="1">
      <c r="A660" s="183"/>
      <c r="B660" s="183"/>
      <c r="C660" s="183"/>
      <c r="D660" s="183"/>
      <c r="E660" s="183"/>
      <c r="F660" s="191"/>
      <c r="G660" s="183"/>
    </row>
    <row r="661" ht="15.75" customHeight="1">
      <c r="A661" s="183"/>
      <c r="B661" s="183"/>
      <c r="C661" s="183"/>
      <c r="D661" s="183"/>
      <c r="E661" s="183"/>
      <c r="F661" s="191"/>
      <c r="G661" s="183"/>
    </row>
    <row r="662" ht="15.75" customHeight="1">
      <c r="A662" s="183"/>
      <c r="B662" s="183"/>
      <c r="C662" s="183"/>
      <c r="D662" s="183"/>
      <c r="E662" s="183"/>
      <c r="F662" s="191"/>
      <c r="G662" s="183"/>
    </row>
    <row r="663" ht="15.75" customHeight="1">
      <c r="A663" s="183"/>
      <c r="B663" s="183"/>
      <c r="C663" s="183"/>
      <c r="D663" s="183"/>
      <c r="E663" s="183"/>
      <c r="F663" s="191"/>
      <c r="G663" s="183"/>
    </row>
    <row r="664" ht="15.75" customHeight="1">
      <c r="A664" s="183"/>
      <c r="B664" s="183"/>
      <c r="C664" s="183"/>
      <c r="D664" s="183"/>
      <c r="E664" s="183"/>
      <c r="F664" s="191"/>
      <c r="G664" s="183"/>
    </row>
    <row r="665" ht="15.75" customHeight="1">
      <c r="A665" s="183"/>
      <c r="B665" s="183"/>
      <c r="C665" s="183"/>
      <c r="D665" s="183"/>
      <c r="E665" s="183"/>
      <c r="F665" s="191"/>
      <c r="G665" s="183"/>
    </row>
    <row r="666" ht="15.75" customHeight="1">
      <c r="A666" s="183"/>
      <c r="B666" s="183"/>
      <c r="C666" s="183"/>
      <c r="D666" s="183"/>
      <c r="E666" s="183"/>
      <c r="F666" s="191"/>
      <c r="G666" s="183"/>
    </row>
    <row r="667" ht="15.75" customHeight="1">
      <c r="A667" s="183"/>
      <c r="B667" s="183"/>
      <c r="C667" s="183"/>
      <c r="D667" s="183"/>
      <c r="E667" s="183"/>
      <c r="F667" s="191"/>
      <c r="G667" s="183"/>
    </row>
    <row r="668" ht="15.75" customHeight="1">
      <c r="A668" s="183"/>
      <c r="B668" s="183"/>
      <c r="C668" s="183"/>
      <c r="D668" s="183"/>
      <c r="E668" s="183"/>
      <c r="F668" s="191"/>
      <c r="G668" s="183"/>
    </row>
    <row r="669" ht="15.75" customHeight="1">
      <c r="A669" s="183"/>
      <c r="B669" s="183"/>
      <c r="C669" s="183"/>
      <c r="D669" s="183"/>
      <c r="E669" s="183"/>
      <c r="F669" s="191"/>
      <c r="G669" s="183"/>
    </row>
    <row r="670" ht="15.75" customHeight="1">
      <c r="A670" s="183"/>
      <c r="B670" s="183"/>
      <c r="C670" s="183"/>
      <c r="D670" s="183"/>
      <c r="E670" s="183"/>
      <c r="F670" s="191"/>
      <c r="G670" s="183"/>
    </row>
    <row r="671" ht="15.75" customHeight="1">
      <c r="A671" s="183"/>
      <c r="B671" s="183"/>
      <c r="C671" s="183"/>
      <c r="D671" s="183"/>
      <c r="E671" s="183"/>
      <c r="F671" s="191"/>
      <c r="G671" s="183"/>
    </row>
    <row r="672" ht="15.75" customHeight="1">
      <c r="A672" s="183"/>
      <c r="B672" s="183"/>
      <c r="C672" s="183"/>
      <c r="D672" s="183"/>
      <c r="E672" s="183"/>
      <c r="F672" s="191"/>
      <c r="G672" s="183"/>
    </row>
    <row r="673" ht="15.75" customHeight="1">
      <c r="A673" s="183"/>
      <c r="B673" s="183"/>
      <c r="C673" s="183"/>
      <c r="D673" s="183"/>
      <c r="E673" s="183"/>
      <c r="F673" s="191"/>
      <c r="G673" s="183"/>
    </row>
    <row r="674" ht="15.75" customHeight="1">
      <c r="A674" s="183"/>
      <c r="B674" s="183"/>
      <c r="C674" s="183"/>
      <c r="D674" s="183"/>
      <c r="E674" s="183"/>
      <c r="F674" s="191"/>
      <c r="G674" s="183"/>
    </row>
    <row r="675" ht="15.75" customHeight="1">
      <c r="A675" s="183"/>
      <c r="B675" s="183"/>
      <c r="C675" s="183"/>
      <c r="D675" s="183"/>
      <c r="E675" s="183"/>
      <c r="F675" s="191"/>
      <c r="G675" s="183"/>
    </row>
    <row r="676" ht="15.75" customHeight="1">
      <c r="A676" s="183"/>
      <c r="B676" s="183"/>
      <c r="C676" s="183"/>
      <c r="D676" s="183"/>
      <c r="E676" s="183"/>
      <c r="F676" s="191"/>
      <c r="G676" s="183"/>
    </row>
    <row r="677" ht="15.75" customHeight="1">
      <c r="A677" s="183"/>
      <c r="B677" s="183"/>
      <c r="C677" s="183"/>
      <c r="D677" s="183"/>
      <c r="E677" s="183"/>
      <c r="F677" s="191"/>
      <c r="G677" s="183"/>
    </row>
    <row r="678" ht="15.75" customHeight="1">
      <c r="A678" s="183"/>
      <c r="B678" s="183"/>
      <c r="C678" s="183"/>
      <c r="D678" s="183"/>
      <c r="E678" s="183"/>
      <c r="F678" s="191"/>
      <c r="G678" s="183"/>
    </row>
    <row r="679" ht="15.75" customHeight="1">
      <c r="A679" s="183"/>
      <c r="B679" s="183"/>
      <c r="C679" s="183"/>
      <c r="D679" s="183"/>
      <c r="E679" s="183"/>
      <c r="F679" s="191"/>
      <c r="G679" s="183"/>
    </row>
    <row r="680" ht="15.75" customHeight="1">
      <c r="A680" s="183"/>
      <c r="B680" s="183"/>
      <c r="C680" s="183"/>
      <c r="D680" s="183"/>
      <c r="E680" s="183"/>
      <c r="F680" s="191"/>
      <c r="G680" s="183"/>
    </row>
    <row r="681" ht="15.75" customHeight="1">
      <c r="A681" s="183"/>
      <c r="B681" s="183"/>
      <c r="C681" s="183"/>
      <c r="D681" s="183"/>
      <c r="E681" s="183"/>
      <c r="F681" s="191"/>
      <c r="G681" s="183"/>
    </row>
    <row r="682" ht="15.75" customHeight="1">
      <c r="A682" s="183"/>
      <c r="B682" s="183"/>
      <c r="C682" s="183"/>
      <c r="D682" s="183"/>
      <c r="E682" s="183"/>
      <c r="F682" s="191"/>
      <c r="G682" s="183"/>
    </row>
    <row r="683" ht="15.75" customHeight="1">
      <c r="A683" s="183"/>
      <c r="B683" s="183"/>
      <c r="C683" s="183"/>
      <c r="D683" s="183"/>
      <c r="E683" s="183"/>
      <c r="F683" s="191"/>
      <c r="G683" s="183"/>
    </row>
    <row r="684" ht="15.75" customHeight="1">
      <c r="A684" s="183"/>
      <c r="B684" s="183"/>
      <c r="C684" s="183"/>
      <c r="D684" s="183"/>
      <c r="E684" s="183"/>
      <c r="F684" s="191"/>
      <c r="G684" s="183"/>
    </row>
    <row r="685" ht="15.75" customHeight="1">
      <c r="A685" s="183"/>
      <c r="B685" s="183"/>
      <c r="C685" s="183"/>
      <c r="D685" s="183"/>
      <c r="E685" s="183"/>
      <c r="F685" s="191"/>
      <c r="G685" s="183"/>
    </row>
    <row r="686" ht="15.75" customHeight="1">
      <c r="A686" s="183"/>
      <c r="B686" s="183"/>
      <c r="C686" s="183"/>
      <c r="D686" s="183"/>
      <c r="E686" s="183"/>
      <c r="F686" s="191"/>
      <c r="G686" s="183"/>
    </row>
    <row r="687" ht="15.75" customHeight="1">
      <c r="A687" s="183"/>
      <c r="B687" s="183"/>
      <c r="C687" s="183"/>
      <c r="D687" s="183"/>
      <c r="E687" s="183"/>
      <c r="F687" s="191"/>
      <c r="G687" s="183"/>
    </row>
    <row r="688" ht="15.75" customHeight="1">
      <c r="A688" s="183"/>
      <c r="B688" s="183"/>
      <c r="C688" s="183"/>
      <c r="D688" s="183"/>
      <c r="E688" s="183"/>
      <c r="F688" s="191"/>
      <c r="G688" s="183"/>
    </row>
    <row r="689" ht="15.75" customHeight="1">
      <c r="A689" s="183"/>
      <c r="B689" s="183"/>
      <c r="C689" s="183"/>
      <c r="D689" s="183"/>
      <c r="E689" s="183"/>
      <c r="F689" s="191"/>
      <c r="G689" s="183"/>
    </row>
    <row r="690" ht="15.75" customHeight="1">
      <c r="A690" s="183"/>
      <c r="B690" s="183"/>
      <c r="C690" s="183"/>
      <c r="D690" s="183"/>
      <c r="E690" s="183"/>
      <c r="F690" s="191"/>
      <c r="G690" s="183"/>
    </row>
    <row r="691" ht="15.75" customHeight="1">
      <c r="A691" s="183"/>
      <c r="B691" s="183"/>
      <c r="C691" s="183"/>
      <c r="D691" s="183"/>
      <c r="E691" s="183"/>
      <c r="F691" s="191"/>
      <c r="G691" s="183"/>
    </row>
    <row r="692" ht="15.75" customHeight="1">
      <c r="A692" s="183"/>
      <c r="B692" s="183"/>
      <c r="C692" s="183"/>
      <c r="D692" s="183"/>
      <c r="E692" s="183"/>
      <c r="F692" s="191"/>
      <c r="G692" s="183"/>
    </row>
    <row r="693" ht="15.75" customHeight="1">
      <c r="A693" s="183"/>
      <c r="B693" s="183"/>
      <c r="C693" s="183"/>
      <c r="D693" s="183"/>
      <c r="E693" s="183"/>
      <c r="F693" s="191"/>
      <c r="G693" s="183"/>
    </row>
    <row r="694" ht="15.75" customHeight="1">
      <c r="A694" s="183"/>
      <c r="B694" s="183"/>
      <c r="C694" s="183"/>
      <c r="D694" s="183"/>
      <c r="E694" s="183"/>
      <c r="F694" s="191"/>
      <c r="G694" s="183"/>
    </row>
    <row r="695" ht="15.75" customHeight="1">
      <c r="A695" s="183"/>
      <c r="B695" s="183"/>
      <c r="C695" s="183"/>
      <c r="D695" s="183"/>
      <c r="E695" s="183"/>
      <c r="F695" s="191"/>
      <c r="G695" s="183"/>
    </row>
    <row r="696" ht="15.75" customHeight="1">
      <c r="A696" s="183"/>
      <c r="B696" s="183"/>
      <c r="C696" s="183"/>
      <c r="D696" s="183"/>
      <c r="E696" s="183"/>
      <c r="F696" s="191"/>
      <c r="G696" s="183"/>
    </row>
    <row r="697" ht="15.75" customHeight="1">
      <c r="A697" s="183"/>
      <c r="B697" s="183"/>
      <c r="C697" s="183"/>
      <c r="D697" s="183"/>
      <c r="E697" s="183"/>
      <c r="F697" s="191"/>
      <c r="G697" s="183"/>
    </row>
    <row r="698" ht="15.75" customHeight="1">
      <c r="A698" s="183"/>
      <c r="B698" s="183"/>
      <c r="C698" s="183"/>
      <c r="D698" s="183"/>
      <c r="E698" s="183"/>
      <c r="F698" s="191"/>
      <c r="G698" s="183"/>
    </row>
    <row r="699" ht="15.75" customHeight="1">
      <c r="A699" s="183"/>
      <c r="B699" s="183"/>
      <c r="C699" s="183"/>
      <c r="D699" s="183"/>
      <c r="E699" s="183"/>
      <c r="F699" s="191"/>
      <c r="G699" s="183"/>
    </row>
    <row r="700" ht="15.75" customHeight="1">
      <c r="A700" s="183"/>
      <c r="B700" s="183"/>
      <c r="C700" s="183"/>
      <c r="D700" s="183"/>
      <c r="E700" s="183"/>
      <c r="F700" s="191"/>
      <c r="G700" s="183"/>
    </row>
    <row r="701" ht="15.75" customHeight="1">
      <c r="A701" s="183"/>
      <c r="B701" s="183"/>
      <c r="C701" s="183"/>
      <c r="D701" s="183"/>
      <c r="E701" s="183"/>
      <c r="F701" s="191"/>
      <c r="G701" s="183"/>
    </row>
    <row r="702" ht="15.75" customHeight="1">
      <c r="A702" s="183"/>
      <c r="B702" s="183"/>
      <c r="C702" s="183"/>
      <c r="D702" s="183"/>
      <c r="E702" s="183"/>
      <c r="F702" s="191"/>
      <c r="G702" s="183"/>
    </row>
    <row r="703" ht="15.75" customHeight="1">
      <c r="A703" s="183"/>
      <c r="B703" s="183"/>
      <c r="C703" s="183"/>
      <c r="D703" s="183"/>
      <c r="E703" s="183"/>
      <c r="F703" s="191"/>
      <c r="G703" s="183"/>
    </row>
    <row r="704" ht="15.75" customHeight="1">
      <c r="A704" s="183"/>
      <c r="B704" s="183"/>
      <c r="C704" s="183"/>
      <c r="D704" s="183"/>
      <c r="E704" s="183"/>
      <c r="F704" s="191"/>
      <c r="G704" s="183"/>
    </row>
    <row r="705" ht="15.75" customHeight="1">
      <c r="A705" s="183"/>
      <c r="B705" s="183"/>
      <c r="C705" s="183"/>
      <c r="D705" s="183"/>
      <c r="E705" s="183"/>
      <c r="F705" s="191"/>
      <c r="G705" s="183"/>
    </row>
    <row r="706" ht="15.75" customHeight="1">
      <c r="A706" s="183"/>
      <c r="B706" s="183"/>
      <c r="C706" s="183"/>
      <c r="D706" s="183"/>
      <c r="E706" s="183"/>
      <c r="F706" s="191"/>
      <c r="G706" s="183"/>
    </row>
    <row r="707" ht="15.75" customHeight="1">
      <c r="A707" s="183"/>
      <c r="B707" s="183"/>
      <c r="C707" s="183"/>
      <c r="D707" s="183"/>
      <c r="E707" s="183"/>
      <c r="F707" s="191"/>
      <c r="G707" s="183"/>
    </row>
    <row r="708" ht="15.75" customHeight="1">
      <c r="A708" s="183"/>
      <c r="B708" s="183"/>
      <c r="C708" s="183"/>
      <c r="D708" s="183"/>
      <c r="E708" s="183"/>
      <c r="F708" s="191"/>
      <c r="G708" s="183"/>
    </row>
    <row r="709" ht="15.75" customHeight="1">
      <c r="A709" s="183"/>
      <c r="B709" s="183"/>
      <c r="C709" s="183"/>
      <c r="D709" s="183"/>
      <c r="E709" s="183"/>
      <c r="F709" s="191"/>
      <c r="G709" s="183"/>
    </row>
    <row r="710" ht="15.75" customHeight="1">
      <c r="A710" s="183"/>
      <c r="B710" s="183"/>
      <c r="C710" s="183"/>
      <c r="D710" s="183"/>
      <c r="E710" s="183"/>
      <c r="F710" s="191"/>
      <c r="G710" s="183"/>
    </row>
    <row r="711" ht="15.75" customHeight="1">
      <c r="A711" s="183"/>
      <c r="B711" s="183"/>
      <c r="C711" s="183"/>
      <c r="D711" s="183"/>
      <c r="E711" s="183"/>
      <c r="F711" s="191"/>
      <c r="G711" s="183"/>
    </row>
    <row r="712" ht="15.75" customHeight="1">
      <c r="A712" s="183"/>
      <c r="B712" s="183"/>
      <c r="C712" s="183"/>
      <c r="D712" s="183"/>
      <c r="E712" s="183"/>
      <c r="F712" s="191"/>
      <c r="G712" s="183"/>
    </row>
    <row r="713" ht="15.75" customHeight="1">
      <c r="A713" s="183"/>
      <c r="B713" s="183"/>
      <c r="C713" s="183"/>
      <c r="D713" s="183"/>
      <c r="E713" s="183"/>
      <c r="F713" s="191"/>
      <c r="G713" s="183"/>
    </row>
    <row r="714" ht="15.75" customHeight="1">
      <c r="A714" s="183"/>
      <c r="B714" s="183"/>
      <c r="C714" s="183"/>
      <c r="D714" s="183"/>
      <c r="E714" s="183"/>
      <c r="F714" s="191"/>
      <c r="G714" s="183"/>
    </row>
    <row r="715" ht="15.75" customHeight="1">
      <c r="A715" s="183"/>
      <c r="B715" s="183"/>
      <c r="C715" s="183"/>
      <c r="D715" s="183"/>
      <c r="E715" s="183"/>
      <c r="F715" s="191"/>
      <c r="G715" s="183"/>
    </row>
    <row r="716" ht="15.75" customHeight="1">
      <c r="A716" s="183"/>
      <c r="B716" s="183"/>
      <c r="C716" s="183"/>
      <c r="D716" s="183"/>
      <c r="E716" s="183"/>
      <c r="F716" s="191"/>
      <c r="G716" s="183"/>
    </row>
    <row r="717" ht="15.75" customHeight="1">
      <c r="A717" s="183"/>
      <c r="B717" s="183"/>
      <c r="C717" s="183"/>
      <c r="D717" s="183"/>
      <c r="E717" s="183"/>
      <c r="F717" s="191"/>
      <c r="G717" s="183"/>
    </row>
    <row r="718" ht="15.75" customHeight="1">
      <c r="A718" s="183"/>
      <c r="B718" s="183"/>
      <c r="C718" s="183"/>
      <c r="D718" s="183"/>
      <c r="E718" s="183"/>
      <c r="F718" s="191"/>
      <c r="G718" s="183"/>
    </row>
    <row r="719" ht="15.75" customHeight="1">
      <c r="A719" s="183"/>
      <c r="B719" s="183"/>
      <c r="C719" s="183"/>
      <c r="D719" s="183"/>
      <c r="E719" s="183"/>
      <c r="F719" s="191"/>
      <c r="G719" s="183"/>
    </row>
    <row r="720" ht="15.75" customHeight="1">
      <c r="A720" s="183"/>
      <c r="B720" s="183"/>
      <c r="C720" s="183"/>
      <c r="D720" s="183"/>
      <c r="E720" s="183"/>
      <c r="F720" s="191"/>
      <c r="G720" s="183"/>
    </row>
    <row r="721" ht="15.75" customHeight="1">
      <c r="A721" s="183"/>
      <c r="B721" s="183"/>
      <c r="C721" s="183"/>
      <c r="D721" s="183"/>
      <c r="E721" s="183"/>
      <c r="F721" s="191"/>
      <c r="G721" s="183"/>
    </row>
    <row r="722" ht="15.75" customHeight="1">
      <c r="A722" s="183"/>
      <c r="B722" s="183"/>
      <c r="C722" s="183"/>
      <c r="D722" s="183"/>
      <c r="E722" s="183"/>
      <c r="F722" s="191"/>
      <c r="G722" s="183"/>
    </row>
    <row r="723" ht="15.75" customHeight="1">
      <c r="A723" s="183"/>
      <c r="B723" s="183"/>
      <c r="C723" s="183"/>
      <c r="D723" s="183"/>
      <c r="E723" s="183"/>
      <c r="F723" s="191"/>
      <c r="G723" s="183"/>
    </row>
    <row r="724" ht="15.75" customHeight="1">
      <c r="A724" s="183"/>
      <c r="B724" s="183"/>
      <c r="C724" s="183"/>
      <c r="D724" s="183"/>
      <c r="E724" s="183"/>
      <c r="F724" s="191"/>
      <c r="G724" s="183"/>
    </row>
    <row r="725" ht="15.75" customHeight="1">
      <c r="A725" s="183"/>
      <c r="B725" s="183"/>
      <c r="C725" s="183"/>
      <c r="D725" s="183"/>
      <c r="E725" s="183"/>
      <c r="F725" s="191"/>
      <c r="G725" s="183"/>
    </row>
    <row r="726" ht="15.75" customHeight="1">
      <c r="A726" s="183"/>
      <c r="B726" s="183"/>
      <c r="C726" s="183"/>
      <c r="D726" s="183"/>
      <c r="E726" s="183"/>
      <c r="F726" s="191"/>
      <c r="G726" s="183"/>
    </row>
    <row r="727" ht="15.75" customHeight="1">
      <c r="A727" s="183"/>
      <c r="B727" s="183"/>
      <c r="C727" s="183"/>
      <c r="D727" s="183"/>
      <c r="E727" s="183"/>
      <c r="F727" s="191"/>
      <c r="G727" s="183"/>
    </row>
    <row r="728" ht="15.75" customHeight="1">
      <c r="A728" s="183"/>
      <c r="B728" s="183"/>
      <c r="C728" s="183"/>
      <c r="D728" s="183"/>
      <c r="E728" s="183"/>
      <c r="F728" s="191"/>
      <c r="G728" s="183"/>
    </row>
    <row r="729" ht="15.75" customHeight="1">
      <c r="A729" s="183"/>
      <c r="B729" s="183"/>
      <c r="C729" s="183"/>
      <c r="D729" s="183"/>
      <c r="E729" s="183"/>
      <c r="F729" s="191"/>
      <c r="G729" s="183"/>
    </row>
    <row r="730" ht="15.75" customHeight="1">
      <c r="A730" s="183"/>
      <c r="B730" s="183"/>
      <c r="C730" s="183"/>
      <c r="D730" s="183"/>
      <c r="E730" s="183"/>
      <c r="F730" s="191"/>
      <c r="G730" s="183"/>
    </row>
    <row r="731" ht="15.75" customHeight="1">
      <c r="A731" s="183"/>
      <c r="B731" s="183"/>
      <c r="C731" s="183"/>
      <c r="D731" s="183"/>
      <c r="E731" s="183"/>
      <c r="F731" s="191"/>
      <c r="G731" s="183"/>
    </row>
    <row r="732" ht="15.75" customHeight="1">
      <c r="A732" s="183"/>
      <c r="B732" s="183"/>
      <c r="C732" s="183"/>
      <c r="D732" s="183"/>
      <c r="E732" s="183"/>
      <c r="F732" s="191"/>
      <c r="G732" s="183"/>
    </row>
    <row r="733" ht="15.75" customHeight="1">
      <c r="A733" s="183"/>
      <c r="B733" s="183"/>
      <c r="C733" s="183"/>
      <c r="D733" s="183"/>
      <c r="E733" s="183"/>
      <c r="F733" s="191"/>
      <c r="G733" s="183"/>
    </row>
    <row r="734" ht="15.75" customHeight="1">
      <c r="A734" s="183"/>
      <c r="B734" s="183"/>
      <c r="C734" s="183"/>
      <c r="D734" s="183"/>
      <c r="E734" s="183"/>
      <c r="F734" s="191"/>
      <c r="G734" s="183"/>
    </row>
    <row r="735" ht="15.75" customHeight="1">
      <c r="A735" s="183"/>
      <c r="B735" s="183"/>
      <c r="C735" s="183"/>
      <c r="D735" s="183"/>
      <c r="E735" s="183"/>
      <c r="F735" s="191"/>
      <c r="G735" s="183"/>
    </row>
    <row r="736" ht="15.75" customHeight="1">
      <c r="A736" s="183"/>
      <c r="B736" s="183"/>
      <c r="C736" s="183"/>
      <c r="D736" s="183"/>
      <c r="E736" s="183"/>
      <c r="F736" s="191"/>
      <c r="G736" s="183"/>
    </row>
    <row r="737" ht="15.75" customHeight="1">
      <c r="A737" s="183"/>
      <c r="B737" s="183"/>
      <c r="C737" s="183"/>
      <c r="D737" s="183"/>
      <c r="E737" s="183"/>
      <c r="F737" s="191"/>
      <c r="G737" s="183"/>
    </row>
    <row r="738" ht="15.75" customHeight="1">
      <c r="A738" s="183"/>
      <c r="B738" s="183"/>
      <c r="C738" s="183"/>
      <c r="D738" s="183"/>
      <c r="E738" s="183"/>
      <c r="F738" s="191"/>
      <c r="G738" s="183"/>
    </row>
    <row r="739" ht="15.75" customHeight="1">
      <c r="A739" s="183"/>
      <c r="B739" s="183"/>
      <c r="C739" s="183"/>
      <c r="D739" s="183"/>
      <c r="E739" s="183"/>
      <c r="F739" s="191"/>
      <c r="G739" s="183"/>
    </row>
    <row r="740" ht="15.75" customHeight="1">
      <c r="A740" s="183"/>
      <c r="B740" s="183"/>
      <c r="C740" s="183"/>
      <c r="D740" s="183"/>
      <c r="E740" s="183"/>
      <c r="F740" s="191"/>
      <c r="G740" s="183"/>
    </row>
    <row r="741" ht="15.75" customHeight="1">
      <c r="A741" s="183"/>
      <c r="B741" s="183"/>
      <c r="C741" s="183"/>
      <c r="D741" s="183"/>
      <c r="E741" s="183"/>
      <c r="F741" s="191"/>
      <c r="G741" s="183"/>
    </row>
    <row r="742" ht="15.75" customHeight="1">
      <c r="A742" s="183"/>
      <c r="B742" s="183"/>
      <c r="C742" s="183"/>
      <c r="D742" s="183"/>
      <c r="E742" s="183"/>
      <c r="F742" s="191"/>
      <c r="G742" s="183"/>
    </row>
    <row r="743" ht="15.75" customHeight="1">
      <c r="A743" s="183"/>
      <c r="B743" s="183"/>
      <c r="C743" s="183"/>
      <c r="D743" s="183"/>
      <c r="E743" s="183"/>
      <c r="F743" s="191"/>
      <c r="G743" s="183"/>
    </row>
    <row r="744" ht="15.75" customHeight="1">
      <c r="A744" s="183"/>
      <c r="B744" s="183"/>
      <c r="C744" s="183"/>
      <c r="D744" s="183"/>
      <c r="E744" s="183"/>
      <c r="F744" s="191"/>
      <c r="G744" s="183"/>
    </row>
    <row r="745" ht="15.75" customHeight="1">
      <c r="A745" s="183"/>
      <c r="B745" s="183"/>
      <c r="C745" s="183"/>
      <c r="D745" s="183"/>
      <c r="E745" s="183"/>
      <c r="F745" s="191"/>
      <c r="G745" s="183"/>
    </row>
    <row r="746" ht="15.75" customHeight="1">
      <c r="A746" s="183"/>
      <c r="B746" s="183"/>
      <c r="C746" s="183"/>
      <c r="D746" s="183"/>
      <c r="E746" s="183"/>
      <c r="F746" s="191"/>
      <c r="G746" s="183"/>
    </row>
    <row r="747" ht="15.75" customHeight="1">
      <c r="A747" s="183"/>
      <c r="B747" s="183"/>
      <c r="C747" s="183"/>
      <c r="D747" s="183"/>
      <c r="E747" s="183"/>
      <c r="F747" s="191"/>
      <c r="G747" s="183"/>
    </row>
    <row r="748" ht="15.75" customHeight="1">
      <c r="A748" s="183"/>
      <c r="B748" s="183"/>
      <c r="C748" s="183"/>
      <c r="D748" s="183"/>
      <c r="E748" s="183"/>
      <c r="F748" s="191"/>
      <c r="G748" s="183"/>
    </row>
    <row r="749" ht="15.75" customHeight="1">
      <c r="A749" s="183"/>
      <c r="B749" s="183"/>
      <c r="C749" s="183"/>
      <c r="D749" s="183"/>
      <c r="E749" s="183"/>
      <c r="F749" s="191"/>
      <c r="G749" s="183"/>
    </row>
    <row r="750" ht="15.75" customHeight="1">
      <c r="A750" s="183"/>
      <c r="B750" s="183"/>
      <c r="C750" s="183"/>
      <c r="D750" s="183"/>
      <c r="E750" s="183"/>
      <c r="F750" s="191"/>
      <c r="G750" s="183"/>
    </row>
    <row r="751" ht="15.75" customHeight="1">
      <c r="A751" s="183"/>
      <c r="B751" s="183"/>
      <c r="C751" s="183"/>
      <c r="D751" s="183"/>
      <c r="E751" s="183"/>
      <c r="F751" s="191"/>
      <c r="G751" s="183"/>
    </row>
    <row r="752" ht="15.75" customHeight="1">
      <c r="A752" s="183"/>
      <c r="B752" s="183"/>
      <c r="C752" s="183"/>
      <c r="D752" s="183"/>
      <c r="E752" s="183"/>
      <c r="F752" s="191"/>
      <c r="G752" s="183"/>
    </row>
    <row r="753" ht="15.75" customHeight="1">
      <c r="A753" s="183"/>
      <c r="B753" s="183"/>
      <c r="C753" s="183"/>
      <c r="D753" s="183"/>
      <c r="E753" s="183"/>
      <c r="F753" s="191"/>
      <c r="G753" s="183"/>
    </row>
    <row r="754" ht="15.75" customHeight="1">
      <c r="A754" s="183"/>
      <c r="B754" s="183"/>
      <c r="C754" s="183"/>
      <c r="D754" s="183"/>
      <c r="E754" s="183"/>
      <c r="F754" s="191"/>
      <c r="G754" s="183"/>
    </row>
    <row r="755" ht="15.75" customHeight="1">
      <c r="A755" s="183"/>
      <c r="B755" s="183"/>
      <c r="C755" s="183"/>
      <c r="D755" s="183"/>
      <c r="E755" s="183"/>
      <c r="F755" s="191"/>
      <c r="G755" s="183"/>
    </row>
    <row r="756" ht="15.75" customHeight="1">
      <c r="A756" s="183"/>
      <c r="B756" s="183"/>
      <c r="C756" s="183"/>
      <c r="D756" s="183"/>
      <c r="E756" s="183"/>
      <c r="F756" s="191"/>
      <c r="G756" s="183"/>
    </row>
    <row r="757" ht="15.75" customHeight="1">
      <c r="A757" s="183"/>
      <c r="B757" s="183"/>
      <c r="C757" s="183"/>
      <c r="D757" s="183"/>
      <c r="E757" s="183"/>
      <c r="F757" s="191"/>
      <c r="G757" s="183"/>
    </row>
    <row r="758" ht="15.75" customHeight="1">
      <c r="A758" s="183"/>
      <c r="B758" s="183"/>
      <c r="C758" s="183"/>
      <c r="D758" s="183"/>
      <c r="E758" s="183"/>
      <c r="F758" s="191"/>
      <c r="G758" s="183"/>
    </row>
    <row r="759" ht="15.75" customHeight="1">
      <c r="A759" s="183"/>
      <c r="B759" s="183"/>
      <c r="C759" s="183"/>
      <c r="D759" s="183"/>
      <c r="E759" s="183"/>
      <c r="F759" s="191"/>
      <c r="G759" s="183"/>
    </row>
    <row r="760" ht="15.75" customHeight="1">
      <c r="A760" s="183"/>
      <c r="B760" s="183"/>
      <c r="C760" s="183"/>
      <c r="D760" s="183"/>
      <c r="E760" s="183"/>
      <c r="F760" s="191"/>
      <c r="G760" s="183"/>
    </row>
    <row r="761" ht="15.75" customHeight="1">
      <c r="A761" s="183"/>
      <c r="B761" s="183"/>
      <c r="C761" s="183"/>
      <c r="D761" s="183"/>
      <c r="E761" s="183"/>
      <c r="F761" s="191"/>
      <c r="G761" s="183"/>
    </row>
    <row r="762" ht="15.75" customHeight="1">
      <c r="A762" s="183"/>
      <c r="B762" s="183"/>
      <c r="C762" s="183"/>
      <c r="D762" s="183"/>
      <c r="E762" s="183"/>
      <c r="F762" s="191"/>
      <c r="G762" s="183"/>
    </row>
    <row r="763" ht="15.75" customHeight="1">
      <c r="A763" s="183"/>
      <c r="B763" s="183"/>
      <c r="C763" s="183"/>
      <c r="D763" s="183"/>
      <c r="E763" s="183"/>
      <c r="F763" s="191"/>
      <c r="G763" s="183"/>
    </row>
    <row r="764" ht="15.75" customHeight="1">
      <c r="A764" s="183"/>
      <c r="B764" s="183"/>
      <c r="C764" s="183"/>
      <c r="D764" s="183"/>
      <c r="E764" s="183"/>
      <c r="F764" s="191"/>
      <c r="G764" s="183"/>
    </row>
    <row r="765" ht="15.75" customHeight="1">
      <c r="A765" s="183"/>
      <c r="B765" s="183"/>
      <c r="C765" s="183"/>
      <c r="D765" s="183"/>
      <c r="E765" s="183"/>
      <c r="F765" s="191"/>
      <c r="G765" s="183"/>
    </row>
    <row r="766" ht="15.75" customHeight="1">
      <c r="A766" s="183"/>
      <c r="B766" s="183"/>
      <c r="C766" s="183"/>
      <c r="D766" s="183"/>
      <c r="E766" s="183"/>
      <c r="F766" s="191"/>
      <c r="G766" s="183"/>
    </row>
    <row r="767" ht="15.75" customHeight="1">
      <c r="A767" s="183"/>
      <c r="B767" s="183"/>
      <c r="C767" s="183"/>
      <c r="D767" s="183"/>
      <c r="E767" s="183"/>
      <c r="F767" s="191"/>
      <c r="G767" s="183"/>
    </row>
    <row r="768" ht="15.75" customHeight="1">
      <c r="A768" s="183"/>
      <c r="B768" s="183"/>
      <c r="C768" s="183"/>
      <c r="D768" s="183"/>
      <c r="E768" s="183"/>
      <c r="F768" s="191"/>
      <c r="G768" s="183"/>
    </row>
    <row r="769" ht="15.75" customHeight="1">
      <c r="A769" s="183"/>
      <c r="B769" s="183"/>
      <c r="C769" s="183"/>
      <c r="D769" s="183"/>
      <c r="E769" s="183"/>
      <c r="F769" s="191"/>
      <c r="G769" s="183"/>
    </row>
    <row r="770" ht="15.75" customHeight="1">
      <c r="A770" s="183"/>
      <c r="B770" s="183"/>
      <c r="C770" s="183"/>
      <c r="D770" s="183"/>
      <c r="E770" s="183"/>
      <c r="F770" s="191"/>
      <c r="G770" s="183"/>
    </row>
    <row r="771" ht="15.75" customHeight="1">
      <c r="A771" s="183"/>
      <c r="B771" s="183"/>
      <c r="C771" s="183"/>
      <c r="D771" s="183"/>
      <c r="E771" s="183"/>
      <c r="F771" s="191"/>
      <c r="G771" s="183"/>
    </row>
    <row r="772" ht="15.75" customHeight="1">
      <c r="A772" s="183"/>
      <c r="B772" s="183"/>
      <c r="C772" s="183"/>
      <c r="D772" s="183"/>
      <c r="E772" s="183"/>
      <c r="F772" s="191"/>
      <c r="G772" s="183"/>
    </row>
    <row r="773" ht="15.75" customHeight="1">
      <c r="A773" s="183"/>
      <c r="B773" s="183"/>
      <c r="C773" s="183"/>
      <c r="D773" s="183"/>
      <c r="E773" s="183"/>
      <c r="F773" s="191"/>
      <c r="G773" s="183"/>
    </row>
    <row r="774" ht="15.75" customHeight="1">
      <c r="A774" s="183"/>
      <c r="B774" s="183"/>
      <c r="C774" s="183"/>
      <c r="D774" s="183"/>
      <c r="E774" s="183"/>
      <c r="F774" s="191"/>
      <c r="G774" s="183"/>
    </row>
    <row r="775" ht="15.75" customHeight="1">
      <c r="A775" s="183"/>
      <c r="B775" s="183"/>
      <c r="C775" s="183"/>
      <c r="D775" s="183"/>
      <c r="E775" s="183"/>
      <c r="F775" s="191"/>
      <c r="G775" s="183"/>
    </row>
    <row r="776" ht="15.75" customHeight="1">
      <c r="A776" s="183"/>
      <c r="B776" s="183"/>
      <c r="C776" s="183"/>
      <c r="D776" s="183"/>
      <c r="E776" s="183"/>
      <c r="F776" s="191"/>
      <c r="G776" s="183"/>
    </row>
    <row r="777" ht="15.75" customHeight="1">
      <c r="A777" s="183"/>
      <c r="B777" s="183"/>
      <c r="C777" s="183"/>
      <c r="D777" s="183"/>
      <c r="E777" s="183"/>
      <c r="F777" s="191"/>
      <c r="G777" s="183"/>
    </row>
    <row r="778" ht="15.75" customHeight="1">
      <c r="A778" s="183"/>
      <c r="B778" s="183"/>
      <c r="C778" s="183"/>
      <c r="D778" s="183"/>
      <c r="E778" s="183"/>
      <c r="F778" s="191"/>
      <c r="G778" s="183"/>
    </row>
    <row r="779" ht="15.75" customHeight="1">
      <c r="A779" s="183"/>
      <c r="B779" s="183"/>
      <c r="C779" s="183"/>
      <c r="D779" s="183"/>
      <c r="E779" s="183"/>
      <c r="F779" s="191"/>
      <c r="G779" s="183"/>
    </row>
    <row r="780" ht="15.75" customHeight="1">
      <c r="A780" s="183"/>
      <c r="B780" s="183"/>
      <c r="C780" s="183"/>
      <c r="D780" s="183"/>
      <c r="E780" s="183"/>
      <c r="F780" s="191"/>
      <c r="G780" s="183"/>
    </row>
    <row r="781" ht="15.75" customHeight="1">
      <c r="A781" s="183"/>
      <c r="B781" s="183"/>
      <c r="C781" s="183"/>
      <c r="D781" s="183"/>
      <c r="E781" s="183"/>
      <c r="F781" s="191"/>
      <c r="G781" s="183"/>
    </row>
    <row r="782" ht="15.75" customHeight="1">
      <c r="A782" s="183"/>
      <c r="B782" s="183"/>
      <c r="C782" s="183"/>
      <c r="D782" s="183"/>
      <c r="E782" s="183"/>
      <c r="F782" s="191"/>
      <c r="G782" s="183"/>
    </row>
    <row r="783" ht="15.75" customHeight="1">
      <c r="A783" s="183"/>
      <c r="B783" s="183"/>
      <c r="C783" s="183"/>
      <c r="D783" s="183"/>
      <c r="E783" s="183"/>
      <c r="F783" s="191"/>
      <c r="G783" s="183"/>
    </row>
    <row r="784" ht="15.75" customHeight="1">
      <c r="A784" s="183"/>
      <c r="B784" s="183"/>
      <c r="C784" s="183"/>
      <c r="D784" s="183"/>
      <c r="E784" s="183"/>
      <c r="F784" s="191"/>
      <c r="G784" s="183"/>
    </row>
    <row r="785" ht="15.75" customHeight="1">
      <c r="A785" s="183"/>
      <c r="B785" s="183"/>
      <c r="C785" s="183"/>
      <c r="D785" s="183"/>
      <c r="E785" s="183"/>
      <c r="F785" s="191"/>
      <c r="G785" s="183"/>
    </row>
    <row r="786" ht="15.75" customHeight="1">
      <c r="A786" s="183"/>
      <c r="B786" s="183"/>
      <c r="C786" s="183"/>
      <c r="D786" s="183"/>
      <c r="E786" s="183"/>
      <c r="F786" s="191"/>
      <c r="G786" s="183"/>
    </row>
    <row r="787" ht="15.75" customHeight="1">
      <c r="A787" s="183"/>
      <c r="B787" s="183"/>
      <c r="C787" s="183"/>
      <c r="D787" s="183"/>
      <c r="E787" s="183"/>
      <c r="F787" s="191"/>
      <c r="G787" s="183"/>
    </row>
    <row r="788" ht="15.75" customHeight="1">
      <c r="A788" s="183"/>
      <c r="B788" s="183"/>
      <c r="C788" s="183"/>
      <c r="D788" s="183"/>
      <c r="E788" s="183"/>
      <c r="F788" s="191"/>
      <c r="G788" s="183"/>
    </row>
    <row r="789" ht="15.75" customHeight="1">
      <c r="A789" s="183"/>
      <c r="B789" s="183"/>
      <c r="C789" s="183"/>
      <c r="D789" s="183"/>
      <c r="E789" s="183"/>
      <c r="F789" s="191"/>
      <c r="G789" s="183"/>
    </row>
    <row r="790" ht="15.75" customHeight="1">
      <c r="A790" s="183"/>
      <c r="B790" s="183"/>
      <c r="C790" s="183"/>
      <c r="D790" s="183"/>
      <c r="E790" s="183"/>
      <c r="F790" s="191"/>
      <c r="G790" s="183"/>
    </row>
    <row r="791" ht="15.75" customHeight="1">
      <c r="A791" s="183"/>
      <c r="B791" s="183"/>
      <c r="C791" s="183"/>
      <c r="D791" s="183"/>
      <c r="E791" s="183"/>
      <c r="F791" s="191"/>
      <c r="G791" s="183"/>
    </row>
    <row r="792" ht="15.75" customHeight="1">
      <c r="A792" s="183"/>
      <c r="B792" s="183"/>
      <c r="C792" s="183"/>
      <c r="D792" s="183"/>
      <c r="E792" s="183"/>
      <c r="F792" s="191"/>
      <c r="G792" s="183"/>
    </row>
    <row r="793" ht="15.75" customHeight="1">
      <c r="A793" s="183"/>
      <c r="B793" s="183"/>
      <c r="C793" s="183"/>
      <c r="D793" s="183"/>
      <c r="E793" s="183"/>
      <c r="F793" s="191"/>
      <c r="G793" s="183"/>
    </row>
    <row r="794" ht="15.75" customHeight="1">
      <c r="A794" s="183"/>
      <c r="B794" s="183"/>
      <c r="C794" s="183"/>
      <c r="D794" s="183"/>
      <c r="E794" s="183"/>
      <c r="F794" s="191"/>
      <c r="G794" s="183"/>
    </row>
    <row r="795" ht="15.75" customHeight="1">
      <c r="A795" s="183"/>
      <c r="B795" s="183"/>
      <c r="C795" s="183"/>
      <c r="D795" s="183"/>
      <c r="E795" s="183"/>
      <c r="F795" s="191"/>
      <c r="G795" s="183"/>
    </row>
    <row r="796" ht="15.75" customHeight="1">
      <c r="A796" s="183"/>
      <c r="B796" s="183"/>
      <c r="C796" s="183"/>
      <c r="D796" s="183"/>
      <c r="E796" s="183"/>
      <c r="F796" s="191"/>
      <c r="G796" s="183"/>
    </row>
    <row r="797" ht="15.75" customHeight="1">
      <c r="A797" s="183"/>
      <c r="B797" s="183"/>
      <c r="C797" s="183"/>
      <c r="D797" s="183"/>
      <c r="E797" s="183"/>
      <c r="F797" s="191"/>
      <c r="G797" s="183"/>
    </row>
    <row r="798" ht="15.75" customHeight="1">
      <c r="A798" s="183"/>
      <c r="B798" s="183"/>
      <c r="C798" s="183"/>
      <c r="D798" s="183"/>
      <c r="E798" s="183"/>
      <c r="F798" s="191"/>
      <c r="G798" s="183"/>
    </row>
    <row r="799" ht="15.75" customHeight="1">
      <c r="A799" s="183"/>
      <c r="B799" s="183"/>
      <c r="C799" s="183"/>
      <c r="D799" s="183"/>
      <c r="E799" s="183"/>
      <c r="F799" s="191"/>
      <c r="G799" s="183"/>
    </row>
    <row r="800" ht="15.75" customHeight="1">
      <c r="A800" s="183"/>
      <c r="B800" s="183"/>
      <c r="C800" s="183"/>
      <c r="D800" s="183"/>
      <c r="E800" s="183"/>
      <c r="F800" s="191"/>
      <c r="G800" s="183"/>
    </row>
    <row r="801" ht="15.75" customHeight="1">
      <c r="A801" s="183"/>
      <c r="B801" s="183"/>
      <c r="C801" s="183"/>
      <c r="D801" s="183"/>
      <c r="E801" s="183"/>
      <c r="F801" s="191"/>
      <c r="G801" s="183"/>
    </row>
    <row r="802" ht="15.75" customHeight="1">
      <c r="A802" s="183"/>
      <c r="B802" s="183"/>
      <c r="C802" s="183"/>
      <c r="D802" s="183"/>
      <c r="E802" s="183"/>
      <c r="F802" s="191"/>
      <c r="G802" s="183"/>
    </row>
    <row r="803" ht="15.75" customHeight="1">
      <c r="A803" s="183"/>
      <c r="B803" s="183"/>
      <c r="C803" s="183"/>
      <c r="D803" s="183"/>
      <c r="E803" s="183"/>
      <c r="F803" s="191"/>
      <c r="G803" s="183"/>
    </row>
    <row r="804" ht="15.75" customHeight="1">
      <c r="A804" s="183"/>
      <c r="B804" s="183"/>
      <c r="C804" s="183"/>
      <c r="D804" s="183"/>
      <c r="E804" s="183"/>
      <c r="F804" s="191"/>
      <c r="G804" s="183"/>
    </row>
    <row r="805" ht="15.75" customHeight="1">
      <c r="A805" s="183"/>
      <c r="B805" s="183"/>
      <c r="C805" s="183"/>
      <c r="D805" s="183"/>
      <c r="E805" s="183"/>
      <c r="F805" s="191"/>
      <c r="G805" s="183"/>
    </row>
    <row r="806" ht="15.75" customHeight="1">
      <c r="A806" s="183"/>
      <c r="B806" s="183"/>
      <c r="C806" s="183"/>
      <c r="D806" s="183"/>
      <c r="E806" s="183"/>
      <c r="F806" s="191"/>
      <c r="G806" s="183"/>
    </row>
    <row r="807" ht="15.75" customHeight="1">
      <c r="A807" s="183"/>
      <c r="B807" s="183"/>
      <c r="C807" s="183"/>
      <c r="D807" s="183"/>
      <c r="E807" s="183"/>
      <c r="F807" s="191"/>
      <c r="G807" s="183"/>
    </row>
    <row r="808" ht="15.75" customHeight="1">
      <c r="A808" s="183"/>
      <c r="B808" s="183"/>
      <c r="C808" s="183"/>
      <c r="D808" s="183"/>
      <c r="E808" s="183"/>
      <c r="F808" s="191"/>
      <c r="G808" s="183"/>
    </row>
    <row r="809" ht="15.75" customHeight="1">
      <c r="A809" s="183"/>
      <c r="B809" s="183"/>
      <c r="C809" s="183"/>
      <c r="D809" s="183"/>
      <c r="E809" s="183"/>
      <c r="F809" s="191"/>
      <c r="G809" s="183"/>
    </row>
    <row r="810" ht="15.75" customHeight="1">
      <c r="A810" s="183"/>
      <c r="B810" s="183"/>
      <c r="C810" s="183"/>
      <c r="D810" s="183"/>
      <c r="E810" s="183"/>
      <c r="F810" s="191"/>
      <c r="G810" s="183"/>
    </row>
    <row r="811" ht="15.75" customHeight="1">
      <c r="A811" s="183"/>
      <c r="B811" s="183"/>
      <c r="C811" s="183"/>
      <c r="D811" s="183"/>
      <c r="E811" s="183"/>
      <c r="F811" s="191"/>
      <c r="G811" s="183"/>
    </row>
    <row r="812" ht="15.75" customHeight="1">
      <c r="A812" s="183"/>
      <c r="B812" s="183"/>
      <c r="C812" s="183"/>
      <c r="D812" s="183"/>
      <c r="E812" s="183"/>
      <c r="F812" s="191"/>
      <c r="G812" s="183"/>
    </row>
    <row r="813" ht="15.75" customHeight="1">
      <c r="A813" s="183"/>
      <c r="B813" s="183"/>
      <c r="C813" s="183"/>
      <c r="D813" s="183"/>
      <c r="E813" s="183"/>
      <c r="F813" s="191"/>
      <c r="G813" s="183"/>
    </row>
    <row r="814" ht="15.75" customHeight="1">
      <c r="A814" s="183"/>
      <c r="B814" s="183"/>
      <c r="C814" s="183"/>
      <c r="D814" s="183"/>
      <c r="E814" s="183"/>
      <c r="F814" s="191"/>
      <c r="G814" s="183"/>
    </row>
    <row r="815" ht="15.75" customHeight="1">
      <c r="A815" s="183"/>
      <c r="B815" s="183"/>
      <c r="C815" s="183"/>
      <c r="D815" s="183"/>
      <c r="E815" s="183"/>
      <c r="F815" s="191"/>
      <c r="G815" s="183"/>
    </row>
    <row r="816" ht="15.75" customHeight="1">
      <c r="A816" s="183"/>
      <c r="B816" s="183"/>
      <c r="C816" s="183"/>
      <c r="D816" s="183"/>
      <c r="E816" s="183"/>
      <c r="F816" s="191"/>
      <c r="G816" s="183"/>
    </row>
    <row r="817" ht="15.75" customHeight="1">
      <c r="A817" s="183"/>
      <c r="B817" s="183"/>
      <c r="C817" s="183"/>
      <c r="D817" s="183"/>
      <c r="E817" s="183"/>
      <c r="F817" s="191"/>
      <c r="G817" s="183"/>
    </row>
    <row r="818" ht="15.75" customHeight="1">
      <c r="A818" s="183"/>
      <c r="B818" s="183"/>
      <c r="C818" s="183"/>
      <c r="D818" s="183"/>
      <c r="E818" s="183"/>
      <c r="F818" s="191"/>
      <c r="G818" s="183"/>
    </row>
    <row r="819" ht="15.75" customHeight="1">
      <c r="A819" s="183"/>
      <c r="B819" s="183"/>
      <c r="C819" s="183"/>
      <c r="D819" s="183"/>
      <c r="E819" s="183"/>
      <c r="F819" s="191"/>
      <c r="G819" s="183"/>
    </row>
    <row r="820" ht="15.75" customHeight="1">
      <c r="A820" s="183"/>
      <c r="B820" s="183"/>
      <c r="C820" s="183"/>
      <c r="D820" s="183"/>
      <c r="E820" s="183"/>
      <c r="F820" s="191"/>
      <c r="G820" s="183"/>
    </row>
    <row r="821" ht="15.75" customHeight="1">
      <c r="A821" s="183"/>
      <c r="B821" s="183"/>
      <c r="C821" s="183"/>
      <c r="D821" s="183"/>
      <c r="E821" s="183"/>
      <c r="F821" s="191"/>
      <c r="G821" s="183"/>
    </row>
    <row r="822" ht="15.75" customHeight="1">
      <c r="A822" s="183"/>
      <c r="B822" s="183"/>
      <c r="C822" s="183"/>
      <c r="D822" s="183"/>
      <c r="E822" s="183"/>
      <c r="F822" s="191"/>
      <c r="G822" s="183"/>
    </row>
    <row r="823" ht="15.75" customHeight="1">
      <c r="A823" s="183"/>
      <c r="B823" s="183"/>
      <c r="C823" s="183"/>
      <c r="D823" s="183"/>
      <c r="E823" s="183"/>
      <c r="F823" s="191"/>
      <c r="G823" s="183"/>
    </row>
    <row r="824" ht="15.75" customHeight="1">
      <c r="A824" s="183"/>
      <c r="B824" s="183"/>
      <c r="C824" s="183"/>
      <c r="D824" s="183"/>
      <c r="E824" s="183"/>
      <c r="F824" s="191"/>
      <c r="G824" s="183"/>
    </row>
    <row r="825" ht="15.75" customHeight="1">
      <c r="A825" s="183"/>
      <c r="B825" s="183"/>
      <c r="C825" s="183"/>
      <c r="D825" s="183"/>
      <c r="E825" s="183"/>
      <c r="F825" s="191"/>
      <c r="G825" s="183"/>
    </row>
    <row r="826" ht="15.75" customHeight="1">
      <c r="A826" s="183"/>
      <c r="B826" s="183"/>
      <c r="C826" s="183"/>
      <c r="D826" s="183"/>
      <c r="E826" s="183"/>
      <c r="F826" s="191"/>
      <c r="G826" s="183"/>
    </row>
    <row r="827" ht="15.75" customHeight="1">
      <c r="A827" s="183"/>
      <c r="B827" s="183"/>
      <c r="C827" s="183"/>
      <c r="D827" s="183"/>
      <c r="E827" s="183"/>
      <c r="F827" s="191"/>
      <c r="G827" s="183"/>
    </row>
    <row r="828" ht="15.75" customHeight="1">
      <c r="A828" s="183"/>
      <c r="B828" s="183"/>
      <c r="C828" s="183"/>
      <c r="D828" s="183"/>
      <c r="E828" s="183"/>
      <c r="F828" s="191"/>
      <c r="G828" s="183"/>
    </row>
    <row r="829" ht="15.75" customHeight="1">
      <c r="A829" s="183"/>
      <c r="B829" s="183"/>
      <c r="C829" s="183"/>
      <c r="D829" s="183"/>
      <c r="E829" s="183"/>
      <c r="F829" s="191"/>
      <c r="G829" s="183"/>
    </row>
    <row r="830" ht="15.75" customHeight="1">
      <c r="A830" s="183"/>
      <c r="B830" s="183"/>
      <c r="C830" s="183"/>
      <c r="D830" s="183"/>
      <c r="E830" s="183"/>
      <c r="F830" s="191"/>
      <c r="G830" s="183"/>
    </row>
    <row r="831" ht="15.75" customHeight="1">
      <c r="A831" s="183"/>
      <c r="B831" s="183"/>
      <c r="C831" s="183"/>
      <c r="D831" s="183"/>
      <c r="E831" s="183"/>
      <c r="F831" s="191"/>
      <c r="G831" s="183"/>
    </row>
    <row r="832" ht="15.75" customHeight="1">
      <c r="A832" s="183"/>
      <c r="B832" s="183"/>
      <c r="C832" s="183"/>
      <c r="D832" s="183"/>
      <c r="E832" s="183"/>
      <c r="F832" s="191"/>
      <c r="G832" s="183"/>
    </row>
    <row r="833" ht="15.75" customHeight="1">
      <c r="A833" s="183"/>
      <c r="B833" s="183"/>
      <c r="C833" s="183"/>
      <c r="D833" s="183"/>
      <c r="E833" s="183"/>
      <c r="F833" s="191"/>
      <c r="G833" s="183"/>
    </row>
    <row r="834" ht="15.75" customHeight="1">
      <c r="A834" s="183"/>
      <c r="B834" s="183"/>
      <c r="C834" s="183"/>
      <c r="D834" s="183"/>
      <c r="E834" s="183"/>
      <c r="F834" s="191"/>
      <c r="G834" s="183"/>
    </row>
    <row r="835" ht="15.75" customHeight="1">
      <c r="A835" s="183"/>
      <c r="B835" s="183"/>
      <c r="C835" s="183"/>
      <c r="D835" s="183"/>
      <c r="E835" s="183"/>
      <c r="F835" s="191"/>
      <c r="G835" s="183"/>
    </row>
    <row r="836" ht="15.75" customHeight="1">
      <c r="A836" s="183"/>
      <c r="B836" s="183"/>
      <c r="C836" s="183"/>
      <c r="D836" s="183"/>
      <c r="E836" s="183"/>
      <c r="F836" s="191"/>
      <c r="G836" s="183"/>
    </row>
    <row r="837" ht="15.75" customHeight="1">
      <c r="A837" s="183"/>
      <c r="B837" s="183"/>
      <c r="C837" s="183"/>
      <c r="D837" s="183"/>
      <c r="E837" s="183"/>
      <c r="F837" s="191"/>
      <c r="G837" s="183"/>
    </row>
    <row r="838" ht="15.75" customHeight="1">
      <c r="A838" s="183"/>
      <c r="B838" s="183"/>
      <c r="C838" s="183"/>
      <c r="D838" s="183"/>
      <c r="E838" s="183"/>
      <c r="F838" s="191"/>
      <c r="G838" s="183"/>
    </row>
    <row r="839" ht="15.75" customHeight="1">
      <c r="A839" s="183"/>
      <c r="B839" s="183"/>
      <c r="C839" s="183"/>
      <c r="D839" s="183"/>
      <c r="E839" s="183"/>
      <c r="F839" s="191"/>
      <c r="G839" s="183"/>
    </row>
    <row r="840" ht="15.75" customHeight="1">
      <c r="A840" s="183"/>
      <c r="B840" s="183"/>
      <c r="C840" s="183"/>
      <c r="D840" s="183"/>
      <c r="E840" s="183"/>
      <c r="F840" s="191"/>
      <c r="G840" s="183"/>
    </row>
    <row r="841" ht="15.75" customHeight="1">
      <c r="A841" s="183"/>
      <c r="B841" s="183"/>
      <c r="C841" s="183"/>
      <c r="D841" s="183"/>
      <c r="E841" s="183"/>
      <c r="F841" s="191"/>
      <c r="G841" s="183"/>
    </row>
    <row r="842" ht="15.75" customHeight="1">
      <c r="A842" s="183"/>
      <c r="B842" s="183"/>
      <c r="C842" s="183"/>
      <c r="D842" s="183"/>
      <c r="E842" s="183"/>
      <c r="F842" s="191"/>
      <c r="G842" s="183"/>
    </row>
    <row r="843" ht="15.75" customHeight="1">
      <c r="A843" s="183"/>
      <c r="B843" s="183"/>
      <c r="C843" s="183"/>
      <c r="D843" s="183"/>
      <c r="E843" s="183"/>
      <c r="F843" s="191"/>
      <c r="G843" s="183"/>
    </row>
    <row r="844" ht="15.75" customHeight="1">
      <c r="A844" s="183"/>
      <c r="B844" s="183"/>
      <c r="C844" s="183"/>
      <c r="D844" s="183"/>
      <c r="E844" s="183"/>
      <c r="F844" s="191"/>
      <c r="G844" s="183"/>
    </row>
    <row r="845" ht="15.75" customHeight="1">
      <c r="A845" s="183"/>
      <c r="B845" s="183"/>
      <c r="C845" s="183"/>
      <c r="D845" s="183"/>
      <c r="E845" s="183"/>
      <c r="F845" s="191"/>
      <c r="G845" s="183"/>
    </row>
    <row r="846" ht="15.75" customHeight="1">
      <c r="A846" s="183"/>
      <c r="B846" s="183"/>
      <c r="C846" s="183"/>
      <c r="D846" s="183"/>
      <c r="E846" s="183"/>
      <c r="F846" s="191"/>
      <c r="G846" s="183"/>
    </row>
    <row r="847" ht="15.75" customHeight="1">
      <c r="A847" s="183"/>
      <c r="B847" s="183"/>
      <c r="C847" s="183"/>
      <c r="D847" s="183"/>
      <c r="E847" s="183"/>
      <c r="F847" s="191"/>
      <c r="G847" s="183"/>
    </row>
    <row r="848" ht="15.75" customHeight="1">
      <c r="A848" s="183"/>
      <c r="B848" s="183"/>
      <c r="C848" s="183"/>
      <c r="D848" s="183"/>
      <c r="E848" s="183"/>
      <c r="F848" s="191"/>
      <c r="G848" s="183"/>
    </row>
    <row r="849" ht="15.75" customHeight="1">
      <c r="A849" s="183"/>
      <c r="B849" s="183"/>
      <c r="C849" s="183"/>
      <c r="D849" s="183"/>
      <c r="E849" s="183"/>
      <c r="F849" s="191"/>
      <c r="G849" s="183"/>
    </row>
    <row r="850" ht="15.75" customHeight="1">
      <c r="A850" s="183"/>
      <c r="B850" s="183"/>
      <c r="C850" s="183"/>
      <c r="D850" s="183"/>
      <c r="E850" s="183"/>
      <c r="F850" s="191"/>
      <c r="G850" s="183"/>
    </row>
    <row r="851" ht="15.75" customHeight="1">
      <c r="A851" s="183"/>
      <c r="B851" s="183"/>
      <c r="C851" s="183"/>
      <c r="D851" s="183"/>
      <c r="E851" s="183"/>
      <c r="F851" s="191"/>
      <c r="G851" s="183"/>
    </row>
    <row r="852" ht="15.75" customHeight="1">
      <c r="A852" s="183"/>
      <c r="B852" s="183"/>
      <c r="C852" s="183"/>
      <c r="D852" s="183"/>
      <c r="E852" s="183"/>
      <c r="F852" s="191"/>
      <c r="G852" s="183"/>
    </row>
    <row r="853" ht="15.75" customHeight="1">
      <c r="A853" s="183"/>
      <c r="B853" s="183"/>
      <c r="C853" s="183"/>
      <c r="D853" s="183"/>
      <c r="E853" s="183"/>
      <c r="F853" s="191"/>
      <c r="G853" s="183"/>
    </row>
    <row r="854" ht="15.75" customHeight="1">
      <c r="A854" s="183"/>
      <c r="B854" s="183"/>
      <c r="C854" s="183"/>
      <c r="D854" s="183"/>
      <c r="E854" s="183"/>
      <c r="F854" s="191"/>
      <c r="G854" s="183"/>
    </row>
    <row r="855" ht="15.75" customHeight="1">
      <c r="A855" s="183"/>
      <c r="B855" s="183"/>
      <c r="C855" s="183"/>
      <c r="D855" s="183"/>
      <c r="E855" s="183"/>
      <c r="F855" s="191"/>
      <c r="G855" s="183"/>
    </row>
    <row r="856" ht="15.75" customHeight="1">
      <c r="A856" s="183"/>
      <c r="B856" s="183"/>
      <c r="C856" s="183"/>
      <c r="D856" s="183"/>
      <c r="E856" s="183"/>
      <c r="F856" s="191"/>
      <c r="G856" s="183"/>
    </row>
    <row r="857" ht="15.75" customHeight="1">
      <c r="A857" s="183"/>
      <c r="B857" s="183"/>
      <c r="C857" s="183"/>
      <c r="D857" s="183"/>
      <c r="E857" s="183"/>
      <c r="F857" s="191"/>
      <c r="G857" s="183"/>
    </row>
    <row r="858" ht="15.75" customHeight="1">
      <c r="A858" s="183"/>
      <c r="B858" s="183"/>
      <c r="C858" s="183"/>
      <c r="D858" s="183"/>
      <c r="E858" s="183"/>
      <c r="F858" s="191"/>
      <c r="G858" s="183"/>
    </row>
    <row r="859" ht="15.75" customHeight="1">
      <c r="A859" s="183"/>
      <c r="B859" s="183"/>
      <c r="C859" s="183"/>
      <c r="D859" s="183"/>
      <c r="E859" s="183"/>
      <c r="F859" s="191"/>
      <c r="G859" s="183"/>
    </row>
    <row r="860" ht="15.75" customHeight="1">
      <c r="A860" s="183"/>
      <c r="B860" s="183"/>
      <c r="C860" s="183"/>
      <c r="D860" s="183"/>
      <c r="E860" s="183"/>
      <c r="F860" s="191"/>
      <c r="G860" s="183"/>
    </row>
    <row r="861" ht="15.75" customHeight="1">
      <c r="A861" s="183"/>
      <c r="B861" s="183"/>
      <c r="C861" s="183"/>
      <c r="D861" s="183"/>
      <c r="E861" s="183"/>
      <c r="F861" s="191"/>
      <c r="G861" s="183"/>
    </row>
    <row r="862" ht="15.75" customHeight="1">
      <c r="A862" s="183"/>
      <c r="B862" s="183"/>
      <c r="C862" s="183"/>
      <c r="D862" s="183"/>
      <c r="E862" s="183"/>
      <c r="F862" s="191"/>
      <c r="G862" s="183"/>
    </row>
    <row r="863" ht="15.75" customHeight="1">
      <c r="A863" s="183"/>
      <c r="B863" s="183"/>
      <c r="C863" s="183"/>
      <c r="D863" s="183"/>
      <c r="E863" s="183"/>
      <c r="F863" s="191"/>
      <c r="G863" s="183"/>
    </row>
    <row r="864" ht="15.75" customHeight="1">
      <c r="A864" s="183"/>
      <c r="B864" s="183"/>
      <c r="C864" s="183"/>
      <c r="D864" s="183"/>
      <c r="E864" s="183"/>
      <c r="F864" s="191"/>
      <c r="G864" s="183"/>
    </row>
    <row r="865" ht="15.75" customHeight="1">
      <c r="A865" s="183"/>
      <c r="B865" s="183"/>
      <c r="C865" s="183"/>
      <c r="D865" s="183"/>
      <c r="E865" s="183"/>
      <c r="F865" s="191"/>
      <c r="G865" s="183"/>
    </row>
    <row r="866" ht="15.75" customHeight="1">
      <c r="A866" s="183"/>
      <c r="B866" s="183"/>
      <c r="C866" s="183"/>
      <c r="D866" s="183"/>
      <c r="E866" s="183"/>
      <c r="F866" s="191"/>
      <c r="G866" s="183"/>
    </row>
    <row r="867" ht="15.75" customHeight="1">
      <c r="A867" s="183"/>
      <c r="B867" s="183"/>
      <c r="C867" s="183"/>
      <c r="D867" s="183"/>
      <c r="E867" s="183"/>
      <c r="F867" s="191"/>
      <c r="G867" s="183"/>
    </row>
    <row r="868" ht="15.75" customHeight="1">
      <c r="A868" s="183"/>
      <c r="B868" s="183"/>
      <c r="C868" s="183"/>
      <c r="D868" s="183"/>
      <c r="E868" s="183"/>
      <c r="F868" s="191"/>
      <c r="G868" s="183"/>
    </row>
    <row r="869" ht="15.75" customHeight="1">
      <c r="A869" s="183"/>
      <c r="B869" s="183"/>
      <c r="C869" s="183"/>
      <c r="D869" s="183"/>
      <c r="E869" s="183"/>
      <c r="F869" s="191"/>
      <c r="G869" s="183"/>
    </row>
    <row r="870" ht="15.75" customHeight="1">
      <c r="A870" s="183"/>
      <c r="B870" s="183"/>
      <c r="C870" s="183"/>
      <c r="D870" s="183"/>
      <c r="E870" s="183"/>
      <c r="F870" s="191"/>
      <c r="G870" s="183"/>
    </row>
    <row r="871" ht="15.75" customHeight="1">
      <c r="A871" s="183"/>
      <c r="B871" s="183"/>
      <c r="C871" s="183"/>
      <c r="D871" s="183"/>
      <c r="E871" s="183"/>
      <c r="F871" s="191"/>
      <c r="G871" s="183"/>
    </row>
    <row r="872" ht="15.75" customHeight="1">
      <c r="A872" s="183"/>
      <c r="B872" s="183"/>
      <c r="C872" s="183"/>
      <c r="D872" s="183"/>
      <c r="E872" s="183"/>
      <c r="F872" s="191"/>
      <c r="G872" s="183"/>
    </row>
    <row r="873" ht="15.75" customHeight="1">
      <c r="A873" s="183"/>
      <c r="B873" s="183"/>
      <c r="C873" s="183"/>
      <c r="D873" s="183"/>
      <c r="E873" s="183"/>
      <c r="F873" s="191"/>
      <c r="G873" s="183"/>
    </row>
    <row r="874" ht="15.75" customHeight="1">
      <c r="A874" s="183"/>
      <c r="B874" s="183"/>
      <c r="C874" s="183"/>
      <c r="D874" s="183"/>
      <c r="E874" s="183"/>
      <c r="F874" s="191"/>
      <c r="G874" s="183"/>
    </row>
    <row r="875" ht="15.75" customHeight="1">
      <c r="A875" s="183"/>
      <c r="B875" s="183"/>
      <c r="C875" s="183"/>
      <c r="D875" s="183"/>
      <c r="E875" s="183"/>
      <c r="F875" s="191"/>
      <c r="G875" s="183"/>
    </row>
    <row r="876" ht="15.75" customHeight="1">
      <c r="A876" s="183"/>
      <c r="B876" s="183"/>
      <c r="C876" s="183"/>
      <c r="D876" s="183"/>
      <c r="E876" s="183"/>
      <c r="F876" s="191"/>
      <c r="G876" s="183"/>
    </row>
    <row r="877" ht="15.75" customHeight="1">
      <c r="A877" s="183"/>
      <c r="B877" s="183"/>
      <c r="C877" s="183"/>
      <c r="D877" s="183"/>
      <c r="E877" s="183"/>
      <c r="F877" s="191"/>
      <c r="G877" s="183"/>
    </row>
    <row r="878" ht="15.75" customHeight="1">
      <c r="A878" s="183"/>
      <c r="B878" s="183"/>
      <c r="C878" s="183"/>
      <c r="D878" s="183"/>
      <c r="E878" s="183"/>
      <c r="F878" s="191"/>
      <c r="G878" s="183"/>
    </row>
    <row r="879" ht="15.75" customHeight="1">
      <c r="A879" s="183"/>
      <c r="B879" s="183"/>
      <c r="C879" s="183"/>
      <c r="D879" s="183"/>
      <c r="E879" s="183"/>
      <c r="F879" s="191"/>
      <c r="G879" s="183"/>
    </row>
    <row r="880" ht="15.75" customHeight="1">
      <c r="A880" s="183"/>
      <c r="B880" s="183"/>
      <c r="C880" s="183"/>
      <c r="D880" s="183"/>
      <c r="E880" s="183"/>
      <c r="F880" s="191"/>
      <c r="G880" s="183"/>
    </row>
    <row r="881" ht="15.75" customHeight="1">
      <c r="A881" s="183"/>
      <c r="B881" s="183"/>
      <c r="C881" s="183"/>
      <c r="D881" s="183"/>
      <c r="E881" s="183"/>
      <c r="F881" s="191"/>
      <c r="G881" s="183"/>
    </row>
    <row r="882" ht="15.75" customHeight="1">
      <c r="A882" s="183"/>
      <c r="B882" s="183"/>
      <c r="C882" s="183"/>
      <c r="D882" s="183"/>
      <c r="E882" s="183"/>
      <c r="F882" s="191"/>
      <c r="G882" s="183"/>
    </row>
    <row r="883" ht="15.75" customHeight="1">
      <c r="A883" s="183"/>
      <c r="B883" s="183"/>
      <c r="C883" s="183"/>
      <c r="D883" s="183"/>
      <c r="E883" s="183"/>
      <c r="F883" s="191"/>
      <c r="G883" s="183"/>
    </row>
    <row r="884" ht="15.75" customHeight="1">
      <c r="A884" s="183"/>
      <c r="B884" s="183"/>
      <c r="C884" s="183"/>
      <c r="D884" s="183"/>
      <c r="E884" s="183"/>
      <c r="F884" s="191"/>
      <c r="G884" s="183"/>
    </row>
    <row r="885" ht="15.75" customHeight="1">
      <c r="A885" s="183"/>
      <c r="B885" s="183"/>
      <c r="C885" s="183"/>
      <c r="D885" s="183"/>
      <c r="E885" s="183"/>
      <c r="F885" s="191"/>
      <c r="G885" s="183"/>
    </row>
    <row r="886" ht="15.75" customHeight="1">
      <c r="A886" s="183"/>
      <c r="B886" s="183"/>
      <c r="C886" s="183"/>
      <c r="D886" s="183"/>
      <c r="E886" s="183"/>
      <c r="F886" s="191"/>
      <c r="G886" s="183"/>
    </row>
    <row r="887" ht="15.75" customHeight="1">
      <c r="A887" s="183"/>
      <c r="B887" s="183"/>
      <c r="C887" s="183"/>
      <c r="D887" s="183"/>
      <c r="E887" s="183"/>
      <c r="F887" s="191"/>
      <c r="G887" s="183"/>
    </row>
    <row r="888" ht="15.75" customHeight="1">
      <c r="A888" s="183"/>
      <c r="B888" s="183"/>
      <c r="C888" s="183"/>
      <c r="D888" s="183"/>
      <c r="E888" s="183"/>
      <c r="F888" s="191"/>
      <c r="G888" s="183"/>
    </row>
    <row r="889" ht="15.75" customHeight="1">
      <c r="A889" s="183"/>
      <c r="B889" s="183"/>
      <c r="C889" s="183"/>
      <c r="D889" s="183"/>
      <c r="E889" s="183"/>
      <c r="F889" s="191"/>
      <c r="G889" s="183"/>
    </row>
    <row r="890" ht="15.75" customHeight="1">
      <c r="A890" s="183"/>
      <c r="B890" s="183"/>
      <c r="C890" s="183"/>
      <c r="D890" s="183"/>
      <c r="E890" s="183"/>
      <c r="F890" s="191"/>
      <c r="G890" s="183"/>
    </row>
    <row r="891" ht="15.75" customHeight="1">
      <c r="A891" s="183"/>
      <c r="B891" s="183"/>
      <c r="C891" s="183"/>
      <c r="D891" s="183"/>
      <c r="E891" s="183"/>
      <c r="F891" s="191"/>
      <c r="G891" s="183"/>
    </row>
    <row r="892" ht="15.75" customHeight="1">
      <c r="A892" s="183"/>
      <c r="B892" s="183"/>
      <c r="C892" s="183"/>
      <c r="D892" s="183"/>
      <c r="E892" s="183"/>
      <c r="F892" s="191"/>
      <c r="G892" s="183"/>
    </row>
    <row r="893" ht="15.75" customHeight="1">
      <c r="A893" s="183"/>
      <c r="B893" s="183"/>
      <c r="C893" s="183"/>
      <c r="D893" s="183"/>
      <c r="E893" s="183"/>
      <c r="F893" s="191"/>
      <c r="G893" s="183"/>
    </row>
    <row r="894" ht="15.75" customHeight="1">
      <c r="A894" s="183"/>
      <c r="B894" s="183"/>
      <c r="C894" s="183"/>
      <c r="D894" s="183"/>
      <c r="E894" s="183"/>
      <c r="F894" s="191"/>
      <c r="G894" s="183"/>
    </row>
    <row r="895" ht="15.75" customHeight="1">
      <c r="A895" s="183"/>
      <c r="B895" s="183"/>
      <c r="C895" s="183"/>
      <c r="D895" s="183"/>
      <c r="E895" s="183"/>
      <c r="F895" s="191"/>
      <c r="G895" s="183"/>
    </row>
    <row r="896" ht="15.75" customHeight="1">
      <c r="A896" s="183"/>
      <c r="B896" s="183"/>
      <c r="C896" s="183"/>
      <c r="D896" s="183"/>
      <c r="E896" s="183"/>
      <c r="F896" s="191"/>
      <c r="G896" s="183"/>
    </row>
    <row r="897" ht="15.75" customHeight="1">
      <c r="A897" s="183"/>
      <c r="B897" s="183"/>
      <c r="C897" s="183"/>
      <c r="D897" s="183"/>
      <c r="E897" s="183"/>
      <c r="F897" s="191"/>
      <c r="G897" s="183"/>
    </row>
    <row r="898" ht="15.75" customHeight="1">
      <c r="A898" s="183"/>
      <c r="B898" s="183"/>
      <c r="C898" s="183"/>
      <c r="D898" s="183"/>
      <c r="E898" s="183"/>
      <c r="F898" s="191"/>
      <c r="G898" s="183"/>
    </row>
    <row r="899" ht="15.75" customHeight="1">
      <c r="A899" s="183"/>
      <c r="B899" s="183"/>
      <c r="C899" s="183"/>
      <c r="D899" s="183"/>
      <c r="E899" s="183"/>
      <c r="F899" s="191"/>
      <c r="G899" s="183"/>
    </row>
    <row r="900" ht="15.75" customHeight="1">
      <c r="A900" s="183"/>
      <c r="B900" s="183"/>
      <c r="C900" s="183"/>
      <c r="D900" s="183"/>
      <c r="E900" s="183"/>
      <c r="F900" s="191"/>
      <c r="G900" s="183"/>
    </row>
    <row r="901" ht="15.75" customHeight="1">
      <c r="A901" s="183"/>
      <c r="B901" s="183"/>
      <c r="C901" s="183"/>
      <c r="D901" s="183"/>
      <c r="E901" s="183"/>
      <c r="F901" s="191"/>
      <c r="G901" s="183"/>
    </row>
    <row r="902" ht="15.75" customHeight="1">
      <c r="A902" s="183"/>
      <c r="B902" s="183"/>
      <c r="C902" s="183"/>
      <c r="D902" s="183"/>
      <c r="E902" s="183"/>
      <c r="F902" s="191"/>
      <c r="G902" s="183"/>
    </row>
    <row r="903" ht="15.75" customHeight="1">
      <c r="A903" s="183"/>
      <c r="B903" s="183"/>
      <c r="C903" s="183"/>
      <c r="D903" s="183"/>
      <c r="E903" s="183"/>
      <c r="F903" s="191"/>
      <c r="G903" s="183"/>
    </row>
    <row r="904" ht="15.75" customHeight="1">
      <c r="A904" s="183"/>
      <c r="B904" s="183"/>
      <c r="C904" s="183"/>
      <c r="D904" s="183"/>
      <c r="E904" s="183"/>
      <c r="F904" s="191"/>
      <c r="G904" s="183"/>
    </row>
    <row r="905" ht="15.75" customHeight="1">
      <c r="A905" s="183"/>
      <c r="B905" s="183"/>
      <c r="C905" s="183"/>
      <c r="D905" s="183"/>
      <c r="E905" s="183"/>
      <c r="F905" s="191"/>
      <c r="G905" s="183"/>
    </row>
    <row r="906" ht="15.75" customHeight="1">
      <c r="A906" s="183"/>
      <c r="B906" s="183"/>
      <c r="C906" s="183"/>
      <c r="D906" s="183"/>
      <c r="E906" s="183"/>
      <c r="F906" s="191"/>
      <c r="G906" s="183"/>
    </row>
    <row r="907" ht="15.75" customHeight="1">
      <c r="A907" s="183"/>
      <c r="B907" s="183"/>
      <c r="C907" s="183"/>
      <c r="D907" s="183"/>
      <c r="E907" s="183"/>
      <c r="F907" s="191"/>
      <c r="G907" s="183"/>
    </row>
    <row r="908" ht="15.75" customHeight="1">
      <c r="A908" s="183"/>
      <c r="B908" s="183"/>
      <c r="C908" s="183"/>
      <c r="D908" s="183"/>
      <c r="E908" s="183"/>
      <c r="F908" s="191"/>
      <c r="G908" s="183"/>
    </row>
    <row r="909" ht="15.75" customHeight="1">
      <c r="A909" s="183"/>
      <c r="B909" s="183"/>
      <c r="C909" s="183"/>
      <c r="D909" s="183"/>
      <c r="E909" s="183"/>
      <c r="F909" s="191"/>
      <c r="G909" s="183"/>
    </row>
    <row r="910" ht="15.75" customHeight="1">
      <c r="A910" s="183"/>
      <c r="B910" s="183"/>
      <c r="C910" s="183"/>
      <c r="D910" s="183"/>
      <c r="E910" s="183"/>
      <c r="F910" s="191"/>
      <c r="G910" s="183"/>
    </row>
    <row r="911" ht="15.75" customHeight="1">
      <c r="A911" s="183"/>
      <c r="B911" s="183"/>
      <c r="C911" s="183"/>
      <c r="D911" s="183"/>
      <c r="E911" s="183"/>
      <c r="F911" s="191"/>
      <c r="G911" s="183"/>
    </row>
    <row r="912" ht="15.75" customHeight="1">
      <c r="A912" s="183"/>
      <c r="B912" s="183"/>
      <c r="C912" s="183"/>
      <c r="D912" s="183"/>
      <c r="E912" s="183"/>
      <c r="F912" s="191"/>
      <c r="G912" s="183"/>
    </row>
    <row r="913" ht="15.75" customHeight="1">
      <c r="A913" s="183"/>
      <c r="B913" s="183"/>
      <c r="C913" s="183"/>
      <c r="D913" s="183"/>
      <c r="E913" s="183"/>
      <c r="F913" s="191"/>
      <c r="G913" s="183"/>
    </row>
    <row r="914" ht="15.75" customHeight="1">
      <c r="A914" s="183"/>
      <c r="B914" s="183"/>
      <c r="C914" s="183"/>
      <c r="D914" s="183"/>
      <c r="E914" s="183"/>
      <c r="F914" s="191"/>
      <c r="G914" s="183"/>
    </row>
    <row r="915" ht="15.75" customHeight="1">
      <c r="A915" s="183"/>
      <c r="B915" s="183"/>
      <c r="C915" s="183"/>
      <c r="D915" s="183"/>
      <c r="E915" s="183"/>
      <c r="F915" s="191"/>
      <c r="G915" s="183"/>
    </row>
    <row r="916" ht="15.75" customHeight="1">
      <c r="A916" s="183"/>
      <c r="B916" s="183"/>
      <c r="C916" s="183"/>
      <c r="D916" s="183"/>
      <c r="E916" s="183"/>
      <c r="F916" s="191"/>
      <c r="G916" s="183"/>
    </row>
    <row r="917" ht="15.75" customHeight="1">
      <c r="A917" s="183"/>
      <c r="B917" s="183"/>
      <c r="C917" s="183"/>
      <c r="D917" s="183"/>
      <c r="E917" s="183"/>
      <c r="F917" s="191"/>
      <c r="G917" s="183"/>
    </row>
    <row r="918" ht="15.75" customHeight="1">
      <c r="A918" s="183"/>
      <c r="B918" s="183"/>
      <c r="C918" s="183"/>
      <c r="D918" s="183"/>
      <c r="E918" s="183"/>
      <c r="F918" s="191"/>
      <c r="G918" s="183"/>
    </row>
    <row r="919" ht="15.75" customHeight="1">
      <c r="A919" s="183"/>
      <c r="B919" s="183"/>
      <c r="C919" s="183"/>
      <c r="D919" s="183"/>
      <c r="E919" s="183"/>
      <c r="F919" s="191"/>
      <c r="G919" s="183"/>
    </row>
    <row r="920" ht="15.75" customHeight="1">
      <c r="A920" s="183"/>
      <c r="B920" s="183"/>
      <c r="C920" s="183"/>
      <c r="D920" s="183"/>
      <c r="E920" s="183"/>
      <c r="F920" s="191"/>
      <c r="G920" s="183"/>
    </row>
    <row r="921" ht="15.75" customHeight="1">
      <c r="A921" s="183"/>
      <c r="B921" s="183"/>
      <c r="C921" s="183"/>
      <c r="D921" s="183"/>
      <c r="E921" s="183"/>
      <c r="F921" s="191"/>
      <c r="G921" s="183"/>
    </row>
    <row r="922" ht="15.75" customHeight="1">
      <c r="A922" s="183"/>
      <c r="B922" s="183"/>
      <c r="C922" s="183"/>
      <c r="D922" s="183"/>
      <c r="E922" s="183"/>
      <c r="F922" s="191"/>
      <c r="G922" s="183"/>
    </row>
    <row r="923" ht="15.75" customHeight="1">
      <c r="A923" s="183"/>
      <c r="B923" s="183"/>
      <c r="C923" s="183"/>
      <c r="D923" s="183"/>
      <c r="E923" s="183"/>
      <c r="F923" s="191"/>
      <c r="G923" s="183"/>
    </row>
    <row r="924" ht="15.75" customHeight="1">
      <c r="A924" s="183"/>
      <c r="B924" s="183"/>
      <c r="C924" s="183"/>
      <c r="D924" s="183"/>
      <c r="E924" s="183"/>
      <c r="F924" s="191"/>
      <c r="G924" s="183"/>
    </row>
    <row r="925" ht="15.75" customHeight="1">
      <c r="A925" s="183"/>
      <c r="B925" s="183"/>
      <c r="C925" s="183"/>
      <c r="D925" s="183"/>
      <c r="E925" s="183"/>
      <c r="F925" s="191"/>
      <c r="G925" s="183"/>
    </row>
    <row r="926" ht="15.75" customHeight="1">
      <c r="A926" s="183"/>
      <c r="B926" s="183"/>
      <c r="C926" s="183"/>
      <c r="D926" s="183"/>
      <c r="E926" s="183"/>
      <c r="F926" s="191"/>
      <c r="G926" s="183"/>
    </row>
    <row r="927" ht="15.75" customHeight="1">
      <c r="A927" s="183"/>
      <c r="B927" s="183"/>
      <c r="C927" s="183"/>
      <c r="D927" s="183"/>
      <c r="E927" s="183"/>
      <c r="F927" s="191"/>
      <c r="G927" s="183"/>
    </row>
    <row r="928" ht="15.75" customHeight="1">
      <c r="A928" s="183"/>
      <c r="B928" s="183"/>
      <c r="C928" s="183"/>
      <c r="D928" s="183"/>
      <c r="E928" s="183"/>
      <c r="F928" s="191"/>
      <c r="G928" s="183"/>
    </row>
    <row r="929" ht="15.75" customHeight="1">
      <c r="A929" s="183"/>
      <c r="B929" s="183"/>
      <c r="C929" s="183"/>
      <c r="D929" s="183"/>
      <c r="E929" s="183"/>
      <c r="F929" s="191"/>
      <c r="G929" s="183"/>
    </row>
    <row r="930" ht="15.75" customHeight="1">
      <c r="A930" s="183"/>
      <c r="B930" s="183"/>
      <c r="C930" s="183"/>
      <c r="D930" s="183"/>
      <c r="E930" s="183"/>
      <c r="F930" s="191"/>
      <c r="G930" s="183"/>
    </row>
    <row r="931" ht="15.75" customHeight="1">
      <c r="A931" s="183"/>
      <c r="B931" s="183"/>
      <c r="C931" s="183"/>
      <c r="D931" s="183"/>
      <c r="E931" s="183"/>
      <c r="F931" s="191"/>
      <c r="G931" s="183"/>
    </row>
    <row r="932" ht="15.75" customHeight="1">
      <c r="A932" s="183"/>
      <c r="B932" s="183"/>
      <c r="C932" s="183"/>
      <c r="D932" s="183"/>
      <c r="E932" s="183"/>
      <c r="F932" s="191"/>
      <c r="G932" s="183"/>
    </row>
    <row r="933" ht="15.75" customHeight="1">
      <c r="A933" s="183"/>
      <c r="B933" s="183"/>
      <c r="C933" s="183"/>
      <c r="D933" s="183"/>
      <c r="E933" s="183"/>
      <c r="F933" s="191"/>
      <c r="G933" s="183"/>
    </row>
    <row r="934" ht="15.75" customHeight="1">
      <c r="A934" s="183"/>
      <c r="B934" s="183"/>
      <c r="C934" s="183"/>
      <c r="D934" s="183"/>
      <c r="E934" s="183"/>
      <c r="F934" s="191"/>
      <c r="G934" s="183"/>
    </row>
    <row r="935" ht="15.75" customHeight="1">
      <c r="A935" s="183"/>
      <c r="B935" s="183"/>
      <c r="C935" s="183"/>
      <c r="D935" s="183"/>
      <c r="E935" s="183"/>
      <c r="F935" s="191"/>
      <c r="G935" s="183"/>
    </row>
    <row r="936" ht="15.75" customHeight="1">
      <c r="A936" s="183"/>
      <c r="B936" s="183"/>
      <c r="C936" s="183"/>
      <c r="D936" s="183"/>
      <c r="E936" s="183"/>
      <c r="F936" s="191"/>
      <c r="G936" s="183"/>
    </row>
    <row r="937" ht="15.75" customHeight="1">
      <c r="A937" s="183"/>
      <c r="B937" s="183"/>
      <c r="C937" s="183"/>
      <c r="D937" s="183"/>
      <c r="E937" s="183"/>
      <c r="F937" s="191"/>
      <c r="G937" s="183"/>
    </row>
    <row r="938" ht="15.75" customHeight="1">
      <c r="A938" s="183"/>
      <c r="B938" s="183"/>
      <c r="C938" s="183"/>
      <c r="D938" s="183"/>
      <c r="E938" s="183"/>
      <c r="F938" s="191"/>
      <c r="G938" s="183"/>
    </row>
    <row r="939" ht="15.75" customHeight="1">
      <c r="A939" s="183"/>
      <c r="B939" s="183"/>
      <c r="C939" s="183"/>
      <c r="D939" s="183"/>
      <c r="E939" s="183"/>
      <c r="F939" s="191"/>
      <c r="G939" s="183"/>
    </row>
    <row r="940" ht="15.75" customHeight="1">
      <c r="A940" s="183"/>
      <c r="B940" s="183"/>
      <c r="C940" s="183"/>
      <c r="D940" s="183"/>
      <c r="E940" s="183"/>
      <c r="F940" s="191"/>
      <c r="G940" s="183"/>
    </row>
    <row r="941" ht="15.75" customHeight="1">
      <c r="A941" s="183"/>
      <c r="B941" s="183"/>
      <c r="C941" s="183"/>
      <c r="D941" s="183"/>
      <c r="E941" s="183"/>
      <c r="F941" s="191"/>
      <c r="G941" s="183"/>
    </row>
    <row r="942" ht="15.75" customHeight="1">
      <c r="A942" s="183"/>
      <c r="B942" s="183"/>
      <c r="C942" s="183"/>
      <c r="D942" s="183"/>
      <c r="E942" s="183"/>
      <c r="F942" s="191"/>
      <c r="G942" s="183"/>
    </row>
    <row r="943" ht="15.75" customHeight="1">
      <c r="A943" s="183"/>
      <c r="B943" s="183"/>
      <c r="C943" s="183"/>
      <c r="D943" s="183"/>
      <c r="E943" s="183"/>
      <c r="F943" s="191"/>
      <c r="G943" s="183"/>
    </row>
    <row r="944" ht="15.75" customHeight="1">
      <c r="A944" s="183"/>
      <c r="B944" s="183"/>
      <c r="C944" s="183"/>
      <c r="D944" s="183"/>
      <c r="E944" s="183"/>
      <c r="F944" s="191"/>
      <c r="G944" s="183"/>
    </row>
    <row r="945" ht="15.75" customHeight="1">
      <c r="A945" s="183"/>
      <c r="B945" s="183"/>
      <c r="C945" s="183"/>
      <c r="D945" s="183"/>
      <c r="E945" s="183"/>
      <c r="F945" s="191"/>
      <c r="G945" s="183"/>
    </row>
    <row r="946" ht="15.75" customHeight="1">
      <c r="A946" s="183"/>
      <c r="B946" s="183"/>
      <c r="C946" s="183"/>
      <c r="D946" s="183"/>
      <c r="E946" s="183"/>
      <c r="F946" s="191"/>
      <c r="G946" s="183"/>
    </row>
    <row r="947" ht="15.75" customHeight="1">
      <c r="A947" s="183"/>
      <c r="B947" s="183"/>
      <c r="C947" s="183"/>
      <c r="D947" s="183"/>
      <c r="E947" s="183"/>
      <c r="F947" s="191"/>
      <c r="G947" s="183"/>
    </row>
    <row r="948" ht="15.75" customHeight="1">
      <c r="A948" s="183"/>
      <c r="B948" s="183"/>
      <c r="C948" s="183"/>
      <c r="D948" s="183"/>
      <c r="E948" s="183"/>
      <c r="F948" s="191"/>
      <c r="G948" s="183"/>
    </row>
    <row r="949" ht="15.75" customHeight="1">
      <c r="A949" s="183"/>
      <c r="B949" s="183"/>
      <c r="C949" s="183"/>
      <c r="D949" s="183"/>
      <c r="E949" s="183"/>
      <c r="F949" s="191"/>
      <c r="G949" s="183"/>
    </row>
    <row r="950" ht="15.75" customHeight="1">
      <c r="A950" s="183"/>
      <c r="B950" s="183"/>
      <c r="C950" s="183"/>
      <c r="D950" s="183"/>
      <c r="E950" s="183"/>
      <c r="F950" s="191"/>
      <c r="G950" s="183"/>
    </row>
    <row r="951" ht="15.75" customHeight="1">
      <c r="A951" s="183"/>
      <c r="B951" s="183"/>
      <c r="C951" s="183"/>
      <c r="D951" s="183"/>
      <c r="E951" s="183"/>
      <c r="F951" s="191"/>
      <c r="G951" s="183"/>
    </row>
    <row r="952" ht="15.75" customHeight="1">
      <c r="A952" s="183"/>
      <c r="B952" s="183"/>
      <c r="C952" s="183"/>
      <c r="D952" s="183"/>
      <c r="E952" s="183"/>
      <c r="F952" s="191"/>
      <c r="G952" s="183"/>
    </row>
    <row r="953" ht="15.75" customHeight="1">
      <c r="A953" s="183"/>
      <c r="B953" s="183"/>
      <c r="C953" s="183"/>
      <c r="D953" s="183"/>
      <c r="E953" s="183"/>
      <c r="F953" s="191"/>
      <c r="G953" s="183"/>
    </row>
    <row r="954" ht="15.75" customHeight="1">
      <c r="A954" s="183"/>
      <c r="B954" s="183"/>
      <c r="C954" s="183"/>
      <c r="D954" s="183"/>
      <c r="E954" s="183"/>
      <c r="F954" s="191"/>
      <c r="G954" s="183"/>
    </row>
    <row r="955" ht="15.75" customHeight="1">
      <c r="A955" s="183"/>
      <c r="B955" s="183"/>
      <c r="C955" s="183"/>
      <c r="D955" s="183"/>
      <c r="E955" s="183"/>
      <c r="F955" s="191"/>
      <c r="G955" s="183"/>
    </row>
    <row r="956" ht="15.75" customHeight="1">
      <c r="A956" s="183"/>
      <c r="B956" s="183"/>
      <c r="C956" s="183"/>
      <c r="D956" s="183"/>
      <c r="E956" s="183"/>
      <c r="F956" s="191"/>
      <c r="G956" s="183"/>
    </row>
    <row r="957" ht="15.75" customHeight="1">
      <c r="A957" s="183"/>
      <c r="B957" s="183"/>
      <c r="C957" s="183"/>
      <c r="D957" s="183"/>
      <c r="E957" s="183"/>
      <c r="F957" s="191"/>
      <c r="G957" s="183"/>
    </row>
    <row r="958" ht="15.75" customHeight="1">
      <c r="A958" s="183"/>
      <c r="B958" s="183"/>
      <c r="C958" s="183"/>
      <c r="D958" s="183"/>
      <c r="E958" s="183"/>
      <c r="F958" s="191"/>
      <c r="G958" s="183"/>
    </row>
    <row r="959" ht="15.75" customHeight="1">
      <c r="A959" s="183"/>
      <c r="B959" s="183"/>
      <c r="C959" s="183"/>
      <c r="D959" s="183"/>
      <c r="E959" s="183"/>
      <c r="F959" s="191"/>
      <c r="G959" s="183"/>
    </row>
    <row r="960" ht="15.75" customHeight="1">
      <c r="A960" s="183"/>
      <c r="B960" s="183"/>
      <c r="C960" s="183"/>
      <c r="D960" s="183"/>
      <c r="E960" s="183"/>
      <c r="F960" s="191"/>
      <c r="G960" s="183"/>
    </row>
    <row r="961" ht="15.75" customHeight="1">
      <c r="A961" s="183"/>
      <c r="B961" s="183"/>
      <c r="C961" s="183"/>
      <c r="D961" s="183"/>
      <c r="E961" s="183"/>
      <c r="F961" s="191"/>
      <c r="G961" s="183"/>
    </row>
    <row r="962" ht="15.75" customHeight="1">
      <c r="A962" s="183"/>
      <c r="B962" s="183"/>
      <c r="C962" s="183"/>
      <c r="D962" s="183"/>
      <c r="E962" s="183"/>
      <c r="F962" s="191"/>
      <c r="G962" s="183"/>
    </row>
    <row r="963" ht="15.75" customHeight="1">
      <c r="A963" s="183"/>
      <c r="B963" s="183"/>
      <c r="C963" s="183"/>
      <c r="D963" s="183"/>
      <c r="E963" s="183"/>
      <c r="F963" s="191"/>
      <c r="G963" s="183"/>
    </row>
    <row r="964" ht="15.75" customHeight="1">
      <c r="A964" s="183"/>
      <c r="B964" s="183"/>
      <c r="C964" s="183"/>
      <c r="D964" s="183"/>
      <c r="E964" s="183"/>
      <c r="F964" s="191"/>
      <c r="G964" s="183"/>
    </row>
    <row r="965" ht="15.75" customHeight="1">
      <c r="A965" s="183"/>
      <c r="B965" s="183"/>
      <c r="C965" s="183"/>
      <c r="D965" s="183"/>
      <c r="E965" s="183"/>
      <c r="F965" s="191"/>
      <c r="G965" s="183"/>
    </row>
    <row r="966" ht="15.75" customHeight="1">
      <c r="A966" s="183"/>
      <c r="B966" s="183"/>
      <c r="C966" s="183"/>
      <c r="D966" s="183"/>
      <c r="E966" s="183"/>
      <c r="F966" s="191"/>
      <c r="G966" s="183"/>
    </row>
    <row r="967" ht="15.75" customHeight="1">
      <c r="A967" s="183"/>
      <c r="B967" s="183"/>
      <c r="C967" s="183"/>
      <c r="D967" s="183"/>
      <c r="E967" s="183"/>
      <c r="F967" s="191"/>
      <c r="G967" s="183"/>
    </row>
    <row r="968" ht="15.75" customHeight="1">
      <c r="A968" s="183"/>
      <c r="B968" s="183"/>
      <c r="C968" s="183"/>
      <c r="D968" s="183"/>
      <c r="E968" s="183"/>
      <c r="F968" s="191"/>
      <c r="G968" s="183"/>
    </row>
    <row r="969" ht="15.75" customHeight="1">
      <c r="A969" s="183"/>
      <c r="B969" s="183"/>
      <c r="C969" s="183"/>
      <c r="D969" s="183"/>
      <c r="E969" s="183"/>
      <c r="F969" s="191"/>
      <c r="G969" s="183"/>
    </row>
    <row r="970" ht="15.75" customHeight="1">
      <c r="A970" s="183"/>
      <c r="B970" s="183"/>
      <c r="C970" s="183"/>
      <c r="D970" s="183"/>
      <c r="E970" s="183"/>
      <c r="F970" s="191"/>
      <c r="G970" s="183"/>
    </row>
    <row r="971" ht="15.75" customHeight="1">
      <c r="A971" s="183"/>
      <c r="B971" s="183"/>
      <c r="C971" s="183"/>
      <c r="D971" s="183"/>
      <c r="E971" s="183"/>
      <c r="F971" s="191"/>
      <c r="G971" s="183"/>
    </row>
    <row r="972" ht="15.75" customHeight="1">
      <c r="A972" s="183"/>
      <c r="B972" s="183"/>
      <c r="C972" s="183"/>
      <c r="D972" s="183"/>
      <c r="E972" s="183"/>
      <c r="F972" s="191"/>
      <c r="G972" s="183"/>
    </row>
    <row r="973" ht="15.75" customHeight="1">
      <c r="A973" s="183"/>
      <c r="B973" s="183"/>
      <c r="C973" s="183"/>
      <c r="D973" s="183"/>
      <c r="E973" s="183"/>
      <c r="F973" s="191"/>
      <c r="G973" s="183"/>
    </row>
    <row r="974" ht="15.75" customHeight="1">
      <c r="A974" s="183"/>
      <c r="B974" s="183"/>
      <c r="C974" s="183"/>
      <c r="D974" s="183"/>
      <c r="E974" s="183"/>
      <c r="F974" s="191"/>
      <c r="G974" s="183"/>
    </row>
    <row r="975" ht="15.75" customHeight="1">
      <c r="A975" s="183"/>
      <c r="B975" s="183"/>
      <c r="C975" s="183"/>
      <c r="D975" s="183"/>
      <c r="E975" s="183"/>
      <c r="F975" s="191"/>
      <c r="G975" s="183"/>
    </row>
    <row r="976" ht="15.75" customHeight="1">
      <c r="A976" s="183"/>
      <c r="B976" s="183"/>
      <c r="C976" s="183"/>
      <c r="D976" s="183"/>
      <c r="E976" s="183"/>
      <c r="F976" s="191"/>
      <c r="G976" s="183"/>
    </row>
    <row r="977" ht="15.75" customHeight="1">
      <c r="A977" s="183"/>
      <c r="B977" s="183"/>
      <c r="C977" s="183"/>
      <c r="D977" s="183"/>
      <c r="E977" s="183"/>
      <c r="F977" s="191"/>
      <c r="G977" s="183"/>
    </row>
    <row r="978" ht="15.75" customHeight="1">
      <c r="A978" s="183"/>
      <c r="B978" s="183"/>
      <c r="C978" s="183"/>
      <c r="D978" s="183"/>
      <c r="E978" s="183"/>
      <c r="F978" s="191"/>
      <c r="G978" s="183"/>
    </row>
    <row r="979" ht="15.75" customHeight="1">
      <c r="A979" s="183"/>
      <c r="B979" s="183"/>
      <c r="C979" s="183"/>
      <c r="D979" s="183"/>
      <c r="E979" s="183"/>
      <c r="F979" s="191"/>
      <c r="G979" s="183"/>
    </row>
    <row r="980" ht="15.75" customHeight="1">
      <c r="A980" s="183"/>
      <c r="B980" s="183"/>
      <c r="C980" s="183"/>
      <c r="D980" s="183"/>
      <c r="E980" s="183"/>
      <c r="F980" s="191"/>
      <c r="G980" s="183"/>
    </row>
    <row r="981" ht="15.75" customHeight="1">
      <c r="A981" s="183"/>
      <c r="B981" s="183"/>
      <c r="C981" s="183"/>
      <c r="D981" s="183"/>
      <c r="E981" s="183"/>
      <c r="F981" s="191"/>
      <c r="G981" s="183"/>
    </row>
    <row r="982" ht="15.75" customHeight="1">
      <c r="A982" s="183"/>
      <c r="B982" s="183"/>
      <c r="C982" s="183"/>
      <c r="D982" s="183"/>
      <c r="E982" s="183"/>
      <c r="F982" s="191"/>
      <c r="G982" s="183"/>
    </row>
    <row r="983" ht="15.75" customHeight="1">
      <c r="A983" s="183"/>
      <c r="B983" s="183"/>
      <c r="C983" s="183"/>
      <c r="D983" s="183"/>
      <c r="E983" s="183"/>
      <c r="F983" s="191"/>
      <c r="G983" s="183"/>
    </row>
    <row r="984" ht="15.75" customHeight="1">
      <c r="A984" s="183"/>
      <c r="B984" s="183"/>
      <c r="C984" s="183"/>
      <c r="D984" s="183"/>
      <c r="E984" s="183"/>
      <c r="F984" s="191"/>
      <c r="G984" s="183"/>
    </row>
    <row r="985" ht="15.75" customHeight="1">
      <c r="A985" s="183"/>
      <c r="B985" s="183"/>
      <c r="C985" s="183"/>
      <c r="D985" s="183"/>
      <c r="E985" s="183"/>
      <c r="F985" s="191"/>
      <c r="G985" s="183"/>
    </row>
    <row r="986" ht="15.75" customHeight="1">
      <c r="A986" s="183"/>
      <c r="B986" s="183"/>
      <c r="C986" s="183"/>
      <c r="D986" s="183"/>
      <c r="E986" s="183"/>
      <c r="F986" s="191"/>
      <c r="G986" s="183"/>
    </row>
    <row r="987" ht="15.75" customHeight="1">
      <c r="A987" s="183"/>
      <c r="B987" s="183"/>
      <c r="C987" s="183"/>
      <c r="D987" s="183"/>
      <c r="E987" s="183"/>
      <c r="F987" s="191"/>
      <c r="G987" s="183"/>
    </row>
    <row r="988" ht="15.75" customHeight="1">
      <c r="A988" s="183"/>
      <c r="B988" s="183"/>
      <c r="C988" s="183"/>
      <c r="D988" s="183"/>
      <c r="E988" s="183"/>
      <c r="F988" s="191"/>
      <c r="G988" s="183"/>
    </row>
    <row r="989" ht="15.75" customHeight="1">
      <c r="A989" s="183"/>
      <c r="B989" s="183"/>
      <c r="C989" s="183"/>
      <c r="D989" s="183"/>
      <c r="E989" s="183"/>
      <c r="F989" s="191"/>
      <c r="G989" s="183"/>
    </row>
    <row r="990" ht="15.75" customHeight="1">
      <c r="A990" s="183"/>
      <c r="B990" s="183"/>
      <c r="C990" s="183"/>
      <c r="D990" s="183"/>
      <c r="E990" s="183"/>
      <c r="F990" s="191"/>
      <c r="G990" s="183"/>
    </row>
    <row r="991" ht="15.75" customHeight="1">
      <c r="A991" s="183"/>
      <c r="B991" s="183"/>
      <c r="C991" s="183"/>
      <c r="D991" s="183"/>
      <c r="E991" s="183"/>
      <c r="F991" s="191"/>
      <c r="G991" s="183"/>
    </row>
    <row r="992" ht="15.75" customHeight="1">
      <c r="A992" s="183"/>
      <c r="B992" s="183"/>
      <c r="C992" s="183"/>
      <c r="D992" s="183"/>
      <c r="E992" s="183"/>
      <c r="F992" s="191"/>
      <c r="G992" s="183"/>
    </row>
    <row r="993" ht="15.75" customHeight="1">
      <c r="A993" s="183"/>
      <c r="B993" s="183"/>
      <c r="C993" s="183"/>
      <c r="D993" s="183"/>
      <c r="E993" s="183"/>
      <c r="F993" s="191"/>
      <c r="G993" s="183"/>
    </row>
    <row r="994" ht="15.75" customHeight="1">
      <c r="A994" s="183"/>
      <c r="B994" s="183"/>
      <c r="C994" s="183"/>
      <c r="D994" s="183"/>
      <c r="E994" s="183"/>
      <c r="F994" s="191"/>
      <c r="G994" s="183"/>
    </row>
    <row r="995" ht="15.75" customHeight="1">
      <c r="A995" s="183"/>
      <c r="B995" s="183"/>
      <c r="C995" s="183"/>
      <c r="D995" s="183"/>
      <c r="E995" s="183"/>
      <c r="F995" s="191"/>
      <c r="G995" s="183"/>
    </row>
    <row r="996" ht="15.75" customHeight="1">
      <c r="A996" s="183"/>
      <c r="B996" s="183"/>
      <c r="C996" s="183"/>
      <c r="D996" s="183"/>
      <c r="E996" s="183"/>
      <c r="F996" s="191"/>
      <c r="G996" s="183"/>
    </row>
    <row r="997" ht="15.75" customHeight="1">
      <c r="A997" s="183"/>
      <c r="B997" s="183"/>
      <c r="C997" s="183"/>
      <c r="D997" s="183"/>
      <c r="E997" s="183"/>
      <c r="F997" s="191"/>
      <c r="G997" s="183"/>
    </row>
    <row r="998" ht="15.75" customHeight="1">
      <c r="A998" s="183"/>
      <c r="B998" s="183"/>
      <c r="C998" s="183"/>
      <c r="D998" s="183"/>
      <c r="E998" s="183"/>
      <c r="F998" s="191"/>
      <c r="G998" s="183"/>
    </row>
  </sheetData>
  <mergeCells count="22">
    <mergeCell ref="H9:K14"/>
    <mergeCell ref="H16:K27"/>
    <mergeCell ref="H30:K37"/>
    <mergeCell ref="A1:F1"/>
    <mergeCell ref="A2:G2"/>
    <mergeCell ref="A3:G6"/>
    <mergeCell ref="H3:K6"/>
    <mergeCell ref="A7:G7"/>
    <mergeCell ref="D13:E13"/>
    <mergeCell ref="A15:G15"/>
    <mergeCell ref="A32:C32"/>
    <mergeCell ref="A33:C33"/>
    <mergeCell ref="A34:C34"/>
    <mergeCell ref="A35:C35"/>
    <mergeCell ref="A36:C36"/>
    <mergeCell ref="A37:C37"/>
    <mergeCell ref="E37:F37"/>
    <mergeCell ref="A28:G28"/>
    <mergeCell ref="A29:C29"/>
    <mergeCell ref="A30:C30"/>
    <mergeCell ref="A31:C31"/>
    <mergeCell ref="E31:F31"/>
  </mergeCells>
  <printOptions/>
  <pageMargins bottom="1.0" footer="0.0" header="0.0" left="0.75" right="0.75" top="1.0"/>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86"/>
    <col customWidth="1" min="2" max="2" width="15.71"/>
    <col customWidth="1" min="3" max="3" width="10.86"/>
    <col customWidth="1" min="4" max="4" width="26.86"/>
    <col customWidth="1" min="5" max="5" width="12.71"/>
    <col customWidth="1" min="6" max="8" width="11.43"/>
    <col customWidth="1" min="9" max="9" width="16.71"/>
    <col customWidth="1" min="10" max="10" width="11.43"/>
    <col customWidth="1" min="11" max="11" width="13.0"/>
    <col customWidth="1" min="12" max="12" width="18.29"/>
    <col customWidth="1" min="13" max="13" width="13.0"/>
    <col customWidth="1" min="14" max="14" width="13.71"/>
    <col customWidth="1" min="15" max="15" width="21.14"/>
    <col customWidth="1" min="16" max="16" width="10.86"/>
    <col customWidth="1" min="17" max="26" width="10.71"/>
  </cols>
  <sheetData>
    <row r="1" ht="15.75" customHeight="1">
      <c r="A1" s="29" t="s">
        <v>201</v>
      </c>
      <c r="B1" s="29"/>
      <c r="C1" s="29"/>
      <c r="D1" s="29"/>
      <c r="E1" s="29"/>
      <c r="F1" s="29"/>
      <c r="G1" s="29"/>
      <c r="H1" s="29"/>
      <c r="I1" s="29"/>
      <c r="J1" s="29"/>
      <c r="K1" s="29"/>
      <c r="L1" s="29"/>
      <c r="M1" s="29"/>
      <c r="N1" s="29"/>
      <c r="O1" s="29"/>
      <c r="P1" s="29"/>
      <c r="Q1" s="200"/>
      <c r="R1" s="200"/>
      <c r="S1" s="200"/>
      <c r="T1" s="200"/>
      <c r="U1" s="200"/>
      <c r="V1" s="200"/>
      <c r="W1" s="200"/>
      <c r="X1" s="200"/>
      <c r="Y1" s="200"/>
      <c r="Z1" s="200"/>
    </row>
    <row r="2" ht="15.75" customHeight="1">
      <c r="A2" s="29"/>
      <c r="B2" s="29"/>
      <c r="C2" s="29"/>
      <c r="D2" s="29"/>
      <c r="E2" s="29"/>
      <c r="F2" s="29"/>
      <c r="G2" s="29"/>
      <c r="H2" s="29"/>
      <c r="I2" s="29"/>
      <c r="J2" s="29"/>
      <c r="K2" s="29"/>
      <c r="L2" s="29"/>
      <c r="M2" s="29"/>
      <c r="N2" s="29"/>
      <c r="O2" s="29"/>
      <c r="P2" s="29"/>
      <c r="Q2" s="200"/>
      <c r="R2" s="200"/>
      <c r="S2" s="200"/>
      <c r="T2" s="200"/>
      <c r="U2" s="200"/>
      <c r="V2" s="200"/>
      <c r="W2" s="200"/>
      <c r="X2" s="200"/>
      <c r="Y2" s="200"/>
      <c r="Z2" s="200"/>
    </row>
    <row r="3" ht="15.75" customHeight="1">
      <c r="A3" s="12" t="str">
        <f>'Input sheet'!B4</f>
        <v>Nvidia</v>
      </c>
      <c r="B3" s="13"/>
      <c r="C3" s="13"/>
      <c r="D3" s="13"/>
      <c r="E3" s="13"/>
      <c r="F3" s="13"/>
      <c r="G3" s="13"/>
      <c r="H3" s="13"/>
      <c r="I3" s="13"/>
      <c r="J3" s="13"/>
      <c r="K3" s="13"/>
      <c r="L3" s="13"/>
      <c r="M3" s="13"/>
      <c r="N3" s="14"/>
      <c r="O3" s="201">
        <f>'Input sheet'!B3</f>
        <v>45465</v>
      </c>
      <c r="P3" s="14"/>
    </row>
    <row r="4" ht="15.75" customHeight="1">
      <c r="A4" s="54"/>
      <c r="B4" s="1"/>
      <c r="C4" s="1"/>
      <c r="D4" s="1"/>
      <c r="E4" s="1"/>
      <c r="F4" s="1"/>
      <c r="G4" s="1"/>
      <c r="H4" s="1"/>
      <c r="I4" s="1"/>
      <c r="J4" s="1"/>
      <c r="K4" s="1"/>
      <c r="L4" s="1"/>
      <c r="M4" s="1"/>
      <c r="N4" s="1"/>
      <c r="O4" s="1"/>
      <c r="P4" s="202"/>
    </row>
    <row r="5" ht="15.75" customHeight="1">
      <c r="A5" s="12" t="s">
        <v>202</v>
      </c>
      <c r="B5" s="13"/>
      <c r="C5" s="14"/>
      <c r="D5" s="1"/>
      <c r="E5" s="203" t="s">
        <v>203</v>
      </c>
      <c r="F5" s="49"/>
      <c r="G5" s="1"/>
      <c r="H5" s="203" t="s">
        <v>204</v>
      </c>
      <c r="I5" s="49"/>
      <c r="J5" s="1"/>
      <c r="K5" s="203" t="s">
        <v>205</v>
      </c>
      <c r="L5" s="49"/>
      <c r="M5" s="1"/>
      <c r="N5" s="1"/>
      <c r="O5" s="1"/>
      <c r="P5" s="202"/>
    </row>
    <row r="6" ht="13.5" customHeight="1">
      <c r="A6" s="54"/>
      <c r="B6" s="204" t="s">
        <v>40</v>
      </c>
      <c r="C6" s="204" t="s">
        <v>206</v>
      </c>
      <c r="D6" s="1"/>
      <c r="E6" s="205" t="str">
        <f>'Stories to Numbers'!G9</f>
        <v/>
      </c>
      <c r="F6" s="49"/>
      <c r="G6" s="1"/>
      <c r="H6" s="205" t="str">
        <f>'Stories to Numbers'!G10</f>
        <v/>
      </c>
      <c r="I6" s="49"/>
      <c r="J6" s="1"/>
      <c r="K6" s="205" t="str">
        <f>'Stories to Numbers'!G12</f>
        <v/>
      </c>
      <c r="L6" s="49"/>
      <c r="M6" s="1"/>
      <c r="N6" s="1"/>
      <c r="O6" s="30" t="s">
        <v>127</v>
      </c>
      <c r="P6" s="206"/>
    </row>
    <row r="7" ht="15.75" customHeight="1">
      <c r="A7" s="207" t="s">
        <v>207</v>
      </c>
      <c r="B7" s="208" t="str">
        <f>'Input sheet'!I25</f>
        <v>#DIV/0!</v>
      </c>
      <c r="C7" s="208">
        <f>'Input sheet'!K25</f>
        <v>0.0881332809</v>
      </c>
      <c r="D7" s="1"/>
      <c r="E7" s="189"/>
      <c r="F7" s="53"/>
      <c r="G7" s="1"/>
      <c r="H7" s="189"/>
      <c r="I7" s="53"/>
      <c r="J7" s="1"/>
      <c r="K7" s="189"/>
      <c r="L7" s="53"/>
      <c r="M7" s="1"/>
      <c r="N7" s="1"/>
      <c r="O7" s="18" t="s">
        <v>208</v>
      </c>
      <c r="P7" s="209">
        <f>'Valuation output'!M2</f>
        <v>0.0426</v>
      </c>
    </row>
    <row r="8" ht="15.75" customHeight="1">
      <c r="A8" s="207" t="s">
        <v>209</v>
      </c>
      <c r="B8" s="210">
        <f>'Valuation output'!B3</f>
        <v>79774</v>
      </c>
      <c r="C8" s="1"/>
      <c r="D8" s="1"/>
      <c r="E8" s="189"/>
      <c r="F8" s="53"/>
      <c r="G8" s="1"/>
      <c r="H8" s="189"/>
      <c r="I8" s="53"/>
      <c r="J8" s="1"/>
      <c r="K8" s="189"/>
      <c r="L8" s="53"/>
      <c r="M8" s="1"/>
      <c r="N8" s="1"/>
      <c r="O8" s="18" t="s">
        <v>147</v>
      </c>
      <c r="P8" s="209">
        <f>'Valuation output'!M30</f>
        <v>0.0951</v>
      </c>
    </row>
    <row r="9" ht="15.75" customHeight="1">
      <c r="A9" s="207" t="s">
        <v>140</v>
      </c>
      <c r="B9" s="208">
        <f>'Valuation output'!B4</f>
        <v>0.6361721864</v>
      </c>
      <c r="C9" s="208">
        <f>'Input sheet'!K26</f>
        <v>0.2295895152</v>
      </c>
      <c r="D9" s="1"/>
      <c r="E9" s="189"/>
      <c r="F9" s="53"/>
      <c r="G9" s="1"/>
      <c r="H9" s="189"/>
      <c r="I9" s="53"/>
      <c r="J9" s="1"/>
      <c r="K9" s="189"/>
      <c r="L9" s="53"/>
      <c r="M9" s="1"/>
      <c r="N9" s="1"/>
      <c r="O9" s="18" t="s">
        <v>186</v>
      </c>
      <c r="P9" s="209">
        <f>'Valuation output'!M59</f>
        <v>0.4</v>
      </c>
    </row>
    <row r="10" ht="15.75" customHeight="1">
      <c r="A10" s="207" t="s">
        <v>141</v>
      </c>
      <c r="B10" s="210">
        <f>'Valuation output'!B5</f>
        <v>50750</v>
      </c>
      <c r="C10" s="1"/>
      <c r="D10" s="1"/>
      <c r="E10" s="189"/>
      <c r="F10" s="53"/>
      <c r="G10" s="1"/>
      <c r="H10" s="189"/>
      <c r="I10" s="53"/>
      <c r="J10" s="1"/>
      <c r="K10" s="189"/>
      <c r="L10" s="53"/>
      <c r="M10" s="1"/>
      <c r="N10" s="1"/>
      <c r="O10" s="18" t="s">
        <v>210</v>
      </c>
      <c r="P10" s="209">
        <f>P7/P9</f>
        <v>0.1065</v>
      </c>
    </row>
    <row r="11" ht="15.75" customHeight="1">
      <c r="A11" s="207" t="s">
        <v>142</v>
      </c>
      <c r="B11" s="210">
        <f>'Valuation output'!B7</f>
        <v>45675</v>
      </c>
      <c r="C11" s="1"/>
      <c r="D11" s="1"/>
      <c r="E11" s="189"/>
      <c r="F11" s="53"/>
      <c r="G11" s="1"/>
      <c r="H11" s="189"/>
      <c r="I11" s="53"/>
      <c r="J11" s="1"/>
      <c r="K11" s="189"/>
      <c r="L11" s="53"/>
      <c r="M11" s="1"/>
      <c r="N11" s="1"/>
      <c r="O11" s="1"/>
      <c r="P11" s="211"/>
    </row>
    <row r="12" ht="15.75" customHeight="1">
      <c r="A12" s="54"/>
      <c r="B12" s="1"/>
      <c r="C12" s="1"/>
      <c r="D12" s="1"/>
      <c r="E12" s="189"/>
      <c r="F12" s="53"/>
      <c r="G12" s="1"/>
      <c r="H12" s="189"/>
      <c r="I12" s="53"/>
      <c r="J12" s="1"/>
      <c r="K12" s="189"/>
      <c r="L12" s="53"/>
      <c r="M12" s="1"/>
      <c r="N12" s="1"/>
      <c r="O12" s="1"/>
      <c r="P12" s="211"/>
    </row>
    <row r="13" ht="15.75" customHeight="1">
      <c r="A13" s="54"/>
      <c r="B13" s="1"/>
      <c r="C13" s="1"/>
      <c r="D13" s="1"/>
      <c r="E13" s="212"/>
      <c r="F13" s="213"/>
      <c r="G13" s="1"/>
      <c r="H13" s="212"/>
      <c r="I13" s="213"/>
      <c r="J13" s="1"/>
      <c r="K13" s="212"/>
      <c r="L13" s="213"/>
      <c r="M13" s="1"/>
      <c r="N13" s="1"/>
      <c r="O13" s="1"/>
      <c r="P13" s="211"/>
    </row>
    <row r="14" ht="15.75" customHeight="1">
      <c r="A14" s="54"/>
      <c r="B14" s="1"/>
      <c r="C14" s="1"/>
      <c r="D14" s="1"/>
      <c r="E14" s="1"/>
      <c r="F14" s="1"/>
      <c r="G14" s="1"/>
      <c r="H14" s="1"/>
      <c r="I14" s="1"/>
      <c r="J14" s="1"/>
      <c r="K14" s="1"/>
      <c r="L14" s="1"/>
      <c r="M14" s="1"/>
      <c r="N14" s="1"/>
      <c r="O14" s="1"/>
      <c r="P14" s="202"/>
    </row>
    <row r="15" ht="15.75" customHeight="1">
      <c r="A15" s="214" t="str">
        <f>'Valuation output'!A37</f>
        <v>Value of Rest</v>
      </c>
      <c r="B15" s="215">
        <f>'Valuation output'!B37</f>
        <v>3167753.69</v>
      </c>
      <c r="C15" s="1"/>
      <c r="D15" s="18"/>
      <c r="E15" s="216">
        <f>'Valuation output'!C1</f>
        <v>1</v>
      </c>
      <c r="F15" s="216">
        <f>'Valuation output'!D1</f>
        <v>2</v>
      </c>
      <c r="G15" s="216">
        <f>'Valuation output'!E1</f>
        <v>3</v>
      </c>
      <c r="H15" s="216">
        <f>'Valuation output'!F1</f>
        <v>4</v>
      </c>
      <c r="I15" s="216">
        <f>'Valuation output'!G1</f>
        <v>5</v>
      </c>
      <c r="J15" s="216">
        <f>'Valuation output'!H1</f>
        <v>6</v>
      </c>
      <c r="K15" s="216">
        <f>'Valuation output'!I1</f>
        <v>7</v>
      </c>
      <c r="L15" s="216">
        <f>'Valuation output'!J1</f>
        <v>8</v>
      </c>
      <c r="M15" s="216">
        <f>'Valuation output'!K1</f>
        <v>9</v>
      </c>
      <c r="N15" s="216">
        <f>'Valuation output'!L1</f>
        <v>10</v>
      </c>
      <c r="O15" s="217" t="str">
        <f>'Valuation output'!M1</f>
        <v>Terminal year</v>
      </c>
      <c r="P15" s="218"/>
    </row>
    <row r="16" ht="15.75" customHeight="1">
      <c r="A16" s="219" t="str">
        <f>'Valuation output'!A38</f>
        <v>Value of AI</v>
      </c>
      <c r="B16" s="220">
        <f>'Valuation output'!B38</f>
        <v>0</v>
      </c>
      <c r="C16" s="1"/>
      <c r="D16" s="18" t="s">
        <v>211</v>
      </c>
      <c r="E16" s="221">
        <f>'Valuation output'!C3</f>
        <v>143593.2</v>
      </c>
      <c r="F16" s="221">
        <f>'Valuation output'!D3</f>
        <v>186671.16</v>
      </c>
      <c r="G16" s="221">
        <f>'Valuation output'!E3</f>
        <v>242672.508</v>
      </c>
      <c r="H16" s="221">
        <f>'Valuation output'!F3</f>
        <v>315474.2604</v>
      </c>
      <c r="I16" s="221">
        <f>'Valuation output'!G3</f>
        <v>410116.5385</v>
      </c>
      <c r="J16" s="221">
        <f>'Valuation output'!H3</f>
        <v>512038.7007</v>
      </c>
      <c r="K16" s="221">
        <f>'Valuation output'!I3</f>
        <v>612930.8063</v>
      </c>
      <c r="L16" s="221">
        <f>'Valuation output'!J3</f>
        <v>702149.0144</v>
      </c>
      <c r="M16" s="221">
        <f>'Valuation output'!K3</f>
        <v>768207.1937</v>
      </c>
      <c r="N16" s="221">
        <f>'Valuation output'!L3</f>
        <v>800932.8201</v>
      </c>
      <c r="O16" s="222">
        <f>'Valuation output'!M3</f>
        <v>835052.5583</v>
      </c>
      <c r="P16" s="202"/>
    </row>
    <row r="17" ht="15.75" customHeight="1">
      <c r="A17" s="219" t="str">
        <f>'Valuation output'!A39</f>
        <v>Value of Auto</v>
      </c>
      <c r="B17" s="220">
        <f>'Valuation output'!B39</f>
        <v>0</v>
      </c>
      <c r="C17" s="1"/>
      <c r="D17" s="18" t="s">
        <v>212</v>
      </c>
      <c r="E17" s="221">
        <f>'Valuation output'!C14</f>
        <v>0</v>
      </c>
      <c r="F17" s="221">
        <f>'Valuation output'!D14</f>
        <v>0</v>
      </c>
      <c r="G17" s="221">
        <f>'Valuation output'!E14</f>
        <v>0</v>
      </c>
      <c r="H17" s="221">
        <f>'Valuation output'!F14</f>
        <v>0</v>
      </c>
      <c r="I17" s="221">
        <f>'Valuation output'!G14</f>
        <v>0</v>
      </c>
      <c r="J17" s="221">
        <f>'Valuation output'!H14</f>
        <v>0</v>
      </c>
      <c r="K17" s="221">
        <f>'Valuation output'!I14</f>
        <v>0</v>
      </c>
      <c r="L17" s="221">
        <f>'Valuation output'!J14</f>
        <v>0</v>
      </c>
      <c r="M17" s="221">
        <f>'Valuation output'!K14</f>
        <v>0</v>
      </c>
      <c r="N17" s="221">
        <f>'Valuation output'!L14</f>
        <v>0</v>
      </c>
      <c r="O17" s="222">
        <f>'Valuation output'!M14</f>
        <v>0</v>
      </c>
      <c r="P17" s="202"/>
    </row>
    <row r="18" ht="15.75" customHeight="1">
      <c r="A18" s="223" t="str">
        <f>'Valuation output'!A41</f>
        <v>Probability of failure =</v>
      </c>
      <c r="B18" s="209">
        <f>'Valuation output'!B41</f>
        <v>0</v>
      </c>
      <c r="C18" s="1"/>
      <c r="D18" s="18" t="s">
        <v>213</v>
      </c>
      <c r="E18" s="221">
        <f>'Valuation output'!C23</f>
        <v>0</v>
      </c>
      <c r="F18" s="221">
        <f>'Valuation output'!D23</f>
        <v>0</v>
      </c>
      <c r="G18" s="221">
        <f>'Valuation output'!E23</f>
        <v>0</v>
      </c>
      <c r="H18" s="221">
        <f>'Valuation output'!F23</f>
        <v>0</v>
      </c>
      <c r="I18" s="221">
        <f>'Valuation output'!G23</f>
        <v>0</v>
      </c>
      <c r="J18" s="221">
        <f>'Valuation output'!H23</f>
        <v>0</v>
      </c>
      <c r="K18" s="221">
        <f>'Valuation output'!I23</f>
        <v>0</v>
      </c>
      <c r="L18" s="221">
        <f>'Valuation output'!J23</f>
        <v>0</v>
      </c>
      <c r="M18" s="221">
        <f>'Valuation output'!K23</f>
        <v>0</v>
      </c>
      <c r="N18" s="221">
        <f>'Valuation output'!L23</f>
        <v>0</v>
      </c>
      <c r="O18" s="222">
        <f>'Valuation output'!M23</f>
        <v>0</v>
      </c>
      <c r="P18" s="202"/>
    </row>
    <row r="19" ht="15.75" customHeight="1">
      <c r="A19" s="219" t="str">
        <f>'Valuation output'!A43</f>
        <v>Value of operating assets =</v>
      </c>
      <c r="B19" s="224">
        <f>'Valuation output'!B43</f>
        <v>3167753.69</v>
      </c>
      <c r="C19" s="1"/>
      <c r="D19" s="18" t="s">
        <v>214</v>
      </c>
      <c r="E19" s="221">
        <f t="shared" ref="E19:O19" si="1">E16+E17+E18</f>
        <v>143593.2</v>
      </c>
      <c r="F19" s="221">
        <f t="shared" si="1"/>
        <v>186671.16</v>
      </c>
      <c r="G19" s="221">
        <f t="shared" si="1"/>
        <v>242672.508</v>
      </c>
      <c r="H19" s="221">
        <f t="shared" si="1"/>
        <v>315474.2604</v>
      </c>
      <c r="I19" s="221">
        <f t="shared" si="1"/>
        <v>410116.5385</v>
      </c>
      <c r="J19" s="221">
        <f t="shared" si="1"/>
        <v>512038.7007</v>
      </c>
      <c r="K19" s="221">
        <f t="shared" si="1"/>
        <v>612930.8063</v>
      </c>
      <c r="L19" s="221">
        <f t="shared" si="1"/>
        <v>702149.0144</v>
      </c>
      <c r="M19" s="221">
        <f t="shared" si="1"/>
        <v>768207.1937</v>
      </c>
      <c r="N19" s="221">
        <f t="shared" si="1"/>
        <v>800932.8201</v>
      </c>
      <c r="O19" s="222">
        <f t="shared" si="1"/>
        <v>835052.5583</v>
      </c>
      <c r="P19" s="202"/>
    </row>
    <row r="20" ht="15.75" customHeight="1">
      <c r="A20" s="219" t="str">
        <f>'Valuation output'!A44</f>
        <v> - Debt</v>
      </c>
      <c r="B20" s="224">
        <f>'Valuation output'!B44</f>
        <v>10991</v>
      </c>
      <c r="C20" s="1"/>
      <c r="D20" s="18" t="s">
        <v>215</v>
      </c>
      <c r="E20" s="208">
        <f>'Valuation output'!C4</f>
        <v>0.65</v>
      </c>
      <c r="F20" s="208">
        <f>'Valuation output'!D4</f>
        <v>0.65</v>
      </c>
      <c r="G20" s="208">
        <f>'Valuation output'!E4</f>
        <v>0.65</v>
      </c>
      <c r="H20" s="208">
        <f>'Valuation output'!F4</f>
        <v>0.65</v>
      </c>
      <c r="I20" s="208">
        <f>'Valuation output'!G4</f>
        <v>0.65</v>
      </c>
      <c r="J20" s="208">
        <f>'Valuation output'!H4</f>
        <v>0.65</v>
      </c>
      <c r="K20" s="208">
        <f>'Valuation output'!I4</f>
        <v>0.65</v>
      </c>
      <c r="L20" s="208">
        <f>'Valuation output'!J4</f>
        <v>0.65</v>
      </c>
      <c r="M20" s="208">
        <f>'Valuation output'!K4</f>
        <v>0.65</v>
      </c>
      <c r="N20" s="208">
        <f>'Valuation output'!L4</f>
        <v>0.65</v>
      </c>
      <c r="O20" s="225">
        <f>'Valuation output'!M4</f>
        <v>0.65</v>
      </c>
      <c r="P20" s="202"/>
    </row>
    <row r="21" ht="15.75" customHeight="1">
      <c r="A21" s="219" t="str">
        <f>'Valuation output'!A45</f>
        <v> - Minority interests</v>
      </c>
      <c r="B21" s="224">
        <f>'Valuation output'!B45</f>
        <v>0</v>
      </c>
      <c r="C21" s="1"/>
      <c r="D21" s="18" t="s">
        <v>141</v>
      </c>
      <c r="E21" s="221">
        <f>'Valuation output'!C5+'Valuation output'!C16+'Valuation output'!C25</f>
        <v>93335.58</v>
      </c>
      <c r="F21" s="221">
        <f>'Valuation output'!D5+'Valuation output'!D16+'Valuation output'!D25</f>
        <v>121336.254</v>
      </c>
      <c r="G21" s="221">
        <f>'Valuation output'!E5+'Valuation output'!E16+'Valuation output'!E25</f>
        <v>157737.1302</v>
      </c>
      <c r="H21" s="221">
        <f>'Valuation output'!F5+'Valuation output'!F16+'Valuation output'!F25</f>
        <v>205058.2693</v>
      </c>
      <c r="I21" s="221">
        <f>'Valuation output'!G5+'Valuation output'!G16+'Valuation output'!G25</f>
        <v>266575.75</v>
      </c>
      <c r="J21" s="221">
        <f>'Valuation output'!H5+'Valuation output'!H16+'Valuation output'!H25</f>
        <v>332825.1554</v>
      </c>
      <c r="K21" s="221">
        <f>'Valuation output'!I5+'Valuation output'!I16+'Valuation output'!I25</f>
        <v>398405.0241</v>
      </c>
      <c r="L21" s="221">
        <f>'Valuation output'!J5+'Valuation output'!J16+'Valuation output'!J25</f>
        <v>456396.8594</v>
      </c>
      <c r="M21" s="221">
        <f>'Valuation output'!K5+'Valuation output'!K16+'Valuation output'!K25</f>
        <v>499334.6759</v>
      </c>
      <c r="N21" s="221">
        <f>'Valuation output'!L5+'Valuation output'!L16+'Valuation output'!L25</f>
        <v>520606.3331</v>
      </c>
      <c r="O21" s="222">
        <f>'Valuation output'!M5</f>
        <v>542784.1629</v>
      </c>
      <c r="P21" s="202"/>
    </row>
    <row r="22" ht="15.75" customHeight="1">
      <c r="A22" s="219" t="str">
        <f>'Valuation output'!A46</f>
        <v> +  Cash</v>
      </c>
      <c r="B22" s="224">
        <f>'Valuation output'!B46</f>
        <v>31438</v>
      </c>
      <c r="C22" s="1"/>
      <c r="D22" s="18" t="s">
        <v>142</v>
      </c>
      <c r="E22" s="221">
        <f>'Valuation output'!C7+'Valuation output'!C17+'Valuation output'!C26</f>
        <v>84002.022</v>
      </c>
      <c r="F22" s="221">
        <f>'Valuation output'!D7+'Valuation output'!D17+'Valuation output'!D26</f>
        <v>109202.6286</v>
      </c>
      <c r="G22" s="221">
        <f>'Valuation output'!E7+'Valuation output'!E17+'Valuation output'!E26</f>
        <v>141963.4172</v>
      </c>
      <c r="H22" s="221">
        <f>'Valuation output'!F7+'Valuation output'!F17+'Valuation output'!F26</f>
        <v>184552.4423</v>
      </c>
      <c r="I22" s="221">
        <f>'Valuation output'!G7+'Valuation output'!G17+'Valuation output'!G26</f>
        <v>239918.175</v>
      </c>
      <c r="J22" s="221">
        <f>'Valuation output'!H7+'Valuation output'!H17+'Valuation output'!H26</f>
        <v>289557.8852</v>
      </c>
      <c r="K22" s="221">
        <f>'Valuation output'!I7+'Valuation output'!I17+'Valuation output'!I26</f>
        <v>334660.2202</v>
      </c>
      <c r="L22" s="221">
        <f>'Valuation output'!J7+'Valuation output'!J17+'Valuation output'!J26</f>
        <v>369681.4561</v>
      </c>
      <c r="M22" s="221">
        <f>'Valuation output'!K7+'Valuation output'!K17+'Valuation output'!K26</f>
        <v>389481.0472</v>
      </c>
      <c r="N22" s="221">
        <f>'Valuation output'!L7+'Valuation output'!L17+'Valuation output'!L26</f>
        <v>390454.7498</v>
      </c>
      <c r="O22" s="222">
        <f>'Valuation output'!M7</f>
        <v>407088.1222</v>
      </c>
      <c r="P22" s="202"/>
    </row>
    <row r="23" ht="15.75" customHeight="1">
      <c r="A23" s="219" t="str">
        <f>'Valuation output'!A47</f>
        <v> + Non-operating assets</v>
      </c>
      <c r="B23" s="224">
        <f>'Valuation output'!B47</f>
        <v>505</v>
      </c>
      <c r="C23" s="1"/>
      <c r="D23" s="18" t="s">
        <v>216</v>
      </c>
      <c r="E23" s="221">
        <f>'Valuation output'!C8+'Valuation output'!C18+'Valuation output'!C27</f>
        <v>28718.64</v>
      </c>
      <c r="F23" s="221">
        <f>'Valuation output'!D8+'Valuation output'!D18+'Valuation output'!D27</f>
        <v>37334.232</v>
      </c>
      <c r="G23" s="221">
        <f>'Valuation output'!E8+'Valuation output'!E18+'Valuation output'!E27</f>
        <v>48534.5016</v>
      </c>
      <c r="H23" s="221">
        <f>'Valuation output'!F8+'Valuation output'!F18+'Valuation output'!F27</f>
        <v>63094.85208</v>
      </c>
      <c r="I23" s="221">
        <f>'Valuation output'!G8+'Valuation output'!G18+'Valuation output'!G27</f>
        <v>88627.96709</v>
      </c>
      <c r="J23" s="221">
        <f>'Valuation output'!H8+'Valuation output'!H18+'Valuation output'!H27</f>
        <v>87732.26572</v>
      </c>
      <c r="K23" s="221">
        <f>'Valuation output'!I8+'Valuation output'!I18+'Valuation output'!I27</f>
        <v>77581.05057</v>
      </c>
      <c r="L23" s="221">
        <f>'Valuation output'!J8+'Valuation output'!J18+'Valuation output'!J27</f>
        <v>57441.89502</v>
      </c>
      <c r="M23" s="221">
        <f>'Valuation output'!K8+'Valuation output'!K18+'Valuation output'!K27</f>
        <v>28457.06648</v>
      </c>
      <c r="N23" s="221">
        <f>'Valuation output'!L8+'Valuation output'!L18+'Valuation output'!L27</f>
        <v>29669.33751</v>
      </c>
      <c r="O23" s="222">
        <f>'Valuation output'!M8</f>
        <v>43354.88501</v>
      </c>
      <c r="P23" s="202"/>
    </row>
    <row r="24" ht="15.75" customHeight="1">
      <c r="A24" s="219" t="str">
        <f>'Valuation output'!A48</f>
        <v>Value of equity</v>
      </c>
      <c r="B24" s="224">
        <f>'Valuation output'!B48</f>
        <v>3188705.69</v>
      </c>
      <c r="C24" s="1"/>
      <c r="D24" s="226" t="s">
        <v>135</v>
      </c>
      <c r="E24" s="222">
        <f>'Valuation output'!C9+'Valuation output'!C19+'Valuation output'!C28</f>
        <v>55283.382</v>
      </c>
      <c r="F24" s="222">
        <f>'Valuation output'!D9+'Valuation output'!D19+'Valuation output'!D28</f>
        <v>71868.3966</v>
      </c>
      <c r="G24" s="222">
        <f>'Valuation output'!E9+'Valuation output'!E19+'Valuation output'!E28</f>
        <v>93428.91558</v>
      </c>
      <c r="H24" s="222">
        <f>'Valuation output'!F9+'Valuation output'!F19+'Valuation output'!F28</f>
        <v>121457.5903</v>
      </c>
      <c r="I24" s="222">
        <f>'Valuation output'!G9+'Valuation output'!G19+'Valuation output'!G28</f>
        <v>151290.2079</v>
      </c>
      <c r="J24" s="222">
        <f>'Valuation output'!H9+'Valuation output'!H19+'Valuation output'!H28</f>
        <v>201825.6195</v>
      </c>
      <c r="K24" s="222">
        <f>'Valuation output'!I9+'Valuation output'!I19+'Valuation output'!I28</f>
        <v>257079.1696</v>
      </c>
      <c r="L24" s="222">
        <f>'Valuation output'!J9+'Valuation output'!J19+'Valuation output'!J28</f>
        <v>312239.5611</v>
      </c>
      <c r="M24" s="222">
        <f>'Valuation output'!K9+'Valuation output'!K19+'Valuation output'!K28</f>
        <v>361023.9807</v>
      </c>
      <c r="N24" s="222">
        <f>'Valuation output'!L9+'Valuation output'!L19+'Valuation output'!L28</f>
        <v>360785.4123</v>
      </c>
      <c r="O24" s="222">
        <f>'Valuation output'!M9</f>
        <v>363733.2371</v>
      </c>
      <c r="P24" s="202"/>
    </row>
    <row r="25" ht="15.75" customHeight="1">
      <c r="A25" s="219" t="str">
        <f>'Valuation output'!A49</f>
        <v> - Value of options</v>
      </c>
      <c r="B25" s="224">
        <f>'Valuation output'!B49</f>
        <v>0</v>
      </c>
      <c r="C25" s="1"/>
      <c r="D25" s="1"/>
      <c r="E25" s="1"/>
      <c r="F25" s="1"/>
      <c r="G25" s="1"/>
      <c r="H25" s="1"/>
      <c r="I25" s="1"/>
      <c r="J25" s="1"/>
      <c r="K25" s="1"/>
      <c r="L25" s="1"/>
      <c r="M25" s="1"/>
      <c r="N25" s="227">
        <f>'Valuation output'!B39</f>
        <v>0</v>
      </c>
      <c r="O25" s="1"/>
      <c r="P25" s="202"/>
    </row>
    <row r="26" ht="15.75" customHeight="1">
      <c r="A26" s="219" t="str">
        <f>'Valuation output'!A50</f>
        <v>Value of equity in common stock</v>
      </c>
      <c r="B26" s="224">
        <f>'Valuation output'!B50</f>
        <v>3188705.69</v>
      </c>
      <c r="C26" s="1"/>
      <c r="D26" s="1"/>
      <c r="E26" s="1"/>
      <c r="F26" s="1"/>
      <c r="G26" s="1"/>
      <c r="H26" s="1"/>
      <c r="I26" s="1"/>
      <c r="J26" s="1"/>
      <c r="K26" s="1"/>
      <c r="L26" s="1"/>
      <c r="M26" s="1"/>
      <c r="N26" s="1"/>
      <c r="O26" s="1"/>
      <c r="P26" s="202"/>
    </row>
    <row r="27" ht="15.75" customHeight="1">
      <c r="A27" s="228" t="str">
        <f>'Valuation output'!A51</f>
        <v>Number of shares</v>
      </c>
      <c r="B27" s="229">
        <f>'Valuation output'!B51</f>
        <v>24890</v>
      </c>
      <c r="C27" s="1"/>
      <c r="D27" s="226" t="s">
        <v>217</v>
      </c>
      <c r="E27" s="225">
        <f>'Valuation output'!C30</f>
        <v>0.1286788161</v>
      </c>
      <c r="F27" s="225">
        <f>'Valuation output'!D30</f>
        <v>0.1286788161</v>
      </c>
      <c r="G27" s="225">
        <f>'Valuation output'!E30</f>
        <v>0.1286788161</v>
      </c>
      <c r="H27" s="225">
        <f>'Valuation output'!F30</f>
        <v>0.1286788161</v>
      </c>
      <c r="I27" s="225">
        <f>'Valuation output'!G30</f>
        <v>0.1286788161</v>
      </c>
      <c r="J27" s="225">
        <f>'Valuation output'!H30</f>
        <v>0.1219630529</v>
      </c>
      <c r="K27" s="225">
        <f>'Valuation output'!I30</f>
        <v>0.1152472897</v>
      </c>
      <c r="L27" s="225">
        <f>'Valuation output'!J30</f>
        <v>0.1085315264</v>
      </c>
      <c r="M27" s="225">
        <f>'Valuation output'!K30</f>
        <v>0.1018157632</v>
      </c>
      <c r="N27" s="225">
        <f>'Valuation output'!L30</f>
        <v>0.0951</v>
      </c>
      <c r="O27" s="46"/>
      <c r="P27" s="202"/>
    </row>
    <row r="28" ht="15.75" customHeight="1">
      <c r="A28" s="230" t="str">
        <f>'Valuation output'!A52</f>
        <v>Estimated value /share</v>
      </c>
      <c r="B28" s="231">
        <f>'Valuation output'!B52</f>
        <v>128.1119201</v>
      </c>
      <c r="C28" s="1"/>
      <c r="D28" s="18" t="s">
        <v>218</v>
      </c>
      <c r="E28" s="232">
        <f>'Valuation output'!C31</f>
        <v>0.8859916441</v>
      </c>
      <c r="F28" s="232">
        <f>'Valuation output'!D31</f>
        <v>0.7849811935</v>
      </c>
      <c r="G28" s="232">
        <f>'Valuation output'!E31</f>
        <v>0.6954867782</v>
      </c>
      <c r="H28" s="232">
        <f>'Valuation output'!F31</f>
        <v>0.6161954741</v>
      </c>
      <c r="I28" s="232">
        <f>'Valuation output'!G31</f>
        <v>0.5459440412</v>
      </c>
      <c r="J28" s="232">
        <f>'Valuation output'!H31</f>
        <v>0.4865971654</v>
      </c>
      <c r="K28" s="232">
        <f>'Valuation output'!I31</f>
        <v>0.4363132463</v>
      </c>
      <c r="L28" s="232">
        <f>'Valuation output'!J31</f>
        <v>0.3935957038</v>
      </c>
      <c r="M28" s="232">
        <f>'Valuation output'!K31</f>
        <v>0.3572246077</v>
      </c>
      <c r="N28" s="232">
        <f>'Valuation output'!L31</f>
        <v>0.3262027283</v>
      </c>
      <c r="O28" s="1"/>
      <c r="P28" s="202"/>
    </row>
    <row r="29" ht="15.75" customHeight="1">
      <c r="A29" s="233"/>
      <c r="B29" s="234"/>
      <c r="C29" s="1"/>
      <c r="D29" s="1"/>
      <c r="E29" s="1"/>
      <c r="F29" s="1"/>
      <c r="G29" s="1"/>
      <c r="H29" s="1"/>
      <c r="I29" s="1"/>
      <c r="J29" s="1"/>
      <c r="K29" s="1"/>
      <c r="L29" s="1"/>
      <c r="M29" s="1"/>
      <c r="N29" s="1"/>
      <c r="O29" s="1"/>
      <c r="P29" s="202"/>
    </row>
    <row r="30" ht="15.75" customHeight="1">
      <c r="A30" s="235" t="s">
        <v>219</v>
      </c>
      <c r="B30" s="236">
        <f>'Stories to Numbers'!G37</f>
        <v>127</v>
      </c>
      <c r="C30" s="1"/>
      <c r="D30" s="226" t="s">
        <v>220</v>
      </c>
      <c r="E30" s="237">
        <f>'Valuation output'!C57</f>
        <v>1.5</v>
      </c>
      <c r="F30" s="237">
        <f>'Valuation output'!D57</f>
        <v>1.5</v>
      </c>
      <c r="G30" s="237">
        <f>'Valuation output'!E57</f>
        <v>1.5</v>
      </c>
      <c r="H30" s="237">
        <f>'Valuation output'!F57</f>
        <v>1.5</v>
      </c>
      <c r="I30" s="237">
        <f>'Valuation output'!G57</f>
        <v>1.15</v>
      </c>
      <c r="J30" s="237">
        <f>'Valuation output'!H57</f>
        <v>1.15</v>
      </c>
      <c r="K30" s="237">
        <f>'Valuation output'!I57</f>
        <v>1.15</v>
      </c>
      <c r="L30" s="237">
        <f>'Valuation output'!J57</f>
        <v>1.15</v>
      </c>
      <c r="M30" s="237">
        <f>'Valuation output'!K57</f>
        <v>1.15</v>
      </c>
      <c r="N30" s="237">
        <f>'Valuation output'!L57</f>
        <v>1.15</v>
      </c>
      <c r="O30" s="1"/>
      <c r="P30" s="202"/>
    </row>
    <row r="31" ht="15.75" customHeight="1">
      <c r="A31" s="219" t="s">
        <v>221</v>
      </c>
      <c r="B31" s="225">
        <f>B30/B28-1</f>
        <v>-0.008679286568</v>
      </c>
      <c r="C31" s="1"/>
      <c r="D31" s="18" t="s">
        <v>174</v>
      </c>
      <c r="E31" s="208">
        <f>'Valuation output'!C59</f>
        <v>1.576632282</v>
      </c>
      <c r="F31" s="208">
        <f>'Valuation output'!D59</f>
        <v>1.331771206</v>
      </c>
      <c r="G31" s="208">
        <f>'Valuation output'!E59</f>
        <v>1.189648155</v>
      </c>
      <c r="H31" s="208">
        <f>'Valuation output'!F59</f>
        <v>1.099398281</v>
      </c>
      <c r="I31" s="208">
        <f>'Valuation output'!G59</f>
        <v>1.038779383</v>
      </c>
      <c r="J31" s="208">
        <f>'Valuation output'!H59</f>
        <v>0.9060303958</v>
      </c>
      <c r="K31" s="208">
        <f>'Valuation output'!I59</f>
        <v>0.8216112473</v>
      </c>
      <c r="L31" s="208">
        <f>'Valuation output'!J59</f>
        <v>0.7623824258</v>
      </c>
      <c r="M31" s="208">
        <f>'Valuation output'!K59</f>
        <v>0.7181428572</v>
      </c>
      <c r="N31" s="208">
        <f>'Valuation output'!L59</f>
        <v>0.6840460236</v>
      </c>
      <c r="O31" s="225">
        <f>'Valuation output'!M59</f>
        <v>0.4</v>
      </c>
      <c r="P31" s="202"/>
    </row>
    <row r="32" ht="15.75" customHeight="1">
      <c r="A32" s="54"/>
      <c r="B32" s="1"/>
      <c r="C32" s="1"/>
      <c r="D32" s="1"/>
      <c r="E32" s="1"/>
      <c r="F32" s="1"/>
      <c r="G32" s="1"/>
      <c r="H32" s="1"/>
      <c r="I32" s="1"/>
      <c r="J32" s="1"/>
      <c r="K32" s="1"/>
      <c r="L32" s="1"/>
      <c r="M32" s="1"/>
      <c r="N32" s="1"/>
      <c r="O32" s="1"/>
      <c r="P32" s="202"/>
    </row>
    <row r="33" ht="13.5" customHeight="1">
      <c r="A33" s="54"/>
      <c r="B33" s="1"/>
      <c r="C33" s="1"/>
      <c r="D33" s="1"/>
      <c r="E33" s="1"/>
      <c r="F33" s="1"/>
      <c r="G33" s="1"/>
      <c r="H33" s="1"/>
      <c r="I33" s="1"/>
      <c r="J33" s="1"/>
      <c r="K33" s="1"/>
      <c r="L33" s="1"/>
      <c r="M33" s="1"/>
      <c r="N33" s="1"/>
      <c r="O33" s="1"/>
      <c r="P33" s="202"/>
    </row>
    <row r="34" ht="15.75" customHeight="1">
      <c r="A34" s="54"/>
      <c r="B34" s="1"/>
      <c r="C34" s="1"/>
      <c r="D34" s="203" t="s">
        <v>222</v>
      </c>
      <c r="E34" s="49"/>
      <c r="F34" s="1"/>
      <c r="G34" s="203" t="s">
        <v>223</v>
      </c>
      <c r="H34" s="48"/>
      <c r="I34" s="49"/>
      <c r="J34" s="1"/>
      <c r="K34" s="1"/>
      <c r="L34" s="30" t="s">
        <v>224</v>
      </c>
      <c r="M34" s="31"/>
      <c r="N34" s="31"/>
      <c r="O34" s="31"/>
      <c r="P34" s="206"/>
    </row>
    <row r="35" ht="15.75" customHeight="1">
      <c r="A35" s="54"/>
      <c r="B35" s="1"/>
      <c r="C35" s="1"/>
      <c r="D35" s="238" t="str">
        <f>'Stories to Numbers'!G14</f>
        <v/>
      </c>
      <c r="E35" s="126"/>
      <c r="F35" s="1"/>
      <c r="G35" s="238" t="str">
        <f>'Stories to Numbers'!G13</f>
        <v/>
      </c>
      <c r="H35" s="125"/>
      <c r="I35" s="126"/>
      <c r="J35" s="1"/>
      <c r="K35" s="1"/>
      <c r="L35" s="239"/>
      <c r="M35" s="240" t="s">
        <v>225</v>
      </c>
      <c r="N35" s="132"/>
      <c r="O35" s="240" t="s">
        <v>226</v>
      </c>
      <c r="P35" s="241"/>
    </row>
    <row r="36" ht="15.75" customHeight="1">
      <c r="A36" s="54"/>
      <c r="B36" s="1"/>
      <c r="C36" s="1"/>
      <c r="D36" s="128"/>
      <c r="E36" s="129"/>
      <c r="F36" s="1"/>
      <c r="G36" s="128"/>
      <c r="I36" s="129"/>
      <c r="J36" s="1"/>
      <c r="K36" s="1"/>
      <c r="L36" s="239"/>
      <c r="M36" s="242" t="s">
        <v>227</v>
      </c>
      <c r="N36" s="243" t="s">
        <v>228</v>
      </c>
      <c r="O36" s="242" t="s">
        <v>227</v>
      </c>
      <c r="P36" s="244" t="s">
        <v>228</v>
      </c>
    </row>
    <row r="37" ht="15.75" customHeight="1">
      <c r="A37" s="54"/>
      <c r="B37" s="1"/>
      <c r="C37" s="1"/>
      <c r="D37" s="128"/>
      <c r="E37" s="129"/>
      <c r="F37" s="1"/>
      <c r="G37" s="128"/>
      <c r="I37" s="129"/>
      <c r="J37" s="1"/>
      <c r="K37" s="1"/>
      <c r="L37" s="35" t="s">
        <v>229</v>
      </c>
      <c r="M37" s="245">
        <v>15000.0</v>
      </c>
      <c r="N37" s="246">
        <v>325000.0</v>
      </c>
      <c r="O37" s="245">
        <v>20000.0</v>
      </c>
      <c r="P37" s="247">
        <v>200000.0</v>
      </c>
    </row>
    <row r="38" ht="15.75" customHeight="1">
      <c r="A38" s="54"/>
      <c r="B38" s="1"/>
      <c r="C38" s="1"/>
      <c r="D38" s="128"/>
      <c r="E38" s="129"/>
      <c r="F38" s="1"/>
      <c r="G38" s="128"/>
      <c r="I38" s="129"/>
      <c r="J38" s="1"/>
      <c r="K38" s="1"/>
      <c r="L38" s="248" t="s">
        <v>230</v>
      </c>
      <c r="M38" s="249">
        <v>0.75</v>
      </c>
      <c r="N38" s="250">
        <v>0.6</v>
      </c>
      <c r="O38" s="251">
        <v>0.03</v>
      </c>
      <c r="P38" s="252">
        <v>0.15</v>
      </c>
    </row>
    <row r="39" ht="15.75" customHeight="1">
      <c r="A39" s="54"/>
      <c r="B39" s="1"/>
      <c r="C39" s="1"/>
      <c r="D39" s="128"/>
      <c r="E39" s="129"/>
      <c r="F39" s="1"/>
      <c r="G39" s="128"/>
      <c r="I39" s="129"/>
      <c r="J39" s="1"/>
      <c r="K39" s="1"/>
      <c r="L39" s="35" t="s">
        <v>231</v>
      </c>
      <c r="M39" s="245">
        <f t="shared" ref="M39:P39" si="2">M37*M38</f>
        <v>11250</v>
      </c>
      <c r="N39" s="246">
        <f t="shared" si="2"/>
        <v>195000</v>
      </c>
      <c r="O39" s="245">
        <f t="shared" si="2"/>
        <v>600</v>
      </c>
      <c r="P39" s="247">
        <f t="shared" si="2"/>
        <v>30000</v>
      </c>
    </row>
    <row r="40" ht="15.75" customHeight="1">
      <c r="A40" s="253"/>
      <c r="B40" s="61"/>
      <c r="C40" s="61"/>
      <c r="D40" s="254"/>
      <c r="E40" s="255"/>
      <c r="F40" s="61"/>
      <c r="G40" s="254"/>
      <c r="H40" s="256"/>
      <c r="I40" s="255"/>
      <c r="J40" s="61"/>
      <c r="K40" s="61"/>
      <c r="L40" s="61"/>
      <c r="M40" s="61"/>
      <c r="N40" s="61"/>
      <c r="O40" s="61"/>
      <c r="P40" s="62"/>
    </row>
    <row r="41" ht="15.75" customHeight="1">
      <c r="A41" s="1"/>
      <c r="B41" s="1"/>
      <c r="C41" s="1"/>
      <c r="D41" s="1"/>
      <c r="E41" s="1"/>
      <c r="F41" s="1"/>
      <c r="G41" s="1"/>
      <c r="H41" s="1"/>
      <c r="I41" s="1"/>
      <c r="J41" s="1"/>
      <c r="K41" s="1"/>
      <c r="L41" s="1"/>
      <c r="M41" s="1"/>
      <c r="N41" s="1"/>
      <c r="O41" s="1"/>
      <c r="P41" s="1"/>
    </row>
    <row r="42" ht="15.75" customHeight="1">
      <c r="A42" s="1"/>
      <c r="B42" s="1"/>
      <c r="C42" s="1"/>
      <c r="D42" s="1"/>
      <c r="E42" s="1"/>
      <c r="F42" s="1"/>
      <c r="G42" s="1"/>
      <c r="H42" s="1"/>
      <c r="I42" s="1"/>
      <c r="J42" s="1"/>
      <c r="K42" s="1"/>
      <c r="L42" s="1"/>
      <c r="M42" s="1"/>
      <c r="N42" s="1"/>
      <c r="O42" s="1"/>
      <c r="P42" s="1"/>
    </row>
    <row r="43" ht="15.75" customHeight="1">
      <c r="A43" s="1"/>
      <c r="B43" s="1"/>
      <c r="C43" s="1"/>
      <c r="D43" s="1"/>
      <c r="E43" s="1"/>
      <c r="F43" s="1"/>
      <c r="G43" s="1"/>
      <c r="H43" s="1"/>
      <c r="I43" s="1"/>
      <c r="J43" s="1"/>
      <c r="K43" s="1"/>
      <c r="L43" s="1"/>
      <c r="M43" s="1"/>
      <c r="N43" s="1"/>
      <c r="O43" s="1"/>
      <c r="P43" s="1"/>
    </row>
    <row r="44" ht="15.75" customHeight="1">
      <c r="A44" s="1"/>
      <c r="B44" s="1"/>
      <c r="C44" s="1"/>
      <c r="D44" s="1"/>
      <c r="E44" s="1"/>
      <c r="F44" s="1"/>
      <c r="G44" s="1"/>
      <c r="H44" s="1"/>
      <c r="I44" s="1"/>
      <c r="J44" s="1"/>
      <c r="K44" s="1"/>
      <c r="L44" s="1"/>
      <c r="M44" s="1"/>
      <c r="N44" s="1"/>
      <c r="O44" s="1"/>
      <c r="P44" s="1"/>
    </row>
    <row r="45" ht="15.75" customHeight="1">
      <c r="A45" s="1"/>
      <c r="B45" s="1"/>
      <c r="C45" s="1"/>
      <c r="D45" s="1"/>
      <c r="E45" s="1"/>
      <c r="F45" s="1"/>
      <c r="G45" s="1"/>
      <c r="H45" s="1"/>
      <c r="I45" s="1"/>
      <c r="J45" s="1"/>
      <c r="K45" s="1"/>
      <c r="L45" s="1"/>
      <c r="M45" s="1"/>
      <c r="N45" s="1"/>
      <c r="O45" s="1"/>
      <c r="P45" s="1"/>
    </row>
    <row r="46" ht="15.75" customHeight="1">
      <c r="A46" s="1"/>
      <c r="B46" s="1"/>
      <c r="C46" s="1"/>
      <c r="D46" s="1"/>
      <c r="E46" s="1"/>
      <c r="F46" s="1"/>
      <c r="G46" s="1"/>
      <c r="H46" s="1"/>
      <c r="I46" s="1"/>
      <c r="J46" s="1"/>
      <c r="K46" s="1"/>
      <c r="L46" s="1"/>
      <c r="M46" s="1"/>
      <c r="N46" s="1"/>
      <c r="O46" s="1"/>
      <c r="P46" s="1"/>
    </row>
    <row r="47" ht="15.75" customHeight="1">
      <c r="A47" s="1"/>
      <c r="B47" s="1"/>
      <c r="C47" s="1"/>
      <c r="D47" s="1"/>
      <c r="E47" s="1"/>
      <c r="F47" s="1"/>
      <c r="G47" s="1"/>
      <c r="H47" s="1"/>
      <c r="I47" s="1"/>
      <c r="J47" s="1"/>
      <c r="K47" s="1"/>
      <c r="L47" s="1"/>
      <c r="M47" s="1"/>
      <c r="N47" s="1"/>
      <c r="O47" s="1"/>
      <c r="P47" s="1"/>
    </row>
    <row r="48" ht="15.75" customHeight="1">
      <c r="A48" s="1"/>
      <c r="B48" s="1"/>
      <c r="C48" s="1"/>
      <c r="D48" s="1"/>
      <c r="E48" s="1"/>
      <c r="F48" s="1"/>
      <c r="G48" s="1"/>
      <c r="H48" s="1"/>
      <c r="I48" s="1"/>
      <c r="J48" s="1"/>
      <c r="K48" s="1"/>
      <c r="L48" s="1"/>
      <c r="M48" s="1"/>
      <c r="N48" s="1"/>
      <c r="O48" s="1"/>
      <c r="P48" s="1"/>
    </row>
    <row r="49" ht="15.75" customHeight="1">
      <c r="A49" s="1"/>
      <c r="B49" s="1"/>
      <c r="C49" s="1"/>
      <c r="D49" s="1"/>
      <c r="E49" s="1"/>
      <c r="F49" s="1"/>
      <c r="G49" s="1"/>
      <c r="H49" s="1"/>
      <c r="I49" s="1"/>
      <c r="J49" s="1"/>
      <c r="K49" s="1"/>
      <c r="L49" s="1"/>
      <c r="M49" s="1"/>
      <c r="N49" s="1"/>
      <c r="O49" s="1"/>
      <c r="P49" s="1"/>
    </row>
    <row r="50" ht="15.75" customHeight="1">
      <c r="A50" s="1"/>
      <c r="B50" s="1"/>
      <c r="C50" s="1"/>
      <c r="D50" s="1"/>
      <c r="E50" s="1"/>
      <c r="F50" s="1"/>
      <c r="G50" s="1"/>
      <c r="H50" s="1"/>
      <c r="I50" s="1"/>
      <c r="J50" s="1"/>
      <c r="K50" s="1"/>
      <c r="L50" s="1"/>
      <c r="M50" s="1"/>
      <c r="N50" s="1"/>
      <c r="O50" s="1"/>
      <c r="P50" s="1"/>
    </row>
    <row r="51" ht="15.75" customHeight="1">
      <c r="A51" s="1"/>
      <c r="B51" s="1"/>
      <c r="C51" s="1"/>
      <c r="D51" s="1"/>
      <c r="E51" s="1"/>
      <c r="F51" s="1"/>
      <c r="G51" s="1"/>
      <c r="H51" s="1"/>
      <c r="I51" s="1"/>
      <c r="J51" s="1"/>
      <c r="K51" s="1"/>
      <c r="L51" s="1"/>
      <c r="M51" s="1"/>
      <c r="N51" s="1"/>
      <c r="O51" s="1"/>
      <c r="P51" s="1"/>
    </row>
    <row r="52" ht="15.75" customHeight="1">
      <c r="A52" s="1"/>
      <c r="B52" s="1"/>
      <c r="C52" s="1"/>
      <c r="D52" s="1"/>
      <c r="E52" s="1"/>
      <c r="F52" s="1"/>
      <c r="G52" s="1"/>
      <c r="H52" s="1"/>
      <c r="I52" s="1"/>
      <c r="J52" s="1"/>
      <c r="K52" s="1"/>
      <c r="L52" s="1"/>
      <c r="M52" s="1"/>
      <c r="N52" s="1"/>
      <c r="O52" s="1"/>
      <c r="P52" s="1"/>
    </row>
    <row r="53" ht="15.75" customHeight="1">
      <c r="A53" s="1"/>
      <c r="B53" s="1"/>
      <c r="C53" s="1"/>
      <c r="D53" s="1"/>
      <c r="E53" s="1"/>
      <c r="F53" s="1"/>
      <c r="G53" s="1"/>
      <c r="H53" s="1"/>
      <c r="I53" s="1"/>
      <c r="J53" s="1"/>
      <c r="K53" s="1"/>
      <c r="L53" s="1"/>
      <c r="M53" s="1"/>
      <c r="N53" s="1"/>
      <c r="O53" s="1"/>
      <c r="P53" s="1"/>
    </row>
    <row r="54" ht="15.75" customHeight="1">
      <c r="A54" s="1"/>
      <c r="B54" s="1"/>
      <c r="C54" s="1"/>
      <c r="D54" s="1"/>
      <c r="E54" s="1"/>
      <c r="F54" s="1"/>
      <c r="G54" s="1"/>
      <c r="H54" s="1"/>
      <c r="I54" s="1"/>
      <c r="J54" s="1"/>
      <c r="K54" s="1"/>
      <c r="L54" s="1"/>
      <c r="M54" s="1"/>
      <c r="N54" s="1"/>
      <c r="O54" s="1"/>
      <c r="P54" s="1"/>
    </row>
    <row r="55" ht="15.75" customHeight="1">
      <c r="A55" s="1"/>
      <c r="B55" s="1"/>
      <c r="C55" s="1"/>
      <c r="D55" s="1"/>
      <c r="E55" s="1"/>
      <c r="F55" s="1"/>
      <c r="G55" s="1"/>
      <c r="H55" s="1"/>
      <c r="I55" s="1"/>
      <c r="J55" s="1"/>
      <c r="K55" s="1"/>
      <c r="L55" s="1"/>
      <c r="M55" s="1"/>
      <c r="N55" s="1"/>
      <c r="O55" s="1"/>
      <c r="P55" s="1"/>
    </row>
    <row r="56" ht="15.75" customHeight="1">
      <c r="A56" s="1"/>
      <c r="B56" s="1"/>
      <c r="C56" s="1"/>
      <c r="D56" s="1"/>
      <c r="E56" s="1"/>
      <c r="F56" s="1"/>
      <c r="G56" s="1"/>
      <c r="H56" s="1"/>
      <c r="I56" s="1"/>
      <c r="J56" s="1"/>
      <c r="K56" s="1"/>
      <c r="L56" s="1"/>
      <c r="M56" s="1"/>
      <c r="N56" s="1"/>
      <c r="O56" s="1"/>
      <c r="P56" s="1"/>
    </row>
    <row r="57" ht="15.75" customHeight="1">
      <c r="A57" s="1"/>
      <c r="B57" s="1"/>
      <c r="C57" s="1"/>
      <c r="D57" s="1"/>
      <c r="E57" s="1"/>
      <c r="F57" s="1"/>
      <c r="G57" s="1"/>
      <c r="H57" s="1"/>
      <c r="I57" s="1"/>
      <c r="J57" s="1"/>
      <c r="K57" s="1"/>
      <c r="L57" s="1"/>
      <c r="M57" s="1"/>
      <c r="N57" s="1"/>
      <c r="O57" s="1"/>
      <c r="P57" s="1"/>
    </row>
    <row r="58" ht="15.75" customHeight="1">
      <c r="A58" s="1"/>
      <c r="B58" s="1"/>
      <c r="C58" s="1"/>
      <c r="D58" s="1"/>
      <c r="E58" s="1"/>
      <c r="F58" s="1"/>
      <c r="G58" s="1"/>
      <c r="H58" s="1"/>
      <c r="I58" s="1"/>
      <c r="J58" s="1"/>
      <c r="K58" s="1"/>
      <c r="L58" s="1"/>
      <c r="M58" s="1"/>
      <c r="N58" s="1"/>
      <c r="O58" s="1"/>
      <c r="P58" s="1"/>
    </row>
    <row r="59" ht="15.75" customHeight="1">
      <c r="A59" s="1"/>
      <c r="B59" s="1"/>
      <c r="C59" s="1"/>
      <c r="D59" s="1"/>
      <c r="E59" s="1"/>
      <c r="F59" s="1"/>
      <c r="G59" s="1"/>
      <c r="H59" s="1"/>
      <c r="I59" s="1"/>
      <c r="J59" s="1"/>
      <c r="K59" s="1"/>
      <c r="L59" s="1"/>
      <c r="M59" s="1"/>
      <c r="N59" s="1"/>
      <c r="O59" s="1"/>
      <c r="P59" s="1"/>
    </row>
    <row r="60" ht="15.75" customHeight="1">
      <c r="A60" s="1"/>
      <c r="B60" s="1"/>
      <c r="C60" s="1"/>
      <c r="D60" s="1"/>
      <c r="E60" s="1"/>
      <c r="F60" s="1"/>
      <c r="G60" s="1"/>
      <c r="H60" s="1"/>
      <c r="I60" s="1"/>
      <c r="J60" s="1"/>
      <c r="K60" s="1"/>
      <c r="L60" s="1"/>
      <c r="M60" s="1"/>
      <c r="N60" s="1"/>
      <c r="O60" s="1"/>
      <c r="P60" s="1"/>
    </row>
    <row r="61" ht="15.75" customHeight="1">
      <c r="A61" s="1"/>
      <c r="B61" s="1"/>
      <c r="C61" s="1"/>
      <c r="D61" s="1"/>
      <c r="E61" s="1"/>
      <c r="F61" s="1"/>
      <c r="G61" s="1"/>
      <c r="H61" s="1"/>
      <c r="I61" s="1"/>
      <c r="J61" s="1"/>
      <c r="K61" s="1"/>
      <c r="L61" s="1"/>
      <c r="M61" s="1"/>
      <c r="N61" s="1"/>
      <c r="O61" s="1"/>
      <c r="P61" s="1"/>
    </row>
    <row r="62" ht="15.75" customHeight="1">
      <c r="A62" s="1"/>
      <c r="B62" s="1"/>
      <c r="C62" s="1"/>
      <c r="D62" s="1"/>
      <c r="E62" s="1"/>
      <c r="F62" s="1"/>
      <c r="G62" s="1"/>
      <c r="H62" s="1"/>
      <c r="I62" s="1"/>
      <c r="J62" s="1"/>
      <c r="K62" s="1"/>
      <c r="L62" s="1"/>
      <c r="M62" s="1"/>
      <c r="N62" s="1"/>
      <c r="O62" s="1"/>
      <c r="P62" s="1"/>
    </row>
    <row r="63" ht="15.75" customHeight="1">
      <c r="A63" s="1"/>
      <c r="B63" s="1"/>
      <c r="C63" s="1"/>
      <c r="D63" s="1"/>
      <c r="E63" s="1"/>
      <c r="F63" s="1"/>
      <c r="G63" s="1"/>
      <c r="H63" s="1"/>
      <c r="I63" s="1"/>
      <c r="J63" s="1"/>
      <c r="K63" s="1"/>
      <c r="L63" s="1"/>
      <c r="M63" s="1"/>
      <c r="N63" s="1"/>
      <c r="O63" s="1"/>
      <c r="P63" s="1"/>
    </row>
    <row r="64" ht="15.75" customHeight="1">
      <c r="A64" s="1"/>
      <c r="B64" s="1"/>
      <c r="C64" s="1"/>
      <c r="D64" s="1"/>
      <c r="E64" s="1"/>
      <c r="F64" s="1"/>
      <c r="G64" s="1"/>
      <c r="H64" s="1"/>
      <c r="I64" s="1"/>
      <c r="J64" s="1"/>
      <c r="K64" s="1"/>
      <c r="L64" s="1"/>
      <c r="M64" s="1"/>
      <c r="N64" s="1"/>
      <c r="O64" s="1"/>
      <c r="P64" s="1"/>
    </row>
    <row r="65" ht="15.75" customHeight="1">
      <c r="A65" s="1"/>
      <c r="B65" s="1"/>
      <c r="C65" s="1"/>
      <c r="D65" s="1"/>
      <c r="E65" s="1"/>
      <c r="F65" s="1"/>
      <c r="G65" s="1"/>
      <c r="H65" s="1"/>
      <c r="I65" s="1"/>
      <c r="J65" s="1"/>
      <c r="K65" s="1"/>
      <c r="L65" s="1"/>
      <c r="M65" s="1"/>
      <c r="N65" s="1"/>
      <c r="O65" s="1"/>
      <c r="P65" s="1"/>
    </row>
    <row r="66" ht="15.75" customHeight="1">
      <c r="A66" s="1"/>
      <c r="B66" s="1"/>
      <c r="C66" s="1"/>
      <c r="D66" s="1"/>
      <c r="E66" s="1"/>
      <c r="F66" s="1"/>
      <c r="G66" s="1"/>
      <c r="H66" s="1"/>
      <c r="I66" s="1"/>
      <c r="J66" s="1"/>
      <c r="K66" s="1"/>
      <c r="L66" s="1"/>
      <c r="M66" s="1"/>
      <c r="N66" s="1"/>
      <c r="O66" s="1"/>
      <c r="P66" s="1"/>
    </row>
    <row r="67" ht="15.75" customHeight="1">
      <c r="A67" s="1"/>
      <c r="B67" s="1"/>
      <c r="C67" s="1"/>
      <c r="D67" s="1"/>
      <c r="E67" s="1"/>
      <c r="F67" s="1"/>
      <c r="G67" s="1"/>
      <c r="H67" s="1"/>
      <c r="I67" s="1"/>
      <c r="J67" s="1"/>
      <c r="K67" s="1"/>
      <c r="L67" s="1"/>
      <c r="M67" s="1"/>
      <c r="N67" s="1"/>
      <c r="O67" s="1"/>
      <c r="P67" s="1"/>
    </row>
    <row r="68" ht="15.75" customHeight="1">
      <c r="A68" s="1"/>
      <c r="B68" s="1"/>
      <c r="C68" s="1"/>
      <c r="D68" s="1"/>
      <c r="E68" s="1"/>
      <c r="F68" s="1"/>
      <c r="G68" s="1"/>
      <c r="H68" s="1"/>
      <c r="I68" s="1"/>
      <c r="J68" s="1"/>
      <c r="K68" s="1"/>
      <c r="L68" s="1"/>
      <c r="M68" s="1"/>
      <c r="N68" s="1"/>
      <c r="O68" s="1"/>
      <c r="P68" s="1"/>
    </row>
    <row r="69" ht="15.75" customHeight="1">
      <c r="A69" s="1"/>
      <c r="B69" s="1"/>
      <c r="C69" s="1"/>
      <c r="D69" s="1"/>
      <c r="E69" s="1"/>
      <c r="F69" s="1"/>
      <c r="G69" s="1"/>
      <c r="H69" s="1"/>
      <c r="I69" s="1"/>
      <c r="J69" s="1"/>
      <c r="K69" s="1"/>
      <c r="L69" s="1"/>
      <c r="M69" s="1"/>
      <c r="N69" s="1"/>
      <c r="O69" s="1"/>
      <c r="P69" s="1"/>
    </row>
    <row r="70" ht="15.75" customHeight="1">
      <c r="A70" s="1"/>
      <c r="B70" s="1"/>
      <c r="C70" s="1"/>
      <c r="D70" s="1"/>
      <c r="E70" s="1"/>
      <c r="F70" s="1"/>
      <c r="G70" s="1"/>
      <c r="H70" s="1"/>
      <c r="I70" s="1"/>
      <c r="J70" s="1"/>
      <c r="K70" s="1"/>
      <c r="L70" s="1"/>
      <c r="M70" s="1"/>
      <c r="N70" s="1"/>
      <c r="O70" s="1"/>
      <c r="P70" s="1"/>
    </row>
    <row r="71" ht="15.75" customHeight="1">
      <c r="A71" s="1"/>
      <c r="B71" s="1"/>
      <c r="C71" s="1"/>
      <c r="D71" s="1"/>
      <c r="E71" s="1"/>
      <c r="F71" s="1"/>
      <c r="G71" s="1"/>
      <c r="H71" s="1"/>
      <c r="I71" s="1"/>
      <c r="J71" s="1"/>
      <c r="K71" s="1"/>
      <c r="L71" s="1"/>
      <c r="M71" s="1"/>
      <c r="N71" s="1"/>
      <c r="O71" s="1"/>
      <c r="P71" s="1"/>
    </row>
    <row r="72" ht="15.75" customHeight="1">
      <c r="A72" s="1"/>
      <c r="B72" s="1"/>
      <c r="C72" s="1"/>
      <c r="D72" s="1"/>
      <c r="E72" s="1"/>
      <c r="F72" s="1"/>
      <c r="G72" s="1"/>
      <c r="H72" s="1"/>
      <c r="I72" s="1"/>
      <c r="J72" s="1"/>
      <c r="K72" s="1"/>
      <c r="L72" s="1"/>
      <c r="M72" s="1"/>
      <c r="N72" s="1"/>
      <c r="O72" s="1"/>
      <c r="P72" s="1"/>
    </row>
    <row r="73" ht="15.75" customHeight="1">
      <c r="A73" s="1"/>
      <c r="B73" s="1"/>
      <c r="C73" s="1"/>
      <c r="D73" s="1"/>
      <c r="E73" s="1"/>
      <c r="F73" s="1"/>
      <c r="G73" s="1"/>
      <c r="H73" s="1"/>
      <c r="I73" s="1"/>
      <c r="J73" s="1"/>
      <c r="K73" s="1"/>
      <c r="L73" s="1"/>
      <c r="M73" s="1"/>
      <c r="N73" s="1"/>
      <c r="O73" s="1"/>
      <c r="P73" s="1"/>
    </row>
    <row r="74" ht="15.75" customHeight="1">
      <c r="A74" s="1"/>
      <c r="B74" s="1"/>
      <c r="C74" s="1"/>
      <c r="D74" s="1"/>
      <c r="E74" s="1"/>
      <c r="F74" s="1"/>
      <c r="G74" s="1"/>
      <c r="H74" s="1"/>
      <c r="I74" s="1"/>
      <c r="J74" s="1"/>
      <c r="K74" s="1"/>
      <c r="L74" s="1"/>
      <c r="M74" s="1"/>
      <c r="N74" s="1"/>
      <c r="O74" s="1"/>
      <c r="P74" s="1"/>
    </row>
    <row r="75" ht="15.75" customHeight="1">
      <c r="A75" s="1"/>
      <c r="B75" s="1"/>
      <c r="C75" s="1"/>
      <c r="D75" s="1"/>
      <c r="E75" s="1"/>
      <c r="F75" s="1"/>
      <c r="G75" s="1"/>
      <c r="H75" s="1"/>
      <c r="I75" s="1"/>
      <c r="J75" s="1"/>
      <c r="K75" s="1"/>
      <c r="L75" s="1"/>
      <c r="M75" s="1"/>
      <c r="N75" s="1"/>
      <c r="O75" s="1"/>
      <c r="P75" s="1"/>
    </row>
    <row r="76" ht="15.75" customHeight="1">
      <c r="A76" s="1"/>
      <c r="B76" s="1"/>
      <c r="C76" s="1"/>
      <c r="D76" s="1"/>
      <c r="E76" s="1"/>
      <c r="F76" s="1"/>
      <c r="G76" s="1"/>
      <c r="H76" s="1"/>
      <c r="I76" s="1"/>
      <c r="J76" s="1"/>
      <c r="K76" s="1"/>
      <c r="L76" s="1"/>
      <c r="M76" s="1"/>
      <c r="N76" s="1"/>
      <c r="O76" s="1"/>
      <c r="P76" s="1"/>
    </row>
    <row r="77" ht="15.75" customHeight="1">
      <c r="A77" s="1"/>
      <c r="B77" s="1"/>
      <c r="C77" s="1"/>
      <c r="D77" s="1"/>
      <c r="E77" s="1"/>
      <c r="F77" s="1"/>
      <c r="G77" s="1"/>
      <c r="H77" s="1"/>
      <c r="I77" s="1"/>
      <c r="J77" s="1"/>
      <c r="K77" s="1"/>
      <c r="L77" s="1"/>
      <c r="M77" s="1"/>
      <c r="N77" s="1"/>
      <c r="O77" s="1"/>
      <c r="P77" s="1"/>
    </row>
    <row r="78" ht="15.75" customHeight="1">
      <c r="A78" s="1"/>
      <c r="B78" s="1"/>
      <c r="C78" s="1"/>
      <c r="D78" s="1"/>
      <c r="E78" s="1"/>
      <c r="F78" s="1"/>
      <c r="G78" s="1"/>
      <c r="H78" s="1"/>
      <c r="I78" s="1"/>
      <c r="J78" s="1"/>
      <c r="K78" s="1"/>
      <c r="L78" s="1"/>
      <c r="M78" s="1"/>
      <c r="N78" s="1"/>
      <c r="O78" s="1"/>
      <c r="P78" s="1"/>
    </row>
    <row r="79" ht="15.75" customHeight="1">
      <c r="A79" s="1"/>
      <c r="B79" s="1"/>
      <c r="C79" s="1"/>
      <c r="D79" s="1"/>
      <c r="E79" s="1"/>
      <c r="F79" s="1"/>
      <c r="G79" s="1"/>
      <c r="H79" s="1"/>
      <c r="I79" s="1"/>
      <c r="J79" s="1"/>
      <c r="K79" s="1"/>
      <c r="L79" s="1"/>
      <c r="M79" s="1"/>
      <c r="N79" s="1"/>
      <c r="O79" s="1"/>
      <c r="P79" s="1"/>
    </row>
    <row r="80" ht="15.75" customHeight="1">
      <c r="A80" s="1"/>
      <c r="B80" s="1"/>
      <c r="C80" s="1"/>
      <c r="D80" s="1"/>
      <c r="E80" s="1"/>
      <c r="F80" s="1"/>
      <c r="G80" s="1"/>
      <c r="H80" s="1"/>
      <c r="I80" s="1"/>
      <c r="J80" s="1"/>
      <c r="K80" s="1"/>
      <c r="L80" s="1"/>
      <c r="M80" s="1"/>
      <c r="N80" s="1"/>
      <c r="O80" s="1"/>
      <c r="P80" s="1"/>
    </row>
    <row r="81" ht="15.75" customHeight="1">
      <c r="A81" s="1"/>
      <c r="B81" s="1"/>
      <c r="C81" s="1"/>
      <c r="D81" s="1"/>
      <c r="E81" s="1"/>
      <c r="F81" s="1"/>
      <c r="G81" s="1"/>
      <c r="H81" s="1"/>
      <c r="I81" s="1"/>
      <c r="J81" s="1"/>
      <c r="K81" s="1"/>
      <c r="L81" s="1"/>
      <c r="M81" s="1"/>
      <c r="N81" s="1"/>
      <c r="O81" s="1"/>
      <c r="P81" s="1"/>
    </row>
    <row r="82" ht="15.75" customHeight="1">
      <c r="A82" s="1"/>
      <c r="B82" s="1"/>
      <c r="C82" s="1"/>
      <c r="D82" s="1"/>
      <c r="E82" s="1"/>
      <c r="F82" s="1"/>
      <c r="G82" s="1"/>
      <c r="H82" s="1"/>
      <c r="I82" s="1"/>
      <c r="J82" s="1"/>
      <c r="K82" s="1"/>
      <c r="L82" s="1"/>
      <c r="M82" s="1"/>
      <c r="N82" s="1"/>
      <c r="O82" s="1"/>
      <c r="P82" s="1"/>
    </row>
    <row r="83" ht="15.75" customHeight="1">
      <c r="A83" s="1"/>
      <c r="B83" s="1"/>
      <c r="C83" s="1"/>
      <c r="D83" s="1"/>
      <c r="E83" s="1"/>
      <c r="F83" s="1"/>
      <c r="G83" s="1"/>
      <c r="H83" s="1"/>
      <c r="I83" s="1"/>
      <c r="J83" s="1"/>
      <c r="K83" s="1"/>
      <c r="L83" s="1"/>
      <c r="M83" s="1"/>
      <c r="N83" s="1"/>
      <c r="O83" s="1"/>
      <c r="P83" s="1"/>
    </row>
    <row r="84" ht="15.75" customHeight="1">
      <c r="A84" s="1"/>
      <c r="B84" s="1"/>
      <c r="C84" s="1"/>
      <c r="D84" s="1"/>
      <c r="E84" s="1"/>
      <c r="F84" s="1"/>
      <c r="G84" s="1"/>
      <c r="H84" s="1"/>
      <c r="I84" s="1"/>
      <c r="J84" s="1"/>
      <c r="K84" s="1"/>
      <c r="L84" s="1"/>
      <c r="M84" s="1"/>
      <c r="N84" s="1"/>
      <c r="O84" s="1"/>
      <c r="P84" s="1"/>
    </row>
    <row r="85" ht="15.75" customHeight="1">
      <c r="A85" s="1"/>
      <c r="B85" s="1"/>
      <c r="C85" s="1"/>
      <c r="D85" s="1"/>
      <c r="E85" s="1"/>
      <c r="F85" s="1"/>
      <c r="G85" s="1"/>
      <c r="H85" s="1"/>
      <c r="I85" s="1"/>
      <c r="J85" s="1"/>
      <c r="K85" s="1"/>
      <c r="L85" s="1"/>
      <c r="M85" s="1"/>
      <c r="N85" s="1"/>
      <c r="O85" s="1"/>
      <c r="P85" s="1"/>
    </row>
    <row r="86" ht="15.75" customHeight="1">
      <c r="A86" s="1"/>
      <c r="B86" s="1"/>
      <c r="C86" s="1"/>
      <c r="D86" s="1"/>
      <c r="E86" s="1"/>
      <c r="F86" s="1"/>
      <c r="G86" s="1"/>
      <c r="H86" s="1"/>
      <c r="I86" s="1"/>
      <c r="J86" s="1"/>
      <c r="K86" s="1"/>
      <c r="L86" s="1"/>
      <c r="M86" s="1"/>
      <c r="N86" s="1"/>
      <c r="O86" s="1"/>
      <c r="P86" s="1"/>
    </row>
    <row r="87" ht="15.75" customHeight="1">
      <c r="A87" s="1"/>
      <c r="B87" s="1"/>
      <c r="C87" s="1"/>
      <c r="D87" s="1"/>
      <c r="E87" s="1"/>
      <c r="F87" s="1"/>
      <c r="G87" s="1"/>
      <c r="H87" s="1"/>
      <c r="I87" s="1"/>
      <c r="J87" s="1"/>
      <c r="K87" s="1"/>
      <c r="L87" s="1"/>
      <c r="M87" s="1"/>
      <c r="N87" s="1"/>
      <c r="O87" s="1"/>
      <c r="P87" s="1"/>
    </row>
    <row r="88" ht="15.75" customHeight="1">
      <c r="A88" s="1"/>
      <c r="B88" s="1"/>
      <c r="C88" s="1"/>
      <c r="D88" s="1"/>
      <c r="E88" s="1"/>
      <c r="F88" s="1"/>
      <c r="G88" s="1"/>
      <c r="H88" s="1"/>
      <c r="I88" s="1"/>
      <c r="J88" s="1"/>
      <c r="K88" s="1"/>
      <c r="L88" s="1"/>
      <c r="M88" s="1"/>
      <c r="N88" s="1"/>
      <c r="O88" s="1"/>
      <c r="P88" s="1"/>
    </row>
    <row r="89" ht="15.75" customHeight="1">
      <c r="A89" s="1"/>
      <c r="B89" s="1"/>
      <c r="C89" s="1"/>
      <c r="D89" s="1"/>
      <c r="E89" s="1"/>
      <c r="F89" s="1"/>
      <c r="G89" s="1"/>
      <c r="H89" s="1"/>
      <c r="I89" s="1"/>
      <c r="J89" s="1"/>
      <c r="K89" s="1"/>
      <c r="L89" s="1"/>
      <c r="M89" s="1"/>
      <c r="N89" s="1"/>
      <c r="O89" s="1"/>
      <c r="P89" s="1"/>
    </row>
    <row r="90" ht="15.75" customHeight="1">
      <c r="A90" s="1"/>
      <c r="B90" s="1"/>
      <c r="C90" s="1"/>
      <c r="D90" s="1"/>
      <c r="E90" s="1"/>
      <c r="F90" s="1"/>
      <c r="G90" s="1"/>
      <c r="H90" s="1"/>
      <c r="I90" s="1"/>
      <c r="J90" s="1"/>
      <c r="K90" s="1"/>
      <c r="L90" s="1"/>
      <c r="M90" s="1"/>
      <c r="N90" s="1"/>
      <c r="O90" s="1"/>
      <c r="P90" s="1"/>
    </row>
    <row r="91" ht="15.75" customHeight="1">
      <c r="A91" s="1"/>
      <c r="B91" s="1"/>
      <c r="C91" s="1"/>
      <c r="D91" s="1"/>
      <c r="E91" s="1"/>
      <c r="F91" s="1"/>
      <c r="G91" s="1"/>
      <c r="H91" s="1"/>
      <c r="I91" s="1"/>
      <c r="J91" s="1"/>
      <c r="K91" s="1"/>
      <c r="L91" s="1"/>
      <c r="M91" s="1"/>
      <c r="N91" s="1"/>
      <c r="O91" s="1"/>
      <c r="P91" s="1"/>
    </row>
    <row r="92" ht="15.75" customHeight="1">
      <c r="A92" s="1"/>
      <c r="B92" s="1"/>
      <c r="C92" s="1"/>
      <c r="D92" s="1"/>
      <c r="E92" s="1"/>
      <c r="F92" s="1"/>
      <c r="G92" s="1"/>
      <c r="H92" s="1"/>
      <c r="I92" s="1"/>
      <c r="J92" s="1"/>
      <c r="K92" s="1"/>
      <c r="L92" s="1"/>
      <c r="M92" s="1"/>
      <c r="N92" s="1"/>
      <c r="O92" s="1"/>
      <c r="P92" s="1"/>
    </row>
    <row r="93" ht="15.75" customHeight="1">
      <c r="A93" s="1"/>
      <c r="B93" s="1"/>
      <c r="C93" s="1"/>
      <c r="D93" s="1"/>
      <c r="E93" s="1"/>
      <c r="F93" s="1"/>
      <c r="G93" s="1"/>
      <c r="H93" s="1"/>
      <c r="I93" s="1"/>
      <c r="J93" s="1"/>
      <c r="K93" s="1"/>
      <c r="L93" s="1"/>
      <c r="M93" s="1"/>
      <c r="N93" s="1"/>
      <c r="O93" s="1"/>
      <c r="P93" s="1"/>
    </row>
    <row r="94" ht="15.75" customHeight="1">
      <c r="A94" s="1"/>
      <c r="B94" s="1"/>
      <c r="C94" s="1"/>
      <c r="D94" s="1"/>
      <c r="E94" s="1"/>
      <c r="F94" s="1"/>
      <c r="G94" s="1"/>
      <c r="H94" s="1"/>
      <c r="I94" s="1"/>
      <c r="J94" s="1"/>
      <c r="K94" s="1"/>
      <c r="L94" s="1"/>
      <c r="M94" s="1"/>
      <c r="N94" s="1"/>
      <c r="O94" s="1"/>
      <c r="P94" s="1"/>
    </row>
    <row r="95" ht="15.75" customHeight="1">
      <c r="A95" s="1"/>
      <c r="B95" s="1"/>
      <c r="C95" s="1"/>
      <c r="D95" s="1"/>
      <c r="E95" s="1"/>
      <c r="F95" s="1"/>
      <c r="G95" s="1"/>
      <c r="H95" s="1"/>
      <c r="I95" s="1"/>
      <c r="J95" s="1"/>
      <c r="K95" s="1"/>
      <c r="L95" s="1"/>
      <c r="M95" s="1"/>
      <c r="N95" s="1"/>
      <c r="O95" s="1"/>
      <c r="P95" s="1"/>
    </row>
    <row r="96" ht="15.75" customHeight="1">
      <c r="A96" s="1"/>
      <c r="B96" s="1"/>
      <c r="C96" s="1"/>
      <c r="D96" s="1"/>
      <c r="E96" s="1"/>
      <c r="F96" s="1"/>
      <c r="G96" s="1"/>
      <c r="H96" s="1"/>
      <c r="I96" s="1"/>
      <c r="J96" s="1"/>
      <c r="K96" s="1"/>
      <c r="L96" s="1"/>
      <c r="M96" s="1"/>
      <c r="N96" s="1"/>
      <c r="O96" s="1"/>
      <c r="P96" s="1"/>
    </row>
    <row r="97" ht="15.75" customHeight="1">
      <c r="A97" s="1"/>
      <c r="B97" s="1"/>
      <c r="C97" s="1"/>
      <c r="D97" s="1"/>
      <c r="E97" s="1"/>
      <c r="F97" s="1"/>
      <c r="G97" s="1"/>
      <c r="H97" s="1"/>
      <c r="I97" s="1"/>
      <c r="J97" s="1"/>
      <c r="K97" s="1"/>
      <c r="L97" s="1"/>
      <c r="M97" s="1"/>
      <c r="N97" s="1"/>
      <c r="O97" s="1"/>
      <c r="P97" s="1"/>
    </row>
    <row r="98" ht="15.75" customHeight="1">
      <c r="A98" s="1"/>
      <c r="B98" s="1"/>
      <c r="C98" s="1"/>
      <c r="D98" s="1"/>
      <c r="E98" s="1"/>
      <c r="F98" s="1"/>
      <c r="G98" s="1"/>
      <c r="H98" s="1"/>
      <c r="I98" s="1"/>
      <c r="J98" s="1"/>
      <c r="K98" s="1"/>
      <c r="L98" s="1"/>
      <c r="M98" s="1"/>
      <c r="N98" s="1"/>
      <c r="O98" s="1"/>
      <c r="P98" s="1"/>
    </row>
    <row r="99" ht="15.75" customHeight="1">
      <c r="A99" s="1"/>
      <c r="B99" s="1"/>
      <c r="C99" s="1"/>
      <c r="D99" s="1"/>
      <c r="E99" s="1"/>
      <c r="F99" s="1"/>
      <c r="G99" s="1"/>
      <c r="H99" s="1"/>
      <c r="I99" s="1"/>
      <c r="J99" s="1"/>
      <c r="K99" s="1"/>
      <c r="L99" s="1"/>
      <c r="M99" s="1"/>
      <c r="N99" s="1"/>
      <c r="O99" s="1"/>
      <c r="P99" s="1"/>
    </row>
    <row r="100" ht="15.75" customHeight="1">
      <c r="A100" s="1"/>
      <c r="B100" s="1"/>
      <c r="C100" s="1"/>
      <c r="D100" s="1"/>
      <c r="E100" s="1"/>
      <c r="F100" s="1"/>
      <c r="G100" s="1"/>
      <c r="H100" s="1"/>
      <c r="I100" s="1"/>
      <c r="J100" s="1"/>
      <c r="K100" s="1"/>
      <c r="L100" s="1"/>
      <c r="M100" s="1"/>
      <c r="N100" s="1"/>
      <c r="O100" s="1"/>
      <c r="P100" s="1"/>
    </row>
    <row r="101" ht="15.75" customHeight="1">
      <c r="A101" s="1"/>
      <c r="B101" s="1"/>
      <c r="C101" s="1"/>
      <c r="D101" s="1"/>
      <c r="E101" s="1"/>
      <c r="F101" s="1"/>
      <c r="G101" s="1"/>
      <c r="H101" s="1"/>
      <c r="I101" s="1"/>
      <c r="J101" s="1"/>
      <c r="K101" s="1"/>
      <c r="L101" s="1"/>
      <c r="M101" s="1"/>
      <c r="N101" s="1"/>
      <c r="O101" s="1"/>
      <c r="P101" s="1"/>
    </row>
    <row r="102" ht="15.75" customHeight="1">
      <c r="A102" s="1"/>
      <c r="B102" s="1"/>
      <c r="C102" s="1"/>
      <c r="D102" s="1"/>
      <c r="E102" s="1"/>
      <c r="F102" s="1"/>
      <c r="G102" s="1"/>
      <c r="H102" s="1"/>
      <c r="I102" s="1"/>
      <c r="J102" s="1"/>
      <c r="K102" s="1"/>
      <c r="L102" s="1"/>
      <c r="M102" s="1"/>
      <c r="N102" s="1"/>
      <c r="O102" s="1"/>
      <c r="P102" s="1"/>
    </row>
    <row r="103" ht="15.75" customHeight="1">
      <c r="A103" s="1"/>
      <c r="B103" s="1"/>
      <c r="C103" s="1"/>
      <c r="D103" s="1"/>
      <c r="E103" s="1"/>
      <c r="F103" s="1"/>
      <c r="G103" s="1"/>
      <c r="H103" s="1"/>
      <c r="I103" s="1"/>
      <c r="J103" s="1"/>
      <c r="K103" s="1"/>
      <c r="L103" s="1"/>
      <c r="M103" s="1"/>
      <c r="N103" s="1"/>
      <c r="O103" s="1"/>
      <c r="P103" s="1"/>
    </row>
    <row r="104" ht="15.75" customHeight="1">
      <c r="A104" s="1"/>
      <c r="B104" s="1"/>
      <c r="C104" s="1"/>
      <c r="D104" s="1"/>
      <c r="E104" s="1"/>
      <c r="F104" s="1"/>
      <c r="G104" s="1"/>
      <c r="H104" s="1"/>
      <c r="I104" s="1"/>
      <c r="J104" s="1"/>
      <c r="K104" s="1"/>
      <c r="L104" s="1"/>
      <c r="M104" s="1"/>
      <c r="N104" s="1"/>
      <c r="O104" s="1"/>
      <c r="P104" s="1"/>
    </row>
    <row r="105" ht="15.75" customHeight="1">
      <c r="A105" s="1"/>
      <c r="B105" s="1"/>
      <c r="C105" s="1"/>
      <c r="D105" s="1"/>
      <c r="E105" s="1"/>
      <c r="F105" s="1"/>
      <c r="G105" s="1"/>
      <c r="H105" s="1"/>
      <c r="I105" s="1"/>
      <c r="J105" s="1"/>
      <c r="K105" s="1"/>
      <c r="L105" s="1"/>
      <c r="M105" s="1"/>
      <c r="N105" s="1"/>
      <c r="O105" s="1"/>
      <c r="P105" s="1"/>
    </row>
    <row r="106" ht="15.75" customHeight="1">
      <c r="A106" s="1"/>
      <c r="B106" s="1"/>
      <c r="C106" s="1"/>
      <c r="D106" s="1"/>
      <c r="E106" s="1"/>
      <c r="F106" s="1"/>
      <c r="G106" s="1"/>
      <c r="H106" s="1"/>
      <c r="I106" s="1"/>
      <c r="J106" s="1"/>
      <c r="K106" s="1"/>
      <c r="L106" s="1"/>
      <c r="M106" s="1"/>
      <c r="N106" s="1"/>
      <c r="O106" s="1"/>
      <c r="P106" s="1"/>
    </row>
    <row r="107" ht="15.75" customHeight="1">
      <c r="A107" s="1"/>
      <c r="B107" s="1"/>
      <c r="C107" s="1"/>
      <c r="D107" s="1"/>
      <c r="E107" s="1"/>
      <c r="F107" s="1"/>
      <c r="G107" s="1"/>
      <c r="H107" s="1"/>
      <c r="I107" s="1"/>
      <c r="J107" s="1"/>
      <c r="K107" s="1"/>
      <c r="L107" s="1"/>
      <c r="M107" s="1"/>
      <c r="N107" s="1"/>
      <c r="O107" s="1"/>
      <c r="P107" s="1"/>
    </row>
    <row r="108" ht="15.75" customHeight="1">
      <c r="A108" s="1"/>
      <c r="B108" s="1"/>
      <c r="C108" s="1"/>
      <c r="D108" s="1"/>
      <c r="E108" s="1"/>
      <c r="F108" s="1"/>
      <c r="G108" s="1"/>
      <c r="H108" s="1"/>
      <c r="I108" s="1"/>
      <c r="J108" s="1"/>
      <c r="K108" s="1"/>
      <c r="L108" s="1"/>
      <c r="M108" s="1"/>
      <c r="N108" s="1"/>
      <c r="O108" s="1"/>
      <c r="P108" s="1"/>
    </row>
    <row r="109" ht="15.75" customHeight="1">
      <c r="A109" s="1"/>
      <c r="B109" s="1"/>
      <c r="C109" s="1"/>
      <c r="D109" s="1"/>
      <c r="E109" s="1"/>
      <c r="F109" s="1"/>
      <c r="G109" s="1"/>
      <c r="H109" s="1"/>
      <c r="I109" s="1"/>
      <c r="J109" s="1"/>
      <c r="K109" s="1"/>
      <c r="L109" s="1"/>
      <c r="M109" s="1"/>
      <c r="N109" s="1"/>
      <c r="O109" s="1"/>
      <c r="P109" s="1"/>
    </row>
    <row r="110" ht="15.75" customHeight="1">
      <c r="A110" s="1"/>
      <c r="B110" s="1"/>
      <c r="C110" s="1"/>
      <c r="D110" s="1"/>
      <c r="E110" s="1"/>
      <c r="F110" s="1"/>
      <c r="G110" s="1"/>
      <c r="H110" s="1"/>
      <c r="I110" s="1"/>
      <c r="J110" s="1"/>
      <c r="K110" s="1"/>
      <c r="L110" s="1"/>
      <c r="M110" s="1"/>
      <c r="N110" s="1"/>
      <c r="O110" s="1"/>
      <c r="P110" s="1"/>
    </row>
    <row r="111" ht="15.75" customHeight="1">
      <c r="A111" s="1"/>
      <c r="B111" s="1"/>
      <c r="C111" s="1"/>
      <c r="D111" s="1"/>
      <c r="E111" s="1"/>
      <c r="F111" s="1"/>
      <c r="G111" s="1"/>
      <c r="H111" s="1"/>
      <c r="I111" s="1"/>
      <c r="J111" s="1"/>
      <c r="K111" s="1"/>
      <c r="L111" s="1"/>
      <c r="M111" s="1"/>
      <c r="N111" s="1"/>
      <c r="O111" s="1"/>
      <c r="P111" s="1"/>
    </row>
    <row r="112" ht="15.75" customHeight="1">
      <c r="A112" s="1"/>
      <c r="B112" s="1"/>
      <c r="C112" s="1"/>
      <c r="D112" s="1"/>
      <c r="E112" s="1"/>
      <c r="F112" s="1"/>
      <c r="G112" s="1"/>
      <c r="H112" s="1"/>
      <c r="I112" s="1"/>
      <c r="J112" s="1"/>
      <c r="K112" s="1"/>
      <c r="L112" s="1"/>
      <c r="M112" s="1"/>
      <c r="N112" s="1"/>
      <c r="O112" s="1"/>
      <c r="P112" s="1"/>
    </row>
    <row r="113" ht="15.75" customHeight="1">
      <c r="A113" s="1"/>
      <c r="B113" s="1"/>
      <c r="C113" s="1"/>
      <c r="D113" s="1"/>
      <c r="E113" s="1"/>
      <c r="F113" s="1"/>
      <c r="G113" s="1"/>
      <c r="H113" s="1"/>
      <c r="I113" s="1"/>
      <c r="J113" s="1"/>
      <c r="K113" s="1"/>
      <c r="L113" s="1"/>
      <c r="M113" s="1"/>
      <c r="N113" s="1"/>
      <c r="O113" s="1"/>
      <c r="P113" s="1"/>
    </row>
    <row r="114" ht="15.75" customHeight="1">
      <c r="A114" s="1"/>
      <c r="B114" s="1"/>
      <c r="C114" s="1"/>
      <c r="D114" s="1"/>
      <c r="E114" s="1"/>
      <c r="F114" s="1"/>
      <c r="G114" s="1"/>
      <c r="H114" s="1"/>
      <c r="I114" s="1"/>
      <c r="J114" s="1"/>
      <c r="K114" s="1"/>
      <c r="L114" s="1"/>
      <c r="M114" s="1"/>
      <c r="N114" s="1"/>
      <c r="O114" s="1"/>
      <c r="P114" s="1"/>
    </row>
    <row r="115" ht="15.75" customHeight="1">
      <c r="A115" s="1"/>
      <c r="B115" s="1"/>
      <c r="C115" s="1"/>
      <c r="D115" s="1"/>
      <c r="E115" s="1"/>
      <c r="F115" s="1"/>
      <c r="G115" s="1"/>
      <c r="H115" s="1"/>
      <c r="I115" s="1"/>
      <c r="J115" s="1"/>
      <c r="K115" s="1"/>
      <c r="L115" s="1"/>
      <c r="M115" s="1"/>
      <c r="N115" s="1"/>
      <c r="O115" s="1"/>
      <c r="P115" s="1"/>
    </row>
    <row r="116" ht="15.75" customHeight="1">
      <c r="A116" s="1"/>
      <c r="B116" s="1"/>
      <c r="C116" s="1"/>
      <c r="D116" s="1"/>
      <c r="E116" s="1"/>
      <c r="F116" s="1"/>
      <c r="G116" s="1"/>
      <c r="H116" s="1"/>
      <c r="I116" s="1"/>
      <c r="J116" s="1"/>
      <c r="K116" s="1"/>
      <c r="L116" s="1"/>
      <c r="M116" s="1"/>
      <c r="N116" s="1"/>
      <c r="O116" s="1"/>
      <c r="P116" s="1"/>
    </row>
    <row r="117" ht="15.75" customHeight="1">
      <c r="A117" s="1"/>
      <c r="B117" s="1"/>
      <c r="C117" s="1"/>
      <c r="D117" s="1"/>
      <c r="E117" s="1"/>
      <c r="F117" s="1"/>
      <c r="G117" s="1"/>
      <c r="H117" s="1"/>
      <c r="I117" s="1"/>
      <c r="J117" s="1"/>
      <c r="K117" s="1"/>
      <c r="L117" s="1"/>
      <c r="M117" s="1"/>
      <c r="N117" s="1"/>
      <c r="O117" s="1"/>
      <c r="P117" s="1"/>
    </row>
    <row r="118" ht="15.75" customHeight="1">
      <c r="A118" s="1"/>
      <c r="B118" s="1"/>
      <c r="C118" s="1"/>
      <c r="D118" s="1"/>
      <c r="E118" s="1"/>
      <c r="F118" s="1"/>
      <c r="G118" s="1"/>
      <c r="H118" s="1"/>
      <c r="I118" s="1"/>
      <c r="J118" s="1"/>
      <c r="K118" s="1"/>
      <c r="L118" s="1"/>
      <c r="M118" s="1"/>
      <c r="N118" s="1"/>
      <c r="O118" s="1"/>
      <c r="P118" s="1"/>
    </row>
    <row r="119" ht="15.75" customHeight="1">
      <c r="A119" s="1"/>
      <c r="B119" s="1"/>
      <c r="C119" s="1"/>
      <c r="D119" s="1"/>
      <c r="E119" s="1"/>
      <c r="F119" s="1"/>
      <c r="G119" s="1"/>
      <c r="H119" s="1"/>
      <c r="I119" s="1"/>
      <c r="J119" s="1"/>
      <c r="K119" s="1"/>
      <c r="L119" s="1"/>
      <c r="M119" s="1"/>
      <c r="N119" s="1"/>
      <c r="O119" s="1"/>
      <c r="P119" s="1"/>
    </row>
    <row r="120" ht="15.75" customHeight="1">
      <c r="A120" s="1"/>
      <c r="B120" s="1"/>
      <c r="C120" s="1"/>
      <c r="D120" s="1"/>
      <c r="E120" s="1"/>
      <c r="F120" s="1"/>
      <c r="G120" s="1"/>
      <c r="H120" s="1"/>
      <c r="I120" s="1"/>
      <c r="J120" s="1"/>
      <c r="K120" s="1"/>
      <c r="L120" s="1"/>
      <c r="M120" s="1"/>
      <c r="N120" s="1"/>
      <c r="O120" s="1"/>
      <c r="P120" s="1"/>
    </row>
    <row r="121" ht="15.75" customHeight="1">
      <c r="A121" s="1"/>
      <c r="B121" s="1"/>
      <c r="C121" s="1"/>
      <c r="D121" s="1"/>
      <c r="E121" s="1"/>
      <c r="F121" s="1"/>
      <c r="G121" s="1"/>
      <c r="H121" s="1"/>
      <c r="I121" s="1"/>
      <c r="J121" s="1"/>
      <c r="K121" s="1"/>
      <c r="L121" s="1"/>
      <c r="M121" s="1"/>
      <c r="N121" s="1"/>
      <c r="O121" s="1"/>
      <c r="P121" s="1"/>
    </row>
    <row r="122" ht="15.75" customHeight="1">
      <c r="A122" s="1"/>
      <c r="B122" s="1"/>
      <c r="C122" s="1"/>
      <c r="D122" s="1"/>
      <c r="E122" s="1"/>
      <c r="F122" s="1"/>
      <c r="G122" s="1"/>
      <c r="H122" s="1"/>
      <c r="I122" s="1"/>
      <c r="J122" s="1"/>
      <c r="K122" s="1"/>
      <c r="L122" s="1"/>
      <c r="M122" s="1"/>
      <c r="N122" s="1"/>
      <c r="O122" s="1"/>
      <c r="P122" s="1"/>
    </row>
    <row r="123" ht="15.75" customHeight="1">
      <c r="A123" s="1"/>
      <c r="B123" s="1"/>
      <c r="C123" s="1"/>
      <c r="D123" s="1"/>
      <c r="E123" s="1"/>
      <c r="F123" s="1"/>
      <c r="G123" s="1"/>
      <c r="H123" s="1"/>
      <c r="I123" s="1"/>
      <c r="J123" s="1"/>
      <c r="K123" s="1"/>
      <c r="L123" s="1"/>
      <c r="M123" s="1"/>
      <c r="N123" s="1"/>
      <c r="O123" s="1"/>
      <c r="P123" s="1"/>
    </row>
    <row r="124" ht="15.75" customHeight="1">
      <c r="A124" s="1"/>
      <c r="B124" s="1"/>
      <c r="C124" s="1"/>
      <c r="D124" s="1"/>
      <c r="E124" s="1"/>
      <c r="F124" s="1"/>
      <c r="G124" s="1"/>
      <c r="H124" s="1"/>
      <c r="I124" s="1"/>
      <c r="J124" s="1"/>
      <c r="K124" s="1"/>
      <c r="L124" s="1"/>
      <c r="M124" s="1"/>
      <c r="N124" s="1"/>
      <c r="O124" s="1"/>
      <c r="P124" s="1"/>
    </row>
    <row r="125" ht="15.75" customHeight="1">
      <c r="A125" s="1"/>
      <c r="B125" s="1"/>
      <c r="C125" s="1"/>
      <c r="D125" s="1"/>
      <c r="E125" s="1"/>
      <c r="F125" s="1"/>
      <c r="G125" s="1"/>
      <c r="H125" s="1"/>
      <c r="I125" s="1"/>
      <c r="J125" s="1"/>
      <c r="K125" s="1"/>
      <c r="L125" s="1"/>
      <c r="M125" s="1"/>
      <c r="N125" s="1"/>
      <c r="O125" s="1"/>
      <c r="P125" s="1"/>
    </row>
    <row r="126" ht="15.75" customHeight="1">
      <c r="A126" s="1"/>
      <c r="B126" s="1"/>
      <c r="C126" s="1"/>
      <c r="D126" s="1"/>
      <c r="E126" s="1"/>
      <c r="F126" s="1"/>
      <c r="G126" s="1"/>
      <c r="H126" s="1"/>
      <c r="I126" s="1"/>
      <c r="J126" s="1"/>
      <c r="K126" s="1"/>
      <c r="L126" s="1"/>
      <c r="M126" s="1"/>
      <c r="N126" s="1"/>
      <c r="O126" s="1"/>
      <c r="P126" s="1"/>
    </row>
    <row r="127" ht="15.75" customHeight="1">
      <c r="A127" s="1"/>
      <c r="B127" s="1"/>
      <c r="C127" s="1"/>
      <c r="D127" s="1"/>
      <c r="E127" s="1"/>
      <c r="F127" s="1"/>
      <c r="G127" s="1"/>
      <c r="H127" s="1"/>
      <c r="I127" s="1"/>
      <c r="J127" s="1"/>
      <c r="K127" s="1"/>
      <c r="L127" s="1"/>
      <c r="M127" s="1"/>
      <c r="N127" s="1"/>
      <c r="O127" s="1"/>
      <c r="P127" s="1"/>
    </row>
    <row r="128" ht="15.75" customHeight="1">
      <c r="A128" s="1"/>
      <c r="B128" s="1"/>
      <c r="C128" s="1"/>
      <c r="D128" s="1"/>
      <c r="E128" s="1"/>
      <c r="F128" s="1"/>
      <c r="G128" s="1"/>
      <c r="H128" s="1"/>
      <c r="I128" s="1"/>
      <c r="J128" s="1"/>
      <c r="K128" s="1"/>
      <c r="L128" s="1"/>
      <c r="M128" s="1"/>
      <c r="N128" s="1"/>
      <c r="O128" s="1"/>
      <c r="P128" s="1"/>
    </row>
    <row r="129" ht="15.75" customHeight="1">
      <c r="A129" s="1"/>
      <c r="B129" s="1"/>
      <c r="C129" s="1"/>
      <c r="D129" s="1"/>
      <c r="E129" s="1"/>
      <c r="F129" s="1"/>
      <c r="G129" s="1"/>
      <c r="H129" s="1"/>
      <c r="I129" s="1"/>
      <c r="J129" s="1"/>
      <c r="K129" s="1"/>
      <c r="L129" s="1"/>
      <c r="M129" s="1"/>
      <c r="N129" s="1"/>
      <c r="O129" s="1"/>
      <c r="P129" s="1"/>
    </row>
    <row r="130" ht="15.75" customHeight="1">
      <c r="A130" s="1"/>
      <c r="B130" s="1"/>
      <c r="C130" s="1"/>
      <c r="D130" s="1"/>
      <c r="E130" s="1"/>
      <c r="F130" s="1"/>
      <c r="G130" s="1"/>
      <c r="H130" s="1"/>
      <c r="I130" s="1"/>
      <c r="J130" s="1"/>
      <c r="K130" s="1"/>
      <c r="L130" s="1"/>
      <c r="M130" s="1"/>
      <c r="N130" s="1"/>
      <c r="O130" s="1"/>
      <c r="P130" s="1"/>
    </row>
    <row r="131" ht="15.75" customHeight="1">
      <c r="A131" s="1"/>
      <c r="B131" s="1"/>
      <c r="C131" s="1"/>
      <c r="D131" s="1"/>
      <c r="E131" s="1"/>
      <c r="F131" s="1"/>
      <c r="G131" s="1"/>
      <c r="H131" s="1"/>
      <c r="I131" s="1"/>
      <c r="J131" s="1"/>
      <c r="K131" s="1"/>
      <c r="L131" s="1"/>
      <c r="M131" s="1"/>
      <c r="N131" s="1"/>
      <c r="O131" s="1"/>
      <c r="P131" s="1"/>
    </row>
    <row r="132" ht="15.75" customHeight="1">
      <c r="A132" s="1"/>
      <c r="B132" s="1"/>
      <c r="C132" s="1"/>
      <c r="D132" s="1"/>
      <c r="E132" s="1"/>
      <c r="F132" s="1"/>
      <c r="G132" s="1"/>
      <c r="H132" s="1"/>
      <c r="I132" s="1"/>
      <c r="J132" s="1"/>
      <c r="K132" s="1"/>
      <c r="L132" s="1"/>
      <c r="M132" s="1"/>
      <c r="N132" s="1"/>
      <c r="O132" s="1"/>
      <c r="P132" s="1"/>
    </row>
    <row r="133" ht="15.75" customHeight="1">
      <c r="A133" s="1"/>
      <c r="B133" s="1"/>
      <c r="C133" s="1"/>
      <c r="D133" s="1"/>
      <c r="E133" s="1"/>
      <c r="F133" s="1"/>
      <c r="G133" s="1"/>
      <c r="H133" s="1"/>
      <c r="I133" s="1"/>
      <c r="J133" s="1"/>
      <c r="K133" s="1"/>
      <c r="L133" s="1"/>
      <c r="M133" s="1"/>
      <c r="N133" s="1"/>
      <c r="O133" s="1"/>
      <c r="P133" s="1"/>
    </row>
    <row r="134" ht="15.75" customHeight="1">
      <c r="A134" s="1"/>
      <c r="B134" s="1"/>
      <c r="C134" s="1"/>
      <c r="D134" s="1"/>
      <c r="E134" s="1"/>
      <c r="F134" s="1"/>
      <c r="G134" s="1"/>
      <c r="H134" s="1"/>
      <c r="I134" s="1"/>
      <c r="J134" s="1"/>
      <c r="K134" s="1"/>
      <c r="L134" s="1"/>
      <c r="M134" s="1"/>
      <c r="N134" s="1"/>
      <c r="O134" s="1"/>
      <c r="P134" s="1"/>
    </row>
    <row r="135" ht="15.75" customHeight="1">
      <c r="A135" s="1"/>
      <c r="B135" s="1"/>
      <c r="C135" s="1"/>
      <c r="D135" s="1"/>
      <c r="E135" s="1"/>
      <c r="F135" s="1"/>
      <c r="G135" s="1"/>
      <c r="H135" s="1"/>
      <c r="I135" s="1"/>
      <c r="J135" s="1"/>
      <c r="K135" s="1"/>
      <c r="L135" s="1"/>
      <c r="M135" s="1"/>
      <c r="N135" s="1"/>
      <c r="O135" s="1"/>
      <c r="P135" s="1"/>
    </row>
    <row r="136" ht="15.75" customHeight="1">
      <c r="A136" s="1"/>
      <c r="B136" s="1"/>
      <c r="C136" s="1"/>
      <c r="D136" s="1"/>
      <c r="E136" s="1"/>
      <c r="F136" s="1"/>
      <c r="G136" s="1"/>
      <c r="H136" s="1"/>
      <c r="I136" s="1"/>
      <c r="J136" s="1"/>
      <c r="K136" s="1"/>
      <c r="L136" s="1"/>
      <c r="M136" s="1"/>
      <c r="N136" s="1"/>
      <c r="O136" s="1"/>
      <c r="P136" s="1"/>
    </row>
    <row r="137" ht="15.75" customHeight="1">
      <c r="A137" s="1"/>
      <c r="B137" s="1"/>
      <c r="C137" s="1"/>
      <c r="D137" s="1"/>
      <c r="E137" s="1"/>
      <c r="F137" s="1"/>
      <c r="G137" s="1"/>
      <c r="H137" s="1"/>
      <c r="I137" s="1"/>
      <c r="J137" s="1"/>
      <c r="K137" s="1"/>
      <c r="L137" s="1"/>
      <c r="M137" s="1"/>
      <c r="N137" s="1"/>
      <c r="O137" s="1"/>
      <c r="P137" s="1"/>
    </row>
    <row r="138" ht="15.75" customHeight="1">
      <c r="A138" s="1"/>
      <c r="B138" s="1"/>
      <c r="C138" s="1"/>
      <c r="D138" s="1"/>
      <c r="E138" s="1"/>
      <c r="F138" s="1"/>
      <c r="G138" s="1"/>
      <c r="H138" s="1"/>
      <c r="I138" s="1"/>
      <c r="J138" s="1"/>
      <c r="K138" s="1"/>
      <c r="L138" s="1"/>
      <c r="M138" s="1"/>
      <c r="N138" s="1"/>
      <c r="O138" s="1"/>
      <c r="P138" s="1"/>
    </row>
    <row r="139" ht="15.75" customHeight="1">
      <c r="A139" s="1"/>
      <c r="B139" s="1"/>
      <c r="C139" s="1"/>
      <c r="D139" s="1"/>
      <c r="E139" s="1"/>
      <c r="F139" s="1"/>
      <c r="G139" s="1"/>
      <c r="H139" s="1"/>
      <c r="I139" s="1"/>
      <c r="J139" s="1"/>
      <c r="K139" s="1"/>
      <c r="L139" s="1"/>
      <c r="M139" s="1"/>
      <c r="N139" s="1"/>
      <c r="O139" s="1"/>
      <c r="P139" s="1"/>
    </row>
    <row r="140" ht="15.75" customHeight="1">
      <c r="A140" s="1"/>
      <c r="B140" s="1"/>
      <c r="C140" s="1"/>
      <c r="D140" s="1"/>
      <c r="E140" s="1"/>
      <c r="F140" s="1"/>
      <c r="G140" s="1"/>
      <c r="H140" s="1"/>
      <c r="I140" s="1"/>
      <c r="J140" s="1"/>
      <c r="K140" s="1"/>
      <c r="L140" s="1"/>
      <c r="M140" s="1"/>
      <c r="N140" s="1"/>
      <c r="O140" s="1"/>
      <c r="P140" s="1"/>
    </row>
    <row r="141" ht="15.75" customHeight="1">
      <c r="A141" s="1"/>
      <c r="B141" s="1"/>
      <c r="C141" s="1"/>
      <c r="D141" s="1"/>
      <c r="E141" s="1"/>
      <c r="F141" s="1"/>
      <c r="G141" s="1"/>
      <c r="H141" s="1"/>
      <c r="I141" s="1"/>
      <c r="J141" s="1"/>
      <c r="K141" s="1"/>
      <c r="L141" s="1"/>
      <c r="M141" s="1"/>
      <c r="N141" s="1"/>
      <c r="O141" s="1"/>
      <c r="P141" s="1"/>
    </row>
    <row r="142" ht="15.75" customHeight="1">
      <c r="A142" s="1"/>
      <c r="B142" s="1"/>
      <c r="C142" s="1"/>
      <c r="D142" s="1"/>
      <c r="E142" s="1"/>
      <c r="F142" s="1"/>
      <c r="G142" s="1"/>
      <c r="H142" s="1"/>
      <c r="I142" s="1"/>
      <c r="J142" s="1"/>
      <c r="K142" s="1"/>
      <c r="L142" s="1"/>
      <c r="M142" s="1"/>
      <c r="N142" s="1"/>
      <c r="O142" s="1"/>
      <c r="P142" s="1"/>
    </row>
    <row r="143" ht="15.75" customHeight="1">
      <c r="A143" s="1"/>
      <c r="B143" s="1"/>
      <c r="C143" s="1"/>
      <c r="D143" s="1"/>
      <c r="E143" s="1"/>
      <c r="F143" s="1"/>
      <c r="G143" s="1"/>
      <c r="H143" s="1"/>
      <c r="I143" s="1"/>
      <c r="J143" s="1"/>
      <c r="K143" s="1"/>
      <c r="L143" s="1"/>
      <c r="M143" s="1"/>
      <c r="N143" s="1"/>
      <c r="O143" s="1"/>
      <c r="P143" s="1"/>
    </row>
    <row r="144" ht="15.75" customHeight="1">
      <c r="A144" s="1"/>
      <c r="B144" s="1"/>
      <c r="C144" s="1"/>
      <c r="D144" s="1"/>
      <c r="E144" s="1"/>
      <c r="F144" s="1"/>
      <c r="G144" s="1"/>
      <c r="H144" s="1"/>
      <c r="I144" s="1"/>
      <c r="J144" s="1"/>
      <c r="K144" s="1"/>
      <c r="L144" s="1"/>
      <c r="M144" s="1"/>
      <c r="N144" s="1"/>
      <c r="O144" s="1"/>
      <c r="P144" s="1"/>
    </row>
    <row r="145" ht="15.75" customHeight="1">
      <c r="A145" s="1"/>
      <c r="B145" s="1"/>
      <c r="C145" s="1"/>
      <c r="D145" s="1"/>
      <c r="E145" s="1"/>
      <c r="F145" s="1"/>
      <c r="G145" s="1"/>
      <c r="H145" s="1"/>
      <c r="I145" s="1"/>
      <c r="J145" s="1"/>
      <c r="K145" s="1"/>
      <c r="L145" s="1"/>
      <c r="M145" s="1"/>
      <c r="N145" s="1"/>
      <c r="O145" s="1"/>
      <c r="P145" s="1"/>
    </row>
    <row r="146" ht="15.75" customHeight="1">
      <c r="A146" s="1"/>
      <c r="B146" s="1"/>
      <c r="C146" s="1"/>
      <c r="D146" s="1"/>
      <c r="E146" s="1"/>
      <c r="F146" s="1"/>
      <c r="G146" s="1"/>
      <c r="H146" s="1"/>
      <c r="I146" s="1"/>
      <c r="J146" s="1"/>
      <c r="K146" s="1"/>
      <c r="L146" s="1"/>
      <c r="M146" s="1"/>
      <c r="N146" s="1"/>
      <c r="O146" s="1"/>
      <c r="P146" s="1"/>
    </row>
    <row r="147" ht="15.75" customHeight="1">
      <c r="A147" s="1"/>
      <c r="B147" s="1"/>
      <c r="C147" s="1"/>
      <c r="D147" s="1"/>
      <c r="E147" s="1"/>
      <c r="F147" s="1"/>
      <c r="G147" s="1"/>
      <c r="H147" s="1"/>
      <c r="I147" s="1"/>
      <c r="J147" s="1"/>
      <c r="K147" s="1"/>
      <c r="L147" s="1"/>
      <c r="M147" s="1"/>
      <c r="N147" s="1"/>
      <c r="O147" s="1"/>
      <c r="P147" s="1"/>
    </row>
    <row r="148" ht="15.75" customHeight="1">
      <c r="A148" s="1"/>
      <c r="B148" s="1"/>
      <c r="C148" s="1"/>
      <c r="D148" s="1"/>
      <c r="E148" s="1"/>
      <c r="F148" s="1"/>
      <c r="G148" s="1"/>
      <c r="H148" s="1"/>
      <c r="I148" s="1"/>
      <c r="J148" s="1"/>
      <c r="K148" s="1"/>
      <c r="L148" s="1"/>
      <c r="M148" s="1"/>
      <c r="N148" s="1"/>
      <c r="O148" s="1"/>
      <c r="P148" s="1"/>
    </row>
    <row r="149" ht="15.75" customHeight="1">
      <c r="A149" s="1"/>
      <c r="B149" s="1"/>
      <c r="C149" s="1"/>
      <c r="D149" s="1"/>
      <c r="E149" s="1"/>
      <c r="F149" s="1"/>
      <c r="G149" s="1"/>
      <c r="H149" s="1"/>
      <c r="I149" s="1"/>
      <c r="J149" s="1"/>
      <c r="K149" s="1"/>
      <c r="L149" s="1"/>
      <c r="M149" s="1"/>
      <c r="N149" s="1"/>
      <c r="O149" s="1"/>
      <c r="P149" s="1"/>
    </row>
    <row r="150" ht="15.75" customHeight="1">
      <c r="A150" s="1"/>
      <c r="B150" s="1"/>
      <c r="C150" s="1"/>
      <c r="D150" s="1"/>
      <c r="E150" s="1"/>
      <c r="F150" s="1"/>
      <c r="G150" s="1"/>
      <c r="H150" s="1"/>
      <c r="I150" s="1"/>
      <c r="J150" s="1"/>
      <c r="K150" s="1"/>
      <c r="L150" s="1"/>
      <c r="M150" s="1"/>
      <c r="N150" s="1"/>
      <c r="O150" s="1"/>
      <c r="P150" s="1"/>
    </row>
    <row r="151" ht="15.75" customHeight="1">
      <c r="A151" s="1"/>
      <c r="B151" s="1"/>
      <c r="C151" s="1"/>
      <c r="D151" s="1"/>
      <c r="E151" s="1"/>
      <c r="F151" s="1"/>
      <c r="G151" s="1"/>
      <c r="H151" s="1"/>
      <c r="I151" s="1"/>
      <c r="J151" s="1"/>
      <c r="K151" s="1"/>
      <c r="L151" s="1"/>
      <c r="M151" s="1"/>
      <c r="N151" s="1"/>
      <c r="O151" s="1"/>
      <c r="P151" s="1"/>
    </row>
    <row r="152" ht="15.75" customHeight="1">
      <c r="A152" s="1"/>
      <c r="B152" s="1"/>
      <c r="C152" s="1"/>
      <c r="D152" s="1"/>
      <c r="E152" s="1"/>
      <c r="F152" s="1"/>
      <c r="G152" s="1"/>
      <c r="H152" s="1"/>
      <c r="I152" s="1"/>
      <c r="J152" s="1"/>
      <c r="K152" s="1"/>
      <c r="L152" s="1"/>
      <c r="M152" s="1"/>
      <c r="N152" s="1"/>
      <c r="O152" s="1"/>
      <c r="P152" s="1"/>
    </row>
    <row r="153" ht="15.75" customHeight="1">
      <c r="A153" s="1"/>
      <c r="B153" s="1"/>
      <c r="C153" s="1"/>
      <c r="D153" s="1"/>
      <c r="E153" s="1"/>
      <c r="F153" s="1"/>
      <c r="G153" s="1"/>
      <c r="H153" s="1"/>
      <c r="I153" s="1"/>
      <c r="J153" s="1"/>
      <c r="K153" s="1"/>
      <c r="L153" s="1"/>
      <c r="M153" s="1"/>
      <c r="N153" s="1"/>
      <c r="O153" s="1"/>
      <c r="P153" s="1"/>
    </row>
    <row r="154" ht="15.75" customHeight="1">
      <c r="A154" s="1"/>
      <c r="B154" s="1"/>
      <c r="C154" s="1"/>
      <c r="D154" s="1"/>
      <c r="E154" s="1"/>
      <c r="F154" s="1"/>
      <c r="G154" s="1"/>
      <c r="H154" s="1"/>
      <c r="I154" s="1"/>
      <c r="J154" s="1"/>
      <c r="K154" s="1"/>
      <c r="L154" s="1"/>
      <c r="M154" s="1"/>
      <c r="N154" s="1"/>
      <c r="O154" s="1"/>
      <c r="P154" s="1"/>
    </row>
    <row r="155" ht="15.75" customHeight="1">
      <c r="A155" s="1"/>
      <c r="B155" s="1"/>
      <c r="C155" s="1"/>
      <c r="D155" s="1"/>
      <c r="E155" s="1"/>
      <c r="F155" s="1"/>
      <c r="G155" s="1"/>
      <c r="H155" s="1"/>
      <c r="I155" s="1"/>
      <c r="J155" s="1"/>
      <c r="K155" s="1"/>
      <c r="L155" s="1"/>
      <c r="M155" s="1"/>
      <c r="N155" s="1"/>
      <c r="O155" s="1"/>
      <c r="P155" s="1"/>
    </row>
    <row r="156" ht="15.75" customHeight="1">
      <c r="A156" s="1"/>
      <c r="B156" s="1"/>
      <c r="C156" s="1"/>
      <c r="D156" s="1"/>
      <c r="E156" s="1"/>
      <c r="F156" s="1"/>
      <c r="G156" s="1"/>
      <c r="H156" s="1"/>
      <c r="I156" s="1"/>
      <c r="J156" s="1"/>
      <c r="K156" s="1"/>
      <c r="L156" s="1"/>
      <c r="M156" s="1"/>
      <c r="N156" s="1"/>
      <c r="O156" s="1"/>
      <c r="P156" s="1"/>
    </row>
    <row r="157" ht="15.75" customHeight="1">
      <c r="A157" s="1"/>
      <c r="B157" s="1"/>
      <c r="C157" s="1"/>
      <c r="D157" s="1"/>
      <c r="E157" s="1"/>
      <c r="F157" s="1"/>
      <c r="G157" s="1"/>
      <c r="H157" s="1"/>
      <c r="I157" s="1"/>
      <c r="J157" s="1"/>
      <c r="K157" s="1"/>
      <c r="L157" s="1"/>
      <c r="M157" s="1"/>
      <c r="N157" s="1"/>
      <c r="O157" s="1"/>
      <c r="P157" s="1"/>
    </row>
    <row r="158" ht="15.75" customHeight="1">
      <c r="A158" s="1"/>
      <c r="B158" s="1"/>
      <c r="C158" s="1"/>
      <c r="D158" s="1"/>
      <c r="E158" s="1"/>
      <c r="F158" s="1"/>
      <c r="G158" s="1"/>
      <c r="H158" s="1"/>
      <c r="I158" s="1"/>
      <c r="J158" s="1"/>
      <c r="K158" s="1"/>
      <c r="L158" s="1"/>
      <c r="M158" s="1"/>
      <c r="N158" s="1"/>
      <c r="O158" s="1"/>
      <c r="P158" s="1"/>
    </row>
    <row r="159" ht="15.75" customHeight="1">
      <c r="A159" s="1"/>
      <c r="B159" s="1"/>
      <c r="C159" s="1"/>
      <c r="D159" s="1"/>
      <c r="E159" s="1"/>
      <c r="F159" s="1"/>
      <c r="G159" s="1"/>
      <c r="H159" s="1"/>
      <c r="I159" s="1"/>
      <c r="J159" s="1"/>
      <c r="K159" s="1"/>
      <c r="L159" s="1"/>
      <c r="M159" s="1"/>
      <c r="N159" s="1"/>
      <c r="O159" s="1"/>
      <c r="P159" s="1"/>
    </row>
    <row r="160" ht="15.75" customHeight="1">
      <c r="A160" s="1"/>
      <c r="B160" s="1"/>
      <c r="C160" s="1"/>
      <c r="D160" s="1"/>
      <c r="E160" s="1"/>
      <c r="F160" s="1"/>
      <c r="G160" s="1"/>
      <c r="H160" s="1"/>
      <c r="I160" s="1"/>
      <c r="J160" s="1"/>
      <c r="K160" s="1"/>
      <c r="L160" s="1"/>
      <c r="M160" s="1"/>
      <c r="N160" s="1"/>
      <c r="O160" s="1"/>
      <c r="P160" s="1"/>
    </row>
    <row r="161" ht="15.75" customHeight="1">
      <c r="A161" s="1"/>
      <c r="B161" s="1"/>
      <c r="C161" s="1"/>
      <c r="D161" s="1"/>
      <c r="E161" s="1"/>
      <c r="F161" s="1"/>
      <c r="G161" s="1"/>
      <c r="H161" s="1"/>
      <c r="I161" s="1"/>
      <c r="J161" s="1"/>
      <c r="K161" s="1"/>
      <c r="L161" s="1"/>
      <c r="M161" s="1"/>
      <c r="N161" s="1"/>
      <c r="O161" s="1"/>
      <c r="P161" s="1"/>
    </row>
    <row r="162" ht="15.75" customHeight="1">
      <c r="A162" s="1"/>
      <c r="B162" s="1"/>
      <c r="C162" s="1"/>
      <c r="D162" s="1"/>
      <c r="E162" s="1"/>
      <c r="F162" s="1"/>
      <c r="G162" s="1"/>
      <c r="H162" s="1"/>
      <c r="I162" s="1"/>
      <c r="J162" s="1"/>
      <c r="K162" s="1"/>
      <c r="L162" s="1"/>
      <c r="M162" s="1"/>
      <c r="N162" s="1"/>
      <c r="O162" s="1"/>
      <c r="P162" s="1"/>
    </row>
    <row r="163" ht="15.75" customHeight="1">
      <c r="A163" s="1"/>
      <c r="B163" s="1"/>
      <c r="C163" s="1"/>
      <c r="D163" s="1"/>
      <c r="E163" s="1"/>
      <c r="F163" s="1"/>
      <c r="G163" s="1"/>
      <c r="H163" s="1"/>
      <c r="I163" s="1"/>
      <c r="J163" s="1"/>
      <c r="K163" s="1"/>
      <c r="L163" s="1"/>
      <c r="M163" s="1"/>
      <c r="N163" s="1"/>
      <c r="O163" s="1"/>
      <c r="P163" s="1"/>
    </row>
    <row r="164" ht="15.75" customHeight="1">
      <c r="A164" s="1"/>
      <c r="B164" s="1"/>
      <c r="C164" s="1"/>
      <c r="D164" s="1"/>
      <c r="E164" s="1"/>
      <c r="F164" s="1"/>
      <c r="G164" s="1"/>
      <c r="H164" s="1"/>
      <c r="I164" s="1"/>
      <c r="J164" s="1"/>
      <c r="K164" s="1"/>
      <c r="L164" s="1"/>
      <c r="M164" s="1"/>
      <c r="N164" s="1"/>
      <c r="O164" s="1"/>
      <c r="P164" s="1"/>
    </row>
    <row r="165" ht="15.75" customHeight="1">
      <c r="A165" s="1"/>
      <c r="B165" s="1"/>
      <c r="C165" s="1"/>
      <c r="D165" s="1"/>
      <c r="E165" s="1"/>
      <c r="F165" s="1"/>
      <c r="G165" s="1"/>
      <c r="H165" s="1"/>
      <c r="I165" s="1"/>
      <c r="J165" s="1"/>
      <c r="K165" s="1"/>
      <c r="L165" s="1"/>
      <c r="M165" s="1"/>
      <c r="N165" s="1"/>
      <c r="O165" s="1"/>
      <c r="P165" s="1"/>
    </row>
    <row r="166" ht="15.75" customHeight="1">
      <c r="A166" s="1"/>
      <c r="B166" s="1"/>
      <c r="C166" s="1"/>
      <c r="D166" s="1"/>
      <c r="E166" s="1"/>
      <c r="F166" s="1"/>
      <c r="G166" s="1"/>
      <c r="H166" s="1"/>
      <c r="I166" s="1"/>
      <c r="J166" s="1"/>
      <c r="K166" s="1"/>
      <c r="L166" s="1"/>
      <c r="M166" s="1"/>
      <c r="N166" s="1"/>
      <c r="O166" s="1"/>
      <c r="P166" s="1"/>
    </row>
    <row r="167" ht="15.75" customHeight="1">
      <c r="A167" s="1"/>
      <c r="B167" s="1"/>
      <c r="C167" s="1"/>
      <c r="D167" s="1"/>
      <c r="E167" s="1"/>
      <c r="F167" s="1"/>
      <c r="G167" s="1"/>
      <c r="H167" s="1"/>
      <c r="I167" s="1"/>
      <c r="J167" s="1"/>
      <c r="K167" s="1"/>
      <c r="L167" s="1"/>
      <c r="M167" s="1"/>
      <c r="N167" s="1"/>
      <c r="O167" s="1"/>
      <c r="P167" s="1"/>
    </row>
    <row r="168" ht="15.75" customHeight="1">
      <c r="A168" s="1"/>
      <c r="B168" s="1"/>
      <c r="C168" s="1"/>
      <c r="D168" s="1"/>
      <c r="E168" s="1"/>
      <c r="F168" s="1"/>
      <c r="G168" s="1"/>
      <c r="H168" s="1"/>
      <c r="I168" s="1"/>
      <c r="J168" s="1"/>
      <c r="K168" s="1"/>
      <c r="L168" s="1"/>
      <c r="M168" s="1"/>
      <c r="N168" s="1"/>
      <c r="O168" s="1"/>
      <c r="P168" s="1"/>
    </row>
    <row r="169" ht="15.75" customHeight="1">
      <c r="A169" s="1"/>
      <c r="B169" s="1"/>
      <c r="C169" s="1"/>
      <c r="D169" s="1"/>
      <c r="E169" s="1"/>
      <c r="F169" s="1"/>
      <c r="G169" s="1"/>
      <c r="H169" s="1"/>
      <c r="I169" s="1"/>
      <c r="J169" s="1"/>
      <c r="K169" s="1"/>
      <c r="L169" s="1"/>
      <c r="M169" s="1"/>
      <c r="N169" s="1"/>
      <c r="O169" s="1"/>
      <c r="P169" s="1"/>
    </row>
    <row r="170" ht="15.75" customHeight="1">
      <c r="A170" s="1"/>
      <c r="B170" s="1"/>
      <c r="C170" s="1"/>
      <c r="D170" s="1"/>
      <c r="E170" s="1"/>
      <c r="F170" s="1"/>
      <c r="G170" s="1"/>
      <c r="H170" s="1"/>
      <c r="I170" s="1"/>
      <c r="J170" s="1"/>
      <c r="K170" s="1"/>
      <c r="L170" s="1"/>
      <c r="M170" s="1"/>
      <c r="N170" s="1"/>
      <c r="O170" s="1"/>
      <c r="P170" s="1"/>
    </row>
    <row r="171" ht="15.75" customHeight="1">
      <c r="A171" s="1"/>
      <c r="B171" s="1"/>
      <c r="C171" s="1"/>
      <c r="D171" s="1"/>
      <c r="E171" s="1"/>
      <c r="F171" s="1"/>
      <c r="G171" s="1"/>
      <c r="H171" s="1"/>
      <c r="I171" s="1"/>
      <c r="J171" s="1"/>
      <c r="K171" s="1"/>
      <c r="L171" s="1"/>
      <c r="M171" s="1"/>
      <c r="N171" s="1"/>
      <c r="O171" s="1"/>
      <c r="P171" s="1"/>
    </row>
    <row r="172" ht="15.75" customHeight="1">
      <c r="A172" s="1"/>
      <c r="B172" s="1"/>
      <c r="C172" s="1"/>
      <c r="D172" s="1"/>
      <c r="E172" s="1"/>
      <c r="F172" s="1"/>
      <c r="G172" s="1"/>
      <c r="H172" s="1"/>
      <c r="I172" s="1"/>
      <c r="J172" s="1"/>
      <c r="K172" s="1"/>
      <c r="L172" s="1"/>
      <c r="M172" s="1"/>
      <c r="N172" s="1"/>
      <c r="O172" s="1"/>
      <c r="P172" s="1"/>
    </row>
    <row r="173" ht="15.75" customHeight="1">
      <c r="A173" s="1"/>
      <c r="B173" s="1"/>
      <c r="C173" s="1"/>
      <c r="D173" s="1"/>
      <c r="E173" s="1"/>
      <c r="F173" s="1"/>
      <c r="G173" s="1"/>
      <c r="H173" s="1"/>
      <c r="I173" s="1"/>
      <c r="J173" s="1"/>
      <c r="K173" s="1"/>
      <c r="L173" s="1"/>
      <c r="M173" s="1"/>
      <c r="N173" s="1"/>
      <c r="O173" s="1"/>
      <c r="P173" s="1"/>
    </row>
    <row r="174" ht="15.75" customHeight="1">
      <c r="A174" s="1"/>
      <c r="B174" s="1"/>
      <c r="C174" s="1"/>
      <c r="D174" s="1"/>
      <c r="E174" s="1"/>
      <c r="F174" s="1"/>
      <c r="G174" s="1"/>
      <c r="H174" s="1"/>
      <c r="I174" s="1"/>
      <c r="J174" s="1"/>
      <c r="K174" s="1"/>
      <c r="L174" s="1"/>
      <c r="M174" s="1"/>
      <c r="N174" s="1"/>
      <c r="O174" s="1"/>
      <c r="P174" s="1"/>
    </row>
    <row r="175" ht="15.75" customHeight="1">
      <c r="A175" s="1"/>
      <c r="B175" s="1"/>
      <c r="C175" s="1"/>
      <c r="D175" s="1"/>
      <c r="E175" s="1"/>
      <c r="F175" s="1"/>
      <c r="G175" s="1"/>
      <c r="H175" s="1"/>
      <c r="I175" s="1"/>
      <c r="J175" s="1"/>
      <c r="K175" s="1"/>
      <c r="L175" s="1"/>
      <c r="M175" s="1"/>
      <c r="N175" s="1"/>
      <c r="O175" s="1"/>
      <c r="P175" s="1"/>
    </row>
    <row r="176" ht="15.75" customHeight="1">
      <c r="A176" s="1"/>
      <c r="B176" s="1"/>
      <c r="C176" s="1"/>
      <c r="D176" s="1"/>
      <c r="E176" s="1"/>
      <c r="F176" s="1"/>
      <c r="G176" s="1"/>
      <c r="H176" s="1"/>
      <c r="I176" s="1"/>
      <c r="J176" s="1"/>
      <c r="K176" s="1"/>
      <c r="L176" s="1"/>
      <c r="M176" s="1"/>
      <c r="N176" s="1"/>
      <c r="O176" s="1"/>
      <c r="P176" s="1"/>
    </row>
    <row r="177" ht="15.75" customHeight="1">
      <c r="A177" s="1"/>
      <c r="B177" s="1"/>
      <c r="C177" s="1"/>
      <c r="D177" s="1"/>
      <c r="E177" s="1"/>
      <c r="F177" s="1"/>
      <c r="G177" s="1"/>
      <c r="H177" s="1"/>
      <c r="I177" s="1"/>
      <c r="J177" s="1"/>
      <c r="K177" s="1"/>
      <c r="L177" s="1"/>
      <c r="M177" s="1"/>
      <c r="N177" s="1"/>
      <c r="O177" s="1"/>
      <c r="P177" s="1"/>
    </row>
    <row r="178" ht="15.75" customHeight="1">
      <c r="A178" s="1"/>
      <c r="B178" s="1"/>
      <c r="C178" s="1"/>
      <c r="D178" s="1"/>
      <c r="E178" s="1"/>
      <c r="F178" s="1"/>
      <c r="G178" s="1"/>
      <c r="H178" s="1"/>
      <c r="I178" s="1"/>
      <c r="J178" s="1"/>
      <c r="K178" s="1"/>
      <c r="L178" s="1"/>
      <c r="M178" s="1"/>
      <c r="N178" s="1"/>
      <c r="O178" s="1"/>
      <c r="P178" s="1"/>
    </row>
    <row r="179" ht="15.75" customHeight="1">
      <c r="A179" s="1"/>
      <c r="B179" s="1"/>
      <c r="C179" s="1"/>
      <c r="D179" s="1"/>
      <c r="E179" s="1"/>
      <c r="F179" s="1"/>
      <c r="G179" s="1"/>
      <c r="H179" s="1"/>
      <c r="I179" s="1"/>
      <c r="J179" s="1"/>
      <c r="K179" s="1"/>
      <c r="L179" s="1"/>
      <c r="M179" s="1"/>
      <c r="N179" s="1"/>
      <c r="O179" s="1"/>
      <c r="P179" s="1"/>
    </row>
    <row r="180" ht="15.75" customHeight="1">
      <c r="A180" s="1"/>
      <c r="B180" s="1"/>
      <c r="C180" s="1"/>
      <c r="D180" s="1"/>
      <c r="E180" s="1"/>
      <c r="F180" s="1"/>
      <c r="G180" s="1"/>
      <c r="H180" s="1"/>
      <c r="I180" s="1"/>
      <c r="J180" s="1"/>
      <c r="K180" s="1"/>
      <c r="L180" s="1"/>
      <c r="M180" s="1"/>
      <c r="N180" s="1"/>
      <c r="O180" s="1"/>
      <c r="P180" s="1"/>
    </row>
    <row r="181" ht="15.75" customHeight="1">
      <c r="A181" s="1"/>
      <c r="B181" s="1"/>
      <c r="C181" s="1"/>
      <c r="D181" s="1"/>
      <c r="E181" s="1"/>
      <c r="F181" s="1"/>
      <c r="G181" s="1"/>
      <c r="H181" s="1"/>
      <c r="I181" s="1"/>
      <c r="J181" s="1"/>
      <c r="K181" s="1"/>
      <c r="L181" s="1"/>
      <c r="M181" s="1"/>
      <c r="N181" s="1"/>
      <c r="O181" s="1"/>
      <c r="P181" s="1"/>
    </row>
    <row r="182" ht="15.75" customHeight="1">
      <c r="A182" s="1"/>
      <c r="B182" s="1"/>
      <c r="C182" s="1"/>
      <c r="D182" s="1"/>
      <c r="E182" s="1"/>
      <c r="F182" s="1"/>
      <c r="G182" s="1"/>
      <c r="H182" s="1"/>
      <c r="I182" s="1"/>
      <c r="J182" s="1"/>
      <c r="K182" s="1"/>
      <c r="L182" s="1"/>
      <c r="M182" s="1"/>
      <c r="N182" s="1"/>
      <c r="O182" s="1"/>
      <c r="P182" s="1"/>
    </row>
    <row r="183" ht="15.75" customHeight="1">
      <c r="A183" s="1"/>
      <c r="B183" s="1"/>
      <c r="C183" s="1"/>
      <c r="D183" s="1"/>
      <c r="E183" s="1"/>
      <c r="F183" s="1"/>
      <c r="G183" s="1"/>
      <c r="H183" s="1"/>
      <c r="I183" s="1"/>
      <c r="J183" s="1"/>
      <c r="K183" s="1"/>
      <c r="L183" s="1"/>
      <c r="M183" s="1"/>
      <c r="N183" s="1"/>
      <c r="O183" s="1"/>
      <c r="P183" s="1"/>
    </row>
    <row r="184" ht="15.75" customHeight="1">
      <c r="A184" s="1"/>
      <c r="B184" s="1"/>
      <c r="C184" s="1"/>
      <c r="D184" s="1"/>
      <c r="E184" s="1"/>
      <c r="F184" s="1"/>
      <c r="G184" s="1"/>
      <c r="H184" s="1"/>
      <c r="I184" s="1"/>
      <c r="J184" s="1"/>
      <c r="K184" s="1"/>
      <c r="L184" s="1"/>
      <c r="M184" s="1"/>
      <c r="N184" s="1"/>
      <c r="O184" s="1"/>
      <c r="P184" s="1"/>
    </row>
    <row r="185" ht="15.75" customHeight="1">
      <c r="A185" s="1"/>
      <c r="B185" s="1"/>
      <c r="C185" s="1"/>
      <c r="D185" s="1"/>
      <c r="E185" s="1"/>
      <c r="F185" s="1"/>
      <c r="G185" s="1"/>
      <c r="H185" s="1"/>
      <c r="I185" s="1"/>
      <c r="J185" s="1"/>
      <c r="K185" s="1"/>
      <c r="L185" s="1"/>
      <c r="M185" s="1"/>
      <c r="N185" s="1"/>
      <c r="O185" s="1"/>
      <c r="P185" s="1"/>
    </row>
    <row r="186" ht="15.75" customHeight="1">
      <c r="A186" s="1"/>
      <c r="B186" s="1"/>
      <c r="C186" s="1"/>
      <c r="D186" s="1"/>
      <c r="E186" s="1"/>
      <c r="F186" s="1"/>
      <c r="G186" s="1"/>
      <c r="H186" s="1"/>
      <c r="I186" s="1"/>
      <c r="J186" s="1"/>
      <c r="K186" s="1"/>
      <c r="L186" s="1"/>
      <c r="M186" s="1"/>
      <c r="N186" s="1"/>
      <c r="O186" s="1"/>
      <c r="P186" s="1"/>
    </row>
    <row r="187" ht="15.75" customHeight="1">
      <c r="A187" s="1"/>
      <c r="B187" s="1"/>
      <c r="C187" s="1"/>
      <c r="D187" s="1"/>
      <c r="E187" s="1"/>
      <c r="F187" s="1"/>
      <c r="G187" s="1"/>
      <c r="H187" s="1"/>
      <c r="I187" s="1"/>
      <c r="J187" s="1"/>
      <c r="K187" s="1"/>
      <c r="L187" s="1"/>
      <c r="M187" s="1"/>
      <c r="N187" s="1"/>
      <c r="O187" s="1"/>
      <c r="P187" s="1"/>
    </row>
    <row r="188" ht="15.75" customHeight="1">
      <c r="A188" s="1"/>
      <c r="B188" s="1"/>
      <c r="C188" s="1"/>
      <c r="D188" s="1"/>
      <c r="E188" s="1"/>
      <c r="F188" s="1"/>
      <c r="G188" s="1"/>
      <c r="H188" s="1"/>
      <c r="I188" s="1"/>
      <c r="J188" s="1"/>
      <c r="K188" s="1"/>
      <c r="L188" s="1"/>
      <c r="M188" s="1"/>
      <c r="N188" s="1"/>
      <c r="O188" s="1"/>
      <c r="P188" s="1"/>
    </row>
    <row r="189" ht="15.75" customHeight="1">
      <c r="A189" s="1"/>
      <c r="B189" s="1"/>
      <c r="C189" s="1"/>
      <c r="D189" s="1"/>
      <c r="E189" s="1"/>
      <c r="F189" s="1"/>
      <c r="G189" s="1"/>
      <c r="H189" s="1"/>
      <c r="I189" s="1"/>
      <c r="J189" s="1"/>
      <c r="K189" s="1"/>
      <c r="L189" s="1"/>
      <c r="M189" s="1"/>
      <c r="N189" s="1"/>
      <c r="O189" s="1"/>
      <c r="P189" s="1"/>
    </row>
    <row r="190" ht="15.75" customHeight="1">
      <c r="A190" s="1"/>
      <c r="B190" s="1"/>
      <c r="C190" s="1"/>
      <c r="D190" s="1"/>
      <c r="E190" s="1"/>
      <c r="F190" s="1"/>
      <c r="G190" s="1"/>
      <c r="H190" s="1"/>
      <c r="I190" s="1"/>
      <c r="J190" s="1"/>
      <c r="K190" s="1"/>
      <c r="L190" s="1"/>
      <c r="M190" s="1"/>
      <c r="N190" s="1"/>
      <c r="O190" s="1"/>
      <c r="P190" s="1"/>
    </row>
    <row r="191" ht="15.75" customHeight="1">
      <c r="A191" s="1"/>
      <c r="B191" s="1"/>
      <c r="C191" s="1"/>
      <c r="D191" s="1"/>
      <c r="E191" s="1"/>
      <c r="F191" s="1"/>
      <c r="G191" s="1"/>
      <c r="H191" s="1"/>
      <c r="I191" s="1"/>
      <c r="J191" s="1"/>
      <c r="K191" s="1"/>
      <c r="L191" s="1"/>
      <c r="M191" s="1"/>
      <c r="N191" s="1"/>
      <c r="O191" s="1"/>
      <c r="P191" s="1"/>
    </row>
    <row r="192" ht="15.75" customHeight="1">
      <c r="A192" s="1"/>
      <c r="B192" s="1"/>
      <c r="C192" s="1"/>
      <c r="D192" s="1"/>
      <c r="E192" s="1"/>
      <c r="F192" s="1"/>
      <c r="G192" s="1"/>
      <c r="H192" s="1"/>
      <c r="I192" s="1"/>
      <c r="J192" s="1"/>
      <c r="K192" s="1"/>
      <c r="L192" s="1"/>
      <c r="M192" s="1"/>
      <c r="N192" s="1"/>
      <c r="O192" s="1"/>
      <c r="P192" s="1"/>
    </row>
    <row r="193" ht="15.75" customHeight="1">
      <c r="A193" s="1"/>
      <c r="B193" s="1"/>
      <c r="C193" s="1"/>
      <c r="D193" s="1"/>
      <c r="E193" s="1"/>
      <c r="F193" s="1"/>
      <c r="G193" s="1"/>
      <c r="H193" s="1"/>
      <c r="I193" s="1"/>
      <c r="J193" s="1"/>
      <c r="K193" s="1"/>
      <c r="L193" s="1"/>
      <c r="M193" s="1"/>
      <c r="N193" s="1"/>
      <c r="O193" s="1"/>
      <c r="P193" s="1"/>
    </row>
    <row r="194" ht="15.75" customHeight="1">
      <c r="A194" s="1"/>
      <c r="B194" s="1"/>
      <c r="C194" s="1"/>
      <c r="D194" s="1"/>
      <c r="E194" s="1"/>
      <c r="F194" s="1"/>
      <c r="G194" s="1"/>
      <c r="H194" s="1"/>
      <c r="I194" s="1"/>
      <c r="J194" s="1"/>
      <c r="K194" s="1"/>
      <c r="L194" s="1"/>
      <c r="M194" s="1"/>
      <c r="N194" s="1"/>
      <c r="O194" s="1"/>
      <c r="P194" s="1"/>
    </row>
    <row r="195" ht="15.75" customHeight="1">
      <c r="A195" s="1"/>
      <c r="B195" s="1"/>
      <c r="C195" s="1"/>
      <c r="D195" s="1"/>
      <c r="E195" s="1"/>
      <c r="F195" s="1"/>
      <c r="G195" s="1"/>
      <c r="H195" s="1"/>
      <c r="I195" s="1"/>
      <c r="J195" s="1"/>
      <c r="K195" s="1"/>
      <c r="L195" s="1"/>
      <c r="M195" s="1"/>
      <c r="N195" s="1"/>
      <c r="O195" s="1"/>
      <c r="P195" s="1"/>
    </row>
    <row r="196" ht="15.75" customHeight="1">
      <c r="A196" s="1"/>
      <c r="B196" s="1"/>
      <c r="C196" s="1"/>
      <c r="D196" s="1"/>
      <c r="E196" s="1"/>
      <c r="F196" s="1"/>
      <c r="G196" s="1"/>
      <c r="H196" s="1"/>
      <c r="I196" s="1"/>
      <c r="J196" s="1"/>
      <c r="K196" s="1"/>
      <c r="L196" s="1"/>
      <c r="M196" s="1"/>
      <c r="N196" s="1"/>
      <c r="O196" s="1"/>
      <c r="P196" s="1"/>
    </row>
    <row r="197" ht="15.75" customHeight="1">
      <c r="A197" s="1"/>
      <c r="B197" s="1"/>
      <c r="C197" s="1"/>
      <c r="D197" s="1"/>
      <c r="E197" s="1"/>
      <c r="F197" s="1"/>
      <c r="G197" s="1"/>
      <c r="H197" s="1"/>
      <c r="I197" s="1"/>
      <c r="J197" s="1"/>
      <c r="K197" s="1"/>
      <c r="L197" s="1"/>
      <c r="M197" s="1"/>
      <c r="N197" s="1"/>
      <c r="O197" s="1"/>
      <c r="P197" s="1"/>
    </row>
    <row r="198" ht="15.75" customHeight="1">
      <c r="A198" s="1"/>
      <c r="B198" s="1"/>
      <c r="C198" s="1"/>
      <c r="D198" s="1"/>
      <c r="E198" s="1"/>
      <c r="F198" s="1"/>
      <c r="G198" s="1"/>
      <c r="H198" s="1"/>
      <c r="I198" s="1"/>
      <c r="J198" s="1"/>
      <c r="K198" s="1"/>
      <c r="L198" s="1"/>
      <c r="M198" s="1"/>
      <c r="N198" s="1"/>
      <c r="O198" s="1"/>
      <c r="P198" s="1"/>
    </row>
    <row r="199" ht="15.75" customHeight="1">
      <c r="A199" s="1"/>
      <c r="B199" s="1"/>
      <c r="C199" s="1"/>
      <c r="D199" s="1"/>
      <c r="E199" s="1"/>
      <c r="F199" s="1"/>
      <c r="G199" s="1"/>
      <c r="H199" s="1"/>
      <c r="I199" s="1"/>
      <c r="J199" s="1"/>
      <c r="K199" s="1"/>
      <c r="L199" s="1"/>
      <c r="M199" s="1"/>
      <c r="N199" s="1"/>
      <c r="O199" s="1"/>
      <c r="P199" s="1"/>
    </row>
    <row r="200" ht="15.75" customHeight="1">
      <c r="A200" s="1"/>
      <c r="B200" s="1"/>
      <c r="C200" s="1"/>
      <c r="D200" s="1"/>
      <c r="E200" s="1"/>
      <c r="F200" s="1"/>
      <c r="G200" s="1"/>
      <c r="H200" s="1"/>
      <c r="I200" s="1"/>
      <c r="J200" s="1"/>
      <c r="K200" s="1"/>
      <c r="L200" s="1"/>
      <c r="M200" s="1"/>
      <c r="N200" s="1"/>
      <c r="O200" s="1"/>
      <c r="P200" s="1"/>
    </row>
    <row r="201" ht="15.75" customHeight="1">
      <c r="A201" s="1"/>
      <c r="B201" s="1"/>
      <c r="C201" s="1"/>
      <c r="D201" s="1"/>
      <c r="E201" s="1"/>
      <c r="F201" s="1"/>
      <c r="G201" s="1"/>
      <c r="H201" s="1"/>
      <c r="I201" s="1"/>
      <c r="J201" s="1"/>
      <c r="K201" s="1"/>
      <c r="L201" s="1"/>
      <c r="M201" s="1"/>
      <c r="N201" s="1"/>
      <c r="O201" s="1"/>
      <c r="P201" s="1"/>
    </row>
    <row r="202" ht="15.75" customHeight="1">
      <c r="A202" s="1"/>
      <c r="B202" s="1"/>
      <c r="C202" s="1"/>
      <c r="D202" s="1"/>
      <c r="E202" s="1"/>
      <c r="F202" s="1"/>
      <c r="G202" s="1"/>
      <c r="H202" s="1"/>
      <c r="I202" s="1"/>
      <c r="J202" s="1"/>
      <c r="K202" s="1"/>
      <c r="L202" s="1"/>
      <c r="M202" s="1"/>
      <c r="N202" s="1"/>
      <c r="O202" s="1"/>
      <c r="P202" s="1"/>
    </row>
    <row r="203" ht="15.75" customHeight="1">
      <c r="A203" s="1"/>
      <c r="B203" s="1"/>
      <c r="C203" s="1"/>
      <c r="D203" s="1"/>
      <c r="E203" s="1"/>
      <c r="F203" s="1"/>
      <c r="G203" s="1"/>
      <c r="H203" s="1"/>
      <c r="I203" s="1"/>
      <c r="J203" s="1"/>
      <c r="K203" s="1"/>
      <c r="L203" s="1"/>
      <c r="M203" s="1"/>
      <c r="N203" s="1"/>
      <c r="O203" s="1"/>
      <c r="P203" s="1"/>
    </row>
    <row r="204" ht="15.75" customHeight="1">
      <c r="A204" s="1"/>
      <c r="B204" s="1"/>
      <c r="C204" s="1"/>
      <c r="D204" s="1"/>
      <c r="E204" s="1"/>
      <c r="F204" s="1"/>
      <c r="G204" s="1"/>
      <c r="H204" s="1"/>
      <c r="I204" s="1"/>
      <c r="J204" s="1"/>
      <c r="K204" s="1"/>
      <c r="L204" s="1"/>
      <c r="M204" s="1"/>
      <c r="N204" s="1"/>
      <c r="O204" s="1"/>
      <c r="P204" s="1"/>
    </row>
    <row r="205" ht="15.75" customHeight="1">
      <c r="A205" s="1"/>
      <c r="B205" s="1"/>
      <c r="C205" s="1"/>
      <c r="D205" s="1"/>
      <c r="E205" s="1"/>
      <c r="F205" s="1"/>
      <c r="G205" s="1"/>
      <c r="H205" s="1"/>
      <c r="I205" s="1"/>
      <c r="J205" s="1"/>
      <c r="K205" s="1"/>
      <c r="L205" s="1"/>
      <c r="M205" s="1"/>
      <c r="N205" s="1"/>
      <c r="O205" s="1"/>
      <c r="P205" s="1"/>
    </row>
    <row r="206" ht="15.75" customHeight="1">
      <c r="A206" s="1"/>
      <c r="B206" s="1"/>
      <c r="C206" s="1"/>
      <c r="D206" s="1"/>
      <c r="E206" s="1"/>
      <c r="F206" s="1"/>
      <c r="G206" s="1"/>
      <c r="H206" s="1"/>
      <c r="I206" s="1"/>
      <c r="J206" s="1"/>
      <c r="K206" s="1"/>
      <c r="L206" s="1"/>
      <c r="M206" s="1"/>
      <c r="N206" s="1"/>
      <c r="O206" s="1"/>
      <c r="P206" s="1"/>
    </row>
    <row r="207" ht="15.75" customHeight="1">
      <c r="A207" s="1"/>
      <c r="B207" s="1"/>
      <c r="C207" s="1"/>
      <c r="D207" s="1"/>
      <c r="E207" s="1"/>
      <c r="F207" s="1"/>
      <c r="G207" s="1"/>
      <c r="H207" s="1"/>
      <c r="I207" s="1"/>
      <c r="J207" s="1"/>
      <c r="K207" s="1"/>
      <c r="L207" s="1"/>
      <c r="M207" s="1"/>
      <c r="N207" s="1"/>
      <c r="O207" s="1"/>
      <c r="P207" s="1"/>
    </row>
    <row r="208" ht="15.75" customHeight="1">
      <c r="A208" s="1"/>
      <c r="B208" s="1"/>
      <c r="C208" s="1"/>
      <c r="D208" s="1"/>
      <c r="E208" s="1"/>
      <c r="F208" s="1"/>
      <c r="G208" s="1"/>
      <c r="H208" s="1"/>
      <c r="I208" s="1"/>
      <c r="J208" s="1"/>
      <c r="K208" s="1"/>
      <c r="L208" s="1"/>
      <c r="M208" s="1"/>
      <c r="N208" s="1"/>
      <c r="O208" s="1"/>
      <c r="P208" s="1"/>
    </row>
    <row r="209" ht="15.75" customHeight="1">
      <c r="A209" s="1"/>
      <c r="B209" s="1"/>
      <c r="C209" s="1"/>
      <c r="D209" s="1"/>
      <c r="E209" s="1"/>
      <c r="F209" s="1"/>
      <c r="G209" s="1"/>
      <c r="H209" s="1"/>
      <c r="I209" s="1"/>
      <c r="J209" s="1"/>
      <c r="K209" s="1"/>
      <c r="L209" s="1"/>
      <c r="M209" s="1"/>
      <c r="N209" s="1"/>
      <c r="O209" s="1"/>
      <c r="P209" s="1"/>
    </row>
    <row r="210" ht="15.75" customHeight="1">
      <c r="A210" s="1"/>
      <c r="B210" s="1"/>
      <c r="C210" s="1"/>
      <c r="D210" s="1"/>
      <c r="E210" s="1"/>
      <c r="F210" s="1"/>
      <c r="G210" s="1"/>
      <c r="H210" s="1"/>
      <c r="I210" s="1"/>
      <c r="J210" s="1"/>
      <c r="K210" s="1"/>
      <c r="L210" s="1"/>
      <c r="M210" s="1"/>
      <c r="N210" s="1"/>
      <c r="O210" s="1"/>
      <c r="P210" s="1"/>
    </row>
    <row r="211" ht="15.75" customHeight="1">
      <c r="A211" s="1"/>
      <c r="B211" s="1"/>
      <c r="C211" s="1"/>
      <c r="D211" s="1"/>
      <c r="E211" s="1"/>
      <c r="F211" s="1"/>
      <c r="G211" s="1"/>
      <c r="H211" s="1"/>
      <c r="I211" s="1"/>
      <c r="J211" s="1"/>
      <c r="K211" s="1"/>
      <c r="L211" s="1"/>
      <c r="M211" s="1"/>
      <c r="N211" s="1"/>
      <c r="O211" s="1"/>
      <c r="P211" s="1"/>
    </row>
    <row r="212" ht="15.75" customHeight="1">
      <c r="A212" s="1"/>
      <c r="B212" s="1"/>
      <c r="C212" s="1"/>
      <c r="D212" s="1"/>
      <c r="E212" s="1"/>
      <c r="F212" s="1"/>
      <c r="G212" s="1"/>
      <c r="H212" s="1"/>
      <c r="I212" s="1"/>
      <c r="J212" s="1"/>
      <c r="K212" s="1"/>
      <c r="L212" s="1"/>
      <c r="M212" s="1"/>
      <c r="N212" s="1"/>
      <c r="O212" s="1"/>
      <c r="P212" s="1"/>
    </row>
    <row r="213" ht="15.75" customHeight="1">
      <c r="A213" s="1"/>
      <c r="B213" s="1"/>
      <c r="C213" s="1"/>
      <c r="D213" s="1"/>
      <c r="E213" s="1"/>
      <c r="F213" s="1"/>
      <c r="G213" s="1"/>
      <c r="H213" s="1"/>
      <c r="I213" s="1"/>
      <c r="J213" s="1"/>
      <c r="K213" s="1"/>
      <c r="L213" s="1"/>
      <c r="M213" s="1"/>
      <c r="N213" s="1"/>
      <c r="O213" s="1"/>
      <c r="P213" s="1"/>
    </row>
    <row r="214" ht="15.75" customHeight="1">
      <c r="A214" s="1"/>
      <c r="B214" s="1"/>
      <c r="C214" s="1"/>
      <c r="D214" s="1"/>
      <c r="E214" s="1"/>
      <c r="F214" s="1"/>
      <c r="G214" s="1"/>
      <c r="H214" s="1"/>
      <c r="I214" s="1"/>
      <c r="J214" s="1"/>
      <c r="K214" s="1"/>
      <c r="L214" s="1"/>
      <c r="M214" s="1"/>
      <c r="N214" s="1"/>
      <c r="O214" s="1"/>
      <c r="P214" s="1"/>
    </row>
    <row r="215" ht="15.75" customHeight="1">
      <c r="A215" s="1"/>
      <c r="B215" s="1"/>
      <c r="C215" s="1"/>
      <c r="D215" s="1"/>
      <c r="E215" s="1"/>
      <c r="F215" s="1"/>
      <c r="G215" s="1"/>
      <c r="H215" s="1"/>
      <c r="I215" s="1"/>
      <c r="J215" s="1"/>
      <c r="K215" s="1"/>
      <c r="L215" s="1"/>
      <c r="M215" s="1"/>
      <c r="N215" s="1"/>
      <c r="O215" s="1"/>
      <c r="P215" s="1"/>
    </row>
    <row r="216" ht="15.75" customHeight="1">
      <c r="A216" s="1"/>
      <c r="B216" s="1"/>
      <c r="C216" s="1"/>
      <c r="D216" s="1"/>
      <c r="E216" s="1"/>
      <c r="F216" s="1"/>
      <c r="G216" s="1"/>
      <c r="H216" s="1"/>
      <c r="I216" s="1"/>
      <c r="J216" s="1"/>
      <c r="K216" s="1"/>
      <c r="L216" s="1"/>
      <c r="M216" s="1"/>
      <c r="N216" s="1"/>
      <c r="O216" s="1"/>
      <c r="P216" s="1"/>
    </row>
    <row r="217" ht="15.75" customHeight="1">
      <c r="A217" s="1"/>
      <c r="B217" s="1"/>
      <c r="C217" s="1"/>
      <c r="D217" s="1"/>
      <c r="E217" s="1"/>
      <c r="F217" s="1"/>
      <c r="G217" s="1"/>
      <c r="H217" s="1"/>
      <c r="I217" s="1"/>
      <c r="J217" s="1"/>
      <c r="K217" s="1"/>
      <c r="L217" s="1"/>
      <c r="M217" s="1"/>
      <c r="N217" s="1"/>
      <c r="O217" s="1"/>
      <c r="P217" s="1"/>
    </row>
    <row r="218" ht="15.75" customHeight="1">
      <c r="A218" s="1"/>
      <c r="B218" s="1"/>
      <c r="C218" s="1"/>
      <c r="D218" s="1"/>
      <c r="E218" s="1"/>
      <c r="F218" s="1"/>
      <c r="G218" s="1"/>
      <c r="H218" s="1"/>
      <c r="I218" s="1"/>
      <c r="J218" s="1"/>
      <c r="K218" s="1"/>
      <c r="L218" s="1"/>
      <c r="M218" s="1"/>
      <c r="N218" s="1"/>
      <c r="O218" s="1"/>
      <c r="P218" s="1"/>
    </row>
    <row r="219" ht="15.75" customHeight="1">
      <c r="A219" s="1"/>
      <c r="B219" s="1"/>
      <c r="C219" s="1"/>
      <c r="D219" s="1"/>
      <c r="E219" s="1"/>
      <c r="F219" s="1"/>
      <c r="G219" s="1"/>
      <c r="H219" s="1"/>
      <c r="I219" s="1"/>
      <c r="J219" s="1"/>
      <c r="K219" s="1"/>
      <c r="L219" s="1"/>
      <c r="M219" s="1"/>
      <c r="N219" s="1"/>
      <c r="O219" s="1"/>
      <c r="P219" s="1"/>
    </row>
    <row r="220" ht="15.75" customHeight="1">
      <c r="A220" s="1"/>
      <c r="B220" s="1"/>
      <c r="C220" s="1"/>
      <c r="D220" s="1"/>
      <c r="E220" s="1"/>
      <c r="F220" s="1"/>
      <c r="G220" s="1"/>
      <c r="H220" s="1"/>
      <c r="I220" s="1"/>
      <c r="J220" s="1"/>
      <c r="K220" s="1"/>
      <c r="L220" s="1"/>
      <c r="M220" s="1"/>
      <c r="N220" s="1"/>
      <c r="O220" s="1"/>
      <c r="P220" s="1"/>
    </row>
    <row r="221" ht="15.75" customHeight="1">
      <c r="A221" s="1"/>
      <c r="B221" s="1"/>
      <c r="C221" s="1"/>
      <c r="D221" s="1"/>
      <c r="E221" s="1"/>
      <c r="F221" s="1"/>
      <c r="G221" s="1"/>
      <c r="H221" s="1"/>
      <c r="I221" s="1"/>
      <c r="J221" s="1"/>
      <c r="K221" s="1"/>
      <c r="L221" s="1"/>
      <c r="M221" s="1"/>
      <c r="N221" s="1"/>
      <c r="O221" s="1"/>
      <c r="P221" s="1"/>
    </row>
    <row r="222" ht="15.75" customHeight="1">
      <c r="A222" s="1"/>
      <c r="B222" s="1"/>
      <c r="C222" s="1"/>
      <c r="D222" s="1"/>
      <c r="E222" s="1"/>
      <c r="F222" s="1"/>
      <c r="G222" s="1"/>
      <c r="H222" s="1"/>
      <c r="I222" s="1"/>
      <c r="J222" s="1"/>
      <c r="K222" s="1"/>
      <c r="L222" s="1"/>
      <c r="M222" s="1"/>
      <c r="N222" s="1"/>
      <c r="O222" s="1"/>
      <c r="P222" s="1"/>
    </row>
    <row r="223" ht="15.75" customHeight="1">
      <c r="A223" s="1"/>
      <c r="B223" s="1"/>
      <c r="C223" s="1"/>
      <c r="D223" s="1"/>
      <c r="E223" s="1"/>
      <c r="F223" s="1"/>
      <c r="G223" s="1"/>
      <c r="H223" s="1"/>
      <c r="I223" s="1"/>
      <c r="J223" s="1"/>
      <c r="K223" s="1"/>
      <c r="L223" s="1"/>
      <c r="M223" s="1"/>
      <c r="N223" s="1"/>
      <c r="O223" s="1"/>
      <c r="P223" s="1"/>
    </row>
    <row r="224" ht="15.75" customHeight="1">
      <c r="A224" s="1"/>
      <c r="B224" s="1"/>
      <c r="C224" s="1"/>
      <c r="D224" s="1"/>
      <c r="E224" s="1"/>
      <c r="F224" s="1"/>
      <c r="G224" s="1"/>
      <c r="H224" s="1"/>
      <c r="I224" s="1"/>
      <c r="J224" s="1"/>
      <c r="K224" s="1"/>
      <c r="L224" s="1"/>
      <c r="M224" s="1"/>
      <c r="N224" s="1"/>
      <c r="O224" s="1"/>
      <c r="P224" s="1"/>
    </row>
    <row r="225" ht="15.75" customHeight="1">
      <c r="A225" s="1"/>
      <c r="B225" s="1"/>
      <c r="C225" s="1"/>
      <c r="D225" s="1"/>
      <c r="E225" s="1"/>
      <c r="F225" s="1"/>
      <c r="G225" s="1"/>
      <c r="H225" s="1"/>
      <c r="I225" s="1"/>
      <c r="J225" s="1"/>
      <c r="K225" s="1"/>
      <c r="L225" s="1"/>
      <c r="M225" s="1"/>
      <c r="N225" s="1"/>
      <c r="O225" s="1"/>
      <c r="P225" s="1"/>
    </row>
    <row r="226" ht="15.75" customHeight="1">
      <c r="A226" s="1"/>
      <c r="B226" s="1"/>
      <c r="C226" s="1"/>
      <c r="D226" s="1"/>
      <c r="E226" s="1"/>
      <c r="F226" s="1"/>
      <c r="G226" s="1"/>
      <c r="H226" s="1"/>
      <c r="I226" s="1"/>
      <c r="J226" s="1"/>
      <c r="K226" s="1"/>
      <c r="L226" s="1"/>
      <c r="M226" s="1"/>
      <c r="N226" s="1"/>
      <c r="O226" s="1"/>
      <c r="P226" s="1"/>
    </row>
    <row r="227" ht="15.75" customHeight="1">
      <c r="A227" s="1"/>
      <c r="B227" s="1"/>
      <c r="C227" s="1"/>
      <c r="D227" s="1"/>
      <c r="E227" s="1"/>
      <c r="F227" s="1"/>
      <c r="G227" s="1"/>
      <c r="H227" s="1"/>
      <c r="I227" s="1"/>
      <c r="J227" s="1"/>
      <c r="K227" s="1"/>
      <c r="L227" s="1"/>
      <c r="M227" s="1"/>
      <c r="N227" s="1"/>
      <c r="O227" s="1"/>
      <c r="P227" s="1"/>
    </row>
    <row r="228" ht="15.75" customHeight="1">
      <c r="A228" s="1"/>
      <c r="B228" s="1"/>
      <c r="C228" s="1"/>
      <c r="D228" s="1"/>
      <c r="E228" s="1"/>
      <c r="F228" s="1"/>
      <c r="G228" s="1"/>
      <c r="H228" s="1"/>
      <c r="I228" s="1"/>
      <c r="J228" s="1"/>
      <c r="K228" s="1"/>
      <c r="L228" s="1"/>
      <c r="M228" s="1"/>
      <c r="N228" s="1"/>
      <c r="O228" s="1"/>
      <c r="P228" s="1"/>
    </row>
    <row r="229" ht="15.75" customHeight="1">
      <c r="A229" s="1"/>
      <c r="B229" s="1"/>
      <c r="C229" s="1"/>
      <c r="D229" s="1"/>
      <c r="E229" s="1"/>
      <c r="F229" s="1"/>
      <c r="G229" s="1"/>
      <c r="H229" s="1"/>
      <c r="I229" s="1"/>
      <c r="J229" s="1"/>
      <c r="K229" s="1"/>
      <c r="L229" s="1"/>
      <c r="M229" s="1"/>
      <c r="N229" s="1"/>
      <c r="O229" s="1"/>
      <c r="P229" s="1"/>
    </row>
    <row r="230" ht="15.75" customHeight="1">
      <c r="A230" s="1"/>
      <c r="B230" s="1"/>
      <c r="C230" s="1"/>
      <c r="D230" s="1"/>
      <c r="E230" s="1"/>
      <c r="F230" s="1"/>
      <c r="G230" s="1"/>
      <c r="H230" s="1"/>
      <c r="I230" s="1"/>
      <c r="J230" s="1"/>
      <c r="K230" s="1"/>
      <c r="L230" s="1"/>
      <c r="M230" s="1"/>
      <c r="N230" s="1"/>
      <c r="O230" s="1"/>
      <c r="P230" s="1"/>
    </row>
    <row r="231" ht="15.75" customHeight="1">
      <c r="A231" s="1"/>
      <c r="B231" s="1"/>
      <c r="C231" s="1"/>
      <c r="D231" s="1"/>
      <c r="E231" s="1"/>
      <c r="F231" s="1"/>
      <c r="G231" s="1"/>
      <c r="H231" s="1"/>
      <c r="I231" s="1"/>
      <c r="J231" s="1"/>
      <c r="K231" s="1"/>
      <c r="L231" s="1"/>
      <c r="M231" s="1"/>
      <c r="N231" s="1"/>
      <c r="O231" s="1"/>
      <c r="P231" s="1"/>
    </row>
    <row r="232" ht="15.75" customHeight="1">
      <c r="A232" s="1"/>
      <c r="B232" s="1"/>
      <c r="C232" s="1"/>
      <c r="D232" s="1"/>
      <c r="E232" s="1"/>
      <c r="F232" s="1"/>
      <c r="G232" s="1"/>
      <c r="H232" s="1"/>
      <c r="I232" s="1"/>
      <c r="J232" s="1"/>
      <c r="K232" s="1"/>
      <c r="L232" s="1"/>
      <c r="M232" s="1"/>
      <c r="N232" s="1"/>
      <c r="O232" s="1"/>
      <c r="P232" s="1"/>
    </row>
    <row r="233" ht="15.75" customHeight="1">
      <c r="A233" s="1"/>
      <c r="B233" s="1"/>
      <c r="C233" s="1"/>
      <c r="D233" s="1"/>
      <c r="E233" s="1"/>
      <c r="F233" s="1"/>
      <c r="G233" s="1"/>
      <c r="H233" s="1"/>
      <c r="I233" s="1"/>
      <c r="J233" s="1"/>
      <c r="K233" s="1"/>
      <c r="L233" s="1"/>
      <c r="M233" s="1"/>
      <c r="N233" s="1"/>
      <c r="O233" s="1"/>
      <c r="P233" s="1"/>
    </row>
    <row r="234" ht="15.75" customHeight="1">
      <c r="A234" s="1"/>
      <c r="B234" s="1"/>
      <c r="C234" s="1"/>
      <c r="D234" s="1"/>
      <c r="E234" s="1"/>
      <c r="F234" s="1"/>
      <c r="G234" s="1"/>
      <c r="H234" s="1"/>
      <c r="I234" s="1"/>
      <c r="J234" s="1"/>
      <c r="K234" s="1"/>
      <c r="L234" s="1"/>
      <c r="M234" s="1"/>
      <c r="N234" s="1"/>
      <c r="O234" s="1"/>
      <c r="P234" s="1"/>
    </row>
    <row r="235" ht="15.75" customHeight="1">
      <c r="A235" s="1"/>
      <c r="B235" s="1"/>
      <c r="C235" s="1"/>
      <c r="D235" s="1"/>
      <c r="E235" s="1"/>
      <c r="F235" s="1"/>
      <c r="G235" s="1"/>
      <c r="H235" s="1"/>
      <c r="I235" s="1"/>
      <c r="J235" s="1"/>
      <c r="K235" s="1"/>
      <c r="L235" s="1"/>
      <c r="M235" s="1"/>
      <c r="N235" s="1"/>
      <c r="O235" s="1"/>
      <c r="P235" s="1"/>
    </row>
    <row r="236" ht="15.75" customHeight="1">
      <c r="A236" s="1"/>
      <c r="B236" s="1"/>
      <c r="C236" s="1"/>
      <c r="D236" s="1"/>
      <c r="E236" s="1"/>
      <c r="F236" s="1"/>
      <c r="G236" s="1"/>
      <c r="H236" s="1"/>
      <c r="I236" s="1"/>
      <c r="J236" s="1"/>
      <c r="K236" s="1"/>
      <c r="L236" s="1"/>
      <c r="M236" s="1"/>
      <c r="N236" s="1"/>
      <c r="O236" s="1"/>
      <c r="P236" s="1"/>
    </row>
    <row r="237" ht="15.75" customHeight="1">
      <c r="A237" s="1"/>
      <c r="B237" s="1"/>
      <c r="C237" s="1"/>
      <c r="D237" s="1"/>
      <c r="E237" s="1"/>
      <c r="F237" s="1"/>
      <c r="G237" s="1"/>
      <c r="H237" s="1"/>
      <c r="I237" s="1"/>
      <c r="J237" s="1"/>
      <c r="K237" s="1"/>
      <c r="L237" s="1"/>
      <c r="M237" s="1"/>
      <c r="N237" s="1"/>
      <c r="O237" s="1"/>
      <c r="P237" s="1"/>
    </row>
    <row r="238" ht="15.75" customHeight="1">
      <c r="A238" s="1"/>
      <c r="B238" s="1"/>
      <c r="C238" s="1"/>
      <c r="D238" s="1"/>
      <c r="E238" s="1"/>
      <c r="F238" s="1"/>
      <c r="G238" s="1"/>
      <c r="H238" s="1"/>
      <c r="I238" s="1"/>
      <c r="J238" s="1"/>
      <c r="K238" s="1"/>
      <c r="L238" s="1"/>
      <c r="M238" s="1"/>
      <c r="N238" s="1"/>
      <c r="O238" s="1"/>
      <c r="P238" s="1"/>
    </row>
    <row r="239" ht="15.75" customHeight="1">
      <c r="A239" s="1"/>
      <c r="B239" s="1"/>
      <c r="C239" s="1"/>
      <c r="D239" s="1"/>
      <c r="E239" s="1"/>
      <c r="F239" s="1"/>
      <c r="G239" s="1"/>
      <c r="H239" s="1"/>
      <c r="I239" s="1"/>
      <c r="J239" s="1"/>
      <c r="K239" s="1"/>
      <c r="L239" s="1"/>
      <c r="M239" s="1"/>
      <c r="N239" s="1"/>
      <c r="O239" s="1"/>
      <c r="P239" s="1"/>
    </row>
    <row r="240" ht="15.75" customHeight="1">
      <c r="A240" s="1"/>
      <c r="B240" s="1"/>
      <c r="C240" s="1"/>
      <c r="D240" s="1"/>
      <c r="E240" s="1"/>
      <c r="F240" s="1"/>
      <c r="G240" s="1"/>
      <c r="H240" s="1"/>
      <c r="I240" s="1"/>
      <c r="J240" s="1"/>
      <c r="K240" s="1"/>
      <c r="L240" s="1"/>
      <c r="M240" s="1"/>
      <c r="N240" s="1"/>
      <c r="O240" s="1"/>
      <c r="P240" s="1"/>
    </row>
    <row r="241" ht="15.75" customHeight="1">
      <c r="A241" s="1"/>
      <c r="B241" s="1"/>
      <c r="C241" s="1"/>
      <c r="D241" s="1"/>
      <c r="E241" s="1"/>
      <c r="F241" s="1"/>
      <c r="G241" s="1"/>
      <c r="H241" s="1"/>
      <c r="I241" s="1"/>
      <c r="J241" s="1"/>
      <c r="K241" s="1"/>
      <c r="L241" s="1"/>
      <c r="M241" s="1"/>
      <c r="N241" s="1"/>
      <c r="O241" s="1"/>
      <c r="P241" s="1"/>
    </row>
    <row r="242" ht="15.75" customHeight="1">
      <c r="A242" s="1"/>
      <c r="B242" s="1"/>
      <c r="C242" s="1"/>
      <c r="D242" s="1"/>
      <c r="E242" s="1"/>
      <c r="F242" s="1"/>
      <c r="G242" s="1"/>
      <c r="H242" s="1"/>
      <c r="I242" s="1"/>
      <c r="J242" s="1"/>
      <c r="K242" s="1"/>
      <c r="L242" s="1"/>
      <c r="M242" s="1"/>
      <c r="N242" s="1"/>
      <c r="O242" s="1"/>
      <c r="P242" s="1"/>
    </row>
    <row r="243" ht="15.75" customHeight="1">
      <c r="A243" s="1"/>
      <c r="B243" s="1"/>
      <c r="C243" s="1"/>
      <c r="D243" s="1"/>
      <c r="E243" s="1"/>
      <c r="F243" s="1"/>
      <c r="G243" s="1"/>
      <c r="H243" s="1"/>
      <c r="I243" s="1"/>
      <c r="J243" s="1"/>
      <c r="K243" s="1"/>
      <c r="L243" s="1"/>
      <c r="M243" s="1"/>
      <c r="N243" s="1"/>
      <c r="O243" s="1"/>
      <c r="P243" s="1"/>
    </row>
    <row r="244" ht="15.75" customHeight="1">
      <c r="A244" s="1"/>
      <c r="B244" s="1"/>
      <c r="C244" s="1"/>
      <c r="D244" s="1"/>
      <c r="E244" s="1"/>
      <c r="F244" s="1"/>
      <c r="G244" s="1"/>
      <c r="H244" s="1"/>
      <c r="I244" s="1"/>
      <c r="J244" s="1"/>
      <c r="K244" s="1"/>
      <c r="L244" s="1"/>
      <c r="M244" s="1"/>
      <c r="N244" s="1"/>
      <c r="O244" s="1"/>
      <c r="P244" s="1"/>
    </row>
    <row r="245" ht="15.75" customHeight="1">
      <c r="A245" s="1"/>
      <c r="B245" s="1"/>
      <c r="C245" s="1"/>
      <c r="D245" s="1"/>
      <c r="E245" s="1"/>
      <c r="F245" s="1"/>
      <c r="G245" s="1"/>
      <c r="H245" s="1"/>
      <c r="I245" s="1"/>
      <c r="J245" s="1"/>
      <c r="K245" s="1"/>
      <c r="L245" s="1"/>
      <c r="M245" s="1"/>
      <c r="N245" s="1"/>
      <c r="O245" s="1"/>
      <c r="P245" s="1"/>
    </row>
    <row r="246" ht="15.75" customHeight="1">
      <c r="A246" s="1"/>
      <c r="B246" s="1"/>
      <c r="C246" s="1"/>
      <c r="D246" s="1"/>
      <c r="E246" s="1"/>
      <c r="F246" s="1"/>
      <c r="G246" s="1"/>
      <c r="H246" s="1"/>
      <c r="I246" s="1"/>
      <c r="J246" s="1"/>
      <c r="K246" s="1"/>
      <c r="L246" s="1"/>
      <c r="M246" s="1"/>
      <c r="N246" s="1"/>
      <c r="O246" s="1"/>
      <c r="P246" s="1"/>
    </row>
    <row r="247" ht="15.75" customHeight="1">
      <c r="A247" s="1"/>
      <c r="B247" s="1"/>
      <c r="C247" s="1"/>
      <c r="D247" s="1"/>
      <c r="E247" s="1"/>
      <c r="F247" s="1"/>
      <c r="G247" s="1"/>
      <c r="H247" s="1"/>
      <c r="I247" s="1"/>
      <c r="J247" s="1"/>
      <c r="K247" s="1"/>
      <c r="L247" s="1"/>
      <c r="M247" s="1"/>
      <c r="N247" s="1"/>
      <c r="O247" s="1"/>
      <c r="P247" s="1"/>
    </row>
    <row r="248" ht="15.75" customHeight="1">
      <c r="A248" s="1"/>
      <c r="B248" s="1"/>
      <c r="C248" s="1"/>
      <c r="D248" s="1"/>
      <c r="E248" s="1"/>
      <c r="F248" s="1"/>
      <c r="G248" s="1"/>
      <c r="H248" s="1"/>
      <c r="I248" s="1"/>
      <c r="J248" s="1"/>
      <c r="K248" s="1"/>
      <c r="L248" s="1"/>
      <c r="M248" s="1"/>
      <c r="N248" s="1"/>
      <c r="O248" s="1"/>
      <c r="P248" s="1"/>
    </row>
    <row r="249" ht="15.75" customHeight="1">
      <c r="A249" s="1"/>
      <c r="B249" s="1"/>
      <c r="C249" s="1"/>
      <c r="D249" s="1"/>
      <c r="E249" s="1"/>
      <c r="F249" s="1"/>
      <c r="G249" s="1"/>
      <c r="H249" s="1"/>
      <c r="I249" s="1"/>
      <c r="J249" s="1"/>
      <c r="K249" s="1"/>
      <c r="L249" s="1"/>
      <c r="M249" s="1"/>
      <c r="N249" s="1"/>
      <c r="O249" s="1"/>
      <c r="P249" s="1"/>
    </row>
    <row r="250" ht="15.75" customHeight="1">
      <c r="A250" s="1"/>
      <c r="B250" s="1"/>
      <c r="C250" s="1"/>
      <c r="D250" s="1"/>
      <c r="E250" s="1"/>
      <c r="F250" s="1"/>
      <c r="G250" s="1"/>
      <c r="H250" s="1"/>
      <c r="I250" s="1"/>
      <c r="J250" s="1"/>
      <c r="K250" s="1"/>
      <c r="L250" s="1"/>
      <c r="M250" s="1"/>
      <c r="N250" s="1"/>
      <c r="O250" s="1"/>
      <c r="P250" s="1"/>
    </row>
    <row r="251" ht="15.75" customHeight="1">
      <c r="A251" s="1"/>
      <c r="B251" s="1"/>
      <c r="C251" s="1"/>
      <c r="D251" s="1"/>
      <c r="E251" s="1"/>
      <c r="F251" s="1"/>
      <c r="G251" s="1"/>
      <c r="H251" s="1"/>
      <c r="I251" s="1"/>
      <c r="J251" s="1"/>
      <c r="K251" s="1"/>
      <c r="L251" s="1"/>
      <c r="M251" s="1"/>
      <c r="N251" s="1"/>
      <c r="O251" s="1"/>
      <c r="P251" s="1"/>
    </row>
    <row r="252" ht="15.75" customHeight="1">
      <c r="A252" s="1"/>
      <c r="B252" s="1"/>
      <c r="C252" s="1"/>
      <c r="D252" s="1"/>
      <c r="E252" s="1"/>
      <c r="F252" s="1"/>
      <c r="G252" s="1"/>
      <c r="H252" s="1"/>
      <c r="I252" s="1"/>
      <c r="J252" s="1"/>
      <c r="K252" s="1"/>
      <c r="L252" s="1"/>
      <c r="M252" s="1"/>
      <c r="N252" s="1"/>
      <c r="O252" s="1"/>
      <c r="P252" s="1"/>
    </row>
    <row r="253" ht="15.75" customHeight="1">
      <c r="A253" s="1"/>
      <c r="B253" s="1"/>
      <c r="C253" s="1"/>
      <c r="D253" s="1"/>
      <c r="E253" s="1"/>
      <c r="F253" s="1"/>
      <c r="G253" s="1"/>
      <c r="H253" s="1"/>
      <c r="I253" s="1"/>
      <c r="J253" s="1"/>
      <c r="K253" s="1"/>
      <c r="L253" s="1"/>
      <c r="M253" s="1"/>
      <c r="N253" s="1"/>
      <c r="O253" s="1"/>
      <c r="P253" s="1"/>
    </row>
    <row r="254" ht="15.75" customHeight="1">
      <c r="A254" s="1"/>
      <c r="B254" s="1"/>
      <c r="C254" s="1"/>
      <c r="D254" s="1"/>
      <c r="E254" s="1"/>
      <c r="F254" s="1"/>
      <c r="G254" s="1"/>
      <c r="H254" s="1"/>
      <c r="I254" s="1"/>
      <c r="J254" s="1"/>
      <c r="K254" s="1"/>
      <c r="L254" s="1"/>
      <c r="M254" s="1"/>
      <c r="N254" s="1"/>
      <c r="O254" s="1"/>
      <c r="P254" s="1"/>
    </row>
    <row r="255" ht="15.75" customHeight="1">
      <c r="A255" s="1"/>
      <c r="B255" s="1"/>
      <c r="C255" s="1"/>
      <c r="D255" s="1"/>
      <c r="E255" s="1"/>
      <c r="F255" s="1"/>
      <c r="G255" s="1"/>
      <c r="H255" s="1"/>
      <c r="I255" s="1"/>
      <c r="J255" s="1"/>
      <c r="K255" s="1"/>
      <c r="L255" s="1"/>
      <c r="M255" s="1"/>
      <c r="N255" s="1"/>
      <c r="O255" s="1"/>
      <c r="P255" s="1"/>
    </row>
    <row r="256" ht="15.75" customHeight="1">
      <c r="A256" s="1"/>
      <c r="B256" s="1"/>
      <c r="C256" s="1"/>
      <c r="D256" s="1"/>
      <c r="E256" s="1"/>
      <c r="F256" s="1"/>
      <c r="G256" s="1"/>
      <c r="H256" s="1"/>
      <c r="I256" s="1"/>
      <c r="J256" s="1"/>
      <c r="K256" s="1"/>
      <c r="L256" s="1"/>
      <c r="M256" s="1"/>
      <c r="N256" s="1"/>
      <c r="O256" s="1"/>
      <c r="P256" s="1"/>
    </row>
    <row r="257" ht="15.75" customHeight="1">
      <c r="A257" s="1"/>
      <c r="B257" s="1"/>
      <c r="C257" s="1"/>
      <c r="D257" s="1"/>
      <c r="E257" s="1"/>
      <c r="F257" s="1"/>
      <c r="G257" s="1"/>
      <c r="H257" s="1"/>
      <c r="I257" s="1"/>
      <c r="J257" s="1"/>
      <c r="K257" s="1"/>
      <c r="L257" s="1"/>
      <c r="M257" s="1"/>
      <c r="N257" s="1"/>
      <c r="O257" s="1"/>
      <c r="P257" s="1"/>
    </row>
    <row r="258" ht="15.75" customHeight="1">
      <c r="A258" s="1"/>
      <c r="B258" s="1"/>
      <c r="C258" s="1"/>
      <c r="D258" s="1"/>
      <c r="E258" s="1"/>
      <c r="F258" s="1"/>
      <c r="G258" s="1"/>
      <c r="H258" s="1"/>
      <c r="I258" s="1"/>
      <c r="J258" s="1"/>
      <c r="K258" s="1"/>
      <c r="L258" s="1"/>
      <c r="M258" s="1"/>
      <c r="N258" s="1"/>
      <c r="O258" s="1"/>
      <c r="P258" s="1"/>
    </row>
    <row r="259" ht="15.75" customHeight="1">
      <c r="A259" s="1"/>
      <c r="B259" s="1"/>
      <c r="C259" s="1"/>
      <c r="D259" s="1"/>
      <c r="E259" s="1"/>
      <c r="F259" s="1"/>
      <c r="G259" s="1"/>
      <c r="H259" s="1"/>
      <c r="I259" s="1"/>
      <c r="J259" s="1"/>
      <c r="K259" s="1"/>
      <c r="L259" s="1"/>
      <c r="M259" s="1"/>
      <c r="N259" s="1"/>
      <c r="O259" s="1"/>
      <c r="P259" s="1"/>
    </row>
    <row r="260" ht="15.75" customHeight="1">
      <c r="A260" s="1"/>
      <c r="B260" s="1"/>
      <c r="C260" s="1"/>
      <c r="D260" s="1"/>
      <c r="E260" s="1"/>
      <c r="F260" s="1"/>
      <c r="G260" s="1"/>
      <c r="H260" s="1"/>
      <c r="I260" s="1"/>
      <c r="J260" s="1"/>
      <c r="K260" s="1"/>
      <c r="L260" s="1"/>
      <c r="M260" s="1"/>
      <c r="N260" s="1"/>
      <c r="O260" s="1"/>
      <c r="P260" s="1"/>
    </row>
    <row r="261" ht="15.75" customHeight="1">
      <c r="A261" s="1"/>
      <c r="B261" s="1"/>
      <c r="C261" s="1"/>
      <c r="D261" s="1"/>
      <c r="E261" s="1"/>
      <c r="F261" s="1"/>
      <c r="G261" s="1"/>
      <c r="H261" s="1"/>
      <c r="I261" s="1"/>
      <c r="J261" s="1"/>
      <c r="K261" s="1"/>
      <c r="L261" s="1"/>
      <c r="M261" s="1"/>
      <c r="N261" s="1"/>
      <c r="O261" s="1"/>
      <c r="P261" s="1"/>
    </row>
    <row r="262" ht="15.75" customHeight="1">
      <c r="A262" s="1"/>
      <c r="B262" s="1"/>
      <c r="C262" s="1"/>
      <c r="D262" s="1"/>
      <c r="E262" s="1"/>
      <c r="F262" s="1"/>
      <c r="G262" s="1"/>
      <c r="H262" s="1"/>
      <c r="I262" s="1"/>
      <c r="J262" s="1"/>
      <c r="K262" s="1"/>
      <c r="L262" s="1"/>
      <c r="M262" s="1"/>
      <c r="N262" s="1"/>
      <c r="O262" s="1"/>
      <c r="P262" s="1"/>
    </row>
    <row r="263" ht="15.75" customHeight="1">
      <c r="A263" s="1"/>
      <c r="B263" s="1"/>
      <c r="C263" s="1"/>
      <c r="D263" s="1"/>
      <c r="E263" s="1"/>
      <c r="F263" s="1"/>
      <c r="G263" s="1"/>
      <c r="H263" s="1"/>
      <c r="I263" s="1"/>
      <c r="J263" s="1"/>
      <c r="K263" s="1"/>
      <c r="L263" s="1"/>
      <c r="M263" s="1"/>
      <c r="N263" s="1"/>
      <c r="O263" s="1"/>
      <c r="P263" s="1"/>
    </row>
    <row r="264" ht="15.75" customHeight="1">
      <c r="A264" s="1"/>
      <c r="B264" s="1"/>
      <c r="C264" s="1"/>
      <c r="D264" s="1"/>
      <c r="E264" s="1"/>
      <c r="F264" s="1"/>
      <c r="G264" s="1"/>
      <c r="H264" s="1"/>
      <c r="I264" s="1"/>
      <c r="J264" s="1"/>
      <c r="K264" s="1"/>
      <c r="L264" s="1"/>
      <c r="M264" s="1"/>
      <c r="N264" s="1"/>
      <c r="O264" s="1"/>
      <c r="P264" s="1"/>
    </row>
    <row r="265" ht="15.75" customHeight="1">
      <c r="A265" s="1"/>
      <c r="B265" s="1"/>
      <c r="C265" s="1"/>
      <c r="D265" s="1"/>
      <c r="E265" s="1"/>
      <c r="F265" s="1"/>
      <c r="G265" s="1"/>
      <c r="H265" s="1"/>
      <c r="I265" s="1"/>
      <c r="J265" s="1"/>
      <c r="K265" s="1"/>
      <c r="L265" s="1"/>
      <c r="M265" s="1"/>
      <c r="N265" s="1"/>
      <c r="O265" s="1"/>
      <c r="P265" s="1"/>
    </row>
    <row r="266" ht="15.75" customHeight="1">
      <c r="A266" s="1"/>
      <c r="B266" s="1"/>
      <c r="C266" s="1"/>
      <c r="D266" s="1"/>
      <c r="E266" s="1"/>
      <c r="F266" s="1"/>
      <c r="G266" s="1"/>
      <c r="H266" s="1"/>
      <c r="I266" s="1"/>
      <c r="J266" s="1"/>
      <c r="K266" s="1"/>
      <c r="L266" s="1"/>
      <c r="M266" s="1"/>
      <c r="N266" s="1"/>
      <c r="O266" s="1"/>
      <c r="P266" s="1"/>
    </row>
    <row r="267" ht="15.75" customHeight="1">
      <c r="A267" s="1"/>
      <c r="B267" s="1"/>
      <c r="C267" s="1"/>
      <c r="D267" s="1"/>
      <c r="E267" s="1"/>
      <c r="F267" s="1"/>
      <c r="G267" s="1"/>
      <c r="H267" s="1"/>
      <c r="I267" s="1"/>
      <c r="J267" s="1"/>
      <c r="K267" s="1"/>
      <c r="L267" s="1"/>
      <c r="M267" s="1"/>
      <c r="N267" s="1"/>
      <c r="O267" s="1"/>
      <c r="P267" s="1"/>
    </row>
    <row r="268" ht="15.75" customHeight="1">
      <c r="A268" s="1"/>
      <c r="B268" s="1"/>
      <c r="C268" s="1"/>
      <c r="D268" s="1"/>
      <c r="E268" s="1"/>
      <c r="F268" s="1"/>
      <c r="G268" s="1"/>
      <c r="H268" s="1"/>
      <c r="I268" s="1"/>
      <c r="J268" s="1"/>
      <c r="K268" s="1"/>
      <c r="L268" s="1"/>
      <c r="M268" s="1"/>
      <c r="N268" s="1"/>
      <c r="O268" s="1"/>
      <c r="P268" s="1"/>
    </row>
    <row r="269" ht="15.75" customHeight="1">
      <c r="A269" s="1"/>
      <c r="B269" s="1"/>
      <c r="C269" s="1"/>
      <c r="D269" s="1"/>
      <c r="E269" s="1"/>
      <c r="F269" s="1"/>
      <c r="G269" s="1"/>
      <c r="H269" s="1"/>
      <c r="I269" s="1"/>
      <c r="J269" s="1"/>
      <c r="K269" s="1"/>
      <c r="L269" s="1"/>
      <c r="M269" s="1"/>
      <c r="N269" s="1"/>
      <c r="O269" s="1"/>
      <c r="P269" s="1"/>
    </row>
    <row r="270" ht="15.75" customHeight="1">
      <c r="A270" s="1"/>
      <c r="B270" s="1"/>
      <c r="C270" s="1"/>
      <c r="D270" s="1"/>
      <c r="E270" s="1"/>
      <c r="F270" s="1"/>
      <c r="G270" s="1"/>
      <c r="H270" s="1"/>
      <c r="I270" s="1"/>
      <c r="J270" s="1"/>
      <c r="K270" s="1"/>
      <c r="L270" s="1"/>
      <c r="M270" s="1"/>
      <c r="N270" s="1"/>
      <c r="O270" s="1"/>
      <c r="P270" s="1"/>
    </row>
    <row r="271" ht="15.75" customHeight="1">
      <c r="A271" s="1"/>
      <c r="B271" s="1"/>
      <c r="C271" s="1"/>
      <c r="D271" s="1"/>
      <c r="E271" s="1"/>
      <c r="F271" s="1"/>
      <c r="G271" s="1"/>
      <c r="H271" s="1"/>
      <c r="I271" s="1"/>
      <c r="J271" s="1"/>
      <c r="K271" s="1"/>
      <c r="L271" s="1"/>
      <c r="M271" s="1"/>
      <c r="N271" s="1"/>
      <c r="O271" s="1"/>
      <c r="P271" s="1"/>
    </row>
    <row r="272" ht="15.75" customHeight="1">
      <c r="A272" s="1"/>
      <c r="B272" s="1"/>
      <c r="C272" s="1"/>
      <c r="D272" s="1"/>
      <c r="E272" s="1"/>
      <c r="F272" s="1"/>
      <c r="G272" s="1"/>
      <c r="H272" s="1"/>
      <c r="I272" s="1"/>
      <c r="J272" s="1"/>
      <c r="K272" s="1"/>
      <c r="L272" s="1"/>
      <c r="M272" s="1"/>
      <c r="N272" s="1"/>
      <c r="O272" s="1"/>
      <c r="P272" s="1"/>
    </row>
    <row r="273" ht="15.75" customHeight="1">
      <c r="A273" s="1"/>
      <c r="B273" s="1"/>
      <c r="C273" s="1"/>
      <c r="D273" s="1"/>
      <c r="E273" s="1"/>
      <c r="F273" s="1"/>
      <c r="G273" s="1"/>
      <c r="H273" s="1"/>
      <c r="I273" s="1"/>
      <c r="J273" s="1"/>
      <c r="K273" s="1"/>
      <c r="L273" s="1"/>
      <c r="M273" s="1"/>
      <c r="N273" s="1"/>
      <c r="O273" s="1"/>
      <c r="P273" s="1"/>
    </row>
    <row r="274" ht="15.75" customHeight="1">
      <c r="A274" s="1"/>
      <c r="B274" s="1"/>
      <c r="C274" s="1"/>
      <c r="D274" s="1"/>
      <c r="E274" s="1"/>
      <c r="F274" s="1"/>
      <c r="G274" s="1"/>
      <c r="H274" s="1"/>
      <c r="I274" s="1"/>
      <c r="J274" s="1"/>
      <c r="K274" s="1"/>
      <c r="L274" s="1"/>
      <c r="M274" s="1"/>
      <c r="N274" s="1"/>
      <c r="O274" s="1"/>
      <c r="P274" s="1"/>
    </row>
    <row r="275" ht="15.75" customHeight="1">
      <c r="A275" s="1"/>
      <c r="B275" s="1"/>
      <c r="C275" s="1"/>
      <c r="D275" s="1"/>
      <c r="E275" s="1"/>
      <c r="F275" s="1"/>
      <c r="G275" s="1"/>
      <c r="H275" s="1"/>
      <c r="I275" s="1"/>
      <c r="J275" s="1"/>
      <c r="K275" s="1"/>
      <c r="L275" s="1"/>
      <c r="M275" s="1"/>
      <c r="N275" s="1"/>
      <c r="O275" s="1"/>
      <c r="P275" s="1"/>
    </row>
    <row r="276" ht="15.75" customHeight="1">
      <c r="A276" s="1"/>
      <c r="B276" s="1"/>
      <c r="C276" s="1"/>
      <c r="D276" s="1"/>
      <c r="E276" s="1"/>
      <c r="F276" s="1"/>
      <c r="G276" s="1"/>
      <c r="H276" s="1"/>
      <c r="I276" s="1"/>
      <c r="J276" s="1"/>
      <c r="K276" s="1"/>
      <c r="L276" s="1"/>
      <c r="M276" s="1"/>
      <c r="N276" s="1"/>
      <c r="O276" s="1"/>
      <c r="P276" s="1"/>
    </row>
    <row r="277" ht="15.75" customHeight="1">
      <c r="A277" s="1"/>
      <c r="B277" s="1"/>
      <c r="C277" s="1"/>
      <c r="D277" s="1"/>
      <c r="E277" s="1"/>
      <c r="F277" s="1"/>
      <c r="G277" s="1"/>
      <c r="H277" s="1"/>
      <c r="I277" s="1"/>
      <c r="J277" s="1"/>
      <c r="K277" s="1"/>
      <c r="L277" s="1"/>
      <c r="M277" s="1"/>
      <c r="N277" s="1"/>
      <c r="O277" s="1"/>
      <c r="P277" s="1"/>
    </row>
    <row r="278" ht="15.75" customHeight="1">
      <c r="A278" s="1"/>
      <c r="B278" s="1"/>
      <c r="C278" s="1"/>
      <c r="D278" s="1"/>
      <c r="E278" s="1"/>
      <c r="F278" s="1"/>
      <c r="G278" s="1"/>
      <c r="H278" s="1"/>
      <c r="I278" s="1"/>
      <c r="J278" s="1"/>
      <c r="K278" s="1"/>
      <c r="L278" s="1"/>
      <c r="M278" s="1"/>
      <c r="N278" s="1"/>
      <c r="O278" s="1"/>
      <c r="P278" s="1"/>
    </row>
    <row r="279" ht="15.75" customHeight="1">
      <c r="A279" s="1"/>
      <c r="B279" s="1"/>
      <c r="C279" s="1"/>
      <c r="D279" s="1"/>
      <c r="E279" s="1"/>
      <c r="F279" s="1"/>
      <c r="G279" s="1"/>
      <c r="H279" s="1"/>
      <c r="I279" s="1"/>
      <c r="J279" s="1"/>
      <c r="K279" s="1"/>
      <c r="L279" s="1"/>
      <c r="M279" s="1"/>
      <c r="N279" s="1"/>
      <c r="O279" s="1"/>
      <c r="P279" s="1"/>
    </row>
    <row r="280" ht="15.75" customHeight="1">
      <c r="A280" s="1"/>
      <c r="B280" s="1"/>
      <c r="C280" s="1"/>
      <c r="D280" s="1"/>
      <c r="E280" s="1"/>
      <c r="F280" s="1"/>
      <c r="G280" s="1"/>
      <c r="H280" s="1"/>
      <c r="I280" s="1"/>
      <c r="J280" s="1"/>
      <c r="K280" s="1"/>
      <c r="L280" s="1"/>
      <c r="M280" s="1"/>
      <c r="N280" s="1"/>
      <c r="O280" s="1"/>
      <c r="P280" s="1"/>
    </row>
    <row r="281" ht="15.75" customHeight="1">
      <c r="A281" s="1"/>
      <c r="B281" s="1"/>
      <c r="C281" s="1"/>
      <c r="D281" s="1"/>
      <c r="E281" s="1"/>
      <c r="F281" s="1"/>
      <c r="G281" s="1"/>
      <c r="H281" s="1"/>
      <c r="I281" s="1"/>
      <c r="J281" s="1"/>
      <c r="K281" s="1"/>
      <c r="L281" s="1"/>
      <c r="M281" s="1"/>
      <c r="N281" s="1"/>
      <c r="O281" s="1"/>
      <c r="P281" s="1"/>
    </row>
    <row r="282" ht="15.75" customHeight="1">
      <c r="A282" s="1"/>
      <c r="B282" s="1"/>
      <c r="C282" s="1"/>
      <c r="D282" s="1"/>
      <c r="E282" s="1"/>
      <c r="F282" s="1"/>
      <c r="G282" s="1"/>
      <c r="H282" s="1"/>
      <c r="I282" s="1"/>
      <c r="J282" s="1"/>
      <c r="K282" s="1"/>
      <c r="L282" s="1"/>
      <c r="M282" s="1"/>
      <c r="N282" s="1"/>
      <c r="O282" s="1"/>
      <c r="P282" s="1"/>
    </row>
    <row r="283" ht="15.75" customHeight="1">
      <c r="A283" s="1"/>
      <c r="B283" s="1"/>
      <c r="C283" s="1"/>
      <c r="D283" s="1"/>
      <c r="E283" s="1"/>
      <c r="F283" s="1"/>
      <c r="G283" s="1"/>
      <c r="H283" s="1"/>
      <c r="I283" s="1"/>
      <c r="J283" s="1"/>
      <c r="K283" s="1"/>
      <c r="L283" s="1"/>
      <c r="M283" s="1"/>
      <c r="N283" s="1"/>
      <c r="O283" s="1"/>
      <c r="P283" s="1"/>
    </row>
    <row r="284" ht="15.75" customHeight="1">
      <c r="A284" s="1"/>
      <c r="B284" s="1"/>
      <c r="C284" s="1"/>
      <c r="D284" s="1"/>
      <c r="E284" s="1"/>
      <c r="F284" s="1"/>
      <c r="G284" s="1"/>
      <c r="H284" s="1"/>
      <c r="I284" s="1"/>
      <c r="J284" s="1"/>
      <c r="K284" s="1"/>
      <c r="L284" s="1"/>
      <c r="M284" s="1"/>
      <c r="N284" s="1"/>
      <c r="O284" s="1"/>
      <c r="P284" s="1"/>
    </row>
    <row r="285" ht="15.75" customHeight="1">
      <c r="A285" s="1"/>
      <c r="B285" s="1"/>
      <c r="C285" s="1"/>
      <c r="D285" s="1"/>
      <c r="E285" s="1"/>
      <c r="F285" s="1"/>
      <c r="G285" s="1"/>
      <c r="H285" s="1"/>
      <c r="I285" s="1"/>
      <c r="J285" s="1"/>
      <c r="K285" s="1"/>
      <c r="L285" s="1"/>
      <c r="M285" s="1"/>
      <c r="N285" s="1"/>
      <c r="O285" s="1"/>
      <c r="P285" s="1"/>
    </row>
    <row r="286" ht="15.75" customHeight="1">
      <c r="A286" s="1"/>
      <c r="B286" s="1"/>
      <c r="C286" s="1"/>
      <c r="D286" s="1"/>
      <c r="E286" s="1"/>
      <c r="F286" s="1"/>
      <c r="G286" s="1"/>
      <c r="H286" s="1"/>
      <c r="I286" s="1"/>
      <c r="J286" s="1"/>
      <c r="K286" s="1"/>
      <c r="L286" s="1"/>
      <c r="M286" s="1"/>
      <c r="N286" s="1"/>
      <c r="O286" s="1"/>
      <c r="P286" s="1"/>
    </row>
    <row r="287" ht="15.75" customHeight="1">
      <c r="A287" s="1"/>
      <c r="B287" s="1"/>
      <c r="C287" s="1"/>
      <c r="D287" s="1"/>
      <c r="E287" s="1"/>
      <c r="F287" s="1"/>
      <c r="G287" s="1"/>
      <c r="H287" s="1"/>
      <c r="I287" s="1"/>
      <c r="J287" s="1"/>
      <c r="K287" s="1"/>
      <c r="L287" s="1"/>
      <c r="M287" s="1"/>
      <c r="N287" s="1"/>
      <c r="O287" s="1"/>
      <c r="P287" s="1"/>
    </row>
    <row r="288" ht="15.75" customHeight="1">
      <c r="A288" s="1"/>
      <c r="B288" s="1"/>
      <c r="C288" s="1"/>
      <c r="D288" s="1"/>
      <c r="E288" s="1"/>
      <c r="F288" s="1"/>
      <c r="G288" s="1"/>
      <c r="H288" s="1"/>
      <c r="I288" s="1"/>
      <c r="J288" s="1"/>
      <c r="K288" s="1"/>
      <c r="L288" s="1"/>
      <c r="M288" s="1"/>
      <c r="N288" s="1"/>
      <c r="O288" s="1"/>
      <c r="P288" s="1"/>
    </row>
    <row r="289" ht="15.75" customHeight="1">
      <c r="A289" s="1"/>
      <c r="B289" s="1"/>
      <c r="C289" s="1"/>
      <c r="D289" s="1"/>
      <c r="E289" s="1"/>
      <c r="F289" s="1"/>
      <c r="G289" s="1"/>
      <c r="H289" s="1"/>
      <c r="I289" s="1"/>
      <c r="J289" s="1"/>
      <c r="K289" s="1"/>
      <c r="L289" s="1"/>
      <c r="M289" s="1"/>
      <c r="N289" s="1"/>
      <c r="O289" s="1"/>
      <c r="P289" s="1"/>
    </row>
    <row r="290" ht="15.75" customHeight="1">
      <c r="A290" s="1"/>
      <c r="B290" s="1"/>
      <c r="C290" s="1"/>
      <c r="D290" s="1"/>
      <c r="E290" s="1"/>
      <c r="F290" s="1"/>
      <c r="G290" s="1"/>
      <c r="H290" s="1"/>
      <c r="I290" s="1"/>
      <c r="J290" s="1"/>
      <c r="K290" s="1"/>
      <c r="L290" s="1"/>
      <c r="M290" s="1"/>
      <c r="N290" s="1"/>
      <c r="O290" s="1"/>
      <c r="P290" s="1"/>
    </row>
    <row r="291" ht="15.75" customHeight="1">
      <c r="A291" s="1"/>
      <c r="B291" s="1"/>
      <c r="C291" s="1"/>
      <c r="D291" s="1"/>
      <c r="E291" s="1"/>
      <c r="F291" s="1"/>
      <c r="G291" s="1"/>
      <c r="H291" s="1"/>
      <c r="I291" s="1"/>
      <c r="J291" s="1"/>
      <c r="K291" s="1"/>
      <c r="L291" s="1"/>
      <c r="M291" s="1"/>
      <c r="N291" s="1"/>
      <c r="O291" s="1"/>
      <c r="P291" s="1"/>
    </row>
    <row r="292" ht="15.75" customHeight="1">
      <c r="A292" s="1"/>
      <c r="B292" s="1"/>
      <c r="C292" s="1"/>
      <c r="D292" s="1"/>
      <c r="E292" s="1"/>
      <c r="F292" s="1"/>
      <c r="G292" s="1"/>
      <c r="H292" s="1"/>
      <c r="I292" s="1"/>
      <c r="J292" s="1"/>
      <c r="K292" s="1"/>
      <c r="L292" s="1"/>
      <c r="M292" s="1"/>
      <c r="N292" s="1"/>
      <c r="O292" s="1"/>
      <c r="P292" s="1"/>
    </row>
    <row r="293" ht="15.75" customHeight="1">
      <c r="A293" s="1"/>
      <c r="B293" s="1"/>
      <c r="C293" s="1"/>
      <c r="D293" s="1"/>
      <c r="E293" s="1"/>
      <c r="F293" s="1"/>
      <c r="G293" s="1"/>
      <c r="H293" s="1"/>
      <c r="I293" s="1"/>
      <c r="J293" s="1"/>
      <c r="K293" s="1"/>
      <c r="L293" s="1"/>
      <c r="M293" s="1"/>
      <c r="N293" s="1"/>
      <c r="O293" s="1"/>
      <c r="P293" s="1"/>
    </row>
    <row r="294" ht="15.75" customHeight="1">
      <c r="A294" s="1"/>
      <c r="B294" s="1"/>
      <c r="C294" s="1"/>
      <c r="D294" s="1"/>
      <c r="E294" s="1"/>
      <c r="F294" s="1"/>
      <c r="G294" s="1"/>
      <c r="H294" s="1"/>
      <c r="I294" s="1"/>
      <c r="J294" s="1"/>
      <c r="K294" s="1"/>
      <c r="L294" s="1"/>
      <c r="M294" s="1"/>
      <c r="N294" s="1"/>
      <c r="O294" s="1"/>
      <c r="P294" s="1"/>
    </row>
    <row r="295" ht="15.75" customHeight="1">
      <c r="A295" s="1"/>
      <c r="B295" s="1"/>
      <c r="C295" s="1"/>
      <c r="D295" s="1"/>
      <c r="E295" s="1"/>
      <c r="F295" s="1"/>
      <c r="G295" s="1"/>
      <c r="H295" s="1"/>
      <c r="I295" s="1"/>
      <c r="J295" s="1"/>
      <c r="K295" s="1"/>
      <c r="L295" s="1"/>
      <c r="M295" s="1"/>
      <c r="N295" s="1"/>
      <c r="O295" s="1"/>
      <c r="P295" s="1"/>
    </row>
    <row r="296" ht="15.75" customHeight="1">
      <c r="A296" s="1"/>
      <c r="B296" s="1"/>
      <c r="C296" s="1"/>
      <c r="D296" s="1"/>
      <c r="E296" s="1"/>
      <c r="F296" s="1"/>
      <c r="G296" s="1"/>
      <c r="H296" s="1"/>
      <c r="I296" s="1"/>
      <c r="J296" s="1"/>
      <c r="K296" s="1"/>
      <c r="L296" s="1"/>
      <c r="M296" s="1"/>
      <c r="N296" s="1"/>
      <c r="O296" s="1"/>
      <c r="P296" s="1"/>
    </row>
    <row r="297" ht="15.75" customHeight="1">
      <c r="A297" s="1"/>
      <c r="B297" s="1"/>
      <c r="C297" s="1"/>
      <c r="D297" s="1"/>
      <c r="E297" s="1"/>
      <c r="F297" s="1"/>
      <c r="G297" s="1"/>
      <c r="H297" s="1"/>
      <c r="I297" s="1"/>
      <c r="J297" s="1"/>
      <c r="K297" s="1"/>
      <c r="L297" s="1"/>
      <c r="M297" s="1"/>
      <c r="N297" s="1"/>
      <c r="O297" s="1"/>
      <c r="P297" s="1"/>
    </row>
    <row r="298" ht="15.75" customHeight="1">
      <c r="A298" s="1"/>
      <c r="B298" s="1"/>
      <c r="C298" s="1"/>
      <c r="D298" s="1"/>
      <c r="E298" s="1"/>
      <c r="F298" s="1"/>
      <c r="G298" s="1"/>
      <c r="H298" s="1"/>
      <c r="I298" s="1"/>
      <c r="J298" s="1"/>
      <c r="K298" s="1"/>
      <c r="L298" s="1"/>
      <c r="M298" s="1"/>
      <c r="N298" s="1"/>
      <c r="O298" s="1"/>
      <c r="P298" s="1"/>
    </row>
    <row r="299" ht="15.75" customHeight="1">
      <c r="A299" s="1"/>
      <c r="B299" s="1"/>
      <c r="C299" s="1"/>
      <c r="D299" s="1"/>
      <c r="E299" s="1"/>
      <c r="F299" s="1"/>
      <c r="G299" s="1"/>
      <c r="H299" s="1"/>
      <c r="I299" s="1"/>
      <c r="J299" s="1"/>
      <c r="K299" s="1"/>
      <c r="L299" s="1"/>
      <c r="M299" s="1"/>
      <c r="N299" s="1"/>
      <c r="O299" s="1"/>
      <c r="P299" s="1"/>
    </row>
    <row r="300" ht="15.75" customHeight="1">
      <c r="A300" s="1"/>
      <c r="B300" s="1"/>
      <c r="C300" s="1"/>
      <c r="D300" s="1"/>
      <c r="E300" s="1"/>
      <c r="F300" s="1"/>
      <c r="G300" s="1"/>
      <c r="H300" s="1"/>
      <c r="I300" s="1"/>
      <c r="J300" s="1"/>
      <c r="K300" s="1"/>
      <c r="L300" s="1"/>
      <c r="M300" s="1"/>
      <c r="N300" s="1"/>
      <c r="O300" s="1"/>
      <c r="P300" s="1"/>
    </row>
    <row r="301" ht="15.75" customHeight="1">
      <c r="A301" s="1"/>
      <c r="B301" s="1"/>
      <c r="C301" s="1"/>
      <c r="D301" s="1"/>
      <c r="E301" s="1"/>
      <c r="F301" s="1"/>
      <c r="G301" s="1"/>
      <c r="H301" s="1"/>
      <c r="I301" s="1"/>
      <c r="J301" s="1"/>
      <c r="K301" s="1"/>
      <c r="L301" s="1"/>
      <c r="M301" s="1"/>
      <c r="N301" s="1"/>
      <c r="O301" s="1"/>
      <c r="P301" s="1"/>
    </row>
    <row r="302" ht="15.75" customHeight="1">
      <c r="A302" s="1"/>
      <c r="B302" s="1"/>
      <c r="C302" s="1"/>
      <c r="D302" s="1"/>
      <c r="E302" s="1"/>
      <c r="F302" s="1"/>
      <c r="G302" s="1"/>
      <c r="H302" s="1"/>
      <c r="I302" s="1"/>
      <c r="J302" s="1"/>
      <c r="K302" s="1"/>
      <c r="L302" s="1"/>
      <c r="M302" s="1"/>
      <c r="N302" s="1"/>
      <c r="O302" s="1"/>
      <c r="P302" s="1"/>
    </row>
    <row r="303" ht="15.75" customHeight="1">
      <c r="A303" s="1"/>
      <c r="B303" s="1"/>
      <c r="C303" s="1"/>
      <c r="D303" s="1"/>
      <c r="E303" s="1"/>
      <c r="F303" s="1"/>
      <c r="G303" s="1"/>
      <c r="H303" s="1"/>
      <c r="I303" s="1"/>
      <c r="J303" s="1"/>
      <c r="K303" s="1"/>
      <c r="L303" s="1"/>
      <c r="M303" s="1"/>
      <c r="N303" s="1"/>
      <c r="O303" s="1"/>
      <c r="P303" s="1"/>
    </row>
    <row r="304" ht="15.75" customHeight="1">
      <c r="A304" s="1"/>
      <c r="B304" s="1"/>
      <c r="C304" s="1"/>
      <c r="D304" s="1"/>
      <c r="E304" s="1"/>
      <c r="F304" s="1"/>
      <c r="G304" s="1"/>
      <c r="H304" s="1"/>
      <c r="I304" s="1"/>
      <c r="J304" s="1"/>
      <c r="K304" s="1"/>
      <c r="L304" s="1"/>
      <c r="M304" s="1"/>
      <c r="N304" s="1"/>
      <c r="O304" s="1"/>
      <c r="P304" s="1"/>
    </row>
    <row r="305" ht="15.75" customHeight="1">
      <c r="A305" s="1"/>
      <c r="B305" s="1"/>
      <c r="C305" s="1"/>
      <c r="D305" s="1"/>
      <c r="E305" s="1"/>
      <c r="F305" s="1"/>
      <c r="G305" s="1"/>
      <c r="H305" s="1"/>
      <c r="I305" s="1"/>
      <c r="J305" s="1"/>
      <c r="K305" s="1"/>
      <c r="L305" s="1"/>
      <c r="M305" s="1"/>
      <c r="N305" s="1"/>
      <c r="O305" s="1"/>
      <c r="P305" s="1"/>
    </row>
    <row r="306" ht="15.75" customHeight="1">
      <c r="A306" s="1"/>
      <c r="B306" s="1"/>
      <c r="C306" s="1"/>
      <c r="D306" s="1"/>
      <c r="E306" s="1"/>
      <c r="F306" s="1"/>
      <c r="G306" s="1"/>
      <c r="H306" s="1"/>
      <c r="I306" s="1"/>
      <c r="J306" s="1"/>
      <c r="K306" s="1"/>
      <c r="L306" s="1"/>
      <c r="M306" s="1"/>
      <c r="N306" s="1"/>
      <c r="O306" s="1"/>
      <c r="P306" s="1"/>
    </row>
    <row r="307" ht="15.75" customHeight="1">
      <c r="A307" s="1"/>
      <c r="B307" s="1"/>
      <c r="C307" s="1"/>
      <c r="D307" s="1"/>
      <c r="E307" s="1"/>
      <c r="F307" s="1"/>
      <c r="G307" s="1"/>
      <c r="H307" s="1"/>
      <c r="I307" s="1"/>
      <c r="J307" s="1"/>
      <c r="K307" s="1"/>
      <c r="L307" s="1"/>
      <c r="M307" s="1"/>
      <c r="N307" s="1"/>
      <c r="O307" s="1"/>
      <c r="P307" s="1"/>
    </row>
    <row r="308" ht="15.75" customHeight="1">
      <c r="A308" s="1"/>
      <c r="B308" s="1"/>
      <c r="C308" s="1"/>
      <c r="D308" s="1"/>
      <c r="E308" s="1"/>
      <c r="F308" s="1"/>
      <c r="G308" s="1"/>
      <c r="H308" s="1"/>
      <c r="I308" s="1"/>
      <c r="J308" s="1"/>
      <c r="K308" s="1"/>
      <c r="L308" s="1"/>
      <c r="M308" s="1"/>
      <c r="N308" s="1"/>
      <c r="O308" s="1"/>
      <c r="P308" s="1"/>
    </row>
    <row r="309" ht="15.75" customHeight="1">
      <c r="A309" s="1"/>
      <c r="B309" s="1"/>
      <c r="C309" s="1"/>
      <c r="D309" s="1"/>
      <c r="E309" s="1"/>
      <c r="F309" s="1"/>
      <c r="G309" s="1"/>
      <c r="H309" s="1"/>
      <c r="I309" s="1"/>
      <c r="J309" s="1"/>
      <c r="K309" s="1"/>
      <c r="L309" s="1"/>
      <c r="M309" s="1"/>
      <c r="N309" s="1"/>
      <c r="O309" s="1"/>
      <c r="P309" s="1"/>
    </row>
    <row r="310" ht="15.75" customHeight="1">
      <c r="A310" s="1"/>
      <c r="B310" s="1"/>
      <c r="C310" s="1"/>
      <c r="D310" s="1"/>
      <c r="E310" s="1"/>
      <c r="F310" s="1"/>
      <c r="G310" s="1"/>
      <c r="H310" s="1"/>
      <c r="I310" s="1"/>
      <c r="J310" s="1"/>
      <c r="K310" s="1"/>
      <c r="L310" s="1"/>
      <c r="M310" s="1"/>
      <c r="N310" s="1"/>
      <c r="O310" s="1"/>
      <c r="P310" s="1"/>
    </row>
    <row r="311" ht="15.75" customHeight="1">
      <c r="A311" s="1"/>
      <c r="B311" s="1"/>
      <c r="C311" s="1"/>
      <c r="D311" s="1"/>
      <c r="E311" s="1"/>
      <c r="F311" s="1"/>
      <c r="G311" s="1"/>
      <c r="H311" s="1"/>
      <c r="I311" s="1"/>
      <c r="J311" s="1"/>
      <c r="K311" s="1"/>
      <c r="L311" s="1"/>
      <c r="M311" s="1"/>
      <c r="N311" s="1"/>
      <c r="O311" s="1"/>
      <c r="P311" s="1"/>
    </row>
    <row r="312" ht="15.75" customHeight="1">
      <c r="A312" s="1"/>
      <c r="B312" s="1"/>
      <c r="C312" s="1"/>
      <c r="D312" s="1"/>
      <c r="E312" s="1"/>
      <c r="F312" s="1"/>
      <c r="G312" s="1"/>
      <c r="H312" s="1"/>
      <c r="I312" s="1"/>
      <c r="J312" s="1"/>
      <c r="K312" s="1"/>
      <c r="L312" s="1"/>
      <c r="M312" s="1"/>
      <c r="N312" s="1"/>
      <c r="O312" s="1"/>
      <c r="P312" s="1"/>
    </row>
    <row r="313" ht="15.75" customHeight="1">
      <c r="A313" s="1"/>
      <c r="B313" s="1"/>
      <c r="C313" s="1"/>
      <c r="D313" s="1"/>
      <c r="E313" s="1"/>
      <c r="F313" s="1"/>
      <c r="G313" s="1"/>
      <c r="H313" s="1"/>
      <c r="I313" s="1"/>
      <c r="J313" s="1"/>
      <c r="K313" s="1"/>
      <c r="L313" s="1"/>
      <c r="M313" s="1"/>
      <c r="N313" s="1"/>
      <c r="O313" s="1"/>
      <c r="P313" s="1"/>
    </row>
    <row r="314" ht="15.75" customHeight="1">
      <c r="A314" s="1"/>
      <c r="B314" s="1"/>
      <c r="C314" s="1"/>
      <c r="D314" s="1"/>
      <c r="E314" s="1"/>
      <c r="F314" s="1"/>
      <c r="G314" s="1"/>
      <c r="H314" s="1"/>
      <c r="I314" s="1"/>
      <c r="J314" s="1"/>
      <c r="K314" s="1"/>
      <c r="L314" s="1"/>
      <c r="M314" s="1"/>
      <c r="N314" s="1"/>
      <c r="O314" s="1"/>
      <c r="P314" s="1"/>
    </row>
    <row r="315" ht="15.75" customHeight="1">
      <c r="A315" s="1"/>
      <c r="B315" s="1"/>
      <c r="C315" s="1"/>
      <c r="D315" s="1"/>
      <c r="E315" s="1"/>
      <c r="F315" s="1"/>
      <c r="G315" s="1"/>
      <c r="H315" s="1"/>
      <c r="I315" s="1"/>
      <c r="J315" s="1"/>
      <c r="K315" s="1"/>
      <c r="L315" s="1"/>
      <c r="M315" s="1"/>
      <c r="N315" s="1"/>
      <c r="O315" s="1"/>
      <c r="P315" s="1"/>
    </row>
    <row r="316" ht="15.75" customHeight="1">
      <c r="A316" s="1"/>
      <c r="B316" s="1"/>
      <c r="C316" s="1"/>
      <c r="D316" s="1"/>
      <c r="E316" s="1"/>
      <c r="F316" s="1"/>
      <c r="G316" s="1"/>
      <c r="H316" s="1"/>
      <c r="I316" s="1"/>
      <c r="J316" s="1"/>
      <c r="K316" s="1"/>
      <c r="L316" s="1"/>
      <c r="M316" s="1"/>
      <c r="N316" s="1"/>
      <c r="O316" s="1"/>
      <c r="P316" s="1"/>
    </row>
    <row r="317" ht="15.75" customHeight="1">
      <c r="A317" s="1"/>
      <c r="B317" s="1"/>
      <c r="C317" s="1"/>
      <c r="D317" s="1"/>
      <c r="E317" s="1"/>
      <c r="F317" s="1"/>
      <c r="G317" s="1"/>
      <c r="H317" s="1"/>
      <c r="I317" s="1"/>
      <c r="J317" s="1"/>
      <c r="K317" s="1"/>
      <c r="L317" s="1"/>
      <c r="M317" s="1"/>
      <c r="N317" s="1"/>
      <c r="O317" s="1"/>
      <c r="P317" s="1"/>
    </row>
    <row r="318" ht="15.75" customHeight="1">
      <c r="A318" s="1"/>
      <c r="B318" s="1"/>
      <c r="C318" s="1"/>
      <c r="D318" s="1"/>
      <c r="E318" s="1"/>
      <c r="F318" s="1"/>
      <c r="G318" s="1"/>
      <c r="H318" s="1"/>
      <c r="I318" s="1"/>
      <c r="J318" s="1"/>
      <c r="K318" s="1"/>
      <c r="L318" s="1"/>
      <c r="M318" s="1"/>
      <c r="N318" s="1"/>
      <c r="O318" s="1"/>
      <c r="P318" s="1"/>
    </row>
    <row r="319" ht="15.75" customHeight="1">
      <c r="A319" s="1"/>
      <c r="B319" s="1"/>
      <c r="C319" s="1"/>
      <c r="D319" s="1"/>
      <c r="E319" s="1"/>
      <c r="F319" s="1"/>
      <c r="G319" s="1"/>
      <c r="H319" s="1"/>
      <c r="I319" s="1"/>
      <c r="J319" s="1"/>
      <c r="K319" s="1"/>
      <c r="L319" s="1"/>
      <c r="M319" s="1"/>
      <c r="N319" s="1"/>
      <c r="O319" s="1"/>
      <c r="P319" s="1"/>
    </row>
    <row r="320" ht="15.75" customHeight="1">
      <c r="A320" s="1"/>
      <c r="B320" s="1"/>
      <c r="C320" s="1"/>
      <c r="D320" s="1"/>
      <c r="E320" s="1"/>
      <c r="F320" s="1"/>
      <c r="G320" s="1"/>
      <c r="H320" s="1"/>
      <c r="I320" s="1"/>
      <c r="J320" s="1"/>
      <c r="K320" s="1"/>
      <c r="L320" s="1"/>
      <c r="M320" s="1"/>
      <c r="N320" s="1"/>
      <c r="O320" s="1"/>
      <c r="P320" s="1"/>
    </row>
    <row r="321" ht="15.75" customHeight="1">
      <c r="A321" s="1"/>
      <c r="B321" s="1"/>
      <c r="C321" s="1"/>
      <c r="D321" s="1"/>
      <c r="E321" s="1"/>
      <c r="F321" s="1"/>
      <c r="G321" s="1"/>
      <c r="H321" s="1"/>
      <c r="I321" s="1"/>
      <c r="J321" s="1"/>
      <c r="K321" s="1"/>
      <c r="L321" s="1"/>
      <c r="M321" s="1"/>
      <c r="N321" s="1"/>
      <c r="O321" s="1"/>
      <c r="P321" s="1"/>
    </row>
    <row r="322" ht="15.75" customHeight="1">
      <c r="A322" s="1"/>
      <c r="B322" s="1"/>
      <c r="C322" s="1"/>
      <c r="D322" s="1"/>
      <c r="E322" s="1"/>
      <c r="F322" s="1"/>
      <c r="G322" s="1"/>
      <c r="H322" s="1"/>
      <c r="I322" s="1"/>
      <c r="J322" s="1"/>
      <c r="K322" s="1"/>
      <c r="L322" s="1"/>
      <c r="M322" s="1"/>
      <c r="N322" s="1"/>
      <c r="O322" s="1"/>
      <c r="P322" s="1"/>
    </row>
    <row r="323" ht="15.75" customHeight="1">
      <c r="A323" s="1"/>
      <c r="B323" s="1"/>
      <c r="C323" s="1"/>
      <c r="D323" s="1"/>
      <c r="E323" s="1"/>
      <c r="F323" s="1"/>
      <c r="G323" s="1"/>
      <c r="H323" s="1"/>
      <c r="I323" s="1"/>
      <c r="J323" s="1"/>
      <c r="K323" s="1"/>
      <c r="L323" s="1"/>
      <c r="M323" s="1"/>
      <c r="N323" s="1"/>
      <c r="O323" s="1"/>
      <c r="P323" s="1"/>
    </row>
    <row r="324" ht="15.75" customHeight="1">
      <c r="A324" s="1"/>
      <c r="B324" s="1"/>
      <c r="C324" s="1"/>
      <c r="D324" s="1"/>
      <c r="E324" s="1"/>
      <c r="F324" s="1"/>
      <c r="G324" s="1"/>
      <c r="H324" s="1"/>
      <c r="I324" s="1"/>
      <c r="J324" s="1"/>
      <c r="K324" s="1"/>
      <c r="L324" s="1"/>
      <c r="M324" s="1"/>
      <c r="N324" s="1"/>
      <c r="O324" s="1"/>
      <c r="P324" s="1"/>
    </row>
    <row r="325" ht="15.75" customHeight="1">
      <c r="A325" s="1"/>
      <c r="B325" s="1"/>
      <c r="C325" s="1"/>
      <c r="D325" s="1"/>
      <c r="E325" s="1"/>
      <c r="F325" s="1"/>
      <c r="G325" s="1"/>
      <c r="H325" s="1"/>
      <c r="I325" s="1"/>
      <c r="J325" s="1"/>
      <c r="K325" s="1"/>
      <c r="L325" s="1"/>
      <c r="M325" s="1"/>
      <c r="N325" s="1"/>
      <c r="O325" s="1"/>
      <c r="P325" s="1"/>
    </row>
    <row r="326" ht="15.75" customHeight="1">
      <c r="A326" s="1"/>
      <c r="B326" s="1"/>
      <c r="C326" s="1"/>
      <c r="D326" s="1"/>
      <c r="E326" s="1"/>
      <c r="F326" s="1"/>
      <c r="G326" s="1"/>
      <c r="H326" s="1"/>
      <c r="I326" s="1"/>
      <c r="J326" s="1"/>
      <c r="K326" s="1"/>
      <c r="L326" s="1"/>
      <c r="M326" s="1"/>
      <c r="N326" s="1"/>
      <c r="O326" s="1"/>
      <c r="P326" s="1"/>
    </row>
    <row r="327" ht="15.75" customHeight="1">
      <c r="A327" s="1"/>
      <c r="B327" s="1"/>
      <c r="C327" s="1"/>
      <c r="D327" s="1"/>
      <c r="E327" s="1"/>
      <c r="F327" s="1"/>
      <c r="G327" s="1"/>
      <c r="H327" s="1"/>
      <c r="I327" s="1"/>
      <c r="J327" s="1"/>
      <c r="K327" s="1"/>
      <c r="L327" s="1"/>
      <c r="M327" s="1"/>
      <c r="N327" s="1"/>
      <c r="O327" s="1"/>
      <c r="P327" s="1"/>
    </row>
    <row r="328" ht="15.75" customHeight="1">
      <c r="A328" s="1"/>
      <c r="B328" s="1"/>
      <c r="C328" s="1"/>
      <c r="D328" s="1"/>
      <c r="E328" s="1"/>
      <c r="F328" s="1"/>
      <c r="G328" s="1"/>
      <c r="H328" s="1"/>
      <c r="I328" s="1"/>
      <c r="J328" s="1"/>
      <c r="K328" s="1"/>
      <c r="L328" s="1"/>
      <c r="M328" s="1"/>
      <c r="N328" s="1"/>
      <c r="O328" s="1"/>
      <c r="P328" s="1"/>
    </row>
    <row r="329" ht="15.75" customHeight="1">
      <c r="A329" s="1"/>
      <c r="B329" s="1"/>
      <c r="C329" s="1"/>
      <c r="D329" s="1"/>
      <c r="E329" s="1"/>
      <c r="F329" s="1"/>
      <c r="G329" s="1"/>
      <c r="H329" s="1"/>
      <c r="I329" s="1"/>
      <c r="J329" s="1"/>
      <c r="K329" s="1"/>
      <c r="L329" s="1"/>
      <c r="M329" s="1"/>
      <c r="N329" s="1"/>
      <c r="O329" s="1"/>
      <c r="P329" s="1"/>
    </row>
    <row r="330" ht="15.75" customHeight="1">
      <c r="A330" s="1"/>
      <c r="B330" s="1"/>
      <c r="C330" s="1"/>
      <c r="D330" s="1"/>
      <c r="E330" s="1"/>
      <c r="F330" s="1"/>
      <c r="G330" s="1"/>
      <c r="H330" s="1"/>
      <c r="I330" s="1"/>
      <c r="J330" s="1"/>
      <c r="K330" s="1"/>
      <c r="L330" s="1"/>
      <c r="M330" s="1"/>
      <c r="N330" s="1"/>
      <c r="O330" s="1"/>
      <c r="P330" s="1"/>
    </row>
    <row r="331" ht="15.75" customHeight="1">
      <c r="A331" s="1"/>
      <c r="B331" s="1"/>
      <c r="C331" s="1"/>
      <c r="D331" s="1"/>
      <c r="E331" s="1"/>
      <c r="F331" s="1"/>
      <c r="G331" s="1"/>
      <c r="H331" s="1"/>
      <c r="I331" s="1"/>
      <c r="J331" s="1"/>
      <c r="K331" s="1"/>
      <c r="L331" s="1"/>
      <c r="M331" s="1"/>
      <c r="N331" s="1"/>
      <c r="O331" s="1"/>
      <c r="P331" s="1"/>
    </row>
    <row r="332" ht="15.75" customHeight="1">
      <c r="A332" s="1"/>
      <c r="B332" s="1"/>
      <c r="C332" s="1"/>
      <c r="D332" s="1"/>
      <c r="E332" s="1"/>
      <c r="F332" s="1"/>
      <c r="G332" s="1"/>
      <c r="H332" s="1"/>
      <c r="I332" s="1"/>
      <c r="J332" s="1"/>
      <c r="K332" s="1"/>
      <c r="L332" s="1"/>
      <c r="M332" s="1"/>
      <c r="N332" s="1"/>
      <c r="O332" s="1"/>
      <c r="P332" s="1"/>
    </row>
    <row r="333" ht="15.75" customHeight="1">
      <c r="A333" s="1"/>
      <c r="B333" s="1"/>
      <c r="C333" s="1"/>
      <c r="D333" s="1"/>
      <c r="E333" s="1"/>
      <c r="F333" s="1"/>
      <c r="G333" s="1"/>
      <c r="H333" s="1"/>
      <c r="I333" s="1"/>
      <c r="J333" s="1"/>
      <c r="K333" s="1"/>
      <c r="L333" s="1"/>
      <c r="M333" s="1"/>
      <c r="N333" s="1"/>
      <c r="O333" s="1"/>
      <c r="P333" s="1"/>
    </row>
    <row r="334" ht="15.75" customHeight="1">
      <c r="A334" s="1"/>
      <c r="B334" s="1"/>
      <c r="C334" s="1"/>
      <c r="D334" s="1"/>
      <c r="E334" s="1"/>
      <c r="F334" s="1"/>
      <c r="G334" s="1"/>
      <c r="H334" s="1"/>
      <c r="I334" s="1"/>
      <c r="J334" s="1"/>
      <c r="K334" s="1"/>
      <c r="L334" s="1"/>
      <c r="M334" s="1"/>
      <c r="N334" s="1"/>
      <c r="O334" s="1"/>
      <c r="P334" s="1"/>
    </row>
    <row r="335" ht="15.75" customHeight="1">
      <c r="A335" s="1"/>
      <c r="B335" s="1"/>
      <c r="C335" s="1"/>
      <c r="D335" s="1"/>
      <c r="E335" s="1"/>
      <c r="F335" s="1"/>
      <c r="G335" s="1"/>
      <c r="H335" s="1"/>
      <c r="I335" s="1"/>
      <c r="J335" s="1"/>
      <c r="K335" s="1"/>
      <c r="L335" s="1"/>
      <c r="M335" s="1"/>
      <c r="N335" s="1"/>
      <c r="O335" s="1"/>
      <c r="P335" s="1"/>
    </row>
    <row r="336" ht="15.75" customHeight="1">
      <c r="A336" s="1"/>
      <c r="B336" s="1"/>
      <c r="C336" s="1"/>
      <c r="D336" s="1"/>
      <c r="E336" s="1"/>
      <c r="F336" s="1"/>
      <c r="G336" s="1"/>
      <c r="H336" s="1"/>
      <c r="I336" s="1"/>
      <c r="J336" s="1"/>
      <c r="K336" s="1"/>
      <c r="L336" s="1"/>
      <c r="M336" s="1"/>
      <c r="N336" s="1"/>
      <c r="O336" s="1"/>
      <c r="P336" s="1"/>
    </row>
    <row r="337" ht="15.75" customHeight="1">
      <c r="A337" s="1"/>
      <c r="B337" s="1"/>
      <c r="C337" s="1"/>
      <c r="D337" s="1"/>
      <c r="E337" s="1"/>
      <c r="F337" s="1"/>
      <c r="G337" s="1"/>
      <c r="H337" s="1"/>
      <c r="I337" s="1"/>
      <c r="J337" s="1"/>
      <c r="K337" s="1"/>
      <c r="L337" s="1"/>
      <c r="M337" s="1"/>
      <c r="N337" s="1"/>
      <c r="O337" s="1"/>
      <c r="P337" s="1"/>
    </row>
    <row r="338" ht="15.75" customHeight="1">
      <c r="A338" s="1"/>
      <c r="B338" s="1"/>
      <c r="C338" s="1"/>
      <c r="D338" s="1"/>
      <c r="E338" s="1"/>
      <c r="F338" s="1"/>
      <c r="G338" s="1"/>
      <c r="H338" s="1"/>
      <c r="I338" s="1"/>
      <c r="J338" s="1"/>
      <c r="K338" s="1"/>
      <c r="L338" s="1"/>
      <c r="M338" s="1"/>
      <c r="N338" s="1"/>
      <c r="O338" s="1"/>
      <c r="P338" s="1"/>
    </row>
    <row r="339" ht="15.75" customHeight="1">
      <c r="A339" s="1"/>
      <c r="B339" s="1"/>
      <c r="C339" s="1"/>
      <c r="D339" s="1"/>
      <c r="E339" s="1"/>
      <c r="F339" s="1"/>
      <c r="G339" s="1"/>
      <c r="H339" s="1"/>
      <c r="I339" s="1"/>
      <c r="J339" s="1"/>
      <c r="K339" s="1"/>
      <c r="L339" s="1"/>
      <c r="M339" s="1"/>
      <c r="N339" s="1"/>
      <c r="O339" s="1"/>
      <c r="P339" s="1"/>
    </row>
    <row r="340" ht="15.75" customHeight="1">
      <c r="A340" s="1"/>
      <c r="B340" s="1"/>
      <c r="C340" s="1"/>
      <c r="D340" s="1"/>
      <c r="E340" s="1"/>
      <c r="F340" s="1"/>
      <c r="G340" s="1"/>
      <c r="H340" s="1"/>
      <c r="I340" s="1"/>
      <c r="J340" s="1"/>
      <c r="K340" s="1"/>
      <c r="L340" s="1"/>
      <c r="M340" s="1"/>
      <c r="N340" s="1"/>
      <c r="O340" s="1"/>
      <c r="P340" s="1"/>
    </row>
    <row r="341" ht="15.75" customHeight="1">
      <c r="A341" s="1"/>
      <c r="B341" s="1"/>
      <c r="C341" s="1"/>
      <c r="D341" s="1"/>
      <c r="E341" s="1"/>
      <c r="F341" s="1"/>
      <c r="G341" s="1"/>
      <c r="H341" s="1"/>
      <c r="I341" s="1"/>
      <c r="J341" s="1"/>
      <c r="K341" s="1"/>
      <c r="L341" s="1"/>
      <c r="M341" s="1"/>
      <c r="N341" s="1"/>
      <c r="O341" s="1"/>
      <c r="P341" s="1"/>
    </row>
    <row r="342" ht="15.75" customHeight="1">
      <c r="A342" s="1"/>
      <c r="B342" s="1"/>
      <c r="C342" s="1"/>
      <c r="D342" s="1"/>
      <c r="E342" s="1"/>
      <c r="F342" s="1"/>
      <c r="G342" s="1"/>
      <c r="H342" s="1"/>
      <c r="I342" s="1"/>
      <c r="J342" s="1"/>
      <c r="K342" s="1"/>
      <c r="L342" s="1"/>
      <c r="M342" s="1"/>
      <c r="N342" s="1"/>
      <c r="O342" s="1"/>
      <c r="P342" s="1"/>
    </row>
    <row r="343" ht="15.75" customHeight="1">
      <c r="A343" s="1"/>
      <c r="B343" s="1"/>
      <c r="C343" s="1"/>
      <c r="D343" s="1"/>
      <c r="E343" s="1"/>
      <c r="F343" s="1"/>
      <c r="G343" s="1"/>
      <c r="H343" s="1"/>
      <c r="I343" s="1"/>
      <c r="J343" s="1"/>
      <c r="K343" s="1"/>
      <c r="L343" s="1"/>
      <c r="M343" s="1"/>
      <c r="N343" s="1"/>
      <c r="O343" s="1"/>
      <c r="P343" s="1"/>
    </row>
    <row r="344" ht="15.75" customHeight="1">
      <c r="A344" s="1"/>
      <c r="B344" s="1"/>
      <c r="C344" s="1"/>
      <c r="D344" s="1"/>
      <c r="E344" s="1"/>
      <c r="F344" s="1"/>
      <c r="G344" s="1"/>
      <c r="H344" s="1"/>
      <c r="I344" s="1"/>
      <c r="J344" s="1"/>
      <c r="K344" s="1"/>
      <c r="L344" s="1"/>
      <c r="M344" s="1"/>
      <c r="N344" s="1"/>
      <c r="O344" s="1"/>
      <c r="P344" s="1"/>
    </row>
    <row r="345" ht="15.75" customHeight="1">
      <c r="A345" s="1"/>
      <c r="B345" s="1"/>
      <c r="C345" s="1"/>
      <c r="D345" s="1"/>
      <c r="E345" s="1"/>
      <c r="F345" s="1"/>
      <c r="G345" s="1"/>
      <c r="H345" s="1"/>
      <c r="I345" s="1"/>
      <c r="J345" s="1"/>
      <c r="K345" s="1"/>
      <c r="L345" s="1"/>
      <c r="M345" s="1"/>
      <c r="N345" s="1"/>
      <c r="O345" s="1"/>
      <c r="P345" s="1"/>
    </row>
    <row r="346" ht="15.75" customHeight="1">
      <c r="A346" s="1"/>
      <c r="B346" s="1"/>
      <c r="C346" s="1"/>
      <c r="D346" s="1"/>
      <c r="E346" s="1"/>
      <c r="F346" s="1"/>
      <c r="G346" s="1"/>
      <c r="H346" s="1"/>
      <c r="I346" s="1"/>
      <c r="J346" s="1"/>
      <c r="K346" s="1"/>
      <c r="L346" s="1"/>
      <c r="M346" s="1"/>
      <c r="N346" s="1"/>
      <c r="O346" s="1"/>
      <c r="P346" s="1"/>
    </row>
    <row r="347" ht="15.75" customHeight="1">
      <c r="A347" s="1"/>
      <c r="B347" s="1"/>
      <c r="C347" s="1"/>
      <c r="D347" s="1"/>
      <c r="E347" s="1"/>
      <c r="F347" s="1"/>
      <c r="G347" s="1"/>
      <c r="H347" s="1"/>
      <c r="I347" s="1"/>
      <c r="J347" s="1"/>
      <c r="K347" s="1"/>
      <c r="L347" s="1"/>
      <c r="M347" s="1"/>
      <c r="N347" s="1"/>
      <c r="O347" s="1"/>
      <c r="P347" s="1"/>
    </row>
    <row r="348" ht="15.75" customHeight="1">
      <c r="A348" s="1"/>
      <c r="B348" s="1"/>
      <c r="C348" s="1"/>
      <c r="D348" s="1"/>
      <c r="E348" s="1"/>
      <c r="F348" s="1"/>
      <c r="G348" s="1"/>
      <c r="H348" s="1"/>
      <c r="I348" s="1"/>
      <c r="J348" s="1"/>
      <c r="K348" s="1"/>
      <c r="L348" s="1"/>
      <c r="M348" s="1"/>
      <c r="N348" s="1"/>
      <c r="O348" s="1"/>
      <c r="P348" s="1"/>
    </row>
    <row r="349" ht="15.75" customHeight="1">
      <c r="A349" s="1"/>
      <c r="B349" s="1"/>
      <c r="C349" s="1"/>
      <c r="D349" s="1"/>
      <c r="E349" s="1"/>
      <c r="F349" s="1"/>
      <c r="G349" s="1"/>
      <c r="H349" s="1"/>
      <c r="I349" s="1"/>
      <c r="J349" s="1"/>
      <c r="K349" s="1"/>
      <c r="L349" s="1"/>
      <c r="M349" s="1"/>
      <c r="N349" s="1"/>
      <c r="O349" s="1"/>
      <c r="P349" s="1"/>
    </row>
    <row r="350" ht="15.75" customHeight="1">
      <c r="A350" s="1"/>
      <c r="B350" s="1"/>
      <c r="C350" s="1"/>
      <c r="D350" s="1"/>
      <c r="E350" s="1"/>
      <c r="F350" s="1"/>
      <c r="G350" s="1"/>
      <c r="H350" s="1"/>
      <c r="I350" s="1"/>
      <c r="J350" s="1"/>
      <c r="K350" s="1"/>
      <c r="L350" s="1"/>
      <c r="M350" s="1"/>
      <c r="N350" s="1"/>
      <c r="O350" s="1"/>
      <c r="P350" s="1"/>
    </row>
    <row r="351" ht="15.75" customHeight="1">
      <c r="A351" s="1"/>
      <c r="B351" s="1"/>
      <c r="C351" s="1"/>
      <c r="D351" s="1"/>
      <c r="E351" s="1"/>
      <c r="F351" s="1"/>
      <c r="G351" s="1"/>
      <c r="H351" s="1"/>
      <c r="I351" s="1"/>
      <c r="J351" s="1"/>
      <c r="K351" s="1"/>
      <c r="L351" s="1"/>
      <c r="M351" s="1"/>
      <c r="N351" s="1"/>
      <c r="O351" s="1"/>
      <c r="P351" s="1"/>
    </row>
    <row r="352" ht="15.75" customHeight="1">
      <c r="A352" s="1"/>
      <c r="B352" s="1"/>
      <c r="C352" s="1"/>
      <c r="D352" s="1"/>
      <c r="E352" s="1"/>
      <c r="F352" s="1"/>
      <c r="G352" s="1"/>
      <c r="H352" s="1"/>
      <c r="I352" s="1"/>
      <c r="J352" s="1"/>
      <c r="K352" s="1"/>
      <c r="L352" s="1"/>
      <c r="M352" s="1"/>
      <c r="N352" s="1"/>
      <c r="O352" s="1"/>
      <c r="P352" s="1"/>
    </row>
    <row r="353" ht="15.75" customHeight="1">
      <c r="A353" s="1"/>
      <c r="B353" s="1"/>
      <c r="C353" s="1"/>
      <c r="D353" s="1"/>
      <c r="E353" s="1"/>
      <c r="F353" s="1"/>
      <c r="G353" s="1"/>
      <c r="H353" s="1"/>
      <c r="I353" s="1"/>
      <c r="J353" s="1"/>
      <c r="K353" s="1"/>
      <c r="L353" s="1"/>
      <c r="M353" s="1"/>
      <c r="N353" s="1"/>
      <c r="O353" s="1"/>
      <c r="P353" s="1"/>
    </row>
    <row r="354" ht="15.75" customHeight="1">
      <c r="A354" s="1"/>
      <c r="B354" s="1"/>
      <c r="C354" s="1"/>
      <c r="D354" s="1"/>
      <c r="E354" s="1"/>
      <c r="F354" s="1"/>
      <c r="G354" s="1"/>
      <c r="H354" s="1"/>
      <c r="I354" s="1"/>
      <c r="J354" s="1"/>
      <c r="K354" s="1"/>
      <c r="L354" s="1"/>
      <c r="M354" s="1"/>
      <c r="N354" s="1"/>
      <c r="O354" s="1"/>
      <c r="P354" s="1"/>
    </row>
    <row r="355" ht="15.75" customHeight="1">
      <c r="A355" s="1"/>
      <c r="B355" s="1"/>
      <c r="C355" s="1"/>
      <c r="D355" s="1"/>
      <c r="E355" s="1"/>
      <c r="F355" s="1"/>
      <c r="G355" s="1"/>
      <c r="H355" s="1"/>
      <c r="I355" s="1"/>
      <c r="J355" s="1"/>
      <c r="K355" s="1"/>
      <c r="L355" s="1"/>
      <c r="M355" s="1"/>
      <c r="N355" s="1"/>
      <c r="O355" s="1"/>
      <c r="P355" s="1"/>
    </row>
    <row r="356" ht="15.75" customHeight="1">
      <c r="A356" s="1"/>
      <c r="B356" s="1"/>
      <c r="C356" s="1"/>
      <c r="D356" s="1"/>
      <c r="E356" s="1"/>
      <c r="F356" s="1"/>
      <c r="G356" s="1"/>
      <c r="H356" s="1"/>
      <c r="I356" s="1"/>
      <c r="J356" s="1"/>
      <c r="K356" s="1"/>
      <c r="L356" s="1"/>
      <c r="M356" s="1"/>
      <c r="N356" s="1"/>
      <c r="O356" s="1"/>
      <c r="P356" s="1"/>
    </row>
    <row r="357" ht="15.75" customHeight="1">
      <c r="A357" s="1"/>
      <c r="B357" s="1"/>
      <c r="C357" s="1"/>
      <c r="D357" s="1"/>
      <c r="E357" s="1"/>
      <c r="F357" s="1"/>
      <c r="G357" s="1"/>
      <c r="H357" s="1"/>
      <c r="I357" s="1"/>
      <c r="J357" s="1"/>
      <c r="K357" s="1"/>
      <c r="L357" s="1"/>
      <c r="M357" s="1"/>
      <c r="N357" s="1"/>
      <c r="O357" s="1"/>
      <c r="P357" s="1"/>
    </row>
    <row r="358" ht="15.75" customHeight="1">
      <c r="A358" s="1"/>
      <c r="B358" s="1"/>
      <c r="C358" s="1"/>
      <c r="D358" s="1"/>
      <c r="E358" s="1"/>
      <c r="F358" s="1"/>
      <c r="G358" s="1"/>
      <c r="H358" s="1"/>
      <c r="I358" s="1"/>
      <c r="J358" s="1"/>
      <c r="K358" s="1"/>
      <c r="L358" s="1"/>
      <c r="M358" s="1"/>
      <c r="N358" s="1"/>
      <c r="O358" s="1"/>
      <c r="P358" s="1"/>
    </row>
    <row r="359" ht="15.75" customHeight="1">
      <c r="A359" s="1"/>
      <c r="B359" s="1"/>
      <c r="C359" s="1"/>
      <c r="D359" s="1"/>
      <c r="E359" s="1"/>
      <c r="F359" s="1"/>
      <c r="G359" s="1"/>
      <c r="H359" s="1"/>
      <c r="I359" s="1"/>
      <c r="J359" s="1"/>
      <c r="K359" s="1"/>
      <c r="L359" s="1"/>
      <c r="M359" s="1"/>
      <c r="N359" s="1"/>
      <c r="O359" s="1"/>
      <c r="P359" s="1"/>
    </row>
    <row r="360" ht="15.75" customHeight="1">
      <c r="A360" s="1"/>
      <c r="B360" s="1"/>
      <c r="C360" s="1"/>
      <c r="D360" s="1"/>
      <c r="E360" s="1"/>
      <c r="F360" s="1"/>
      <c r="G360" s="1"/>
      <c r="H360" s="1"/>
      <c r="I360" s="1"/>
      <c r="J360" s="1"/>
      <c r="K360" s="1"/>
      <c r="L360" s="1"/>
      <c r="M360" s="1"/>
      <c r="N360" s="1"/>
      <c r="O360" s="1"/>
      <c r="P360" s="1"/>
    </row>
    <row r="361" ht="15.75" customHeight="1">
      <c r="A361" s="1"/>
      <c r="B361" s="1"/>
      <c r="C361" s="1"/>
      <c r="D361" s="1"/>
      <c r="E361" s="1"/>
      <c r="F361" s="1"/>
      <c r="G361" s="1"/>
      <c r="H361" s="1"/>
      <c r="I361" s="1"/>
      <c r="J361" s="1"/>
      <c r="K361" s="1"/>
      <c r="L361" s="1"/>
      <c r="M361" s="1"/>
      <c r="N361" s="1"/>
      <c r="O361" s="1"/>
      <c r="P361" s="1"/>
    </row>
    <row r="362" ht="15.75" customHeight="1">
      <c r="A362" s="1"/>
      <c r="B362" s="1"/>
      <c r="C362" s="1"/>
      <c r="D362" s="1"/>
      <c r="E362" s="1"/>
      <c r="F362" s="1"/>
      <c r="G362" s="1"/>
      <c r="H362" s="1"/>
      <c r="I362" s="1"/>
      <c r="J362" s="1"/>
      <c r="K362" s="1"/>
      <c r="L362" s="1"/>
      <c r="M362" s="1"/>
      <c r="N362" s="1"/>
      <c r="O362" s="1"/>
      <c r="P362" s="1"/>
    </row>
    <row r="363" ht="15.75" customHeight="1">
      <c r="A363" s="1"/>
      <c r="B363" s="1"/>
      <c r="C363" s="1"/>
      <c r="D363" s="1"/>
      <c r="E363" s="1"/>
      <c r="F363" s="1"/>
      <c r="G363" s="1"/>
      <c r="H363" s="1"/>
      <c r="I363" s="1"/>
      <c r="J363" s="1"/>
      <c r="K363" s="1"/>
      <c r="L363" s="1"/>
      <c r="M363" s="1"/>
      <c r="N363" s="1"/>
      <c r="O363" s="1"/>
      <c r="P363" s="1"/>
    </row>
    <row r="364" ht="15.75" customHeight="1">
      <c r="A364" s="1"/>
      <c r="B364" s="1"/>
      <c r="C364" s="1"/>
      <c r="D364" s="1"/>
      <c r="E364" s="1"/>
      <c r="F364" s="1"/>
      <c r="G364" s="1"/>
      <c r="H364" s="1"/>
      <c r="I364" s="1"/>
      <c r="J364" s="1"/>
      <c r="K364" s="1"/>
      <c r="L364" s="1"/>
      <c r="M364" s="1"/>
      <c r="N364" s="1"/>
      <c r="O364" s="1"/>
      <c r="P364" s="1"/>
    </row>
    <row r="365" ht="15.75" customHeight="1">
      <c r="A365" s="1"/>
      <c r="B365" s="1"/>
      <c r="C365" s="1"/>
      <c r="D365" s="1"/>
      <c r="E365" s="1"/>
      <c r="F365" s="1"/>
      <c r="G365" s="1"/>
      <c r="H365" s="1"/>
      <c r="I365" s="1"/>
      <c r="J365" s="1"/>
      <c r="K365" s="1"/>
      <c r="L365" s="1"/>
      <c r="M365" s="1"/>
      <c r="N365" s="1"/>
      <c r="O365" s="1"/>
      <c r="P365" s="1"/>
    </row>
    <row r="366" ht="15.75" customHeight="1">
      <c r="A366" s="1"/>
      <c r="B366" s="1"/>
      <c r="C366" s="1"/>
      <c r="D366" s="1"/>
      <c r="E366" s="1"/>
      <c r="F366" s="1"/>
      <c r="G366" s="1"/>
      <c r="H366" s="1"/>
      <c r="I366" s="1"/>
      <c r="J366" s="1"/>
      <c r="K366" s="1"/>
      <c r="L366" s="1"/>
      <c r="M366" s="1"/>
      <c r="N366" s="1"/>
      <c r="O366" s="1"/>
      <c r="P366" s="1"/>
    </row>
    <row r="367" ht="15.75" customHeight="1">
      <c r="A367" s="1"/>
      <c r="B367" s="1"/>
      <c r="C367" s="1"/>
      <c r="D367" s="1"/>
      <c r="E367" s="1"/>
      <c r="F367" s="1"/>
      <c r="G367" s="1"/>
      <c r="H367" s="1"/>
      <c r="I367" s="1"/>
      <c r="J367" s="1"/>
      <c r="K367" s="1"/>
      <c r="L367" s="1"/>
      <c r="M367" s="1"/>
      <c r="N367" s="1"/>
      <c r="O367" s="1"/>
      <c r="P367" s="1"/>
    </row>
    <row r="368" ht="15.75" customHeight="1">
      <c r="A368" s="1"/>
      <c r="B368" s="1"/>
      <c r="C368" s="1"/>
      <c r="D368" s="1"/>
      <c r="E368" s="1"/>
      <c r="F368" s="1"/>
      <c r="G368" s="1"/>
      <c r="H368" s="1"/>
      <c r="I368" s="1"/>
      <c r="J368" s="1"/>
      <c r="K368" s="1"/>
      <c r="L368" s="1"/>
      <c r="M368" s="1"/>
      <c r="N368" s="1"/>
      <c r="O368" s="1"/>
      <c r="P368" s="1"/>
    </row>
    <row r="369" ht="15.75" customHeight="1">
      <c r="A369" s="1"/>
      <c r="B369" s="1"/>
      <c r="C369" s="1"/>
      <c r="D369" s="1"/>
      <c r="E369" s="1"/>
      <c r="F369" s="1"/>
      <c r="G369" s="1"/>
      <c r="H369" s="1"/>
      <c r="I369" s="1"/>
      <c r="J369" s="1"/>
      <c r="K369" s="1"/>
      <c r="L369" s="1"/>
      <c r="M369" s="1"/>
      <c r="N369" s="1"/>
      <c r="O369" s="1"/>
      <c r="P369" s="1"/>
    </row>
    <row r="370" ht="15.75" customHeight="1">
      <c r="A370" s="1"/>
      <c r="B370" s="1"/>
      <c r="C370" s="1"/>
      <c r="D370" s="1"/>
      <c r="E370" s="1"/>
      <c r="F370" s="1"/>
      <c r="G370" s="1"/>
      <c r="H370" s="1"/>
      <c r="I370" s="1"/>
      <c r="J370" s="1"/>
      <c r="K370" s="1"/>
      <c r="L370" s="1"/>
      <c r="M370" s="1"/>
      <c r="N370" s="1"/>
      <c r="O370" s="1"/>
      <c r="P370" s="1"/>
    </row>
    <row r="371" ht="15.75" customHeight="1">
      <c r="A371" s="1"/>
      <c r="B371" s="1"/>
      <c r="C371" s="1"/>
      <c r="D371" s="1"/>
      <c r="E371" s="1"/>
      <c r="F371" s="1"/>
      <c r="G371" s="1"/>
      <c r="H371" s="1"/>
      <c r="I371" s="1"/>
      <c r="J371" s="1"/>
      <c r="K371" s="1"/>
      <c r="L371" s="1"/>
      <c r="M371" s="1"/>
      <c r="N371" s="1"/>
      <c r="O371" s="1"/>
      <c r="P371" s="1"/>
    </row>
    <row r="372" ht="15.75" customHeight="1">
      <c r="A372" s="1"/>
      <c r="B372" s="1"/>
      <c r="C372" s="1"/>
      <c r="D372" s="1"/>
      <c r="E372" s="1"/>
      <c r="F372" s="1"/>
      <c r="G372" s="1"/>
      <c r="H372" s="1"/>
      <c r="I372" s="1"/>
      <c r="J372" s="1"/>
      <c r="K372" s="1"/>
      <c r="L372" s="1"/>
      <c r="M372" s="1"/>
      <c r="N372" s="1"/>
      <c r="O372" s="1"/>
      <c r="P372" s="1"/>
    </row>
    <row r="373" ht="15.75" customHeight="1">
      <c r="A373" s="1"/>
      <c r="B373" s="1"/>
      <c r="C373" s="1"/>
      <c r="D373" s="1"/>
      <c r="E373" s="1"/>
      <c r="F373" s="1"/>
      <c r="G373" s="1"/>
      <c r="H373" s="1"/>
      <c r="I373" s="1"/>
      <c r="J373" s="1"/>
      <c r="K373" s="1"/>
      <c r="L373" s="1"/>
      <c r="M373" s="1"/>
      <c r="N373" s="1"/>
      <c r="O373" s="1"/>
      <c r="P373" s="1"/>
    </row>
    <row r="374" ht="15.75" customHeight="1">
      <c r="A374" s="1"/>
      <c r="B374" s="1"/>
      <c r="C374" s="1"/>
      <c r="D374" s="1"/>
      <c r="E374" s="1"/>
      <c r="F374" s="1"/>
      <c r="G374" s="1"/>
      <c r="H374" s="1"/>
      <c r="I374" s="1"/>
      <c r="J374" s="1"/>
      <c r="K374" s="1"/>
      <c r="L374" s="1"/>
      <c r="M374" s="1"/>
      <c r="N374" s="1"/>
      <c r="O374" s="1"/>
      <c r="P374" s="1"/>
    </row>
    <row r="375" ht="15.75" customHeight="1">
      <c r="A375" s="1"/>
      <c r="B375" s="1"/>
      <c r="C375" s="1"/>
      <c r="D375" s="1"/>
      <c r="E375" s="1"/>
      <c r="F375" s="1"/>
      <c r="G375" s="1"/>
      <c r="H375" s="1"/>
      <c r="I375" s="1"/>
      <c r="J375" s="1"/>
      <c r="K375" s="1"/>
      <c r="L375" s="1"/>
      <c r="M375" s="1"/>
      <c r="N375" s="1"/>
      <c r="O375" s="1"/>
      <c r="P375" s="1"/>
    </row>
    <row r="376" ht="15.75" customHeight="1">
      <c r="A376" s="1"/>
      <c r="B376" s="1"/>
      <c r="C376" s="1"/>
      <c r="D376" s="1"/>
      <c r="E376" s="1"/>
      <c r="F376" s="1"/>
      <c r="G376" s="1"/>
      <c r="H376" s="1"/>
      <c r="I376" s="1"/>
      <c r="J376" s="1"/>
      <c r="K376" s="1"/>
      <c r="L376" s="1"/>
      <c r="M376" s="1"/>
      <c r="N376" s="1"/>
      <c r="O376" s="1"/>
      <c r="P376" s="1"/>
    </row>
    <row r="377" ht="15.75" customHeight="1">
      <c r="A377" s="1"/>
      <c r="B377" s="1"/>
      <c r="C377" s="1"/>
      <c r="D377" s="1"/>
      <c r="E377" s="1"/>
      <c r="F377" s="1"/>
      <c r="G377" s="1"/>
      <c r="H377" s="1"/>
      <c r="I377" s="1"/>
      <c r="J377" s="1"/>
      <c r="K377" s="1"/>
      <c r="L377" s="1"/>
      <c r="M377" s="1"/>
      <c r="N377" s="1"/>
      <c r="O377" s="1"/>
      <c r="P377" s="1"/>
    </row>
    <row r="378" ht="15.75" customHeight="1">
      <c r="A378" s="1"/>
      <c r="B378" s="1"/>
      <c r="C378" s="1"/>
      <c r="D378" s="1"/>
      <c r="E378" s="1"/>
      <c r="F378" s="1"/>
      <c r="G378" s="1"/>
      <c r="H378" s="1"/>
      <c r="I378" s="1"/>
      <c r="J378" s="1"/>
      <c r="K378" s="1"/>
      <c r="L378" s="1"/>
      <c r="M378" s="1"/>
      <c r="N378" s="1"/>
      <c r="O378" s="1"/>
      <c r="P378" s="1"/>
    </row>
    <row r="379" ht="15.75" customHeight="1">
      <c r="A379" s="1"/>
      <c r="B379" s="1"/>
      <c r="C379" s="1"/>
      <c r="D379" s="1"/>
      <c r="E379" s="1"/>
      <c r="F379" s="1"/>
      <c r="G379" s="1"/>
      <c r="H379" s="1"/>
      <c r="I379" s="1"/>
      <c r="J379" s="1"/>
      <c r="K379" s="1"/>
      <c r="L379" s="1"/>
      <c r="M379" s="1"/>
      <c r="N379" s="1"/>
      <c r="O379" s="1"/>
      <c r="P379" s="1"/>
    </row>
    <row r="380" ht="15.75" customHeight="1">
      <c r="A380" s="1"/>
      <c r="B380" s="1"/>
      <c r="C380" s="1"/>
      <c r="D380" s="1"/>
      <c r="E380" s="1"/>
      <c r="F380" s="1"/>
      <c r="G380" s="1"/>
      <c r="H380" s="1"/>
      <c r="I380" s="1"/>
      <c r="J380" s="1"/>
      <c r="K380" s="1"/>
      <c r="L380" s="1"/>
      <c r="M380" s="1"/>
      <c r="N380" s="1"/>
      <c r="O380" s="1"/>
      <c r="P380" s="1"/>
    </row>
    <row r="381" ht="15.75" customHeight="1">
      <c r="A381" s="1"/>
      <c r="B381" s="1"/>
      <c r="C381" s="1"/>
      <c r="D381" s="1"/>
      <c r="E381" s="1"/>
      <c r="F381" s="1"/>
      <c r="G381" s="1"/>
      <c r="H381" s="1"/>
      <c r="I381" s="1"/>
      <c r="J381" s="1"/>
      <c r="K381" s="1"/>
      <c r="L381" s="1"/>
      <c r="M381" s="1"/>
      <c r="N381" s="1"/>
      <c r="O381" s="1"/>
      <c r="P381" s="1"/>
    </row>
    <row r="382" ht="15.75" customHeight="1">
      <c r="A382" s="1"/>
      <c r="B382" s="1"/>
      <c r="C382" s="1"/>
      <c r="D382" s="1"/>
      <c r="E382" s="1"/>
      <c r="F382" s="1"/>
      <c r="G382" s="1"/>
      <c r="H382" s="1"/>
      <c r="I382" s="1"/>
      <c r="J382" s="1"/>
      <c r="K382" s="1"/>
      <c r="L382" s="1"/>
      <c r="M382" s="1"/>
      <c r="N382" s="1"/>
      <c r="O382" s="1"/>
      <c r="P382" s="1"/>
    </row>
    <row r="383" ht="15.75" customHeight="1">
      <c r="A383" s="1"/>
      <c r="B383" s="1"/>
      <c r="C383" s="1"/>
      <c r="D383" s="1"/>
      <c r="E383" s="1"/>
      <c r="F383" s="1"/>
      <c r="G383" s="1"/>
      <c r="H383" s="1"/>
      <c r="I383" s="1"/>
      <c r="J383" s="1"/>
      <c r="K383" s="1"/>
      <c r="L383" s="1"/>
      <c r="M383" s="1"/>
      <c r="N383" s="1"/>
      <c r="O383" s="1"/>
      <c r="P383" s="1"/>
    </row>
    <row r="384" ht="15.75" customHeight="1">
      <c r="A384" s="1"/>
      <c r="B384" s="1"/>
      <c r="C384" s="1"/>
      <c r="D384" s="1"/>
      <c r="E384" s="1"/>
      <c r="F384" s="1"/>
      <c r="G384" s="1"/>
      <c r="H384" s="1"/>
      <c r="I384" s="1"/>
      <c r="J384" s="1"/>
      <c r="K384" s="1"/>
      <c r="L384" s="1"/>
      <c r="M384" s="1"/>
      <c r="N384" s="1"/>
      <c r="O384" s="1"/>
      <c r="P384" s="1"/>
    </row>
    <row r="385" ht="15.75" customHeight="1">
      <c r="A385" s="1"/>
      <c r="B385" s="1"/>
      <c r="C385" s="1"/>
      <c r="D385" s="1"/>
      <c r="E385" s="1"/>
      <c r="F385" s="1"/>
      <c r="G385" s="1"/>
      <c r="H385" s="1"/>
      <c r="I385" s="1"/>
      <c r="J385" s="1"/>
      <c r="K385" s="1"/>
      <c r="L385" s="1"/>
      <c r="M385" s="1"/>
      <c r="N385" s="1"/>
      <c r="O385" s="1"/>
      <c r="P385" s="1"/>
    </row>
    <row r="386" ht="15.75" customHeight="1">
      <c r="A386" s="1"/>
      <c r="B386" s="1"/>
      <c r="C386" s="1"/>
      <c r="D386" s="1"/>
      <c r="E386" s="1"/>
      <c r="F386" s="1"/>
      <c r="G386" s="1"/>
      <c r="H386" s="1"/>
      <c r="I386" s="1"/>
      <c r="J386" s="1"/>
      <c r="K386" s="1"/>
      <c r="L386" s="1"/>
      <c r="M386" s="1"/>
      <c r="N386" s="1"/>
      <c r="O386" s="1"/>
      <c r="P386" s="1"/>
    </row>
    <row r="387" ht="15.75" customHeight="1">
      <c r="A387" s="1"/>
      <c r="B387" s="1"/>
      <c r="C387" s="1"/>
      <c r="D387" s="1"/>
      <c r="E387" s="1"/>
      <c r="F387" s="1"/>
      <c r="G387" s="1"/>
      <c r="H387" s="1"/>
      <c r="I387" s="1"/>
      <c r="J387" s="1"/>
      <c r="K387" s="1"/>
      <c r="L387" s="1"/>
      <c r="M387" s="1"/>
      <c r="N387" s="1"/>
      <c r="O387" s="1"/>
      <c r="P387" s="1"/>
    </row>
    <row r="388" ht="15.75" customHeight="1">
      <c r="A388" s="1"/>
      <c r="B388" s="1"/>
      <c r="C388" s="1"/>
      <c r="D388" s="1"/>
      <c r="E388" s="1"/>
      <c r="F388" s="1"/>
      <c r="G388" s="1"/>
      <c r="H388" s="1"/>
      <c r="I388" s="1"/>
      <c r="J388" s="1"/>
      <c r="K388" s="1"/>
      <c r="L388" s="1"/>
      <c r="M388" s="1"/>
      <c r="N388" s="1"/>
      <c r="O388" s="1"/>
      <c r="P388" s="1"/>
    </row>
    <row r="389" ht="15.75" customHeight="1">
      <c r="A389" s="1"/>
      <c r="B389" s="1"/>
      <c r="C389" s="1"/>
      <c r="D389" s="1"/>
      <c r="E389" s="1"/>
      <c r="F389" s="1"/>
      <c r="G389" s="1"/>
      <c r="H389" s="1"/>
      <c r="I389" s="1"/>
      <c r="J389" s="1"/>
      <c r="K389" s="1"/>
      <c r="L389" s="1"/>
      <c r="M389" s="1"/>
      <c r="N389" s="1"/>
      <c r="O389" s="1"/>
      <c r="P389" s="1"/>
    </row>
    <row r="390" ht="15.75" customHeight="1">
      <c r="A390" s="1"/>
      <c r="B390" s="1"/>
      <c r="C390" s="1"/>
      <c r="D390" s="1"/>
      <c r="E390" s="1"/>
      <c r="F390" s="1"/>
      <c r="G390" s="1"/>
      <c r="H390" s="1"/>
      <c r="I390" s="1"/>
      <c r="J390" s="1"/>
      <c r="K390" s="1"/>
      <c r="L390" s="1"/>
      <c r="M390" s="1"/>
      <c r="N390" s="1"/>
      <c r="O390" s="1"/>
      <c r="P390" s="1"/>
    </row>
    <row r="391" ht="15.75" customHeight="1">
      <c r="A391" s="1"/>
      <c r="B391" s="1"/>
      <c r="C391" s="1"/>
      <c r="D391" s="1"/>
      <c r="E391" s="1"/>
      <c r="F391" s="1"/>
      <c r="G391" s="1"/>
      <c r="H391" s="1"/>
      <c r="I391" s="1"/>
      <c r="J391" s="1"/>
      <c r="K391" s="1"/>
      <c r="L391" s="1"/>
      <c r="M391" s="1"/>
      <c r="N391" s="1"/>
      <c r="O391" s="1"/>
      <c r="P391" s="1"/>
    </row>
    <row r="392" ht="15.75" customHeight="1">
      <c r="A392" s="1"/>
      <c r="B392" s="1"/>
      <c r="C392" s="1"/>
      <c r="D392" s="1"/>
      <c r="E392" s="1"/>
      <c r="F392" s="1"/>
      <c r="G392" s="1"/>
      <c r="H392" s="1"/>
      <c r="I392" s="1"/>
      <c r="J392" s="1"/>
      <c r="K392" s="1"/>
      <c r="L392" s="1"/>
      <c r="M392" s="1"/>
      <c r="N392" s="1"/>
      <c r="O392" s="1"/>
      <c r="P392" s="1"/>
    </row>
    <row r="393" ht="15.75" customHeight="1">
      <c r="A393" s="1"/>
      <c r="B393" s="1"/>
      <c r="C393" s="1"/>
      <c r="D393" s="1"/>
      <c r="E393" s="1"/>
      <c r="F393" s="1"/>
      <c r="G393" s="1"/>
      <c r="H393" s="1"/>
      <c r="I393" s="1"/>
      <c r="J393" s="1"/>
      <c r="K393" s="1"/>
      <c r="L393" s="1"/>
      <c r="M393" s="1"/>
      <c r="N393" s="1"/>
      <c r="O393" s="1"/>
      <c r="P393" s="1"/>
    </row>
    <row r="394" ht="15.75" customHeight="1">
      <c r="A394" s="1"/>
      <c r="B394" s="1"/>
      <c r="C394" s="1"/>
      <c r="D394" s="1"/>
      <c r="E394" s="1"/>
      <c r="F394" s="1"/>
      <c r="G394" s="1"/>
      <c r="H394" s="1"/>
      <c r="I394" s="1"/>
      <c r="J394" s="1"/>
      <c r="K394" s="1"/>
      <c r="L394" s="1"/>
      <c r="M394" s="1"/>
      <c r="N394" s="1"/>
      <c r="O394" s="1"/>
      <c r="P394" s="1"/>
    </row>
    <row r="395" ht="15.75" customHeight="1">
      <c r="A395" s="1"/>
      <c r="B395" s="1"/>
      <c r="C395" s="1"/>
      <c r="D395" s="1"/>
      <c r="E395" s="1"/>
      <c r="F395" s="1"/>
      <c r="G395" s="1"/>
      <c r="H395" s="1"/>
      <c r="I395" s="1"/>
      <c r="J395" s="1"/>
      <c r="K395" s="1"/>
      <c r="L395" s="1"/>
      <c r="M395" s="1"/>
      <c r="N395" s="1"/>
      <c r="O395" s="1"/>
      <c r="P395" s="1"/>
    </row>
    <row r="396" ht="15.75" customHeight="1">
      <c r="A396" s="1"/>
      <c r="B396" s="1"/>
      <c r="C396" s="1"/>
      <c r="D396" s="1"/>
      <c r="E396" s="1"/>
      <c r="F396" s="1"/>
      <c r="G396" s="1"/>
      <c r="H396" s="1"/>
      <c r="I396" s="1"/>
      <c r="J396" s="1"/>
      <c r="K396" s="1"/>
      <c r="L396" s="1"/>
      <c r="M396" s="1"/>
      <c r="N396" s="1"/>
      <c r="O396" s="1"/>
      <c r="P396" s="1"/>
    </row>
    <row r="397" ht="15.75" customHeight="1">
      <c r="A397" s="1"/>
      <c r="B397" s="1"/>
      <c r="C397" s="1"/>
      <c r="D397" s="1"/>
      <c r="E397" s="1"/>
      <c r="F397" s="1"/>
      <c r="G397" s="1"/>
      <c r="H397" s="1"/>
      <c r="I397" s="1"/>
      <c r="J397" s="1"/>
      <c r="K397" s="1"/>
      <c r="L397" s="1"/>
      <c r="M397" s="1"/>
      <c r="N397" s="1"/>
      <c r="O397" s="1"/>
      <c r="P397" s="1"/>
    </row>
    <row r="398" ht="15.75" customHeight="1">
      <c r="A398" s="1"/>
      <c r="B398" s="1"/>
      <c r="C398" s="1"/>
      <c r="D398" s="1"/>
      <c r="E398" s="1"/>
      <c r="F398" s="1"/>
      <c r="G398" s="1"/>
      <c r="H398" s="1"/>
      <c r="I398" s="1"/>
      <c r="J398" s="1"/>
      <c r="K398" s="1"/>
      <c r="L398" s="1"/>
      <c r="M398" s="1"/>
      <c r="N398" s="1"/>
      <c r="O398" s="1"/>
      <c r="P398" s="1"/>
    </row>
    <row r="399" ht="15.75" customHeight="1">
      <c r="A399" s="1"/>
      <c r="B399" s="1"/>
      <c r="C399" s="1"/>
      <c r="D399" s="1"/>
      <c r="E399" s="1"/>
      <c r="F399" s="1"/>
      <c r="G399" s="1"/>
      <c r="H399" s="1"/>
      <c r="I399" s="1"/>
      <c r="J399" s="1"/>
      <c r="K399" s="1"/>
      <c r="L399" s="1"/>
      <c r="M399" s="1"/>
      <c r="N399" s="1"/>
      <c r="O399" s="1"/>
      <c r="P399" s="1"/>
    </row>
    <row r="400" ht="15.75" customHeight="1">
      <c r="A400" s="1"/>
      <c r="B400" s="1"/>
      <c r="C400" s="1"/>
      <c r="D400" s="1"/>
      <c r="E400" s="1"/>
      <c r="F400" s="1"/>
      <c r="G400" s="1"/>
      <c r="H400" s="1"/>
      <c r="I400" s="1"/>
      <c r="J400" s="1"/>
      <c r="K400" s="1"/>
      <c r="L400" s="1"/>
      <c r="M400" s="1"/>
      <c r="N400" s="1"/>
      <c r="O400" s="1"/>
      <c r="P400" s="1"/>
    </row>
    <row r="401" ht="15.75" customHeight="1">
      <c r="A401" s="1"/>
      <c r="B401" s="1"/>
      <c r="C401" s="1"/>
      <c r="D401" s="1"/>
      <c r="E401" s="1"/>
      <c r="F401" s="1"/>
      <c r="G401" s="1"/>
      <c r="H401" s="1"/>
      <c r="I401" s="1"/>
      <c r="J401" s="1"/>
      <c r="K401" s="1"/>
      <c r="L401" s="1"/>
      <c r="M401" s="1"/>
      <c r="N401" s="1"/>
      <c r="O401" s="1"/>
      <c r="P401" s="1"/>
    </row>
    <row r="402" ht="15.75" customHeight="1">
      <c r="A402" s="1"/>
      <c r="B402" s="1"/>
      <c r="C402" s="1"/>
      <c r="D402" s="1"/>
      <c r="E402" s="1"/>
      <c r="F402" s="1"/>
      <c r="G402" s="1"/>
      <c r="H402" s="1"/>
      <c r="I402" s="1"/>
      <c r="J402" s="1"/>
      <c r="K402" s="1"/>
      <c r="L402" s="1"/>
      <c r="M402" s="1"/>
      <c r="N402" s="1"/>
      <c r="O402" s="1"/>
      <c r="P402" s="1"/>
    </row>
    <row r="403" ht="15.75" customHeight="1">
      <c r="A403" s="1"/>
      <c r="B403" s="1"/>
      <c r="C403" s="1"/>
      <c r="D403" s="1"/>
      <c r="E403" s="1"/>
      <c r="F403" s="1"/>
      <c r="G403" s="1"/>
      <c r="H403" s="1"/>
      <c r="I403" s="1"/>
      <c r="J403" s="1"/>
      <c r="K403" s="1"/>
      <c r="L403" s="1"/>
      <c r="M403" s="1"/>
      <c r="N403" s="1"/>
      <c r="O403" s="1"/>
      <c r="P403" s="1"/>
    </row>
    <row r="404" ht="15.75" customHeight="1">
      <c r="A404" s="1"/>
      <c r="B404" s="1"/>
      <c r="C404" s="1"/>
      <c r="D404" s="1"/>
      <c r="E404" s="1"/>
      <c r="F404" s="1"/>
      <c r="G404" s="1"/>
      <c r="H404" s="1"/>
      <c r="I404" s="1"/>
      <c r="J404" s="1"/>
      <c r="K404" s="1"/>
      <c r="L404" s="1"/>
      <c r="M404" s="1"/>
      <c r="N404" s="1"/>
      <c r="O404" s="1"/>
      <c r="P404" s="1"/>
    </row>
    <row r="405" ht="15.75" customHeight="1">
      <c r="A405" s="1"/>
      <c r="B405" s="1"/>
      <c r="C405" s="1"/>
      <c r="D405" s="1"/>
      <c r="E405" s="1"/>
      <c r="F405" s="1"/>
      <c r="G405" s="1"/>
      <c r="H405" s="1"/>
      <c r="I405" s="1"/>
      <c r="J405" s="1"/>
      <c r="K405" s="1"/>
      <c r="L405" s="1"/>
      <c r="M405" s="1"/>
      <c r="N405" s="1"/>
      <c r="O405" s="1"/>
      <c r="P405" s="1"/>
    </row>
    <row r="406" ht="15.75" customHeight="1">
      <c r="A406" s="1"/>
      <c r="B406" s="1"/>
      <c r="C406" s="1"/>
      <c r="D406" s="1"/>
      <c r="E406" s="1"/>
      <c r="F406" s="1"/>
      <c r="G406" s="1"/>
      <c r="H406" s="1"/>
      <c r="I406" s="1"/>
      <c r="J406" s="1"/>
      <c r="K406" s="1"/>
      <c r="L406" s="1"/>
      <c r="M406" s="1"/>
      <c r="N406" s="1"/>
      <c r="O406" s="1"/>
      <c r="P406" s="1"/>
    </row>
    <row r="407" ht="15.75" customHeight="1">
      <c r="A407" s="1"/>
      <c r="B407" s="1"/>
      <c r="C407" s="1"/>
      <c r="D407" s="1"/>
      <c r="E407" s="1"/>
      <c r="F407" s="1"/>
      <c r="G407" s="1"/>
      <c r="H407" s="1"/>
      <c r="I407" s="1"/>
      <c r="J407" s="1"/>
      <c r="K407" s="1"/>
      <c r="L407" s="1"/>
      <c r="M407" s="1"/>
      <c r="N407" s="1"/>
      <c r="O407" s="1"/>
      <c r="P407" s="1"/>
    </row>
    <row r="408" ht="15.75" customHeight="1">
      <c r="A408" s="1"/>
      <c r="B408" s="1"/>
      <c r="C408" s="1"/>
      <c r="D408" s="1"/>
      <c r="E408" s="1"/>
      <c r="F408" s="1"/>
      <c r="G408" s="1"/>
      <c r="H408" s="1"/>
      <c r="I408" s="1"/>
      <c r="J408" s="1"/>
      <c r="K408" s="1"/>
      <c r="L408" s="1"/>
      <c r="M408" s="1"/>
      <c r="N408" s="1"/>
      <c r="O408" s="1"/>
      <c r="P408" s="1"/>
    </row>
    <row r="409" ht="15.75" customHeight="1">
      <c r="A409" s="1"/>
      <c r="B409" s="1"/>
      <c r="C409" s="1"/>
      <c r="D409" s="1"/>
      <c r="E409" s="1"/>
      <c r="F409" s="1"/>
      <c r="G409" s="1"/>
      <c r="H409" s="1"/>
      <c r="I409" s="1"/>
      <c r="J409" s="1"/>
      <c r="K409" s="1"/>
      <c r="L409" s="1"/>
      <c r="M409" s="1"/>
      <c r="N409" s="1"/>
      <c r="O409" s="1"/>
      <c r="P409" s="1"/>
    </row>
    <row r="410" ht="15.75" customHeight="1">
      <c r="A410" s="1"/>
      <c r="B410" s="1"/>
      <c r="C410" s="1"/>
      <c r="D410" s="1"/>
      <c r="E410" s="1"/>
      <c r="F410" s="1"/>
      <c r="G410" s="1"/>
      <c r="H410" s="1"/>
      <c r="I410" s="1"/>
      <c r="J410" s="1"/>
      <c r="K410" s="1"/>
      <c r="L410" s="1"/>
      <c r="M410" s="1"/>
      <c r="N410" s="1"/>
      <c r="O410" s="1"/>
      <c r="P410" s="1"/>
    </row>
    <row r="411" ht="15.75" customHeight="1">
      <c r="A411" s="1"/>
      <c r="B411" s="1"/>
      <c r="C411" s="1"/>
      <c r="D411" s="1"/>
      <c r="E411" s="1"/>
      <c r="F411" s="1"/>
      <c r="G411" s="1"/>
      <c r="H411" s="1"/>
      <c r="I411" s="1"/>
      <c r="J411" s="1"/>
      <c r="K411" s="1"/>
      <c r="L411" s="1"/>
      <c r="M411" s="1"/>
      <c r="N411" s="1"/>
      <c r="O411" s="1"/>
      <c r="P411" s="1"/>
    </row>
    <row r="412" ht="15.75" customHeight="1">
      <c r="A412" s="1"/>
      <c r="B412" s="1"/>
      <c r="C412" s="1"/>
      <c r="D412" s="1"/>
      <c r="E412" s="1"/>
      <c r="F412" s="1"/>
      <c r="G412" s="1"/>
      <c r="H412" s="1"/>
      <c r="I412" s="1"/>
      <c r="J412" s="1"/>
      <c r="K412" s="1"/>
      <c r="L412" s="1"/>
      <c r="M412" s="1"/>
      <c r="N412" s="1"/>
      <c r="O412" s="1"/>
      <c r="P412" s="1"/>
    </row>
    <row r="413" ht="15.75" customHeight="1">
      <c r="A413" s="1"/>
      <c r="B413" s="1"/>
      <c r="C413" s="1"/>
      <c r="D413" s="1"/>
      <c r="E413" s="1"/>
      <c r="F413" s="1"/>
      <c r="G413" s="1"/>
      <c r="H413" s="1"/>
      <c r="I413" s="1"/>
      <c r="J413" s="1"/>
      <c r="K413" s="1"/>
      <c r="L413" s="1"/>
      <c r="M413" s="1"/>
      <c r="N413" s="1"/>
      <c r="O413" s="1"/>
      <c r="P413" s="1"/>
    </row>
    <row r="414" ht="15.75" customHeight="1">
      <c r="A414" s="1"/>
      <c r="B414" s="1"/>
      <c r="C414" s="1"/>
      <c r="D414" s="1"/>
      <c r="E414" s="1"/>
      <c r="F414" s="1"/>
      <c r="G414" s="1"/>
      <c r="H414" s="1"/>
      <c r="I414" s="1"/>
      <c r="J414" s="1"/>
      <c r="K414" s="1"/>
      <c r="L414" s="1"/>
      <c r="M414" s="1"/>
      <c r="N414" s="1"/>
      <c r="O414" s="1"/>
      <c r="P414" s="1"/>
    </row>
    <row r="415" ht="15.75" customHeight="1">
      <c r="A415" s="1"/>
      <c r="B415" s="1"/>
      <c r="C415" s="1"/>
      <c r="D415" s="1"/>
      <c r="E415" s="1"/>
      <c r="F415" s="1"/>
      <c r="G415" s="1"/>
      <c r="H415" s="1"/>
      <c r="I415" s="1"/>
      <c r="J415" s="1"/>
      <c r="K415" s="1"/>
      <c r="L415" s="1"/>
      <c r="M415" s="1"/>
      <c r="N415" s="1"/>
      <c r="O415" s="1"/>
      <c r="P415" s="1"/>
    </row>
    <row r="416" ht="15.75" customHeight="1">
      <c r="A416" s="1"/>
      <c r="B416" s="1"/>
      <c r="C416" s="1"/>
      <c r="D416" s="1"/>
      <c r="E416" s="1"/>
      <c r="F416" s="1"/>
      <c r="G416" s="1"/>
      <c r="H416" s="1"/>
      <c r="I416" s="1"/>
      <c r="J416" s="1"/>
      <c r="K416" s="1"/>
      <c r="L416" s="1"/>
      <c r="M416" s="1"/>
      <c r="N416" s="1"/>
      <c r="O416" s="1"/>
      <c r="P416" s="1"/>
    </row>
    <row r="417" ht="15.75" customHeight="1">
      <c r="A417" s="1"/>
      <c r="B417" s="1"/>
      <c r="C417" s="1"/>
      <c r="D417" s="1"/>
      <c r="E417" s="1"/>
      <c r="F417" s="1"/>
      <c r="G417" s="1"/>
      <c r="H417" s="1"/>
      <c r="I417" s="1"/>
      <c r="J417" s="1"/>
      <c r="K417" s="1"/>
      <c r="L417" s="1"/>
      <c r="M417" s="1"/>
      <c r="N417" s="1"/>
      <c r="O417" s="1"/>
      <c r="P417" s="1"/>
    </row>
    <row r="418" ht="15.75" customHeight="1">
      <c r="A418" s="1"/>
      <c r="B418" s="1"/>
      <c r="C418" s="1"/>
      <c r="D418" s="1"/>
      <c r="E418" s="1"/>
      <c r="F418" s="1"/>
      <c r="G418" s="1"/>
      <c r="H418" s="1"/>
      <c r="I418" s="1"/>
      <c r="J418" s="1"/>
      <c r="K418" s="1"/>
      <c r="L418" s="1"/>
      <c r="M418" s="1"/>
      <c r="N418" s="1"/>
      <c r="O418" s="1"/>
      <c r="P418" s="1"/>
    </row>
    <row r="419" ht="15.75" customHeight="1">
      <c r="A419" s="1"/>
      <c r="B419" s="1"/>
      <c r="C419" s="1"/>
      <c r="D419" s="1"/>
      <c r="E419" s="1"/>
      <c r="F419" s="1"/>
      <c r="G419" s="1"/>
      <c r="H419" s="1"/>
      <c r="I419" s="1"/>
      <c r="J419" s="1"/>
      <c r="K419" s="1"/>
      <c r="L419" s="1"/>
      <c r="M419" s="1"/>
      <c r="N419" s="1"/>
      <c r="O419" s="1"/>
      <c r="P419" s="1"/>
    </row>
    <row r="420" ht="15.75" customHeight="1">
      <c r="A420" s="1"/>
      <c r="B420" s="1"/>
      <c r="C420" s="1"/>
      <c r="D420" s="1"/>
      <c r="E420" s="1"/>
      <c r="F420" s="1"/>
      <c r="G420" s="1"/>
      <c r="H420" s="1"/>
      <c r="I420" s="1"/>
      <c r="J420" s="1"/>
      <c r="K420" s="1"/>
      <c r="L420" s="1"/>
      <c r="M420" s="1"/>
      <c r="N420" s="1"/>
      <c r="O420" s="1"/>
      <c r="P420" s="1"/>
    </row>
    <row r="421" ht="15.75" customHeight="1">
      <c r="A421" s="1"/>
      <c r="B421" s="1"/>
      <c r="C421" s="1"/>
      <c r="D421" s="1"/>
      <c r="E421" s="1"/>
      <c r="F421" s="1"/>
      <c r="G421" s="1"/>
      <c r="H421" s="1"/>
      <c r="I421" s="1"/>
      <c r="J421" s="1"/>
      <c r="K421" s="1"/>
      <c r="L421" s="1"/>
      <c r="M421" s="1"/>
      <c r="N421" s="1"/>
      <c r="O421" s="1"/>
      <c r="P421" s="1"/>
    </row>
    <row r="422" ht="15.75" customHeight="1">
      <c r="A422" s="1"/>
      <c r="B422" s="1"/>
      <c r="C422" s="1"/>
      <c r="D422" s="1"/>
      <c r="E422" s="1"/>
      <c r="F422" s="1"/>
      <c r="G422" s="1"/>
      <c r="H422" s="1"/>
      <c r="I422" s="1"/>
      <c r="J422" s="1"/>
      <c r="K422" s="1"/>
      <c r="L422" s="1"/>
      <c r="M422" s="1"/>
      <c r="N422" s="1"/>
      <c r="O422" s="1"/>
      <c r="P422" s="1"/>
    </row>
    <row r="423" ht="15.75" customHeight="1">
      <c r="A423" s="1"/>
      <c r="B423" s="1"/>
      <c r="C423" s="1"/>
      <c r="D423" s="1"/>
      <c r="E423" s="1"/>
      <c r="F423" s="1"/>
      <c r="G423" s="1"/>
      <c r="H423" s="1"/>
      <c r="I423" s="1"/>
      <c r="J423" s="1"/>
      <c r="K423" s="1"/>
      <c r="L423" s="1"/>
      <c r="M423" s="1"/>
      <c r="N423" s="1"/>
      <c r="O423" s="1"/>
      <c r="P423" s="1"/>
    </row>
    <row r="424" ht="15.75" customHeight="1">
      <c r="A424" s="1"/>
      <c r="B424" s="1"/>
      <c r="C424" s="1"/>
      <c r="D424" s="1"/>
      <c r="E424" s="1"/>
      <c r="F424" s="1"/>
      <c r="G424" s="1"/>
      <c r="H424" s="1"/>
      <c r="I424" s="1"/>
      <c r="J424" s="1"/>
      <c r="K424" s="1"/>
      <c r="L424" s="1"/>
      <c r="M424" s="1"/>
      <c r="N424" s="1"/>
      <c r="O424" s="1"/>
      <c r="P424" s="1"/>
    </row>
    <row r="425" ht="15.75" customHeight="1">
      <c r="A425" s="1"/>
      <c r="B425" s="1"/>
      <c r="C425" s="1"/>
      <c r="D425" s="1"/>
      <c r="E425" s="1"/>
      <c r="F425" s="1"/>
      <c r="G425" s="1"/>
      <c r="H425" s="1"/>
      <c r="I425" s="1"/>
      <c r="J425" s="1"/>
      <c r="K425" s="1"/>
      <c r="L425" s="1"/>
      <c r="M425" s="1"/>
      <c r="N425" s="1"/>
      <c r="O425" s="1"/>
      <c r="P425" s="1"/>
    </row>
    <row r="426" ht="15.75" customHeight="1">
      <c r="A426" s="1"/>
      <c r="B426" s="1"/>
      <c r="C426" s="1"/>
      <c r="D426" s="1"/>
      <c r="E426" s="1"/>
      <c r="F426" s="1"/>
      <c r="G426" s="1"/>
      <c r="H426" s="1"/>
      <c r="I426" s="1"/>
      <c r="J426" s="1"/>
      <c r="K426" s="1"/>
      <c r="L426" s="1"/>
      <c r="M426" s="1"/>
      <c r="N426" s="1"/>
      <c r="O426" s="1"/>
      <c r="P426" s="1"/>
    </row>
    <row r="427" ht="15.75" customHeight="1">
      <c r="A427" s="1"/>
      <c r="B427" s="1"/>
      <c r="C427" s="1"/>
      <c r="D427" s="1"/>
      <c r="E427" s="1"/>
      <c r="F427" s="1"/>
      <c r="G427" s="1"/>
      <c r="H427" s="1"/>
      <c r="I427" s="1"/>
      <c r="J427" s="1"/>
      <c r="K427" s="1"/>
      <c r="L427" s="1"/>
      <c r="M427" s="1"/>
      <c r="N427" s="1"/>
      <c r="O427" s="1"/>
      <c r="P427" s="1"/>
    </row>
    <row r="428" ht="15.75" customHeight="1">
      <c r="A428" s="1"/>
      <c r="B428" s="1"/>
      <c r="C428" s="1"/>
      <c r="D428" s="1"/>
      <c r="E428" s="1"/>
      <c r="F428" s="1"/>
      <c r="G428" s="1"/>
      <c r="H428" s="1"/>
      <c r="I428" s="1"/>
      <c r="J428" s="1"/>
      <c r="K428" s="1"/>
      <c r="L428" s="1"/>
      <c r="M428" s="1"/>
      <c r="N428" s="1"/>
      <c r="O428" s="1"/>
      <c r="P428" s="1"/>
    </row>
    <row r="429" ht="15.75" customHeight="1">
      <c r="A429" s="1"/>
      <c r="B429" s="1"/>
      <c r="C429" s="1"/>
      <c r="D429" s="1"/>
      <c r="E429" s="1"/>
      <c r="F429" s="1"/>
      <c r="G429" s="1"/>
      <c r="H429" s="1"/>
      <c r="I429" s="1"/>
      <c r="J429" s="1"/>
      <c r="K429" s="1"/>
      <c r="L429" s="1"/>
      <c r="M429" s="1"/>
      <c r="N429" s="1"/>
      <c r="O429" s="1"/>
      <c r="P429" s="1"/>
    </row>
    <row r="430" ht="15.75" customHeight="1">
      <c r="A430" s="1"/>
      <c r="B430" s="1"/>
      <c r="C430" s="1"/>
      <c r="D430" s="1"/>
      <c r="E430" s="1"/>
      <c r="F430" s="1"/>
      <c r="G430" s="1"/>
      <c r="H430" s="1"/>
      <c r="I430" s="1"/>
      <c r="J430" s="1"/>
      <c r="K430" s="1"/>
      <c r="L430" s="1"/>
      <c r="M430" s="1"/>
      <c r="N430" s="1"/>
      <c r="O430" s="1"/>
      <c r="P430" s="1"/>
    </row>
    <row r="431" ht="15.75" customHeight="1">
      <c r="A431" s="1"/>
      <c r="B431" s="1"/>
      <c r="C431" s="1"/>
      <c r="D431" s="1"/>
      <c r="E431" s="1"/>
      <c r="F431" s="1"/>
      <c r="G431" s="1"/>
      <c r="H431" s="1"/>
      <c r="I431" s="1"/>
      <c r="J431" s="1"/>
      <c r="K431" s="1"/>
      <c r="L431" s="1"/>
      <c r="M431" s="1"/>
      <c r="N431" s="1"/>
      <c r="O431" s="1"/>
      <c r="P431" s="1"/>
    </row>
    <row r="432" ht="15.75" customHeight="1">
      <c r="A432" s="1"/>
      <c r="B432" s="1"/>
      <c r="C432" s="1"/>
      <c r="D432" s="1"/>
      <c r="E432" s="1"/>
      <c r="F432" s="1"/>
      <c r="G432" s="1"/>
      <c r="H432" s="1"/>
      <c r="I432" s="1"/>
      <c r="J432" s="1"/>
      <c r="K432" s="1"/>
      <c r="L432" s="1"/>
      <c r="M432" s="1"/>
      <c r="N432" s="1"/>
      <c r="O432" s="1"/>
      <c r="P432" s="1"/>
    </row>
    <row r="433" ht="15.75" customHeight="1">
      <c r="A433" s="1"/>
      <c r="B433" s="1"/>
      <c r="C433" s="1"/>
      <c r="D433" s="1"/>
      <c r="E433" s="1"/>
      <c r="F433" s="1"/>
      <c r="G433" s="1"/>
      <c r="H433" s="1"/>
      <c r="I433" s="1"/>
      <c r="J433" s="1"/>
      <c r="K433" s="1"/>
      <c r="L433" s="1"/>
      <c r="M433" s="1"/>
      <c r="N433" s="1"/>
      <c r="O433" s="1"/>
      <c r="P433" s="1"/>
    </row>
    <row r="434" ht="15.75" customHeight="1">
      <c r="A434" s="1"/>
      <c r="B434" s="1"/>
      <c r="C434" s="1"/>
      <c r="D434" s="1"/>
      <c r="E434" s="1"/>
      <c r="F434" s="1"/>
      <c r="G434" s="1"/>
      <c r="H434" s="1"/>
      <c r="I434" s="1"/>
      <c r="J434" s="1"/>
      <c r="K434" s="1"/>
      <c r="L434" s="1"/>
      <c r="M434" s="1"/>
      <c r="N434" s="1"/>
      <c r="O434" s="1"/>
      <c r="P434" s="1"/>
    </row>
    <row r="435" ht="15.75" customHeight="1">
      <c r="A435" s="1"/>
      <c r="B435" s="1"/>
      <c r="C435" s="1"/>
      <c r="D435" s="1"/>
      <c r="E435" s="1"/>
      <c r="F435" s="1"/>
      <c r="G435" s="1"/>
      <c r="H435" s="1"/>
      <c r="I435" s="1"/>
      <c r="J435" s="1"/>
      <c r="K435" s="1"/>
      <c r="L435" s="1"/>
      <c r="M435" s="1"/>
      <c r="N435" s="1"/>
      <c r="O435" s="1"/>
      <c r="P435" s="1"/>
    </row>
    <row r="436" ht="15.75" customHeight="1">
      <c r="A436" s="1"/>
      <c r="B436" s="1"/>
      <c r="C436" s="1"/>
      <c r="D436" s="1"/>
      <c r="E436" s="1"/>
      <c r="F436" s="1"/>
      <c r="G436" s="1"/>
      <c r="H436" s="1"/>
      <c r="I436" s="1"/>
      <c r="J436" s="1"/>
      <c r="K436" s="1"/>
      <c r="L436" s="1"/>
      <c r="M436" s="1"/>
      <c r="N436" s="1"/>
      <c r="O436" s="1"/>
      <c r="P436" s="1"/>
    </row>
    <row r="437" ht="15.75" customHeight="1">
      <c r="A437" s="1"/>
      <c r="B437" s="1"/>
      <c r="C437" s="1"/>
      <c r="D437" s="1"/>
      <c r="E437" s="1"/>
      <c r="F437" s="1"/>
      <c r="G437" s="1"/>
      <c r="H437" s="1"/>
      <c r="I437" s="1"/>
      <c r="J437" s="1"/>
      <c r="K437" s="1"/>
      <c r="L437" s="1"/>
      <c r="M437" s="1"/>
      <c r="N437" s="1"/>
      <c r="O437" s="1"/>
      <c r="P437" s="1"/>
    </row>
    <row r="438" ht="15.75" customHeight="1">
      <c r="A438" s="1"/>
      <c r="B438" s="1"/>
      <c r="C438" s="1"/>
      <c r="D438" s="1"/>
      <c r="E438" s="1"/>
      <c r="F438" s="1"/>
      <c r="G438" s="1"/>
      <c r="H438" s="1"/>
      <c r="I438" s="1"/>
      <c r="J438" s="1"/>
      <c r="K438" s="1"/>
      <c r="L438" s="1"/>
      <c r="M438" s="1"/>
      <c r="N438" s="1"/>
      <c r="O438" s="1"/>
      <c r="P438" s="1"/>
    </row>
    <row r="439" ht="15.75" customHeight="1">
      <c r="A439" s="1"/>
      <c r="B439" s="1"/>
      <c r="C439" s="1"/>
      <c r="D439" s="1"/>
      <c r="E439" s="1"/>
      <c r="F439" s="1"/>
      <c r="G439" s="1"/>
      <c r="H439" s="1"/>
      <c r="I439" s="1"/>
      <c r="J439" s="1"/>
      <c r="K439" s="1"/>
      <c r="L439" s="1"/>
      <c r="M439" s="1"/>
      <c r="N439" s="1"/>
      <c r="O439" s="1"/>
      <c r="P439" s="1"/>
    </row>
    <row r="440" ht="15.75" customHeight="1">
      <c r="A440" s="1"/>
      <c r="B440" s="1"/>
      <c r="C440" s="1"/>
      <c r="D440" s="1"/>
      <c r="E440" s="1"/>
      <c r="F440" s="1"/>
      <c r="G440" s="1"/>
      <c r="H440" s="1"/>
      <c r="I440" s="1"/>
      <c r="J440" s="1"/>
      <c r="K440" s="1"/>
      <c r="L440" s="1"/>
      <c r="M440" s="1"/>
      <c r="N440" s="1"/>
      <c r="O440" s="1"/>
      <c r="P440" s="1"/>
    </row>
    <row r="441" ht="15.75" customHeight="1">
      <c r="A441" s="1"/>
      <c r="B441" s="1"/>
      <c r="C441" s="1"/>
      <c r="D441" s="1"/>
      <c r="E441" s="1"/>
      <c r="F441" s="1"/>
      <c r="G441" s="1"/>
      <c r="H441" s="1"/>
      <c r="I441" s="1"/>
      <c r="J441" s="1"/>
      <c r="K441" s="1"/>
      <c r="L441" s="1"/>
      <c r="M441" s="1"/>
      <c r="N441" s="1"/>
      <c r="O441" s="1"/>
      <c r="P441" s="1"/>
    </row>
    <row r="442" ht="15.75" customHeight="1">
      <c r="A442" s="1"/>
      <c r="B442" s="1"/>
      <c r="C442" s="1"/>
      <c r="D442" s="1"/>
      <c r="E442" s="1"/>
      <c r="F442" s="1"/>
      <c r="G442" s="1"/>
      <c r="H442" s="1"/>
      <c r="I442" s="1"/>
      <c r="J442" s="1"/>
      <c r="K442" s="1"/>
      <c r="L442" s="1"/>
      <c r="M442" s="1"/>
      <c r="N442" s="1"/>
      <c r="O442" s="1"/>
      <c r="P442" s="1"/>
    </row>
    <row r="443" ht="15.75" customHeight="1">
      <c r="A443" s="1"/>
      <c r="B443" s="1"/>
      <c r="C443" s="1"/>
      <c r="D443" s="1"/>
      <c r="E443" s="1"/>
      <c r="F443" s="1"/>
      <c r="G443" s="1"/>
      <c r="H443" s="1"/>
      <c r="I443" s="1"/>
      <c r="J443" s="1"/>
      <c r="K443" s="1"/>
      <c r="L443" s="1"/>
      <c r="M443" s="1"/>
      <c r="N443" s="1"/>
      <c r="O443" s="1"/>
      <c r="P443" s="1"/>
    </row>
    <row r="444" ht="15.75" customHeight="1">
      <c r="A444" s="1"/>
      <c r="B444" s="1"/>
      <c r="C444" s="1"/>
      <c r="D444" s="1"/>
      <c r="E444" s="1"/>
      <c r="F444" s="1"/>
      <c r="G444" s="1"/>
      <c r="H444" s="1"/>
      <c r="I444" s="1"/>
      <c r="J444" s="1"/>
      <c r="K444" s="1"/>
      <c r="L444" s="1"/>
      <c r="M444" s="1"/>
      <c r="N444" s="1"/>
      <c r="O444" s="1"/>
      <c r="P444" s="1"/>
    </row>
    <row r="445" ht="15.75" customHeight="1">
      <c r="A445" s="1"/>
      <c r="B445" s="1"/>
      <c r="C445" s="1"/>
      <c r="D445" s="1"/>
      <c r="E445" s="1"/>
      <c r="F445" s="1"/>
      <c r="G445" s="1"/>
      <c r="H445" s="1"/>
      <c r="I445" s="1"/>
      <c r="J445" s="1"/>
      <c r="K445" s="1"/>
      <c r="L445" s="1"/>
      <c r="M445" s="1"/>
      <c r="N445" s="1"/>
      <c r="O445" s="1"/>
      <c r="P445" s="1"/>
    </row>
    <row r="446" ht="15.75" customHeight="1">
      <c r="A446" s="1"/>
      <c r="B446" s="1"/>
      <c r="C446" s="1"/>
      <c r="D446" s="1"/>
      <c r="E446" s="1"/>
      <c r="F446" s="1"/>
      <c r="G446" s="1"/>
      <c r="H446" s="1"/>
      <c r="I446" s="1"/>
      <c r="J446" s="1"/>
      <c r="K446" s="1"/>
      <c r="L446" s="1"/>
      <c r="M446" s="1"/>
      <c r="N446" s="1"/>
      <c r="O446" s="1"/>
      <c r="P446" s="1"/>
    </row>
    <row r="447" ht="15.75" customHeight="1">
      <c r="A447" s="1"/>
      <c r="B447" s="1"/>
      <c r="C447" s="1"/>
      <c r="D447" s="1"/>
      <c r="E447" s="1"/>
      <c r="F447" s="1"/>
      <c r="G447" s="1"/>
      <c r="H447" s="1"/>
      <c r="I447" s="1"/>
      <c r="J447" s="1"/>
      <c r="K447" s="1"/>
      <c r="L447" s="1"/>
      <c r="M447" s="1"/>
      <c r="N447" s="1"/>
      <c r="O447" s="1"/>
      <c r="P447" s="1"/>
    </row>
    <row r="448" ht="15.75" customHeight="1">
      <c r="A448" s="1"/>
      <c r="B448" s="1"/>
      <c r="C448" s="1"/>
      <c r="D448" s="1"/>
      <c r="E448" s="1"/>
      <c r="F448" s="1"/>
      <c r="G448" s="1"/>
      <c r="H448" s="1"/>
      <c r="I448" s="1"/>
      <c r="J448" s="1"/>
      <c r="K448" s="1"/>
      <c r="L448" s="1"/>
      <c r="M448" s="1"/>
      <c r="N448" s="1"/>
      <c r="O448" s="1"/>
      <c r="P448" s="1"/>
    </row>
    <row r="449" ht="15.75" customHeight="1">
      <c r="A449" s="1"/>
      <c r="B449" s="1"/>
      <c r="C449" s="1"/>
      <c r="D449" s="1"/>
      <c r="E449" s="1"/>
      <c r="F449" s="1"/>
      <c r="G449" s="1"/>
      <c r="H449" s="1"/>
      <c r="I449" s="1"/>
      <c r="J449" s="1"/>
      <c r="K449" s="1"/>
      <c r="L449" s="1"/>
      <c r="M449" s="1"/>
      <c r="N449" s="1"/>
      <c r="O449" s="1"/>
      <c r="P449" s="1"/>
    </row>
    <row r="450" ht="15.75" customHeight="1">
      <c r="A450" s="1"/>
      <c r="B450" s="1"/>
      <c r="C450" s="1"/>
      <c r="D450" s="1"/>
      <c r="E450" s="1"/>
      <c r="F450" s="1"/>
      <c r="G450" s="1"/>
      <c r="H450" s="1"/>
      <c r="I450" s="1"/>
      <c r="J450" s="1"/>
      <c r="K450" s="1"/>
      <c r="L450" s="1"/>
      <c r="M450" s="1"/>
      <c r="N450" s="1"/>
      <c r="O450" s="1"/>
      <c r="P450" s="1"/>
    </row>
    <row r="451" ht="15.75" customHeight="1">
      <c r="A451" s="1"/>
      <c r="B451" s="1"/>
      <c r="C451" s="1"/>
      <c r="D451" s="1"/>
      <c r="E451" s="1"/>
      <c r="F451" s="1"/>
      <c r="G451" s="1"/>
      <c r="H451" s="1"/>
      <c r="I451" s="1"/>
      <c r="J451" s="1"/>
      <c r="K451" s="1"/>
      <c r="L451" s="1"/>
      <c r="M451" s="1"/>
      <c r="N451" s="1"/>
      <c r="O451" s="1"/>
      <c r="P451" s="1"/>
    </row>
    <row r="452" ht="15.75" customHeight="1">
      <c r="A452" s="1"/>
      <c r="B452" s="1"/>
      <c r="C452" s="1"/>
      <c r="D452" s="1"/>
      <c r="E452" s="1"/>
      <c r="F452" s="1"/>
      <c r="G452" s="1"/>
      <c r="H452" s="1"/>
      <c r="I452" s="1"/>
      <c r="J452" s="1"/>
      <c r="K452" s="1"/>
      <c r="L452" s="1"/>
      <c r="M452" s="1"/>
      <c r="N452" s="1"/>
      <c r="O452" s="1"/>
      <c r="P452" s="1"/>
    </row>
    <row r="453" ht="15.75" customHeight="1">
      <c r="A453" s="1"/>
      <c r="B453" s="1"/>
      <c r="C453" s="1"/>
      <c r="D453" s="1"/>
      <c r="E453" s="1"/>
      <c r="F453" s="1"/>
      <c r="G453" s="1"/>
      <c r="H453" s="1"/>
      <c r="I453" s="1"/>
      <c r="J453" s="1"/>
      <c r="K453" s="1"/>
      <c r="L453" s="1"/>
      <c r="M453" s="1"/>
      <c r="N453" s="1"/>
      <c r="O453" s="1"/>
      <c r="P453" s="1"/>
    </row>
    <row r="454" ht="15.75" customHeight="1">
      <c r="A454" s="1"/>
      <c r="B454" s="1"/>
      <c r="C454" s="1"/>
      <c r="D454" s="1"/>
      <c r="E454" s="1"/>
      <c r="F454" s="1"/>
      <c r="G454" s="1"/>
      <c r="H454" s="1"/>
      <c r="I454" s="1"/>
      <c r="J454" s="1"/>
      <c r="K454" s="1"/>
      <c r="L454" s="1"/>
      <c r="M454" s="1"/>
      <c r="N454" s="1"/>
      <c r="O454" s="1"/>
      <c r="P454" s="1"/>
    </row>
    <row r="455" ht="15.75" customHeight="1">
      <c r="A455" s="1"/>
      <c r="B455" s="1"/>
      <c r="C455" s="1"/>
      <c r="D455" s="1"/>
      <c r="E455" s="1"/>
      <c r="F455" s="1"/>
      <c r="G455" s="1"/>
      <c r="H455" s="1"/>
      <c r="I455" s="1"/>
      <c r="J455" s="1"/>
      <c r="K455" s="1"/>
      <c r="L455" s="1"/>
      <c r="M455" s="1"/>
      <c r="N455" s="1"/>
      <c r="O455" s="1"/>
      <c r="P455" s="1"/>
    </row>
    <row r="456" ht="15.75" customHeight="1">
      <c r="A456" s="1"/>
      <c r="B456" s="1"/>
      <c r="C456" s="1"/>
      <c r="D456" s="1"/>
      <c r="E456" s="1"/>
      <c r="F456" s="1"/>
      <c r="G456" s="1"/>
      <c r="H456" s="1"/>
      <c r="I456" s="1"/>
      <c r="J456" s="1"/>
      <c r="K456" s="1"/>
      <c r="L456" s="1"/>
      <c r="M456" s="1"/>
      <c r="N456" s="1"/>
      <c r="O456" s="1"/>
      <c r="P456" s="1"/>
    </row>
    <row r="457" ht="15.75" customHeight="1">
      <c r="A457" s="1"/>
      <c r="B457" s="1"/>
      <c r="C457" s="1"/>
      <c r="D457" s="1"/>
      <c r="E457" s="1"/>
      <c r="F457" s="1"/>
      <c r="G457" s="1"/>
      <c r="H457" s="1"/>
      <c r="I457" s="1"/>
      <c r="J457" s="1"/>
      <c r="K457" s="1"/>
      <c r="L457" s="1"/>
      <c r="M457" s="1"/>
      <c r="N457" s="1"/>
      <c r="O457" s="1"/>
      <c r="P457" s="1"/>
    </row>
    <row r="458" ht="15.75" customHeight="1">
      <c r="A458" s="1"/>
      <c r="B458" s="1"/>
      <c r="C458" s="1"/>
      <c r="D458" s="1"/>
      <c r="E458" s="1"/>
      <c r="F458" s="1"/>
      <c r="G458" s="1"/>
      <c r="H458" s="1"/>
      <c r="I458" s="1"/>
      <c r="J458" s="1"/>
      <c r="K458" s="1"/>
      <c r="L458" s="1"/>
      <c r="M458" s="1"/>
      <c r="N458" s="1"/>
      <c r="O458" s="1"/>
      <c r="P458" s="1"/>
    </row>
    <row r="459" ht="15.75" customHeight="1">
      <c r="A459" s="1"/>
      <c r="B459" s="1"/>
      <c r="C459" s="1"/>
      <c r="D459" s="1"/>
      <c r="E459" s="1"/>
      <c r="F459" s="1"/>
      <c r="G459" s="1"/>
      <c r="H459" s="1"/>
      <c r="I459" s="1"/>
      <c r="J459" s="1"/>
      <c r="K459" s="1"/>
      <c r="L459" s="1"/>
      <c r="M459" s="1"/>
      <c r="N459" s="1"/>
      <c r="O459" s="1"/>
      <c r="P459" s="1"/>
    </row>
    <row r="460" ht="15.75" customHeight="1">
      <c r="A460" s="1"/>
      <c r="B460" s="1"/>
      <c r="C460" s="1"/>
      <c r="D460" s="1"/>
      <c r="E460" s="1"/>
      <c r="F460" s="1"/>
      <c r="G460" s="1"/>
      <c r="H460" s="1"/>
      <c r="I460" s="1"/>
      <c r="J460" s="1"/>
      <c r="K460" s="1"/>
      <c r="L460" s="1"/>
      <c r="M460" s="1"/>
      <c r="N460" s="1"/>
      <c r="O460" s="1"/>
      <c r="P460" s="1"/>
    </row>
    <row r="461" ht="15.75" customHeight="1">
      <c r="A461" s="1"/>
      <c r="B461" s="1"/>
      <c r="C461" s="1"/>
      <c r="D461" s="1"/>
      <c r="E461" s="1"/>
      <c r="F461" s="1"/>
      <c r="G461" s="1"/>
      <c r="H461" s="1"/>
      <c r="I461" s="1"/>
      <c r="J461" s="1"/>
      <c r="K461" s="1"/>
      <c r="L461" s="1"/>
      <c r="M461" s="1"/>
      <c r="N461" s="1"/>
      <c r="O461" s="1"/>
      <c r="P461" s="1"/>
    </row>
    <row r="462" ht="15.75" customHeight="1">
      <c r="A462" s="1"/>
      <c r="B462" s="1"/>
      <c r="C462" s="1"/>
      <c r="D462" s="1"/>
      <c r="E462" s="1"/>
      <c r="F462" s="1"/>
      <c r="G462" s="1"/>
      <c r="H462" s="1"/>
      <c r="I462" s="1"/>
      <c r="J462" s="1"/>
      <c r="K462" s="1"/>
      <c r="L462" s="1"/>
      <c r="M462" s="1"/>
      <c r="N462" s="1"/>
      <c r="O462" s="1"/>
      <c r="P462" s="1"/>
    </row>
    <row r="463" ht="15.75" customHeight="1">
      <c r="A463" s="1"/>
      <c r="B463" s="1"/>
      <c r="C463" s="1"/>
      <c r="D463" s="1"/>
      <c r="E463" s="1"/>
      <c r="F463" s="1"/>
      <c r="G463" s="1"/>
      <c r="H463" s="1"/>
      <c r="I463" s="1"/>
      <c r="J463" s="1"/>
      <c r="K463" s="1"/>
      <c r="L463" s="1"/>
      <c r="M463" s="1"/>
      <c r="N463" s="1"/>
      <c r="O463" s="1"/>
      <c r="P463" s="1"/>
    </row>
    <row r="464" ht="15.75" customHeight="1">
      <c r="A464" s="1"/>
      <c r="B464" s="1"/>
      <c r="C464" s="1"/>
      <c r="D464" s="1"/>
      <c r="E464" s="1"/>
      <c r="F464" s="1"/>
      <c r="G464" s="1"/>
      <c r="H464" s="1"/>
      <c r="I464" s="1"/>
      <c r="J464" s="1"/>
      <c r="K464" s="1"/>
      <c r="L464" s="1"/>
      <c r="M464" s="1"/>
      <c r="N464" s="1"/>
      <c r="O464" s="1"/>
      <c r="P464" s="1"/>
    </row>
    <row r="465" ht="15.75" customHeight="1">
      <c r="A465" s="1"/>
      <c r="B465" s="1"/>
      <c r="C465" s="1"/>
      <c r="D465" s="1"/>
      <c r="E465" s="1"/>
      <c r="F465" s="1"/>
      <c r="G465" s="1"/>
      <c r="H465" s="1"/>
      <c r="I465" s="1"/>
      <c r="J465" s="1"/>
      <c r="K465" s="1"/>
      <c r="L465" s="1"/>
      <c r="M465" s="1"/>
      <c r="N465" s="1"/>
      <c r="O465" s="1"/>
      <c r="P465" s="1"/>
    </row>
    <row r="466" ht="15.75" customHeight="1">
      <c r="A466" s="1"/>
      <c r="B466" s="1"/>
      <c r="C466" s="1"/>
      <c r="D466" s="1"/>
      <c r="E466" s="1"/>
      <c r="F466" s="1"/>
      <c r="G466" s="1"/>
      <c r="H466" s="1"/>
      <c r="I466" s="1"/>
      <c r="J466" s="1"/>
      <c r="K466" s="1"/>
      <c r="L466" s="1"/>
      <c r="M466" s="1"/>
      <c r="N466" s="1"/>
      <c r="O466" s="1"/>
      <c r="P466" s="1"/>
    </row>
    <row r="467" ht="15.75" customHeight="1">
      <c r="A467" s="1"/>
      <c r="B467" s="1"/>
      <c r="C467" s="1"/>
      <c r="D467" s="1"/>
      <c r="E467" s="1"/>
      <c r="F467" s="1"/>
      <c r="G467" s="1"/>
      <c r="H467" s="1"/>
      <c r="I467" s="1"/>
      <c r="J467" s="1"/>
      <c r="K467" s="1"/>
      <c r="L467" s="1"/>
      <c r="M467" s="1"/>
      <c r="N467" s="1"/>
      <c r="O467" s="1"/>
      <c r="P467" s="1"/>
    </row>
    <row r="468" ht="15.75" customHeight="1">
      <c r="A468" s="1"/>
      <c r="B468" s="1"/>
      <c r="C468" s="1"/>
      <c r="D468" s="1"/>
      <c r="E468" s="1"/>
      <c r="F468" s="1"/>
      <c r="G468" s="1"/>
      <c r="H468" s="1"/>
      <c r="I468" s="1"/>
      <c r="J468" s="1"/>
      <c r="K468" s="1"/>
      <c r="L468" s="1"/>
      <c r="M468" s="1"/>
      <c r="N468" s="1"/>
      <c r="O468" s="1"/>
      <c r="P468" s="1"/>
    </row>
    <row r="469" ht="15.75" customHeight="1">
      <c r="A469" s="1"/>
      <c r="B469" s="1"/>
      <c r="C469" s="1"/>
      <c r="D469" s="1"/>
      <c r="E469" s="1"/>
      <c r="F469" s="1"/>
      <c r="G469" s="1"/>
      <c r="H469" s="1"/>
      <c r="I469" s="1"/>
      <c r="J469" s="1"/>
      <c r="K469" s="1"/>
      <c r="L469" s="1"/>
      <c r="M469" s="1"/>
      <c r="N469" s="1"/>
      <c r="O469" s="1"/>
      <c r="P469" s="1"/>
    </row>
    <row r="470" ht="15.75" customHeight="1">
      <c r="A470" s="1"/>
      <c r="B470" s="1"/>
      <c r="C470" s="1"/>
      <c r="D470" s="1"/>
      <c r="E470" s="1"/>
      <c r="F470" s="1"/>
      <c r="G470" s="1"/>
      <c r="H470" s="1"/>
      <c r="I470" s="1"/>
      <c r="J470" s="1"/>
      <c r="K470" s="1"/>
      <c r="L470" s="1"/>
      <c r="M470" s="1"/>
      <c r="N470" s="1"/>
      <c r="O470" s="1"/>
      <c r="P470" s="1"/>
    </row>
    <row r="471" ht="15.75" customHeight="1">
      <c r="A471" s="1"/>
      <c r="B471" s="1"/>
      <c r="C471" s="1"/>
      <c r="D471" s="1"/>
      <c r="E471" s="1"/>
      <c r="F471" s="1"/>
      <c r="G471" s="1"/>
      <c r="H471" s="1"/>
      <c r="I471" s="1"/>
      <c r="J471" s="1"/>
      <c r="K471" s="1"/>
      <c r="L471" s="1"/>
      <c r="M471" s="1"/>
      <c r="N471" s="1"/>
      <c r="O471" s="1"/>
      <c r="P471" s="1"/>
    </row>
    <row r="472" ht="15.75" customHeight="1">
      <c r="A472" s="1"/>
      <c r="B472" s="1"/>
      <c r="C472" s="1"/>
      <c r="D472" s="1"/>
      <c r="E472" s="1"/>
      <c r="F472" s="1"/>
      <c r="G472" s="1"/>
      <c r="H472" s="1"/>
      <c r="I472" s="1"/>
      <c r="J472" s="1"/>
      <c r="K472" s="1"/>
      <c r="L472" s="1"/>
      <c r="M472" s="1"/>
      <c r="N472" s="1"/>
      <c r="O472" s="1"/>
      <c r="P472" s="1"/>
    </row>
    <row r="473" ht="15.75" customHeight="1">
      <c r="A473" s="1"/>
      <c r="B473" s="1"/>
      <c r="C473" s="1"/>
      <c r="D473" s="1"/>
      <c r="E473" s="1"/>
      <c r="F473" s="1"/>
      <c r="G473" s="1"/>
      <c r="H473" s="1"/>
      <c r="I473" s="1"/>
      <c r="J473" s="1"/>
      <c r="K473" s="1"/>
      <c r="L473" s="1"/>
      <c r="M473" s="1"/>
      <c r="N473" s="1"/>
      <c r="O473" s="1"/>
      <c r="P473" s="1"/>
    </row>
    <row r="474" ht="15.75" customHeight="1">
      <c r="A474" s="1"/>
      <c r="B474" s="1"/>
      <c r="C474" s="1"/>
      <c r="D474" s="1"/>
      <c r="E474" s="1"/>
      <c r="F474" s="1"/>
      <c r="G474" s="1"/>
      <c r="H474" s="1"/>
      <c r="I474" s="1"/>
      <c r="J474" s="1"/>
      <c r="K474" s="1"/>
      <c r="L474" s="1"/>
      <c r="M474" s="1"/>
      <c r="N474" s="1"/>
      <c r="O474" s="1"/>
      <c r="P474" s="1"/>
    </row>
    <row r="475" ht="15.75" customHeight="1">
      <c r="A475" s="1"/>
      <c r="B475" s="1"/>
      <c r="C475" s="1"/>
      <c r="D475" s="1"/>
      <c r="E475" s="1"/>
      <c r="F475" s="1"/>
      <c r="G475" s="1"/>
      <c r="H475" s="1"/>
      <c r="I475" s="1"/>
      <c r="J475" s="1"/>
      <c r="K475" s="1"/>
      <c r="L475" s="1"/>
      <c r="M475" s="1"/>
      <c r="N475" s="1"/>
      <c r="O475" s="1"/>
      <c r="P475" s="1"/>
    </row>
    <row r="476" ht="15.75" customHeight="1">
      <c r="A476" s="1"/>
      <c r="B476" s="1"/>
      <c r="C476" s="1"/>
      <c r="D476" s="1"/>
      <c r="E476" s="1"/>
      <c r="F476" s="1"/>
      <c r="G476" s="1"/>
      <c r="H476" s="1"/>
      <c r="I476" s="1"/>
      <c r="J476" s="1"/>
      <c r="K476" s="1"/>
      <c r="L476" s="1"/>
      <c r="M476" s="1"/>
      <c r="N476" s="1"/>
      <c r="O476" s="1"/>
      <c r="P476" s="1"/>
    </row>
    <row r="477" ht="15.75" customHeight="1">
      <c r="A477" s="1"/>
      <c r="B477" s="1"/>
      <c r="C477" s="1"/>
      <c r="D477" s="1"/>
      <c r="E477" s="1"/>
      <c r="F477" s="1"/>
      <c r="G477" s="1"/>
      <c r="H477" s="1"/>
      <c r="I477" s="1"/>
      <c r="J477" s="1"/>
      <c r="K477" s="1"/>
      <c r="L477" s="1"/>
      <c r="M477" s="1"/>
      <c r="N477" s="1"/>
      <c r="O477" s="1"/>
      <c r="P477" s="1"/>
    </row>
    <row r="478" ht="15.75" customHeight="1">
      <c r="A478" s="1"/>
      <c r="B478" s="1"/>
      <c r="C478" s="1"/>
      <c r="D478" s="1"/>
      <c r="E478" s="1"/>
      <c r="F478" s="1"/>
      <c r="G478" s="1"/>
      <c r="H478" s="1"/>
      <c r="I478" s="1"/>
      <c r="J478" s="1"/>
      <c r="K478" s="1"/>
      <c r="L478" s="1"/>
      <c r="M478" s="1"/>
      <c r="N478" s="1"/>
      <c r="O478" s="1"/>
      <c r="P478" s="1"/>
    </row>
    <row r="479" ht="15.75" customHeight="1">
      <c r="A479" s="1"/>
      <c r="B479" s="1"/>
      <c r="C479" s="1"/>
      <c r="D479" s="1"/>
      <c r="E479" s="1"/>
      <c r="F479" s="1"/>
      <c r="G479" s="1"/>
      <c r="H479" s="1"/>
      <c r="I479" s="1"/>
      <c r="J479" s="1"/>
      <c r="K479" s="1"/>
      <c r="L479" s="1"/>
      <c r="M479" s="1"/>
      <c r="N479" s="1"/>
      <c r="O479" s="1"/>
      <c r="P479" s="1"/>
    </row>
    <row r="480" ht="15.75" customHeight="1">
      <c r="A480" s="1"/>
      <c r="B480" s="1"/>
      <c r="C480" s="1"/>
      <c r="D480" s="1"/>
      <c r="E480" s="1"/>
      <c r="F480" s="1"/>
      <c r="G480" s="1"/>
      <c r="H480" s="1"/>
      <c r="I480" s="1"/>
      <c r="J480" s="1"/>
      <c r="K480" s="1"/>
      <c r="L480" s="1"/>
      <c r="M480" s="1"/>
      <c r="N480" s="1"/>
      <c r="O480" s="1"/>
      <c r="P480" s="1"/>
    </row>
    <row r="481" ht="15.75" customHeight="1">
      <c r="A481" s="1"/>
      <c r="B481" s="1"/>
      <c r="C481" s="1"/>
      <c r="D481" s="1"/>
      <c r="E481" s="1"/>
      <c r="F481" s="1"/>
      <c r="G481" s="1"/>
      <c r="H481" s="1"/>
      <c r="I481" s="1"/>
      <c r="J481" s="1"/>
      <c r="K481" s="1"/>
      <c r="L481" s="1"/>
      <c r="M481" s="1"/>
      <c r="N481" s="1"/>
      <c r="O481" s="1"/>
      <c r="P481" s="1"/>
    </row>
    <row r="482" ht="15.75" customHeight="1">
      <c r="A482" s="1"/>
      <c r="B482" s="1"/>
      <c r="C482" s="1"/>
      <c r="D482" s="1"/>
      <c r="E482" s="1"/>
      <c r="F482" s="1"/>
      <c r="G482" s="1"/>
      <c r="H482" s="1"/>
      <c r="I482" s="1"/>
      <c r="J482" s="1"/>
      <c r="K482" s="1"/>
      <c r="L482" s="1"/>
      <c r="M482" s="1"/>
      <c r="N482" s="1"/>
      <c r="O482" s="1"/>
      <c r="P482" s="1"/>
    </row>
    <row r="483" ht="15.75" customHeight="1">
      <c r="A483" s="1"/>
      <c r="B483" s="1"/>
      <c r="C483" s="1"/>
      <c r="D483" s="1"/>
      <c r="E483" s="1"/>
      <c r="F483" s="1"/>
      <c r="G483" s="1"/>
      <c r="H483" s="1"/>
      <c r="I483" s="1"/>
      <c r="J483" s="1"/>
      <c r="K483" s="1"/>
      <c r="L483" s="1"/>
      <c r="M483" s="1"/>
      <c r="N483" s="1"/>
      <c r="O483" s="1"/>
      <c r="P483" s="1"/>
    </row>
    <row r="484" ht="15.75" customHeight="1">
      <c r="A484" s="1"/>
      <c r="B484" s="1"/>
      <c r="C484" s="1"/>
      <c r="D484" s="1"/>
      <c r="E484" s="1"/>
      <c r="F484" s="1"/>
      <c r="G484" s="1"/>
      <c r="H484" s="1"/>
      <c r="I484" s="1"/>
      <c r="J484" s="1"/>
      <c r="K484" s="1"/>
      <c r="L484" s="1"/>
      <c r="M484" s="1"/>
      <c r="N484" s="1"/>
      <c r="O484" s="1"/>
      <c r="P484" s="1"/>
    </row>
    <row r="485" ht="15.75" customHeight="1">
      <c r="A485" s="1"/>
      <c r="B485" s="1"/>
      <c r="C485" s="1"/>
      <c r="D485" s="1"/>
      <c r="E485" s="1"/>
      <c r="F485" s="1"/>
      <c r="G485" s="1"/>
      <c r="H485" s="1"/>
      <c r="I485" s="1"/>
      <c r="J485" s="1"/>
      <c r="K485" s="1"/>
      <c r="L485" s="1"/>
      <c r="M485" s="1"/>
      <c r="N485" s="1"/>
      <c r="O485" s="1"/>
      <c r="P485" s="1"/>
    </row>
    <row r="486" ht="15.75" customHeight="1">
      <c r="A486" s="1"/>
      <c r="B486" s="1"/>
      <c r="C486" s="1"/>
      <c r="D486" s="1"/>
      <c r="E486" s="1"/>
      <c r="F486" s="1"/>
      <c r="G486" s="1"/>
      <c r="H486" s="1"/>
      <c r="I486" s="1"/>
      <c r="J486" s="1"/>
      <c r="K486" s="1"/>
      <c r="L486" s="1"/>
      <c r="M486" s="1"/>
      <c r="N486" s="1"/>
      <c r="O486" s="1"/>
      <c r="P486" s="1"/>
    </row>
    <row r="487" ht="15.75" customHeight="1">
      <c r="A487" s="1"/>
      <c r="B487" s="1"/>
      <c r="C487" s="1"/>
      <c r="D487" s="1"/>
      <c r="E487" s="1"/>
      <c r="F487" s="1"/>
      <c r="G487" s="1"/>
      <c r="H487" s="1"/>
      <c r="I487" s="1"/>
      <c r="J487" s="1"/>
      <c r="K487" s="1"/>
      <c r="L487" s="1"/>
      <c r="M487" s="1"/>
      <c r="N487" s="1"/>
      <c r="O487" s="1"/>
      <c r="P487" s="1"/>
    </row>
    <row r="488" ht="15.75" customHeight="1">
      <c r="A488" s="1"/>
      <c r="B488" s="1"/>
      <c r="C488" s="1"/>
      <c r="D488" s="1"/>
      <c r="E488" s="1"/>
      <c r="F488" s="1"/>
      <c r="G488" s="1"/>
      <c r="H488" s="1"/>
      <c r="I488" s="1"/>
      <c r="J488" s="1"/>
      <c r="K488" s="1"/>
      <c r="L488" s="1"/>
      <c r="M488" s="1"/>
      <c r="N488" s="1"/>
      <c r="O488" s="1"/>
      <c r="P488" s="1"/>
    </row>
    <row r="489" ht="15.75" customHeight="1">
      <c r="A489" s="1"/>
      <c r="B489" s="1"/>
      <c r="C489" s="1"/>
      <c r="D489" s="1"/>
      <c r="E489" s="1"/>
      <c r="F489" s="1"/>
      <c r="G489" s="1"/>
      <c r="H489" s="1"/>
      <c r="I489" s="1"/>
      <c r="J489" s="1"/>
      <c r="K489" s="1"/>
      <c r="L489" s="1"/>
      <c r="M489" s="1"/>
      <c r="N489" s="1"/>
      <c r="O489" s="1"/>
      <c r="P489" s="1"/>
    </row>
    <row r="490" ht="15.75" customHeight="1">
      <c r="A490" s="1"/>
      <c r="B490" s="1"/>
      <c r="C490" s="1"/>
      <c r="D490" s="1"/>
      <c r="E490" s="1"/>
      <c r="F490" s="1"/>
      <c r="G490" s="1"/>
      <c r="H490" s="1"/>
      <c r="I490" s="1"/>
      <c r="J490" s="1"/>
      <c r="K490" s="1"/>
      <c r="L490" s="1"/>
      <c r="M490" s="1"/>
      <c r="N490" s="1"/>
      <c r="O490" s="1"/>
      <c r="P490" s="1"/>
    </row>
    <row r="491" ht="15.75" customHeight="1">
      <c r="A491" s="1"/>
      <c r="B491" s="1"/>
      <c r="C491" s="1"/>
      <c r="D491" s="1"/>
      <c r="E491" s="1"/>
      <c r="F491" s="1"/>
      <c r="G491" s="1"/>
      <c r="H491" s="1"/>
      <c r="I491" s="1"/>
      <c r="J491" s="1"/>
      <c r="K491" s="1"/>
      <c r="L491" s="1"/>
      <c r="M491" s="1"/>
      <c r="N491" s="1"/>
      <c r="O491" s="1"/>
      <c r="P491" s="1"/>
    </row>
    <row r="492" ht="15.75" customHeight="1">
      <c r="A492" s="1"/>
      <c r="B492" s="1"/>
      <c r="C492" s="1"/>
      <c r="D492" s="1"/>
      <c r="E492" s="1"/>
      <c r="F492" s="1"/>
      <c r="G492" s="1"/>
      <c r="H492" s="1"/>
      <c r="I492" s="1"/>
      <c r="J492" s="1"/>
      <c r="K492" s="1"/>
      <c r="L492" s="1"/>
      <c r="M492" s="1"/>
      <c r="N492" s="1"/>
      <c r="O492" s="1"/>
      <c r="P492" s="1"/>
    </row>
    <row r="493" ht="15.75" customHeight="1">
      <c r="A493" s="1"/>
      <c r="B493" s="1"/>
      <c r="C493" s="1"/>
      <c r="D493" s="1"/>
      <c r="E493" s="1"/>
      <c r="F493" s="1"/>
      <c r="G493" s="1"/>
      <c r="H493" s="1"/>
      <c r="I493" s="1"/>
      <c r="J493" s="1"/>
      <c r="K493" s="1"/>
      <c r="L493" s="1"/>
      <c r="M493" s="1"/>
      <c r="N493" s="1"/>
      <c r="O493" s="1"/>
      <c r="P493" s="1"/>
    </row>
    <row r="494" ht="15.75" customHeight="1">
      <c r="A494" s="1"/>
      <c r="B494" s="1"/>
      <c r="C494" s="1"/>
      <c r="D494" s="1"/>
      <c r="E494" s="1"/>
      <c r="F494" s="1"/>
      <c r="G494" s="1"/>
      <c r="H494" s="1"/>
      <c r="I494" s="1"/>
      <c r="J494" s="1"/>
      <c r="K494" s="1"/>
      <c r="L494" s="1"/>
      <c r="M494" s="1"/>
      <c r="N494" s="1"/>
      <c r="O494" s="1"/>
      <c r="P494" s="1"/>
    </row>
    <row r="495" ht="15.75" customHeight="1">
      <c r="A495" s="1"/>
      <c r="B495" s="1"/>
      <c r="C495" s="1"/>
      <c r="D495" s="1"/>
      <c r="E495" s="1"/>
      <c r="F495" s="1"/>
      <c r="G495" s="1"/>
      <c r="H495" s="1"/>
      <c r="I495" s="1"/>
      <c r="J495" s="1"/>
      <c r="K495" s="1"/>
      <c r="L495" s="1"/>
      <c r="M495" s="1"/>
      <c r="N495" s="1"/>
      <c r="O495" s="1"/>
      <c r="P495" s="1"/>
    </row>
    <row r="496" ht="15.75" customHeight="1">
      <c r="A496" s="1"/>
      <c r="B496" s="1"/>
      <c r="C496" s="1"/>
      <c r="D496" s="1"/>
      <c r="E496" s="1"/>
      <c r="F496" s="1"/>
      <c r="G496" s="1"/>
      <c r="H496" s="1"/>
      <c r="I496" s="1"/>
      <c r="J496" s="1"/>
      <c r="K496" s="1"/>
      <c r="L496" s="1"/>
      <c r="M496" s="1"/>
      <c r="N496" s="1"/>
      <c r="O496" s="1"/>
      <c r="P496" s="1"/>
    </row>
    <row r="497" ht="15.75" customHeight="1">
      <c r="A497" s="1"/>
      <c r="B497" s="1"/>
      <c r="C497" s="1"/>
      <c r="D497" s="1"/>
      <c r="E497" s="1"/>
      <c r="F497" s="1"/>
      <c r="G497" s="1"/>
      <c r="H497" s="1"/>
      <c r="I497" s="1"/>
      <c r="J497" s="1"/>
      <c r="K497" s="1"/>
      <c r="L497" s="1"/>
      <c r="M497" s="1"/>
      <c r="N497" s="1"/>
      <c r="O497" s="1"/>
      <c r="P497" s="1"/>
    </row>
    <row r="498" ht="15.75" customHeight="1">
      <c r="A498" s="1"/>
      <c r="B498" s="1"/>
      <c r="C498" s="1"/>
      <c r="D498" s="1"/>
      <c r="E498" s="1"/>
      <c r="F498" s="1"/>
      <c r="G498" s="1"/>
      <c r="H498" s="1"/>
      <c r="I498" s="1"/>
      <c r="J498" s="1"/>
      <c r="K498" s="1"/>
      <c r="L498" s="1"/>
      <c r="M498" s="1"/>
      <c r="N498" s="1"/>
      <c r="O498" s="1"/>
      <c r="P498" s="1"/>
    </row>
    <row r="499" ht="15.75" customHeight="1">
      <c r="A499" s="1"/>
      <c r="B499" s="1"/>
      <c r="C499" s="1"/>
      <c r="D499" s="1"/>
      <c r="E499" s="1"/>
      <c r="F499" s="1"/>
      <c r="G499" s="1"/>
      <c r="H499" s="1"/>
      <c r="I499" s="1"/>
      <c r="J499" s="1"/>
      <c r="K499" s="1"/>
      <c r="L499" s="1"/>
      <c r="M499" s="1"/>
      <c r="N499" s="1"/>
      <c r="O499" s="1"/>
      <c r="P499" s="1"/>
    </row>
    <row r="500" ht="15.75" customHeight="1">
      <c r="A500" s="1"/>
      <c r="B500" s="1"/>
      <c r="C500" s="1"/>
      <c r="D500" s="1"/>
      <c r="E500" s="1"/>
      <c r="F500" s="1"/>
      <c r="G500" s="1"/>
      <c r="H500" s="1"/>
      <c r="I500" s="1"/>
      <c r="J500" s="1"/>
      <c r="K500" s="1"/>
      <c r="L500" s="1"/>
      <c r="M500" s="1"/>
      <c r="N500" s="1"/>
      <c r="O500" s="1"/>
      <c r="P500" s="1"/>
    </row>
    <row r="501" ht="15.75" customHeight="1">
      <c r="A501" s="1"/>
      <c r="B501" s="1"/>
      <c r="C501" s="1"/>
      <c r="D501" s="1"/>
      <c r="E501" s="1"/>
      <c r="F501" s="1"/>
      <c r="G501" s="1"/>
      <c r="H501" s="1"/>
      <c r="I501" s="1"/>
      <c r="J501" s="1"/>
      <c r="K501" s="1"/>
      <c r="L501" s="1"/>
      <c r="M501" s="1"/>
      <c r="N501" s="1"/>
      <c r="O501" s="1"/>
      <c r="P501" s="1"/>
    </row>
    <row r="502" ht="15.75" customHeight="1">
      <c r="A502" s="1"/>
      <c r="B502" s="1"/>
      <c r="C502" s="1"/>
      <c r="D502" s="1"/>
      <c r="E502" s="1"/>
      <c r="F502" s="1"/>
      <c r="G502" s="1"/>
      <c r="H502" s="1"/>
      <c r="I502" s="1"/>
      <c r="J502" s="1"/>
      <c r="K502" s="1"/>
      <c r="L502" s="1"/>
      <c r="M502" s="1"/>
      <c r="N502" s="1"/>
      <c r="O502" s="1"/>
      <c r="P502" s="1"/>
    </row>
    <row r="503" ht="15.75" customHeight="1">
      <c r="A503" s="1"/>
      <c r="B503" s="1"/>
      <c r="C503" s="1"/>
      <c r="D503" s="1"/>
      <c r="E503" s="1"/>
      <c r="F503" s="1"/>
      <c r="G503" s="1"/>
      <c r="H503" s="1"/>
      <c r="I503" s="1"/>
      <c r="J503" s="1"/>
      <c r="K503" s="1"/>
      <c r="L503" s="1"/>
      <c r="M503" s="1"/>
      <c r="N503" s="1"/>
      <c r="O503" s="1"/>
      <c r="P503" s="1"/>
    </row>
    <row r="504" ht="15.75" customHeight="1">
      <c r="A504" s="1"/>
      <c r="B504" s="1"/>
      <c r="C504" s="1"/>
      <c r="D504" s="1"/>
      <c r="E504" s="1"/>
      <c r="F504" s="1"/>
      <c r="G504" s="1"/>
      <c r="H504" s="1"/>
      <c r="I504" s="1"/>
      <c r="J504" s="1"/>
      <c r="K504" s="1"/>
      <c r="L504" s="1"/>
      <c r="M504" s="1"/>
      <c r="N504" s="1"/>
      <c r="O504" s="1"/>
      <c r="P504" s="1"/>
    </row>
    <row r="505" ht="15.75" customHeight="1">
      <c r="A505" s="1"/>
      <c r="B505" s="1"/>
      <c r="C505" s="1"/>
      <c r="D505" s="1"/>
      <c r="E505" s="1"/>
      <c r="F505" s="1"/>
      <c r="G505" s="1"/>
      <c r="H505" s="1"/>
      <c r="I505" s="1"/>
      <c r="J505" s="1"/>
      <c r="K505" s="1"/>
      <c r="L505" s="1"/>
      <c r="M505" s="1"/>
      <c r="N505" s="1"/>
      <c r="O505" s="1"/>
      <c r="P505" s="1"/>
    </row>
    <row r="506" ht="15.75" customHeight="1">
      <c r="A506" s="1"/>
      <c r="B506" s="1"/>
      <c r="C506" s="1"/>
      <c r="D506" s="1"/>
      <c r="E506" s="1"/>
      <c r="F506" s="1"/>
      <c r="G506" s="1"/>
      <c r="H506" s="1"/>
      <c r="I506" s="1"/>
      <c r="J506" s="1"/>
      <c r="K506" s="1"/>
      <c r="L506" s="1"/>
      <c r="M506" s="1"/>
      <c r="N506" s="1"/>
      <c r="O506" s="1"/>
      <c r="P506" s="1"/>
    </row>
    <row r="507" ht="15.75" customHeight="1">
      <c r="A507" s="1"/>
      <c r="B507" s="1"/>
      <c r="C507" s="1"/>
      <c r="D507" s="1"/>
      <c r="E507" s="1"/>
      <c r="F507" s="1"/>
      <c r="G507" s="1"/>
      <c r="H507" s="1"/>
      <c r="I507" s="1"/>
      <c r="J507" s="1"/>
      <c r="K507" s="1"/>
      <c r="L507" s="1"/>
      <c r="M507" s="1"/>
      <c r="N507" s="1"/>
      <c r="O507" s="1"/>
      <c r="P507" s="1"/>
    </row>
    <row r="508" ht="15.75" customHeight="1">
      <c r="A508" s="1"/>
      <c r="B508" s="1"/>
      <c r="C508" s="1"/>
      <c r="D508" s="1"/>
      <c r="E508" s="1"/>
      <c r="F508" s="1"/>
      <c r="G508" s="1"/>
      <c r="H508" s="1"/>
      <c r="I508" s="1"/>
      <c r="J508" s="1"/>
      <c r="K508" s="1"/>
      <c r="L508" s="1"/>
      <c r="M508" s="1"/>
      <c r="N508" s="1"/>
      <c r="O508" s="1"/>
      <c r="P508" s="1"/>
    </row>
    <row r="509" ht="15.75" customHeight="1">
      <c r="A509" s="1"/>
      <c r="B509" s="1"/>
      <c r="C509" s="1"/>
      <c r="D509" s="1"/>
      <c r="E509" s="1"/>
      <c r="F509" s="1"/>
      <c r="G509" s="1"/>
      <c r="H509" s="1"/>
      <c r="I509" s="1"/>
      <c r="J509" s="1"/>
      <c r="K509" s="1"/>
      <c r="L509" s="1"/>
      <c r="M509" s="1"/>
      <c r="N509" s="1"/>
      <c r="O509" s="1"/>
      <c r="P509" s="1"/>
    </row>
    <row r="510" ht="15.75" customHeight="1">
      <c r="A510" s="1"/>
      <c r="B510" s="1"/>
      <c r="C510" s="1"/>
      <c r="D510" s="1"/>
      <c r="E510" s="1"/>
      <c r="F510" s="1"/>
      <c r="G510" s="1"/>
      <c r="H510" s="1"/>
      <c r="I510" s="1"/>
      <c r="J510" s="1"/>
      <c r="K510" s="1"/>
      <c r="L510" s="1"/>
      <c r="M510" s="1"/>
      <c r="N510" s="1"/>
      <c r="O510" s="1"/>
      <c r="P510" s="1"/>
    </row>
    <row r="511" ht="15.75" customHeight="1">
      <c r="A511" s="1"/>
      <c r="B511" s="1"/>
      <c r="C511" s="1"/>
      <c r="D511" s="1"/>
      <c r="E511" s="1"/>
      <c r="F511" s="1"/>
      <c r="G511" s="1"/>
      <c r="H511" s="1"/>
      <c r="I511" s="1"/>
      <c r="J511" s="1"/>
      <c r="K511" s="1"/>
      <c r="L511" s="1"/>
      <c r="M511" s="1"/>
      <c r="N511" s="1"/>
      <c r="O511" s="1"/>
      <c r="P511" s="1"/>
    </row>
    <row r="512" ht="15.75" customHeight="1">
      <c r="A512" s="1"/>
      <c r="B512" s="1"/>
      <c r="C512" s="1"/>
      <c r="D512" s="1"/>
      <c r="E512" s="1"/>
      <c r="F512" s="1"/>
      <c r="G512" s="1"/>
      <c r="H512" s="1"/>
      <c r="I512" s="1"/>
      <c r="J512" s="1"/>
      <c r="K512" s="1"/>
      <c r="L512" s="1"/>
      <c r="M512" s="1"/>
      <c r="N512" s="1"/>
      <c r="O512" s="1"/>
      <c r="P512" s="1"/>
    </row>
    <row r="513" ht="15.75" customHeight="1">
      <c r="A513" s="1"/>
      <c r="B513" s="1"/>
      <c r="C513" s="1"/>
      <c r="D513" s="1"/>
      <c r="E513" s="1"/>
      <c r="F513" s="1"/>
      <c r="G513" s="1"/>
      <c r="H513" s="1"/>
      <c r="I513" s="1"/>
      <c r="J513" s="1"/>
      <c r="K513" s="1"/>
      <c r="L513" s="1"/>
      <c r="M513" s="1"/>
      <c r="N513" s="1"/>
      <c r="O513" s="1"/>
      <c r="P513" s="1"/>
    </row>
    <row r="514" ht="15.75" customHeight="1">
      <c r="A514" s="1"/>
      <c r="B514" s="1"/>
      <c r="C514" s="1"/>
      <c r="D514" s="1"/>
      <c r="E514" s="1"/>
      <c r="F514" s="1"/>
      <c r="G514" s="1"/>
      <c r="H514" s="1"/>
      <c r="I514" s="1"/>
      <c r="J514" s="1"/>
      <c r="K514" s="1"/>
      <c r="L514" s="1"/>
      <c r="M514" s="1"/>
      <c r="N514" s="1"/>
      <c r="O514" s="1"/>
      <c r="P514" s="1"/>
    </row>
    <row r="515" ht="15.75" customHeight="1">
      <c r="A515" s="1"/>
      <c r="B515" s="1"/>
      <c r="C515" s="1"/>
      <c r="D515" s="1"/>
      <c r="E515" s="1"/>
      <c r="F515" s="1"/>
      <c r="G515" s="1"/>
      <c r="H515" s="1"/>
      <c r="I515" s="1"/>
      <c r="J515" s="1"/>
      <c r="K515" s="1"/>
      <c r="L515" s="1"/>
      <c r="M515" s="1"/>
      <c r="N515" s="1"/>
      <c r="O515" s="1"/>
      <c r="P515" s="1"/>
    </row>
    <row r="516" ht="15.75" customHeight="1">
      <c r="A516" s="1"/>
      <c r="B516" s="1"/>
      <c r="C516" s="1"/>
      <c r="D516" s="1"/>
      <c r="E516" s="1"/>
      <c r="F516" s="1"/>
      <c r="G516" s="1"/>
      <c r="H516" s="1"/>
      <c r="I516" s="1"/>
      <c r="J516" s="1"/>
      <c r="K516" s="1"/>
      <c r="L516" s="1"/>
      <c r="M516" s="1"/>
      <c r="N516" s="1"/>
      <c r="O516" s="1"/>
      <c r="P516" s="1"/>
    </row>
    <row r="517" ht="15.75" customHeight="1">
      <c r="A517" s="1"/>
      <c r="B517" s="1"/>
      <c r="C517" s="1"/>
      <c r="D517" s="1"/>
      <c r="E517" s="1"/>
      <c r="F517" s="1"/>
      <c r="G517" s="1"/>
      <c r="H517" s="1"/>
      <c r="I517" s="1"/>
      <c r="J517" s="1"/>
      <c r="K517" s="1"/>
      <c r="L517" s="1"/>
      <c r="M517" s="1"/>
      <c r="N517" s="1"/>
      <c r="O517" s="1"/>
      <c r="P517" s="1"/>
    </row>
    <row r="518" ht="15.75" customHeight="1">
      <c r="A518" s="1"/>
      <c r="B518" s="1"/>
      <c r="C518" s="1"/>
      <c r="D518" s="1"/>
      <c r="E518" s="1"/>
      <c r="F518" s="1"/>
      <c r="G518" s="1"/>
      <c r="H518" s="1"/>
      <c r="I518" s="1"/>
      <c r="J518" s="1"/>
      <c r="K518" s="1"/>
      <c r="L518" s="1"/>
      <c r="M518" s="1"/>
      <c r="N518" s="1"/>
      <c r="O518" s="1"/>
      <c r="P518" s="1"/>
    </row>
    <row r="519" ht="15.75" customHeight="1">
      <c r="A519" s="1"/>
      <c r="B519" s="1"/>
      <c r="C519" s="1"/>
      <c r="D519" s="1"/>
      <c r="E519" s="1"/>
      <c r="F519" s="1"/>
      <c r="G519" s="1"/>
      <c r="H519" s="1"/>
      <c r="I519" s="1"/>
      <c r="J519" s="1"/>
      <c r="K519" s="1"/>
      <c r="L519" s="1"/>
      <c r="M519" s="1"/>
      <c r="N519" s="1"/>
      <c r="O519" s="1"/>
      <c r="P519" s="1"/>
    </row>
    <row r="520" ht="15.75" customHeight="1">
      <c r="A520" s="1"/>
      <c r="B520" s="1"/>
      <c r="C520" s="1"/>
      <c r="D520" s="1"/>
      <c r="E520" s="1"/>
      <c r="F520" s="1"/>
      <c r="G520" s="1"/>
      <c r="H520" s="1"/>
      <c r="I520" s="1"/>
      <c r="J520" s="1"/>
      <c r="K520" s="1"/>
      <c r="L520" s="1"/>
      <c r="M520" s="1"/>
      <c r="N520" s="1"/>
      <c r="O520" s="1"/>
      <c r="P520" s="1"/>
    </row>
    <row r="521" ht="15.75" customHeight="1">
      <c r="A521" s="1"/>
      <c r="B521" s="1"/>
      <c r="C521" s="1"/>
      <c r="D521" s="1"/>
      <c r="E521" s="1"/>
      <c r="F521" s="1"/>
      <c r="G521" s="1"/>
      <c r="H521" s="1"/>
      <c r="I521" s="1"/>
      <c r="J521" s="1"/>
      <c r="K521" s="1"/>
      <c r="L521" s="1"/>
      <c r="M521" s="1"/>
      <c r="N521" s="1"/>
      <c r="O521" s="1"/>
      <c r="P521" s="1"/>
    </row>
    <row r="522" ht="15.75" customHeight="1">
      <c r="A522" s="1"/>
      <c r="B522" s="1"/>
      <c r="C522" s="1"/>
      <c r="D522" s="1"/>
      <c r="E522" s="1"/>
      <c r="F522" s="1"/>
      <c r="G522" s="1"/>
      <c r="H522" s="1"/>
      <c r="I522" s="1"/>
      <c r="J522" s="1"/>
      <c r="K522" s="1"/>
      <c r="L522" s="1"/>
      <c r="M522" s="1"/>
      <c r="N522" s="1"/>
      <c r="O522" s="1"/>
      <c r="P522" s="1"/>
    </row>
    <row r="523" ht="15.75" customHeight="1">
      <c r="A523" s="1"/>
      <c r="B523" s="1"/>
      <c r="C523" s="1"/>
      <c r="D523" s="1"/>
      <c r="E523" s="1"/>
      <c r="F523" s="1"/>
      <c r="G523" s="1"/>
      <c r="H523" s="1"/>
      <c r="I523" s="1"/>
      <c r="J523" s="1"/>
      <c r="K523" s="1"/>
      <c r="L523" s="1"/>
      <c r="M523" s="1"/>
      <c r="N523" s="1"/>
      <c r="O523" s="1"/>
      <c r="P523" s="1"/>
    </row>
    <row r="524" ht="15.75" customHeight="1">
      <c r="A524" s="1"/>
      <c r="B524" s="1"/>
      <c r="C524" s="1"/>
      <c r="D524" s="1"/>
      <c r="E524" s="1"/>
      <c r="F524" s="1"/>
      <c r="G524" s="1"/>
      <c r="H524" s="1"/>
      <c r="I524" s="1"/>
      <c r="J524" s="1"/>
      <c r="K524" s="1"/>
      <c r="L524" s="1"/>
      <c r="M524" s="1"/>
      <c r="N524" s="1"/>
      <c r="O524" s="1"/>
      <c r="P524" s="1"/>
    </row>
    <row r="525" ht="15.75" customHeight="1">
      <c r="A525" s="1"/>
      <c r="B525" s="1"/>
      <c r="C525" s="1"/>
      <c r="D525" s="1"/>
      <c r="E525" s="1"/>
      <c r="F525" s="1"/>
      <c r="G525" s="1"/>
      <c r="H525" s="1"/>
      <c r="I525" s="1"/>
      <c r="J525" s="1"/>
      <c r="K525" s="1"/>
      <c r="L525" s="1"/>
      <c r="M525" s="1"/>
      <c r="N525" s="1"/>
      <c r="O525" s="1"/>
      <c r="P525" s="1"/>
    </row>
    <row r="526" ht="15.75" customHeight="1">
      <c r="A526" s="1"/>
      <c r="B526" s="1"/>
      <c r="C526" s="1"/>
      <c r="D526" s="1"/>
      <c r="E526" s="1"/>
      <c r="F526" s="1"/>
      <c r="G526" s="1"/>
      <c r="H526" s="1"/>
      <c r="I526" s="1"/>
      <c r="J526" s="1"/>
      <c r="K526" s="1"/>
      <c r="L526" s="1"/>
      <c r="M526" s="1"/>
      <c r="N526" s="1"/>
      <c r="O526" s="1"/>
      <c r="P526" s="1"/>
    </row>
    <row r="527" ht="15.75" customHeight="1">
      <c r="A527" s="1"/>
      <c r="B527" s="1"/>
      <c r="C527" s="1"/>
      <c r="D527" s="1"/>
      <c r="E527" s="1"/>
      <c r="F527" s="1"/>
      <c r="G527" s="1"/>
      <c r="H527" s="1"/>
      <c r="I527" s="1"/>
      <c r="J527" s="1"/>
      <c r="K527" s="1"/>
      <c r="L527" s="1"/>
      <c r="M527" s="1"/>
      <c r="N527" s="1"/>
      <c r="O527" s="1"/>
      <c r="P527" s="1"/>
    </row>
    <row r="528" ht="15.75" customHeight="1">
      <c r="A528" s="1"/>
      <c r="B528" s="1"/>
      <c r="C528" s="1"/>
      <c r="D528" s="1"/>
      <c r="E528" s="1"/>
      <c r="F528" s="1"/>
      <c r="G528" s="1"/>
      <c r="H528" s="1"/>
      <c r="I528" s="1"/>
      <c r="J528" s="1"/>
      <c r="K528" s="1"/>
      <c r="L528" s="1"/>
      <c r="M528" s="1"/>
      <c r="N528" s="1"/>
      <c r="O528" s="1"/>
      <c r="P528" s="1"/>
    </row>
    <row r="529" ht="15.75" customHeight="1">
      <c r="A529" s="1"/>
      <c r="B529" s="1"/>
      <c r="C529" s="1"/>
      <c r="D529" s="1"/>
      <c r="E529" s="1"/>
      <c r="F529" s="1"/>
      <c r="G529" s="1"/>
      <c r="H529" s="1"/>
      <c r="I529" s="1"/>
      <c r="J529" s="1"/>
      <c r="K529" s="1"/>
      <c r="L529" s="1"/>
      <c r="M529" s="1"/>
      <c r="N529" s="1"/>
      <c r="O529" s="1"/>
      <c r="P529" s="1"/>
    </row>
    <row r="530" ht="15.75" customHeight="1">
      <c r="A530" s="1"/>
      <c r="B530" s="1"/>
      <c r="C530" s="1"/>
      <c r="D530" s="1"/>
      <c r="E530" s="1"/>
      <c r="F530" s="1"/>
      <c r="G530" s="1"/>
      <c r="H530" s="1"/>
      <c r="I530" s="1"/>
      <c r="J530" s="1"/>
      <c r="K530" s="1"/>
      <c r="L530" s="1"/>
      <c r="M530" s="1"/>
      <c r="N530" s="1"/>
      <c r="O530" s="1"/>
      <c r="P530" s="1"/>
    </row>
    <row r="531" ht="15.75" customHeight="1">
      <c r="A531" s="1"/>
      <c r="B531" s="1"/>
      <c r="C531" s="1"/>
      <c r="D531" s="1"/>
      <c r="E531" s="1"/>
      <c r="F531" s="1"/>
      <c r="G531" s="1"/>
      <c r="H531" s="1"/>
      <c r="I531" s="1"/>
      <c r="J531" s="1"/>
      <c r="K531" s="1"/>
      <c r="L531" s="1"/>
      <c r="M531" s="1"/>
      <c r="N531" s="1"/>
      <c r="O531" s="1"/>
      <c r="P531" s="1"/>
    </row>
    <row r="532" ht="15.75" customHeight="1">
      <c r="A532" s="1"/>
      <c r="B532" s="1"/>
      <c r="C532" s="1"/>
      <c r="D532" s="1"/>
      <c r="E532" s="1"/>
      <c r="F532" s="1"/>
      <c r="G532" s="1"/>
      <c r="H532" s="1"/>
      <c r="I532" s="1"/>
      <c r="J532" s="1"/>
      <c r="K532" s="1"/>
      <c r="L532" s="1"/>
      <c r="M532" s="1"/>
      <c r="N532" s="1"/>
      <c r="O532" s="1"/>
      <c r="P532" s="1"/>
    </row>
    <row r="533" ht="15.75" customHeight="1">
      <c r="A533" s="1"/>
      <c r="B533" s="1"/>
      <c r="C533" s="1"/>
      <c r="D533" s="1"/>
      <c r="E533" s="1"/>
      <c r="F533" s="1"/>
      <c r="G533" s="1"/>
      <c r="H533" s="1"/>
      <c r="I533" s="1"/>
      <c r="J533" s="1"/>
      <c r="K533" s="1"/>
      <c r="L533" s="1"/>
      <c r="M533" s="1"/>
      <c r="N533" s="1"/>
      <c r="O533" s="1"/>
      <c r="P533" s="1"/>
    </row>
    <row r="534" ht="15.75" customHeight="1">
      <c r="A534" s="1"/>
      <c r="B534" s="1"/>
      <c r="C534" s="1"/>
      <c r="D534" s="1"/>
      <c r="E534" s="1"/>
      <c r="F534" s="1"/>
      <c r="G534" s="1"/>
      <c r="H534" s="1"/>
      <c r="I534" s="1"/>
      <c r="J534" s="1"/>
      <c r="K534" s="1"/>
      <c r="L534" s="1"/>
      <c r="M534" s="1"/>
      <c r="N534" s="1"/>
      <c r="O534" s="1"/>
      <c r="P534" s="1"/>
    </row>
    <row r="535" ht="15.75" customHeight="1">
      <c r="A535" s="1"/>
      <c r="B535" s="1"/>
      <c r="C535" s="1"/>
      <c r="D535" s="1"/>
      <c r="E535" s="1"/>
      <c r="F535" s="1"/>
      <c r="G535" s="1"/>
      <c r="H535" s="1"/>
      <c r="I535" s="1"/>
      <c r="J535" s="1"/>
      <c r="K535" s="1"/>
      <c r="L535" s="1"/>
      <c r="M535" s="1"/>
      <c r="N535" s="1"/>
      <c r="O535" s="1"/>
      <c r="P535" s="1"/>
    </row>
    <row r="536" ht="15.75" customHeight="1">
      <c r="A536" s="1"/>
      <c r="B536" s="1"/>
      <c r="C536" s="1"/>
      <c r="D536" s="1"/>
      <c r="E536" s="1"/>
      <c r="F536" s="1"/>
      <c r="G536" s="1"/>
      <c r="H536" s="1"/>
      <c r="I536" s="1"/>
      <c r="J536" s="1"/>
      <c r="K536" s="1"/>
      <c r="L536" s="1"/>
      <c r="M536" s="1"/>
      <c r="N536" s="1"/>
      <c r="O536" s="1"/>
      <c r="P536" s="1"/>
    </row>
    <row r="537" ht="15.75" customHeight="1">
      <c r="A537" s="1"/>
      <c r="B537" s="1"/>
      <c r="C537" s="1"/>
      <c r="D537" s="1"/>
      <c r="E537" s="1"/>
      <c r="F537" s="1"/>
      <c r="G537" s="1"/>
      <c r="H537" s="1"/>
      <c r="I537" s="1"/>
      <c r="J537" s="1"/>
      <c r="K537" s="1"/>
      <c r="L537" s="1"/>
      <c r="M537" s="1"/>
      <c r="N537" s="1"/>
      <c r="O537" s="1"/>
      <c r="P537" s="1"/>
    </row>
    <row r="538" ht="15.75" customHeight="1">
      <c r="A538" s="1"/>
      <c r="B538" s="1"/>
      <c r="C538" s="1"/>
      <c r="D538" s="1"/>
      <c r="E538" s="1"/>
      <c r="F538" s="1"/>
      <c r="G538" s="1"/>
      <c r="H538" s="1"/>
      <c r="I538" s="1"/>
      <c r="J538" s="1"/>
      <c r="K538" s="1"/>
      <c r="L538" s="1"/>
      <c r="M538" s="1"/>
      <c r="N538" s="1"/>
      <c r="O538" s="1"/>
      <c r="P538" s="1"/>
    </row>
    <row r="539" ht="15.75" customHeight="1">
      <c r="A539" s="1"/>
      <c r="B539" s="1"/>
      <c r="C539" s="1"/>
      <c r="D539" s="1"/>
      <c r="E539" s="1"/>
      <c r="F539" s="1"/>
      <c r="G539" s="1"/>
      <c r="H539" s="1"/>
      <c r="I539" s="1"/>
      <c r="J539" s="1"/>
      <c r="K539" s="1"/>
      <c r="L539" s="1"/>
      <c r="M539" s="1"/>
      <c r="N539" s="1"/>
      <c r="O539" s="1"/>
      <c r="P539" s="1"/>
    </row>
    <row r="540" ht="15.75" customHeight="1">
      <c r="A540" s="1"/>
      <c r="B540" s="1"/>
      <c r="C540" s="1"/>
      <c r="D540" s="1"/>
      <c r="E540" s="1"/>
      <c r="F540" s="1"/>
      <c r="G540" s="1"/>
      <c r="H540" s="1"/>
      <c r="I540" s="1"/>
      <c r="J540" s="1"/>
      <c r="K540" s="1"/>
      <c r="L540" s="1"/>
      <c r="M540" s="1"/>
      <c r="N540" s="1"/>
      <c r="O540" s="1"/>
      <c r="P540" s="1"/>
    </row>
    <row r="541" ht="15.75" customHeight="1">
      <c r="A541" s="1"/>
      <c r="B541" s="1"/>
      <c r="C541" s="1"/>
      <c r="D541" s="1"/>
      <c r="E541" s="1"/>
      <c r="F541" s="1"/>
      <c r="G541" s="1"/>
      <c r="H541" s="1"/>
      <c r="I541" s="1"/>
      <c r="J541" s="1"/>
      <c r="K541" s="1"/>
      <c r="L541" s="1"/>
      <c r="M541" s="1"/>
      <c r="N541" s="1"/>
      <c r="O541" s="1"/>
      <c r="P541" s="1"/>
    </row>
    <row r="542" ht="15.75" customHeight="1">
      <c r="A542" s="1"/>
      <c r="B542" s="1"/>
      <c r="C542" s="1"/>
      <c r="D542" s="1"/>
      <c r="E542" s="1"/>
      <c r="F542" s="1"/>
      <c r="G542" s="1"/>
      <c r="H542" s="1"/>
      <c r="I542" s="1"/>
      <c r="J542" s="1"/>
      <c r="K542" s="1"/>
      <c r="L542" s="1"/>
      <c r="M542" s="1"/>
      <c r="N542" s="1"/>
      <c r="O542" s="1"/>
      <c r="P542" s="1"/>
    </row>
    <row r="543" ht="15.75" customHeight="1">
      <c r="A543" s="1"/>
      <c r="B543" s="1"/>
      <c r="C543" s="1"/>
      <c r="D543" s="1"/>
      <c r="E543" s="1"/>
      <c r="F543" s="1"/>
      <c r="G543" s="1"/>
      <c r="H543" s="1"/>
      <c r="I543" s="1"/>
      <c r="J543" s="1"/>
      <c r="K543" s="1"/>
      <c r="L543" s="1"/>
      <c r="M543" s="1"/>
      <c r="N543" s="1"/>
      <c r="O543" s="1"/>
      <c r="P543" s="1"/>
    </row>
    <row r="544" ht="15.75" customHeight="1">
      <c r="A544" s="1"/>
      <c r="B544" s="1"/>
      <c r="C544" s="1"/>
      <c r="D544" s="1"/>
      <c r="E544" s="1"/>
      <c r="F544" s="1"/>
      <c r="G544" s="1"/>
      <c r="H544" s="1"/>
      <c r="I544" s="1"/>
      <c r="J544" s="1"/>
      <c r="K544" s="1"/>
      <c r="L544" s="1"/>
      <c r="M544" s="1"/>
      <c r="N544" s="1"/>
      <c r="O544" s="1"/>
      <c r="P544" s="1"/>
    </row>
    <row r="545" ht="15.75" customHeight="1">
      <c r="A545" s="1"/>
      <c r="B545" s="1"/>
      <c r="C545" s="1"/>
      <c r="D545" s="1"/>
      <c r="E545" s="1"/>
      <c r="F545" s="1"/>
      <c r="G545" s="1"/>
      <c r="H545" s="1"/>
      <c r="I545" s="1"/>
      <c r="J545" s="1"/>
      <c r="K545" s="1"/>
      <c r="L545" s="1"/>
      <c r="M545" s="1"/>
      <c r="N545" s="1"/>
      <c r="O545" s="1"/>
      <c r="P545" s="1"/>
    </row>
    <row r="546" ht="15.75" customHeight="1">
      <c r="A546" s="1"/>
      <c r="B546" s="1"/>
      <c r="C546" s="1"/>
      <c r="D546" s="1"/>
      <c r="E546" s="1"/>
      <c r="F546" s="1"/>
      <c r="G546" s="1"/>
      <c r="H546" s="1"/>
      <c r="I546" s="1"/>
      <c r="J546" s="1"/>
      <c r="K546" s="1"/>
      <c r="L546" s="1"/>
      <c r="M546" s="1"/>
      <c r="N546" s="1"/>
      <c r="O546" s="1"/>
      <c r="P546" s="1"/>
    </row>
    <row r="547" ht="15.75" customHeight="1">
      <c r="A547" s="1"/>
      <c r="B547" s="1"/>
      <c r="C547" s="1"/>
      <c r="D547" s="1"/>
      <c r="E547" s="1"/>
      <c r="F547" s="1"/>
      <c r="G547" s="1"/>
      <c r="H547" s="1"/>
      <c r="I547" s="1"/>
      <c r="J547" s="1"/>
      <c r="K547" s="1"/>
      <c r="L547" s="1"/>
      <c r="M547" s="1"/>
      <c r="N547" s="1"/>
      <c r="O547" s="1"/>
      <c r="P547" s="1"/>
    </row>
    <row r="548" ht="15.75" customHeight="1">
      <c r="A548" s="1"/>
      <c r="B548" s="1"/>
      <c r="C548" s="1"/>
      <c r="D548" s="1"/>
      <c r="E548" s="1"/>
      <c r="F548" s="1"/>
      <c r="G548" s="1"/>
      <c r="H548" s="1"/>
      <c r="I548" s="1"/>
      <c r="J548" s="1"/>
      <c r="K548" s="1"/>
      <c r="L548" s="1"/>
      <c r="M548" s="1"/>
      <c r="N548" s="1"/>
      <c r="O548" s="1"/>
      <c r="P548" s="1"/>
    </row>
    <row r="549" ht="15.75" customHeight="1">
      <c r="A549" s="1"/>
      <c r="B549" s="1"/>
      <c r="C549" s="1"/>
      <c r="D549" s="1"/>
      <c r="E549" s="1"/>
      <c r="F549" s="1"/>
      <c r="G549" s="1"/>
      <c r="H549" s="1"/>
      <c r="I549" s="1"/>
      <c r="J549" s="1"/>
      <c r="K549" s="1"/>
      <c r="L549" s="1"/>
      <c r="M549" s="1"/>
      <c r="N549" s="1"/>
      <c r="O549" s="1"/>
      <c r="P549" s="1"/>
    </row>
    <row r="550" ht="15.75" customHeight="1">
      <c r="A550" s="1"/>
      <c r="B550" s="1"/>
      <c r="C550" s="1"/>
      <c r="D550" s="1"/>
      <c r="E550" s="1"/>
      <c r="F550" s="1"/>
      <c r="G550" s="1"/>
      <c r="H550" s="1"/>
      <c r="I550" s="1"/>
      <c r="J550" s="1"/>
      <c r="K550" s="1"/>
      <c r="L550" s="1"/>
      <c r="M550" s="1"/>
      <c r="N550" s="1"/>
      <c r="O550" s="1"/>
      <c r="P550" s="1"/>
    </row>
    <row r="551" ht="15.75" customHeight="1">
      <c r="A551" s="1"/>
      <c r="B551" s="1"/>
      <c r="C551" s="1"/>
      <c r="D551" s="1"/>
      <c r="E551" s="1"/>
      <c r="F551" s="1"/>
      <c r="G551" s="1"/>
      <c r="H551" s="1"/>
      <c r="I551" s="1"/>
      <c r="J551" s="1"/>
      <c r="K551" s="1"/>
      <c r="L551" s="1"/>
      <c r="M551" s="1"/>
      <c r="N551" s="1"/>
      <c r="O551" s="1"/>
      <c r="P551" s="1"/>
    </row>
    <row r="552" ht="15.75" customHeight="1">
      <c r="A552" s="1"/>
      <c r="B552" s="1"/>
      <c r="C552" s="1"/>
      <c r="D552" s="1"/>
      <c r="E552" s="1"/>
      <c r="F552" s="1"/>
      <c r="G552" s="1"/>
      <c r="H552" s="1"/>
      <c r="I552" s="1"/>
      <c r="J552" s="1"/>
      <c r="K552" s="1"/>
      <c r="L552" s="1"/>
      <c r="M552" s="1"/>
      <c r="N552" s="1"/>
      <c r="O552" s="1"/>
      <c r="P552" s="1"/>
    </row>
    <row r="553" ht="15.75" customHeight="1">
      <c r="A553" s="1"/>
      <c r="B553" s="1"/>
      <c r="C553" s="1"/>
      <c r="D553" s="1"/>
      <c r="E553" s="1"/>
      <c r="F553" s="1"/>
      <c r="G553" s="1"/>
      <c r="H553" s="1"/>
      <c r="I553" s="1"/>
      <c r="J553" s="1"/>
      <c r="K553" s="1"/>
      <c r="L553" s="1"/>
      <c r="M553" s="1"/>
      <c r="N553" s="1"/>
      <c r="O553" s="1"/>
      <c r="P553" s="1"/>
    </row>
    <row r="554" ht="15.75" customHeight="1">
      <c r="A554" s="1"/>
      <c r="B554" s="1"/>
      <c r="C554" s="1"/>
      <c r="D554" s="1"/>
      <c r="E554" s="1"/>
      <c r="F554" s="1"/>
      <c r="G554" s="1"/>
      <c r="H554" s="1"/>
      <c r="I554" s="1"/>
      <c r="J554" s="1"/>
      <c r="K554" s="1"/>
      <c r="L554" s="1"/>
      <c r="M554" s="1"/>
      <c r="N554" s="1"/>
      <c r="O554" s="1"/>
      <c r="P554" s="1"/>
    </row>
    <row r="555" ht="15.75" customHeight="1">
      <c r="A555" s="1"/>
      <c r="B555" s="1"/>
      <c r="C555" s="1"/>
      <c r="D555" s="1"/>
      <c r="E555" s="1"/>
      <c r="F555" s="1"/>
      <c r="G555" s="1"/>
      <c r="H555" s="1"/>
      <c r="I555" s="1"/>
      <c r="J555" s="1"/>
      <c r="K555" s="1"/>
      <c r="L555" s="1"/>
      <c r="M555" s="1"/>
      <c r="N555" s="1"/>
      <c r="O555" s="1"/>
      <c r="P555" s="1"/>
    </row>
    <row r="556" ht="15.75" customHeight="1">
      <c r="A556" s="1"/>
      <c r="B556" s="1"/>
      <c r="C556" s="1"/>
      <c r="D556" s="1"/>
      <c r="E556" s="1"/>
      <c r="F556" s="1"/>
      <c r="G556" s="1"/>
      <c r="H556" s="1"/>
      <c r="I556" s="1"/>
      <c r="J556" s="1"/>
      <c r="K556" s="1"/>
      <c r="L556" s="1"/>
      <c r="M556" s="1"/>
      <c r="N556" s="1"/>
      <c r="O556" s="1"/>
      <c r="P556" s="1"/>
    </row>
    <row r="557" ht="15.75" customHeight="1">
      <c r="A557" s="1"/>
      <c r="B557" s="1"/>
      <c r="C557" s="1"/>
      <c r="D557" s="1"/>
      <c r="E557" s="1"/>
      <c r="F557" s="1"/>
      <c r="G557" s="1"/>
      <c r="H557" s="1"/>
      <c r="I557" s="1"/>
      <c r="J557" s="1"/>
      <c r="K557" s="1"/>
      <c r="L557" s="1"/>
      <c r="M557" s="1"/>
      <c r="N557" s="1"/>
      <c r="O557" s="1"/>
      <c r="P557" s="1"/>
    </row>
    <row r="558" ht="15.75" customHeight="1">
      <c r="A558" s="1"/>
      <c r="B558" s="1"/>
      <c r="C558" s="1"/>
      <c r="D558" s="1"/>
      <c r="E558" s="1"/>
      <c r="F558" s="1"/>
      <c r="G558" s="1"/>
      <c r="H558" s="1"/>
      <c r="I558" s="1"/>
      <c r="J558" s="1"/>
      <c r="K558" s="1"/>
      <c r="L558" s="1"/>
      <c r="M558" s="1"/>
      <c r="N558" s="1"/>
      <c r="O558" s="1"/>
      <c r="P558" s="1"/>
    </row>
    <row r="559" ht="15.75" customHeight="1">
      <c r="A559" s="1"/>
      <c r="B559" s="1"/>
      <c r="C559" s="1"/>
      <c r="D559" s="1"/>
      <c r="E559" s="1"/>
      <c r="F559" s="1"/>
      <c r="G559" s="1"/>
      <c r="H559" s="1"/>
      <c r="I559" s="1"/>
      <c r="J559" s="1"/>
      <c r="K559" s="1"/>
      <c r="L559" s="1"/>
      <c r="M559" s="1"/>
      <c r="N559" s="1"/>
      <c r="O559" s="1"/>
      <c r="P559" s="1"/>
    </row>
    <row r="560" ht="15.75" customHeight="1">
      <c r="A560" s="1"/>
      <c r="B560" s="1"/>
      <c r="C560" s="1"/>
      <c r="D560" s="1"/>
      <c r="E560" s="1"/>
      <c r="F560" s="1"/>
      <c r="G560" s="1"/>
      <c r="H560" s="1"/>
      <c r="I560" s="1"/>
      <c r="J560" s="1"/>
      <c r="K560" s="1"/>
      <c r="L560" s="1"/>
      <c r="M560" s="1"/>
      <c r="N560" s="1"/>
      <c r="O560" s="1"/>
      <c r="P560" s="1"/>
    </row>
    <row r="561" ht="15.75" customHeight="1">
      <c r="A561" s="1"/>
      <c r="B561" s="1"/>
      <c r="C561" s="1"/>
      <c r="D561" s="1"/>
      <c r="E561" s="1"/>
      <c r="F561" s="1"/>
      <c r="G561" s="1"/>
      <c r="H561" s="1"/>
      <c r="I561" s="1"/>
      <c r="J561" s="1"/>
      <c r="K561" s="1"/>
      <c r="L561" s="1"/>
      <c r="M561" s="1"/>
      <c r="N561" s="1"/>
      <c r="O561" s="1"/>
      <c r="P561" s="1"/>
    </row>
    <row r="562" ht="15.75" customHeight="1">
      <c r="A562" s="1"/>
      <c r="B562" s="1"/>
      <c r="C562" s="1"/>
      <c r="D562" s="1"/>
      <c r="E562" s="1"/>
      <c r="F562" s="1"/>
      <c r="G562" s="1"/>
      <c r="H562" s="1"/>
      <c r="I562" s="1"/>
      <c r="J562" s="1"/>
      <c r="K562" s="1"/>
      <c r="L562" s="1"/>
      <c r="M562" s="1"/>
      <c r="N562" s="1"/>
      <c r="O562" s="1"/>
      <c r="P562" s="1"/>
    </row>
    <row r="563" ht="15.75" customHeight="1">
      <c r="A563" s="1"/>
      <c r="B563" s="1"/>
      <c r="C563" s="1"/>
      <c r="D563" s="1"/>
      <c r="E563" s="1"/>
      <c r="F563" s="1"/>
      <c r="G563" s="1"/>
      <c r="H563" s="1"/>
      <c r="I563" s="1"/>
      <c r="J563" s="1"/>
      <c r="K563" s="1"/>
      <c r="L563" s="1"/>
      <c r="M563" s="1"/>
      <c r="N563" s="1"/>
      <c r="O563" s="1"/>
      <c r="P563" s="1"/>
    </row>
    <row r="564" ht="15.75" customHeight="1">
      <c r="A564" s="1"/>
      <c r="B564" s="1"/>
      <c r="C564" s="1"/>
      <c r="D564" s="1"/>
      <c r="E564" s="1"/>
      <c r="F564" s="1"/>
      <c r="G564" s="1"/>
      <c r="H564" s="1"/>
      <c r="I564" s="1"/>
      <c r="J564" s="1"/>
      <c r="K564" s="1"/>
      <c r="L564" s="1"/>
      <c r="M564" s="1"/>
      <c r="N564" s="1"/>
      <c r="O564" s="1"/>
      <c r="P564" s="1"/>
    </row>
    <row r="565" ht="15.75" customHeight="1">
      <c r="A565" s="1"/>
      <c r="B565" s="1"/>
      <c r="C565" s="1"/>
      <c r="D565" s="1"/>
      <c r="E565" s="1"/>
      <c r="F565" s="1"/>
      <c r="G565" s="1"/>
      <c r="H565" s="1"/>
      <c r="I565" s="1"/>
      <c r="J565" s="1"/>
      <c r="K565" s="1"/>
      <c r="L565" s="1"/>
      <c r="M565" s="1"/>
      <c r="N565" s="1"/>
      <c r="O565" s="1"/>
      <c r="P565" s="1"/>
    </row>
    <row r="566" ht="15.75" customHeight="1">
      <c r="A566" s="1"/>
      <c r="B566" s="1"/>
      <c r="C566" s="1"/>
      <c r="D566" s="1"/>
      <c r="E566" s="1"/>
      <c r="F566" s="1"/>
      <c r="G566" s="1"/>
      <c r="H566" s="1"/>
      <c r="I566" s="1"/>
      <c r="J566" s="1"/>
      <c r="K566" s="1"/>
      <c r="L566" s="1"/>
      <c r="M566" s="1"/>
      <c r="N566" s="1"/>
      <c r="O566" s="1"/>
      <c r="P566" s="1"/>
    </row>
    <row r="567" ht="15.75" customHeight="1">
      <c r="A567" s="1"/>
      <c r="B567" s="1"/>
      <c r="C567" s="1"/>
      <c r="D567" s="1"/>
      <c r="E567" s="1"/>
      <c r="F567" s="1"/>
      <c r="G567" s="1"/>
      <c r="H567" s="1"/>
      <c r="I567" s="1"/>
      <c r="J567" s="1"/>
      <c r="K567" s="1"/>
      <c r="L567" s="1"/>
      <c r="M567" s="1"/>
      <c r="N567" s="1"/>
      <c r="O567" s="1"/>
      <c r="P567" s="1"/>
    </row>
    <row r="568" ht="15.75" customHeight="1">
      <c r="A568" s="1"/>
      <c r="B568" s="1"/>
      <c r="C568" s="1"/>
      <c r="D568" s="1"/>
      <c r="E568" s="1"/>
      <c r="F568" s="1"/>
      <c r="G568" s="1"/>
      <c r="H568" s="1"/>
      <c r="I568" s="1"/>
      <c r="J568" s="1"/>
      <c r="K568" s="1"/>
      <c r="L568" s="1"/>
      <c r="M568" s="1"/>
      <c r="N568" s="1"/>
      <c r="O568" s="1"/>
      <c r="P568" s="1"/>
    </row>
    <row r="569" ht="15.75" customHeight="1">
      <c r="A569" s="1"/>
      <c r="B569" s="1"/>
      <c r="C569" s="1"/>
      <c r="D569" s="1"/>
      <c r="E569" s="1"/>
      <c r="F569" s="1"/>
      <c r="G569" s="1"/>
      <c r="H569" s="1"/>
      <c r="I569" s="1"/>
      <c r="J569" s="1"/>
      <c r="K569" s="1"/>
      <c r="L569" s="1"/>
      <c r="M569" s="1"/>
      <c r="N569" s="1"/>
      <c r="O569" s="1"/>
      <c r="P569" s="1"/>
    </row>
    <row r="570" ht="15.75" customHeight="1">
      <c r="A570" s="1"/>
      <c r="B570" s="1"/>
      <c r="C570" s="1"/>
      <c r="D570" s="1"/>
      <c r="E570" s="1"/>
      <c r="F570" s="1"/>
      <c r="G570" s="1"/>
      <c r="H570" s="1"/>
      <c r="I570" s="1"/>
      <c r="J570" s="1"/>
      <c r="K570" s="1"/>
      <c r="L570" s="1"/>
      <c r="M570" s="1"/>
      <c r="N570" s="1"/>
      <c r="O570" s="1"/>
      <c r="P570" s="1"/>
    </row>
    <row r="571" ht="15.75" customHeight="1">
      <c r="A571" s="1"/>
      <c r="B571" s="1"/>
      <c r="C571" s="1"/>
      <c r="D571" s="1"/>
      <c r="E571" s="1"/>
      <c r="F571" s="1"/>
      <c r="G571" s="1"/>
      <c r="H571" s="1"/>
      <c r="I571" s="1"/>
      <c r="J571" s="1"/>
      <c r="K571" s="1"/>
      <c r="L571" s="1"/>
      <c r="M571" s="1"/>
      <c r="N571" s="1"/>
      <c r="O571" s="1"/>
      <c r="P571" s="1"/>
    </row>
    <row r="572" ht="15.75" customHeight="1">
      <c r="A572" s="1"/>
      <c r="B572" s="1"/>
      <c r="C572" s="1"/>
      <c r="D572" s="1"/>
      <c r="E572" s="1"/>
      <c r="F572" s="1"/>
      <c r="G572" s="1"/>
      <c r="H572" s="1"/>
      <c r="I572" s="1"/>
      <c r="J572" s="1"/>
      <c r="K572" s="1"/>
      <c r="L572" s="1"/>
      <c r="M572" s="1"/>
      <c r="N572" s="1"/>
      <c r="O572" s="1"/>
      <c r="P572" s="1"/>
    </row>
    <row r="573" ht="15.75" customHeight="1">
      <c r="A573" s="1"/>
      <c r="B573" s="1"/>
      <c r="C573" s="1"/>
      <c r="D573" s="1"/>
      <c r="E573" s="1"/>
      <c r="F573" s="1"/>
      <c r="G573" s="1"/>
      <c r="H573" s="1"/>
      <c r="I573" s="1"/>
      <c r="J573" s="1"/>
      <c r="K573" s="1"/>
      <c r="L573" s="1"/>
      <c r="M573" s="1"/>
      <c r="N573" s="1"/>
      <c r="O573" s="1"/>
      <c r="P573" s="1"/>
    </row>
    <row r="574" ht="15.75" customHeight="1">
      <c r="A574" s="1"/>
      <c r="B574" s="1"/>
      <c r="C574" s="1"/>
      <c r="D574" s="1"/>
      <c r="E574" s="1"/>
      <c r="F574" s="1"/>
      <c r="G574" s="1"/>
      <c r="H574" s="1"/>
      <c r="I574" s="1"/>
      <c r="J574" s="1"/>
      <c r="K574" s="1"/>
      <c r="L574" s="1"/>
      <c r="M574" s="1"/>
      <c r="N574" s="1"/>
      <c r="O574" s="1"/>
      <c r="P574" s="1"/>
    </row>
    <row r="575" ht="15.75" customHeight="1">
      <c r="A575" s="1"/>
      <c r="B575" s="1"/>
      <c r="C575" s="1"/>
      <c r="D575" s="1"/>
      <c r="E575" s="1"/>
      <c r="F575" s="1"/>
      <c r="G575" s="1"/>
      <c r="H575" s="1"/>
      <c r="I575" s="1"/>
      <c r="J575" s="1"/>
      <c r="K575" s="1"/>
      <c r="L575" s="1"/>
      <c r="M575" s="1"/>
      <c r="N575" s="1"/>
      <c r="O575" s="1"/>
      <c r="P575" s="1"/>
    </row>
    <row r="576" ht="15.75" customHeight="1">
      <c r="A576" s="1"/>
      <c r="B576" s="1"/>
      <c r="C576" s="1"/>
      <c r="D576" s="1"/>
      <c r="E576" s="1"/>
      <c r="F576" s="1"/>
      <c r="G576" s="1"/>
      <c r="H576" s="1"/>
      <c r="I576" s="1"/>
      <c r="J576" s="1"/>
      <c r="K576" s="1"/>
      <c r="L576" s="1"/>
      <c r="M576" s="1"/>
      <c r="N576" s="1"/>
      <c r="O576" s="1"/>
      <c r="P576" s="1"/>
    </row>
    <row r="577" ht="15.75" customHeight="1">
      <c r="A577" s="1"/>
      <c r="B577" s="1"/>
      <c r="C577" s="1"/>
      <c r="D577" s="1"/>
      <c r="E577" s="1"/>
      <c r="F577" s="1"/>
      <c r="G577" s="1"/>
      <c r="H577" s="1"/>
      <c r="I577" s="1"/>
      <c r="J577" s="1"/>
      <c r="K577" s="1"/>
      <c r="L577" s="1"/>
      <c r="M577" s="1"/>
      <c r="N577" s="1"/>
      <c r="O577" s="1"/>
      <c r="P577" s="1"/>
    </row>
    <row r="578" ht="15.75" customHeight="1">
      <c r="A578" s="1"/>
      <c r="B578" s="1"/>
      <c r="C578" s="1"/>
      <c r="D578" s="1"/>
      <c r="E578" s="1"/>
      <c r="F578" s="1"/>
      <c r="G578" s="1"/>
      <c r="H578" s="1"/>
      <c r="I578" s="1"/>
      <c r="J578" s="1"/>
      <c r="K578" s="1"/>
      <c r="L578" s="1"/>
      <c r="M578" s="1"/>
      <c r="N578" s="1"/>
      <c r="O578" s="1"/>
      <c r="P578" s="1"/>
    </row>
    <row r="579" ht="15.75" customHeight="1">
      <c r="A579" s="1"/>
      <c r="B579" s="1"/>
      <c r="C579" s="1"/>
      <c r="D579" s="1"/>
      <c r="E579" s="1"/>
      <c r="F579" s="1"/>
      <c r="G579" s="1"/>
      <c r="H579" s="1"/>
      <c r="I579" s="1"/>
      <c r="J579" s="1"/>
      <c r="K579" s="1"/>
      <c r="L579" s="1"/>
      <c r="M579" s="1"/>
      <c r="N579" s="1"/>
      <c r="O579" s="1"/>
      <c r="P579" s="1"/>
    </row>
    <row r="580" ht="15.75" customHeight="1">
      <c r="A580" s="1"/>
      <c r="B580" s="1"/>
      <c r="C580" s="1"/>
      <c r="D580" s="1"/>
      <c r="E580" s="1"/>
      <c r="F580" s="1"/>
      <c r="G580" s="1"/>
      <c r="H580" s="1"/>
      <c r="I580" s="1"/>
      <c r="J580" s="1"/>
      <c r="K580" s="1"/>
      <c r="L580" s="1"/>
      <c r="M580" s="1"/>
      <c r="N580" s="1"/>
      <c r="O580" s="1"/>
      <c r="P580" s="1"/>
    </row>
    <row r="581" ht="15.75" customHeight="1">
      <c r="A581" s="1"/>
      <c r="B581" s="1"/>
      <c r="C581" s="1"/>
      <c r="D581" s="1"/>
      <c r="E581" s="1"/>
      <c r="F581" s="1"/>
      <c r="G581" s="1"/>
      <c r="H581" s="1"/>
      <c r="I581" s="1"/>
      <c r="J581" s="1"/>
      <c r="K581" s="1"/>
      <c r="L581" s="1"/>
      <c r="M581" s="1"/>
      <c r="N581" s="1"/>
      <c r="O581" s="1"/>
      <c r="P581" s="1"/>
    </row>
    <row r="582" ht="15.75" customHeight="1">
      <c r="A582" s="1"/>
      <c r="B582" s="1"/>
      <c r="C582" s="1"/>
      <c r="D582" s="1"/>
      <c r="E582" s="1"/>
      <c r="F582" s="1"/>
      <c r="G582" s="1"/>
      <c r="H582" s="1"/>
      <c r="I582" s="1"/>
      <c r="J582" s="1"/>
      <c r="K582" s="1"/>
      <c r="L582" s="1"/>
      <c r="M582" s="1"/>
      <c r="N582" s="1"/>
      <c r="O582" s="1"/>
      <c r="P582" s="1"/>
    </row>
    <row r="583" ht="15.75" customHeight="1">
      <c r="A583" s="1"/>
      <c r="B583" s="1"/>
      <c r="C583" s="1"/>
      <c r="D583" s="1"/>
      <c r="E583" s="1"/>
      <c r="F583" s="1"/>
      <c r="G583" s="1"/>
      <c r="H583" s="1"/>
      <c r="I583" s="1"/>
      <c r="J583" s="1"/>
      <c r="K583" s="1"/>
      <c r="L583" s="1"/>
      <c r="M583" s="1"/>
      <c r="N583" s="1"/>
      <c r="O583" s="1"/>
      <c r="P583" s="1"/>
    </row>
    <row r="584" ht="15.75" customHeight="1">
      <c r="A584" s="1"/>
      <c r="B584" s="1"/>
      <c r="C584" s="1"/>
      <c r="D584" s="1"/>
      <c r="E584" s="1"/>
      <c r="F584" s="1"/>
      <c r="G584" s="1"/>
      <c r="H584" s="1"/>
      <c r="I584" s="1"/>
      <c r="J584" s="1"/>
      <c r="K584" s="1"/>
      <c r="L584" s="1"/>
      <c r="M584" s="1"/>
      <c r="N584" s="1"/>
      <c r="O584" s="1"/>
      <c r="P584" s="1"/>
    </row>
    <row r="585" ht="15.75" customHeight="1">
      <c r="A585" s="1"/>
      <c r="B585" s="1"/>
      <c r="C585" s="1"/>
      <c r="D585" s="1"/>
      <c r="E585" s="1"/>
      <c r="F585" s="1"/>
      <c r="G585" s="1"/>
      <c r="H585" s="1"/>
      <c r="I585" s="1"/>
      <c r="J585" s="1"/>
      <c r="K585" s="1"/>
      <c r="L585" s="1"/>
      <c r="M585" s="1"/>
      <c r="N585" s="1"/>
      <c r="O585" s="1"/>
      <c r="P585" s="1"/>
    </row>
    <row r="586" ht="15.75" customHeight="1">
      <c r="A586" s="1"/>
      <c r="B586" s="1"/>
      <c r="C586" s="1"/>
      <c r="D586" s="1"/>
      <c r="E586" s="1"/>
      <c r="F586" s="1"/>
      <c r="G586" s="1"/>
      <c r="H586" s="1"/>
      <c r="I586" s="1"/>
      <c r="J586" s="1"/>
      <c r="K586" s="1"/>
      <c r="L586" s="1"/>
      <c r="M586" s="1"/>
      <c r="N586" s="1"/>
      <c r="O586" s="1"/>
      <c r="P586" s="1"/>
    </row>
    <row r="587" ht="15.75" customHeight="1">
      <c r="A587" s="1"/>
      <c r="B587" s="1"/>
      <c r="C587" s="1"/>
      <c r="D587" s="1"/>
      <c r="E587" s="1"/>
      <c r="F587" s="1"/>
      <c r="G587" s="1"/>
      <c r="H587" s="1"/>
      <c r="I587" s="1"/>
      <c r="J587" s="1"/>
      <c r="K587" s="1"/>
      <c r="L587" s="1"/>
      <c r="M587" s="1"/>
      <c r="N587" s="1"/>
      <c r="O587" s="1"/>
      <c r="P587" s="1"/>
    </row>
    <row r="588" ht="15.75" customHeight="1">
      <c r="A588" s="1"/>
      <c r="B588" s="1"/>
      <c r="C588" s="1"/>
      <c r="D588" s="1"/>
      <c r="E588" s="1"/>
      <c r="F588" s="1"/>
      <c r="G588" s="1"/>
      <c r="H588" s="1"/>
      <c r="I588" s="1"/>
      <c r="J588" s="1"/>
      <c r="K588" s="1"/>
      <c r="L588" s="1"/>
      <c r="M588" s="1"/>
      <c r="N588" s="1"/>
      <c r="O588" s="1"/>
      <c r="P588" s="1"/>
    </row>
    <row r="589" ht="15.75" customHeight="1">
      <c r="A589" s="1"/>
      <c r="B589" s="1"/>
      <c r="C589" s="1"/>
      <c r="D589" s="1"/>
      <c r="E589" s="1"/>
      <c r="F589" s="1"/>
      <c r="G589" s="1"/>
      <c r="H589" s="1"/>
      <c r="I589" s="1"/>
      <c r="J589" s="1"/>
      <c r="K589" s="1"/>
      <c r="L589" s="1"/>
      <c r="M589" s="1"/>
      <c r="N589" s="1"/>
      <c r="O589" s="1"/>
      <c r="P589" s="1"/>
    </row>
    <row r="590" ht="15.75" customHeight="1">
      <c r="A590" s="1"/>
      <c r="B590" s="1"/>
      <c r="C590" s="1"/>
      <c r="D590" s="1"/>
      <c r="E590" s="1"/>
      <c r="F590" s="1"/>
      <c r="G590" s="1"/>
      <c r="H590" s="1"/>
      <c r="I590" s="1"/>
      <c r="J590" s="1"/>
      <c r="K590" s="1"/>
      <c r="L590" s="1"/>
      <c r="M590" s="1"/>
      <c r="N590" s="1"/>
      <c r="O590" s="1"/>
      <c r="P590" s="1"/>
    </row>
    <row r="591" ht="15.75" customHeight="1">
      <c r="A591" s="1"/>
      <c r="B591" s="1"/>
      <c r="C591" s="1"/>
      <c r="D591" s="1"/>
      <c r="E591" s="1"/>
      <c r="F591" s="1"/>
      <c r="G591" s="1"/>
      <c r="H591" s="1"/>
      <c r="I591" s="1"/>
      <c r="J591" s="1"/>
      <c r="K591" s="1"/>
      <c r="L591" s="1"/>
      <c r="M591" s="1"/>
      <c r="N591" s="1"/>
      <c r="O591" s="1"/>
      <c r="P591" s="1"/>
    </row>
    <row r="592" ht="15.75" customHeight="1">
      <c r="A592" s="1"/>
      <c r="B592" s="1"/>
      <c r="C592" s="1"/>
      <c r="D592" s="1"/>
      <c r="E592" s="1"/>
      <c r="F592" s="1"/>
      <c r="G592" s="1"/>
      <c r="H592" s="1"/>
      <c r="I592" s="1"/>
      <c r="J592" s="1"/>
      <c r="K592" s="1"/>
      <c r="L592" s="1"/>
      <c r="M592" s="1"/>
      <c r="N592" s="1"/>
      <c r="O592" s="1"/>
      <c r="P592" s="1"/>
    </row>
    <row r="593" ht="15.75" customHeight="1">
      <c r="A593" s="1"/>
      <c r="B593" s="1"/>
      <c r="C593" s="1"/>
      <c r="D593" s="1"/>
      <c r="E593" s="1"/>
      <c r="F593" s="1"/>
      <c r="G593" s="1"/>
      <c r="H593" s="1"/>
      <c r="I593" s="1"/>
      <c r="J593" s="1"/>
      <c r="K593" s="1"/>
      <c r="L593" s="1"/>
      <c r="M593" s="1"/>
      <c r="N593" s="1"/>
      <c r="O593" s="1"/>
      <c r="P593" s="1"/>
    </row>
    <row r="594" ht="15.75" customHeight="1">
      <c r="A594" s="1"/>
      <c r="B594" s="1"/>
      <c r="C594" s="1"/>
      <c r="D594" s="1"/>
      <c r="E594" s="1"/>
      <c r="F594" s="1"/>
      <c r="G594" s="1"/>
      <c r="H594" s="1"/>
      <c r="I594" s="1"/>
      <c r="J594" s="1"/>
      <c r="K594" s="1"/>
      <c r="L594" s="1"/>
      <c r="M594" s="1"/>
      <c r="N594" s="1"/>
      <c r="O594" s="1"/>
      <c r="P594" s="1"/>
    </row>
    <row r="595" ht="15.75" customHeight="1">
      <c r="A595" s="1"/>
      <c r="B595" s="1"/>
      <c r="C595" s="1"/>
      <c r="D595" s="1"/>
      <c r="E595" s="1"/>
      <c r="F595" s="1"/>
      <c r="G595" s="1"/>
      <c r="H595" s="1"/>
      <c r="I595" s="1"/>
      <c r="J595" s="1"/>
      <c r="K595" s="1"/>
      <c r="L595" s="1"/>
      <c r="M595" s="1"/>
      <c r="N595" s="1"/>
      <c r="O595" s="1"/>
      <c r="P595" s="1"/>
    </row>
    <row r="596" ht="15.75" customHeight="1">
      <c r="A596" s="1"/>
      <c r="B596" s="1"/>
      <c r="C596" s="1"/>
      <c r="D596" s="1"/>
      <c r="E596" s="1"/>
      <c r="F596" s="1"/>
      <c r="G596" s="1"/>
      <c r="H596" s="1"/>
      <c r="I596" s="1"/>
      <c r="J596" s="1"/>
      <c r="K596" s="1"/>
      <c r="L596" s="1"/>
      <c r="M596" s="1"/>
      <c r="N596" s="1"/>
      <c r="O596" s="1"/>
      <c r="P596" s="1"/>
    </row>
    <row r="597" ht="15.75" customHeight="1">
      <c r="A597" s="1"/>
      <c r="B597" s="1"/>
      <c r="C597" s="1"/>
      <c r="D597" s="1"/>
      <c r="E597" s="1"/>
      <c r="F597" s="1"/>
      <c r="G597" s="1"/>
      <c r="H597" s="1"/>
      <c r="I597" s="1"/>
      <c r="J597" s="1"/>
      <c r="K597" s="1"/>
      <c r="L597" s="1"/>
      <c r="M597" s="1"/>
      <c r="N597" s="1"/>
      <c r="O597" s="1"/>
      <c r="P597" s="1"/>
    </row>
    <row r="598" ht="15.75" customHeight="1">
      <c r="A598" s="1"/>
      <c r="B598" s="1"/>
      <c r="C598" s="1"/>
      <c r="D598" s="1"/>
      <c r="E598" s="1"/>
      <c r="F598" s="1"/>
      <c r="G598" s="1"/>
      <c r="H598" s="1"/>
      <c r="I598" s="1"/>
      <c r="J598" s="1"/>
      <c r="K598" s="1"/>
      <c r="L598" s="1"/>
      <c r="M598" s="1"/>
      <c r="N598" s="1"/>
      <c r="O598" s="1"/>
      <c r="P598" s="1"/>
    </row>
    <row r="599" ht="15.75" customHeight="1">
      <c r="A599" s="1"/>
      <c r="B599" s="1"/>
      <c r="C599" s="1"/>
      <c r="D599" s="1"/>
      <c r="E599" s="1"/>
      <c r="F599" s="1"/>
      <c r="G599" s="1"/>
      <c r="H599" s="1"/>
      <c r="I599" s="1"/>
      <c r="J599" s="1"/>
      <c r="K599" s="1"/>
      <c r="L599" s="1"/>
      <c r="M599" s="1"/>
      <c r="N599" s="1"/>
      <c r="O599" s="1"/>
      <c r="P599" s="1"/>
    </row>
    <row r="600" ht="15.75" customHeight="1">
      <c r="A600" s="1"/>
      <c r="B600" s="1"/>
      <c r="C600" s="1"/>
      <c r="D600" s="1"/>
      <c r="E600" s="1"/>
      <c r="F600" s="1"/>
      <c r="G600" s="1"/>
      <c r="H600" s="1"/>
      <c r="I600" s="1"/>
      <c r="J600" s="1"/>
      <c r="K600" s="1"/>
      <c r="L600" s="1"/>
      <c r="M600" s="1"/>
      <c r="N600" s="1"/>
      <c r="O600" s="1"/>
      <c r="P600" s="1"/>
    </row>
    <row r="601" ht="15.75" customHeight="1">
      <c r="A601" s="1"/>
      <c r="B601" s="1"/>
      <c r="C601" s="1"/>
      <c r="D601" s="1"/>
      <c r="E601" s="1"/>
      <c r="F601" s="1"/>
      <c r="G601" s="1"/>
      <c r="H601" s="1"/>
      <c r="I601" s="1"/>
      <c r="J601" s="1"/>
      <c r="K601" s="1"/>
      <c r="L601" s="1"/>
      <c r="M601" s="1"/>
      <c r="N601" s="1"/>
      <c r="O601" s="1"/>
      <c r="P601" s="1"/>
    </row>
    <row r="602" ht="15.75" customHeight="1">
      <c r="A602" s="1"/>
      <c r="B602" s="1"/>
      <c r="C602" s="1"/>
      <c r="D602" s="1"/>
      <c r="E602" s="1"/>
      <c r="F602" s="1"/>
      <c r="G602" s="1"/>
      <c r="H602" s="1"/>
      <c r="I602" s="1"/>
      <c r="J602" s="1"/>
      <c r="K602" s="1"/>
      <c r="L602" s="1"/>
      <c r="M602" s="1"/>
      <c r="N602" s="1"/>
      <c r="O602" s="1"/>
      <c r="P602" s="1"/>
    </row>
    <row r="603" ht="15.75" customHeight="1">
      <c r="A603" s="1"/>
      <c r="B603" s="1"/>
      <c r="C603" s="1"/>
      <c r="D603" s="1"/>
      <c r="E603" s="1"/>
      <c r="F603" s="1"/>
      <c r="G603" s="1"/>
      <c r="H603" s="1"/>
      <c r="I603" s="1"/>
      <c r="J603" s="1"/>
      <c r="K603" s="1"/>
      <c r="L603" s="1"/>
      <c r="M603" s="1"/>
      <c r="N603" s="1"/>
      <c r="O603" s="1"/>
      <c r="P603" s="1"/>
    </row>
    <row r="604" ht="15.75" customHeight="1">
      <c r="A604" s="1"/>
      <c r="B604" s="1"/>
      <c r="C604" s="1"/>
      <c r="D604" s="1"/>
      <c r="E604" s="1"/>
      <c r="F604" s="1"/>
      <c r="G604" s="1"/>
      <c r="H604" s="1"/>
      <c r="I604" s="1"/>
      <c r="J604" s="1"/>
      <c r="K604" s="1"/>
      <c r="L604" s="1"/>
      <c r="M604" s="1"/>
      <c r="N604" s="1"/>
      <c r="O604" s="1"/>
      <c r="P604" s="1"/>
    </row>
    <row r="605" ht="15.75" customHeight="1">
      <c r="A605" s="1"/>
      <c r="B605" s="1"/>
      <c r="C605" s="1"/>
      <c r="D605" s="1"/>
      <c r="E605" s="1"/>
      <c r="F605" s="1"/>
      <c r="G605" s="1"/>
      <c r="H605" s="1"/>
      <c r="I605" s="1"/>
      <c r="J605" s="1"/>
      <c r="K605" s="1"/>
      <c r="L605" s="1"/>
      <c r="M605" s="1"/>
      <c r="N605" s="1"/>
      <c r="O605" s="1"/>
      <c r="P605" s="1"/>
    </row>
    <row r="606" ht="15.75" customHeight="1">
      <c r="A606" s="1"/>
      <c r="B606" s="1"/>
      <c r="C606" s="1"/>
      <c r="D606" s="1"/>
      <c r="E606" s="1"/>
      <c r="F606" s="1"/>
      <c r="G606" s="1"/>
      <c r="H606" s="1"/>
      <c r="I606" s="1"/>
      <c r="J606" s="1"/>
      <c r="K606" s="1"/>
      <c r="L606" s="1"/>
      <c r="M606" s="1"/>
      <c r="N606" s="1"/>
      <c r="O606" s="1"/>
      <c r="P606" s="1"/>
    </row>
    <row r="607" ht="15.75" customHeight="1">
      <c r="A607" s="1"/>
      <c r="B607" s="1"/>
      <c r="C607" s="1"/>
      <c r="D607" s="1"/>
      <c r="E607" s="1"/>
      <c r="F607" s="1"/>
      <c r="G607" s="1"/>
      <c r="H607" s="1"/>
      <c r="I607" s="1"/>
      <c r="J607" s="1"/>
      <c r="K607" s="1"/>
      <c r="L607" s="1"/>
      <c r="M607" s="1"/>
      <c r="N607" s="1"/>
      <c r="O607" s="1"/>
      <c r="P607" s="1"/>
    </row>
    <row r="608" ht="15.75" customHeight="1">
      <c r="A608" s="1"/>
      <c r="B608" s="1"/>
      <c r="C608" s="1"/>
      <c r="D608" s="1"/>
      <c r="E608" s="1"/>
      <c r="F608" s="1"/>
      <c r="G608" s="1"/>
      <c r="H608" s="1"/>
      <c r="I608" s="1"/>
      <c r="J608" s="1"/>
      <c r="K608" s="1"/>
      <c r="L608" s="1"/>
      <c r="M608" s="1"/>
      <c r="N608" s="1"/>
      <c r="O608" s="1"/>
      <c r="P608" s="1"/>
    </row>
    <row r="609" ht="15.75" customHeight="1">
      <c r="A609" s="1"/>
      <c r="B609" s="1"/>
      <c r="C609" s="1"/>
      <c r="D609" s="1"/>
      <c r="E609" s="1"/>
      <c r="F609" s="1"/>
      <c r="G609" s="1"/>
      <c r="H609" s="1"/>
      <c r="I609" s="1"/>
      <c r="J609" s="1"/>
      <c r="K609" s="1"/>
      <c r="L609" s="1"/>
      <c r="M609" s="1"/>
      <c r="N609" s="1"/>
      <c r="O609" s="1"/>
      <c r="P609" s="1"/>
    </row>
    <row r="610" ht="15.75" customHeight="1">
      <c r="A610" s="1"/>
      <c r="B610" s="1"/>
      <c r="C610" s="1"/>
      <c r="D610" s="1"/>
      <c r="E610" s="1"/>
      <c r="F610" s="1"/>
      <c r="G610" s="1"/>
      <c r="H610" s="1"/>
      <c r="I610" s="1"/>
      <c r="J610" s="1"/>
      <c r="K610" s="1"/>
      <c r="L610" s="1"/>
      <c r="M610" s="1"/>
      <c r="N610" s="1"/>
      <c r="O610" s="1"/>
      <c r="P610" s="1"/>
    </row>
    <row r="611" ht="15.75" customHeight="1">
      <c r="A611" s="1"/>
      <c r="B611" s="1"/>
      <c r="C611" s="1"/>
      <c r="D611" s="1"/>
      <c r="E611" s="1"/>
      <c r="F611" s="1"/>
      <c r="G611" s="1"/>
      <c r="H611" s="1"/>
      <c r="I611" s="1"/>
      <c r="J611" s="1"/>
      <c r="K611" s="1"/>
      <c r="L611" s="1"/>
      <c r="M611" s="1"/>
      <c r="N611" s="1"/>
      <c r="O611" s="1"/>
      <c r="P611" s="1"/>
    </row>
    <row r="612" ht="15.75" customHeight="1">
      <c r="A612" s="1"/>
      <c r="B612" s="1"/>
      <c r="C612" s="1"/>
      <c r="D612" s="1"/>
      <c r="E612" s="1"/>
      <c r="F612" s="1"/>
      <c r="G612" s="1"/>
      <c r="H612" s="1"/>
      <c r="I612" s="1"/>
      <c r="J612" s="1"/>
      <c r="K612" s="1"/>
      <c r="L612" s="1"/>
      <c r="M612" s="1"/>
      <c r="N612" s="1"/>
      <c r="O612" s="1"/>
      <c r="P612" s="1"/>
    </row>
    <row r="613" ht="15.75" customHeight="1">
      <c r="A613" s="1"/>
      <c r="B613" s="1"/>
      <c r="C613" s="1"/>
      <c r="D613" s="1"/>
      <c r="E613" s="1"/>
      <c r="F613" s="1"/>
      <c r="G613" s="1"/>
      <c r="H613" s="1"/>
      <c r="I613" s="1"/>
      <c r="J613" s="1"/>
      <c r="K613" s="1"/>
      <c r="L613" s="1"/>
      <c r="M613" s="1"/>
      <c r="N613" s="1"/>
      <c r="O613" s="1"/>
      <c r="P613" s="1"/>
    </row>
    <row r="614" ht="15.75" customHeight="1">
      <c r="A614" s="1"/>
      <c r="B614" s="1"/>
      <c r="C614" s="1"/>
      <c r="D614" s="1"/>
      <c r="E614" s="1"/>
      <c r="F614" s="1"/>
      <c r="G614" s="1"/>
      <c r="H614" s="1"/>
      <c r="I614" s="1"/>
      <c r="J614" s="1"/>
      <c r="K614" s="1"/>
      <c r="L614" s="1"/>
      <c r="M614" s="1"/>
      <c r="N614" s="1"/>
      <c r="O614" s="1"/>
      <c r="P614" s="1"/>
    </row>
    <row r="615" ht="15.75" customHeight="1">
      <c r="A615" s="1"/>
      <c r="B615" s="1"/>
      <c r="C615" s="1"/>
      <c r="D615" s="1"/>
      <c r="E615" s="1"/>
      <c r="F615" s="1"/>
      <c r="G615" s="1"/>
      <c r="H615" s="1"/>
      <c r="I615" s="1"/>
      <c r="J615" s="1"/>
      <c r="K615" s="1"/>
      <c r="L615" s="1"/>
      <c r="M615" s="1"/>
      <c r="N615" s="1"/>
      <c r="O615" s="1"/>
      <c r="P615" s="1"/>
    </row>
    <row r="616" ht="15.75" customHeight="1">
      <c r="A616" s="1"/>
      <c r="B616" s="1"/>
      <c r="C616" s="1"/>
      <c r="D616" s="1"/>
      <c r="E616" s="1"/>
      <c r="F616" s="1"/>
      <c r="G616" s="1"/>
      <c r="H616" s="1"/>
      <c r="I616" s="1"/>
      <c r="J616" s="1"/>
      <c r="K616" s="1"/>
      <c r="L616" s="1"/>
      <c r="M616" s="1"/>
      <c r="N616" s="1"/>
      <c r="O616" s="1"/>
      <c r="P616" s="1"/>
    </row>
    <row r="617" ht="15.75" customHeight="1">
      <c r="A617" s="1"/>
      <c r="B617" s="1"/>
      <c r="C617" s="1"/>
      <c r="D617" s="1"/>
      <c r="E617" s="1"/>
      <c r="F617" s="1"/>
      <c r="G617" s="1"/>
      <c r="H617" s="1"/>
      <c r="I617" s="1"/>
      <c r="J617" s="1"/>
      <c r="K617" s="1"/>
      <c r="L617" s="1"/>
      <c r="M617" s="1"/>
      <c r="N617" s="1"/>
      <c r="O617" s="1"/>
      <c r="P617" s="1"/>
    </row>
    <row r="618" ht="15.75" customHeight="1">
      <c r="A618" s="1"/>
      <c r="B618" s="1"/>
      <c r="C618" s="1"/>
      <c r="D618" s="1"/>
      <c r="E618" s="1"/>
      <c r="F618" s="1"/>
      <c r="G618" s="1"/>
      <c r="H618" s="1"/>
      <c r="I618" s="1"/>
      <c r="J618" s="1"/>
      <c r="K618" s="1"/>
      <c r="L618" s="1"/>
      <c r="M618" s="1"/>
      <c r="N618" s="1"/>
      <c r="O618" s="1"/>
      <c r="P618" s="1"/>
    </row>
    <row r="619" ht="15.75" customHeight="1">
      <c r="A619" s="1"/>
      <c r="B619" s="1"/>
      <c r="C619" s="1"/>
      <c r="D619" s="1"/>
      <c r="E619" s="1"/>
      <c r="F619" s="1"/>
      <c r="G619" s="1"/>
      <c r="H619" s="1"/>
      <c r="I619" s="1"/>
      <c r="J619" s="1"/>
      <c r="K619" s="1"/>
      <c r="L619" s="1"/>
      <c r="M619" s="1"/>
      <c r="N619" s="1"/>
      <c r="O619" s="1"/>
      <c r="P619" s="1"/>
    </row>
    <row r="620" ht="15.75" customHeight="1">
      <c r="A620" s="1"/>
      <c r="B620" s="1"/>
      <c r="C620" s="1"/>
      <c r="D620" s="1"/>
      <c r="E620" s="1"/>
      <c r="F620" s="1"/>
      <c r="G620" s="1"/>
      <c r="H620" s="1"/>
      <c r="I620" s="1"/>
      <c r="J620" s="1"/>
      <c r="K620" s="1"/>
      <c r="L620" s="1"/>
      <c r="M620" s="1"/>
      <c r="N620" s="1"/>
      <c r="O620" s="1"/>
      <c r="P620" s="1"/>
    </row>
    <row r="621" ht="15.75" customHeight="1">
      <c r="A621" s="1"/>
      <c r="B621" s="1"/>
      <c r="C621" s="1"/>
      <c r="D621" s="1"/>
      <c r="E621" s="1"/>
      <c r="F621" s="1"/>
      <c r="G621" s="1"/>
      <c r="H621" s="1"/>
      <c r="I621" s="1"/>
      <c r="J621" s="1"/>
      <c r="K621" s="1"/>
      <c r="L621" s="1"/>
      <c r="M621" s="1"/>
      <c r="N621" s="1"/>
      <c r="O621" s="1"/>
      <c r="P621" s="1"/>
    </row>
    <row r="622" ht="15.75" customHeight="1">
      <c r="A622" s="1"/>
      <c r="B622" s="1"/>
      <c r="C622" s="1"/>
      <c r="D622" s="1"/>
      <c r="E622" s="1"/>
      <c r="F622" s="1"/>
      <c r="G622" s="1"/>
      <c r="H622" s="1"/>
      <c r="I622" s="1"/>
      <c r="J622" s="1"/>
      <c r="K622" s="1"/>
      <c r="L622" s="1"/>
      <c r="M622" s="1"/>
      <c r="N622" s="1"/>
      <c r="O622" s="1"/>
      <c r="P622" s="1"/>
    </row>
    <row r="623" ht="15.75" customHeight="1">
      <c r="A623" s="1"/>
      <c r="B623" s="1"/>
      <c r="C623" s="1"/>
      <c r="D623" s="1"/>
      <c r="E623" s="1"/>
      <c r="F623" s="1"/>
      <c r="G623" s="1"/>
      <c r="H623" s="1"/>
      <c r="I623" s="1"/>
      <c r="J623" s="1"/>
      <c r="K623" s="1"/>
      <c r="L623" s="1"/>
      <c r="M623" s="1"/>
      <c r="N623" s="1"/>
      <c r="O623" s="1"/>
      <c r="P623" s="1"/>
    </row>
    <row r="624" ht="15.75" customHeight="1">
      <c r="A624" s="1"/>
      <c r="B624" s="1"/>
      <c r="C624" s="1"/>
      <c r="D624" s="1"/>
      <c r="E624" s="1"/>
      <c r="F624" s="1"/>
      <c r="G624" s="1"/>
      <c r="H624" s="1"/>
      <c r="I624" s="1"/>
      <c r="J624" s="1"/>
      <c r="K624" s="1"/>
      <c r="L624" s="1"/>
      <c r="M624" s="1"/>
      <c r="N624" s="1"/>
      <c r="O624" s="1"/>
      <c r="P624" s="1"/>
    </row>
    <row r="625" ht="15.75" customHeight="1">
      <c r="A625" s="1"/>
      <c r="B625" s="1"/>
      <c r="C625" s="1"/>
      <c r="D625" s="1"/>
      <c r="E625" s="1"/>
      <c r="F625" s="1"/>
      <c r="G625" s="1"/>
      <c r="H625" s="1"/>
      <c r="I625" s="1"/>
      <c r="J625" s="1"/>
      <c r="K625" s="1"/>
      <c r="L625" s="1"/>
      <c r="M625" s="1"/>
      <c r="N625" s="1"/>
      <c r="O625" s="1"/>
      <c r="P625" s="1"/>
    </row>
    <row r="626" ht="15.75" customHeight="1">
      <c r="A626" s="1"/>
      <c r="B626" s="1"/>
      <c r="C626" s="1"/>
      <c r="D626" s="1"/>
      <c r="E626" s="1"/>
      <c r="F626" s="1"/>
      <c r="G626" s="1"/>
      <c r="H626" s="1"/>
      <c r="I626" s="1"/>
      <c r="J626" s="1"/>
      <c r="K626" s="1"/>
      <c r="L626" s="1"/>
      <c r="M626" s="1"/>
      <c r="N626" s="1"/>
      <c r="O626" s="1"/>
      <c r="P626" s="1"/>
    </row>
    <row r="627" ht="15.75" customHeight="1">
      <c r="A627" s="1"/>
      <c r="B627" s="1"/>
      <c r="C627" s="1"/>
      <c r="D627" s="1"/>
      <c r="E627" s="1"/>
      <c r="F627" s="1"/>
      <c r="G627" s="1"/>
      <c r="H627" s="1"/>
      <c r="I627" s="1"/>
      <c r="J627" s="1"/>
      <c r="K627" s="1"/>
      <c r="L627" s="1"/>
      <c r="M627" s="1"/>
      <c r="N627" s="1"/>
      <c r="O627" s="1"/>
      <c r="P627" s="1"/>
    </row>
    <row r="628" ht="15.75" customHeight="1">
      <c r="A628" s="1"/>
      <c r="B628" s="1"/>
      <c r="C628" s="1"/>
      <c r="D628" s="1"/>
      <c r="E628" s="1"/>
      <c r="F628" s="1"/>
      <c r="G628" s="1"/>
      <c r="H628" s="1"/>
      <c r="I628" s="1"/>
      <c r="J628" s="1"/>
      <c r="K628" s="1"/>
      <c r="L628" s="1"/>
      <c r="M628" s="1"/>
      <c r="N628" s="1"/>
      <c r="O628" s="1"/>
      <c r="P628" s="1"/>
    </row>
    <row r="629" ht="15.75" customHeight="1">
      <c r="A629" s="1"/>
      <c r="B629" s="1"/>
      <c r="C629" s="1"/>
      <c r="D629" s="1"/>
      <c r="E629" s="1"/>
      <c r="F629" s="1"/>
      <c r="G629" s="1"/>
      <c r="H629" s="1"/>
      <c r="I629" s="1"/>
      <c r="J629" s="1"/>
      <c r="K629" s="1"/>
      <c r="L629" s="1"/>
      <c r="M629" s="1"/>
      <c r="N629" s="1"/>
      <c r="O629" s="1"/>
      <c r="P629" s="1"/>
    </row>
    <row r="630" ht="15.75" customHeight="1">
      <c r="A630" s="1"/>
      <c r="B630" s="1"/>
      <c r="C630" s="1"/>
      <c r="D630" s="1"/>
      <c r="E630" s="1"/>
      <c r="F630" s="1"/>
      <c r="G630" s="1"/>
      <c r="H630" s="1"/>
      <c r="I630" s="1"/>
      <c r="J630" s="1"/>
      <c r="K630" s="1"/>
      <c r="L630" s="1"/>
      <c r="M630" s="1"/>
      <c r="N630" s="1"/>
      <c r="O630" s="1"/>
      <c r="P630" s="1"/>
    </row>
    <row r="631" ht="15.75" customHeight="1">
      <c r="A631" s="1"/>
      <c r="B631" s="1"/>
      <c r="C631" s="1"/>
      <c r="D631" s="1"/>
      <c r="E631" s="1"/>
      <c r="F631" s="1"/>
      <c r="G631" s="1"/>
      <c r="H631" s="1"/>
      <c r="I631" s="1"/>
      <c r="J631" s="1"/>
      <c r="K631" s="1"/>
      <c r="L631" s="1"/>
      <c r="M631" s="1"/>
      <c r="N631" s="1"/>
      <c r="O631" s="1"/>
      <c r="P631" s="1"/>
    </row>
    <row r="632" ht="15.75" customHeight="1">
      <c r="A632" s="1"/>
      <c r="B632" s="1"/>
      <c r="C632" s="1"/>
      <c r="D632" s="1"/>
      <c r="E632" s="1"/>
      <c r="F632" s="1"/>
      <c r="G632" s="1"/>
      <c r="H632" s="1"/>
      <c r="I632" s="1"/>
      <c r="J632" s="1"/>
      <c r="K632" s="1"/>
      <c r="L632" s="1"/>
      <c r="M632" s="1"/>
      <c r="N632" s="1"/>
      <c r="O632" s="1"/>
      <c r="P632" s="1"/>
    </row>
    <row r="633" ht="15.75" customHeight="1">
      <c r="A633" s="1"/>
      <c r="B633" s="1"/>
      <c r="C633" s="1"/>
      <c r="D633" s="1"/>
      <c r="E633" s="1"/>
      <c r="F633" s="1"/>
      <c r="G633" s="1"/>
      <c r="H633" s="1"/>
      <c r="I633" s="1"/>
      <c r="J633" s="1"/>
      <c r="K633" s="1"/>
      <c r="L633" s="1"/>
      <c r="M633" s="1"/>
      <c r="N633" s="1"/>
      <c r="O633" s="1"/>
      <c r="P633" s="1"/>
    </row>
    <row r="634" ht="15.75" customHeight="1">
      <c r="A634" s="1"/>
      <c r="B634" s="1"/>
      <c r="C634" s="1"/>
      <c r="D634" s="1"/>
      <c r="E634" s="1"/>
      <c r="F634" s="1"/>
      <c r="G634" s="1"/>
      <c r="H634" s="1"/>
      <c r="I634" s="1"/>
      <c r="J634" s="1"/>
      <c r="K634" s="1"/>
      <c r="L634" s="1"/>
      <c r="M634" s="1"/>
      <c r="N634" s="1"/>
      <c r="O634" s="1"/>
      <c r="P634" s="1"/>
    </row>
    <row r="635" ht="15.75" customHeight="1">
      <c r="A635" s="1"/>
      <c r="B635" s="1"/>
      <c r="C635" s="1"/>
      <c r="D635" s="1"/>
      <c r="E635" s="1"/>
      <c r="F635" s="1"/>
      <c r="G635" s="1"/>
      <c r="H635" s="1"/>
      <c r="I635" s="1"/>
      <c r="J635" s="1"/>
      <c r="K635" s="1"/>
      <c r="L635" s="1"/>
      <c r="M635" s="1"/>
      <c r="N635" s="1"/>
      <c r="O635" s="1"/>
      <c r="P635" s="1"/>
    </row>
    <row r="636" ht="15.75" customHeight="1">
      <c r="A636" s="1"/>
      <c r="B636" s="1"/>
      <c r="C636" s="1"/>
      <c r="D636" s="1"/>
      <c r="E636" s="1"/>
      <c r="F636" s="1"/>
      <c r="G636" s="1"/>
      <c r="H636" s="1"/>
      <c r="I636" s="1"/>
      <c r="J636" s="1"/>
      <c r="K636" s="1"/>
      <c r="L636" s="1"/>
      <c r="M636" s="1"/>
      <c r="N636" s="1"/>
      <c r="O636" s="1"/>
      <c r="P636" s="1"/>
    </row>
    <row r="637" ht="15.75" customHeight="1">
      <c r="A637" s="1"/>
      <c r="B637" s="1"/>
      <c r="C637" s="1"/>
      <c r="D637" s="1"/>
      <c r="E637" s="1"/>
      <c r="F637" s="1"/>
      <c r="G637" s="1"/>
      <c r="H637" s="1"/>
      <c r="I637" s="1"/>
      <c r="J637" s="1"/>
      <c r="K637" s="1"/>
      <c r="L637" s="1"/>
      <c r="M637" s="1"/>
      <c r="N637" s="1"/>
      <c r="O637" s="1"/>
      <c r="P637" s="1"/>
    </row>
    <row r="638" ht="15.75" customHeight="1">
      <c r="A638" s="1"/>
      <c r="B638" s="1"/>
      <c r="C638" s="1"/>
      <c r="D638" s="1"/>
      <c r="E638" s="1"/>
      <c r="F638" s="1"/>
      <c r="G638" s="1"/>
      <c r="H638" s="1"/>
      <c r="I638" s="1"/>
      <c r="J638" s="1"/>
      <c r="K638" s="1"/>
      <c r="L638" s="1"/>
      <c r="M638" s="1"/>
      <c r="N638" s="1"/>
      <c r="O638" s="1"/>
      <c r="P638" s="1"/>
    </row>
    <row r="639" ht="15.75" customHeight="1">
      <c r="A639" s="1"/>
      <c r="B639" s="1"/>
      <c r="C639" s="1"/>
      <c r="D639" s="1"/>
      <c r="E639" s="1"/>
      <c r="F639" s="1"/>
      <c r="G639" s="1"/>
      <c r="H639" s="1"/>
      <c r="I639" s="1"/>
      <c r="J639" s="1"/>
      <c r="K639" s="1"/>
      <c r="L639" s="1"/>
      <c r="M639" s="1"/>
      <c r="N639" s="1"/>
      <c r="O639" s="1"/>
      <c r="P639" s="1"/>
    </row>
    <row r="640" ht="15.75" customHeight="1">
      <c r="A640" s="1"/>
      <c r="B640" s="1"/>
      <c r="C640" s="1"/>
      <c r="D640" s="1"/>
      <c r="E640" s="1"/>
      <c r="F640" s="1"/>
      <c r="G640" s="1"/>
      <c r="H640" s="1"/>
      <c r="I640" s="1"/>
      <c r="J640" s="1"/>
      <c r="K640" s="1"/>
      <c r="L640" s="1"/>
      <c r="M640" s="1"/>
      <c r="N640" s="1"/>
      <c r="O640" s="1"/>
      <c r="P640" s="1"/>
    </row>
    <row r="641" ht="15.75" customHeight="1">
      <c r="A641" s="1"/>
      <c r="B641" s="1"/>
      <c r="C641" s="1"/>
      <c r="D641" s="1"/>
      <c r="E641" s="1"/>
      <c r="F641" s="1"/>
      <c r="G641" s="1"/>
      <c r="H641" s="1"/>
      <c r="I641" s="1"/>
      <c r="J641" s="1"/>
      <c r="K641" s="1"/>
      <c r="L641" s="1"/>
      <c r="M641" s="1"/>
      <c r="N641" s="1"/>
      <c r="O641" s="1"/>
      <c r="P641" s="1"/>
    </row>
    <row r="642" ht="15.75" customHeight="1">
      <c r="A642" s="1"/>
      <c r="B642" s="1"/>
      <c r="C642" s="1"/>
      <c r="D642" s="1"/>
      <c r="E642" s="1"/>
      <c r="F642" s="1"/>
      <c r="G642" s="1"/>
      <c r="H642" s="1"/>
      <c r="I642" s="1"/>
      <c r="J642" s="1"/>
      <c r="K642" s="1"/>
      <c r="L642" s="1"/>
      <c r="M642" s="1"/>
      <c r="N642" s="1"/>
      <c r="O642" s="1"/>
      <c r="P642" s="1"/>
    </row>
    <row r="643" ht="15.75" customHeight="1">
      <c r="A643" s="1"/>
      <c r="B643" s="1"/>
      <c r="C643" s="1"/>
      <c r="D643" s="1"/>
      <c r="E643" s="1"/>
      <c r="F643" s="1"/>
      <c r="G643" s="1"/>
      <c r="H643" s="1"/>
      <c r="I643" s="1"/>
      <c r="J643" s="1"/>
      <c r="K643" s="1"/>
      <c r="L643" s="1"/>
      <c r="M643" s="1"/>
      <c r="N643" s="1"/>
      <c r="O643" s="1"/>
      <c r="P643" s="1"/>
    </row>
    <row r="644" ht="15.75" customHeight="1">
      <c r="A644" s="1"/>
      <c r="B644" s="1"/>
      <c r="C644" s="1"/>
      <c r="D644" s="1"/>
      <c r="E644" s="1"/>
      <c r="F644" s="1"/>
      <c r="G644" s="1"/>
      <c r="H644" s="1"/>
      <c r="I644" s="1"/>
      <c r="J644" s="1"/>
      <c r="K644" s="1"/>
      <c r="L644" s="1"/>
      <c r="M644" s="1"/>
      <c r="N644" s="1"/>
      <c r="O644" s="1"/>
      <c r="P644" s="1"/>
    </row>
    <row r="645" ht="15.75" customHeight="1">
      <c r="A645" s="1"/>
      <c r="B645" s="1"/>
      <c r="C645" s="1"/>
      <c r="D645" s="1"/>
      <c r="E645" s="1"/>
      <c r="F645" s="1"/>
      <c r="G645" s="1"/>
      <c r="H645" s="1"/>
      <c r="I645" s="1"/>
      <c r="J645" s="1"/>
      <c r="K645" s="1"/>
      <c r="L645" s="1"/>
      <c r="M645" s="1"/>
      <c r="N645" s="1"/>
      <c r="O645" s="1"/>
      <c r="P645" s="1"/>
    </row>
    <row r="646" ht="15.75" customHeight="1">
      <c r="A646" s="1"/>
      <c r="B646" s="1"/>
      <c r="C646" s="1"/>
      <c r="D646" s="1"/>
      <c r="E646" s="1"/>
      <c r="F646" s="1"/>
      <c r="G646" s="1"/>
      <c r="H646" s="1"/>
      <c r="I646" s="1"/>
      <c r="J646" s="1"/>
      <c r="K646" s="1"/>
      <c r="L646" s="1"/>
      <c r="M646" s="1"/>
      <c r="N646" s="1"/>
      <c r="O646" s="1"/>
      <c r="P646" s="1"/>
    </row>
    <row r="647" ht="15.75" customHeight="1">
      <c r="A647" s="1"/>
      <c r="B647" s="1"/>
      <c r="C647" s="1"/>
      <c r="D647" s="1"/>
      <c r="E647" s="1"/>
      <c r="F647" s="1"/>
      <c r="G647" s="1"/>
      <c r="H647" s="1"/>
      <c r="I647" s="1"/>
      <c r="J647" s="1"/>
      <c r="K647" s="1"/>
      <c r="L647" s="1"/>
      <c r="M647" s="1"/>
      <c r="N647" s="1"/>
      <c r="O647" s="1"/>
      <c r="P647" s="1"/>
    </row>
    <row r="648" ht="15.75" customHeight="1">
      <c r="A648" s="1"/>
      <c r="B648" s="1"/>
      <c r="C648" s="1"/>
      <c r="D648" s="1"/>
      <c r="E648" s="1"/>
      <c r="F648" s="1"/>
      <c r="G648" s="1"/>
      <c r="H648" s="1"/>
      <c r="I648" s="1"/>
      <c r="J648" s="1"/>
      <c r="K648" s="1"/>
      <c r="L648" s="1"/>
      <c r="M648" s="1"/>
      <c r="N648" s="1"/>
      <c r="O648" s="1"/>
      <c r="P648" s="1"/>
    </row>
    <row r="649" ht="15.75" customHeight="1">
      <c r="A649" s="1"/>
      <c r="B649" s="1"/>
      <c r="C649" s="1"/>
      <c r="D649" s="1"/>
      <c r="E649" s="1"/>
      <c r="F649" s="1"/>
      <c r="G649" s="1"/>
      <c r="H649" s="1"/>
      <c r="I649" s="1"/>
      <c r="J649" s="1"/>
      <c r="K649" s="1"/>
      <c r="L649" s="1"/>
      <c r="M649" s="1"/>
      <c r="N649" s="1"/>
      <c r="O649" s="1"/>
      <c r="P649" s="1"/>
    </row>
    <row r="650" ht="15.75" customHeight="1">
      <c r="A650" s="1"/>
      <c r="B650" s="1"/>
      <c r="C650" s="1"/>
      <c r="D650" s="1"/>
      <c r="E650" s="1"/>
      <c r="F650" s="1"/>
      <c r="G650" s="1"/>
      <c r="H650" s="1"/>
      <c r="I650" s="1"/>
      <c r="J650" s="1"/>
      <c r="K650" s="1"/>
      <c r="L650" s="1"/>
      <c r="M650" s="1"/>
      <c r="N650" s="1"/>
      <c r="O650" s="1"/>
      <c r="P650" s="1"/>
    </row>
    <row r="651" ht="15.75" customHeight="1">
      <c r="A651" s="1"/>
      <c r="B651" s="1"/>
      <c r="C651" s="1"/>
      <c r="D651" s="1"/>
      <c r="E651" s="1"/>
      <c r="F651" s="1"/>
      <c r="G651" s="1"/>
      <c r="H651" s="1"/>
      <c r="I651" s="1"/>
      <c r="J651" s="1"/>
      <c r="K651" s="1"/>
      <c r="L651" s="1"/>
      <c r="M651" s="1"/>
      <c r="N651" s="1"/>
      <c r="O651" s="1"/>
      <c r="P651" s="1"/>
    </row>
    <row r="652" ht="15.75" customHeight="1">
      <c r="A652" s="1"/>
      <c r="B652" s="1"/>
      <c r="C652" s="1"/>
      <c r="D652" s="1"/>
      <c r="E652" s="1"/>
      <c r="F652" s="1"/>
      <c r="G652" s="1"/>
      <c r="H652" s="1"/>
      <c r="I652" s="1"/>
      <c r="J652" s="1"/>
      <c r="K652" s="1"/>
      <c r="L652" s="1"/>
      <c r="M652" s="1"/>
      <c r="N652" s="1"/>
      <c r="O652" s="1"/>
      <c r="P652" s="1"/>
    </row>
    <row r="653" ht="15.75" customHeight="1">
      <c r="A653" s="1"/>
      <c r="B653" s="1"/>
      <c r="C653" s="1"/>
      <c r="D653" s="1"/>
      <c r="E653" s="1"/>
      <c r="F653" s="1"/>
      <c r="G653" s="1"/>
      <c r="H653" s="1"/>
      <c r="I653" s="1"/>
      <c r="J653" s="1"/>
      <c r="K653" s="1"/>
      <c r="L653" s="1"/>
      <c r="M653" s="1"/>
      <c r="N653" s="1"/>
      <c r="O653" s="1"/>
      <c r="P653" s="1"/>
    </row>
    <row r="654" ht="15.75" customHeight="1">
      <c r="A654" s="1"/>
      <c r="B654" s="1"/>
      <c r="C654" s="1"/>
      <c r="D654" s="1"/>
      <c r="E654" s="1"/>
      <c r="F654" s="1"/>
      <c r="G654" s="1"/>
      <c r="H654" s="1"/>
      <c r="I654" s="1"/>
      <c r="J654" s="1"/>
      <c r="K654" s="1"/>
      <c r="L654" s="1"/>
      <c r="M654" s="1"/>
      <c r="N654" s="1"/>
      <c r="O654" s="1"/>
      <c r="P654" s="1"/>
    </row>
    <row r="655" ht="15.75" customHeight="1">
      <c r="A655" s="1"/>
      <c r="B655" s="1"/>
      <c r="C655" s="1"/>
      <c r="D655" s="1"/>
      <c r="E655" s="1"/>
      <c r="F655" s="1"/>
      <c r="G655" s="1"/>
      <c r="H655" s="1"/>
      <c r="I655" s="1"/>
      <c r="J655" s="1"/>
      <c r="K655" s="1"/>
      <c r="L655" s="1"/>
      <c r="M655" s="1"/>
      <c r="N655" s="1"/>
      <c r="O655" s="1"/>
      <c r="P655" s="1"/>
    </row>
    <row r="656" ht="15.75" customHeight="1">
      <c r="A656" s="1"/>
      <c r="B656" s="1"/>
      <c r="C656" s="1"/>
      <c r="D656" s="1"/>
      <c r="E656" s="1"/>
      <c r="F656" s="1"/>
      <c r="G656" s="1"/>
      <c r="H656" s="1"/>
      <c r="I656" s="1"/>
      <c r="J656" s="1"/>
      <c r="K656" s="1"/>
      <c r="L656" s="1"/>
      <c r="M656" s="1"/>
      <c r="N656" s="1"/>
      <c r="O656" s="1"/>
      <c r="P656" s="1"/>
    </row>
    <row r="657" ht="15.75" customHeight="1">
      <c r="A657" s="1"/>
      <c r="B657" s="1"/>
      <c r="C657" s="1"/>
      <c r="D657" s="1"/>
      <c r="E657" s="1"/>
      <c r="F657" s="1"/>
      <c r="G657" s="1"/>
      <c r="H657" s="1"/>
      <c r="I657" s="1"/>
      <c r="J657" s="1"/>
      <c r="K657" s="1"/>
      <c r="L657" s="1"/>
      <c r="M657" s="1"/>
      <c r="N657" s="1"/>
      <c r="O657" s="1"/>
      <c r="P657" s="1"/>
    </row>
    <row r="658" ht="15.75" customHeight="1">
      <c r="A658" s="1"/>
      <c r="B658" s="1"/>
      <c r="C658" s="1"/>
      <c r="D658" s="1"/>
      <c r="E658" s="1"/>
      <c r="F658" s="1"/>
      <c r="G658" s="1"/>
      <c r="H658" s="1"/>
      <c r="I658" s="1"/>
      <c r="J658" s="1"/>
      <c r="K658" s="1"/>
      <c r="L658" s="1"/>
      <c r="M658" s="1"/>
      <c r="N658" s="1"/>
      <c r="O658" s="1"/>
      <c r="P658" s="1"/>
    </row>
    <row r="659" ht="15.75" customHeight="1">
      <c r="A659" s="1"/>
      <c r="B659" s="1"/>
      <c r="C659" s="1"/>
      <c r="D659" s="1"/>
      <c r="E659" s="1"/>
      <c r="F659" s="1"/>
      <c r="G659" s="1"/>
      <c r="H659" s="1"/>
      <c r="I659" s="1"/>
      <c r="J659" s="1"/>
      <c r="K659" s="1"/>
      <c r="L659" s="1"/>
      <c r="M659" s="1"/>
      <c r="N659" s="1"/>
      <c r="O659" s="1"/>
      <c r="P659" s="1"/>
    </row>
    <row r="660" ht="15.75" customHeight="1">
      <c r="A660" s="1"/>
      <c r="B660" s="1"/>
      <c r="C660" s="1"/>
      <c r="D660" s="1"/>
      <c r="E660" s="1"/>
      <c r="F660" s="1"/>
      <c r="G660" s="1"/>
      <c r="H660" s="1"/>
      <c r="I660" s="1"/>
      <c r="J660" s="1"/>
      <c r="K660" s="1"/>
      <c r="L660" s="1"/>
      <c r="M660" s="1"/>
      <c r="N660" s="1"/>
      <c r="O660" s="1"/>
      <c r="P660" s="1"/>
    </row>
    <row r="661" ht="15.75" customHeight="1">
      <c r="A661" s="1"/>
      <c r="B661" s="1"/>
      <c r="C661" s="1"/>
      <c r="D661" s="1"/>
      <c r="E661" s="1"/>
      <c r="F661" s="1"/>
      <c r="G661" s="1"/>
      <c r="H661" s="1"/>
      <c r="I661" s="1"/>
      <c r="J661" s="1"/>
      <c r="K661" s="1"/>
      <c r="L661" s="1"/>
      <c r="M661" s="1"/>
      <c r="N661" s="1"/>
      <c r="O661" s="1"/>
      <c r="P661" s="1"/>
    </row>
    <row r="662" ht="15.75" customHeight="1">
      <c r="A662" s="1"/>
      <c r="B662" s="1"/>
      <c r="C662" s="1"/>
      <c r="D662" s="1"/>
      <c r="E662" s="1"/>
      <c r="F662" s="1"/>
      <c r="G662" s="1"/>
      <c r="H662" s="1"/>
      <c r="I662" s="1"/>
      <c r="J662" s="1"/>
      <c r="K662" s="1"/>
      <c r="L662" s="1"/>
      <c r="M662" s="1"/>
      <c r="N662" s="1"/>
      <c r="O662" s="1"/>
      <c r="P662" s="1"/>
    </row>
    <row r="663" ht="15.75" customHeight="1">
      <c r="A663" s="1"/>
      <c r="B663" s="1"/>
      <c r="C663" s="1"/>
      <c r="D663" s="1"/>
      <c r="E663" s="1"/>
      <c r="F663" s="1"/>
      <c r="G663" s="1"/>
      <c r="H663" s="1"/>
      <c r="I663" s="1"/>
      <c r="J663" s="1"/>
      <c r="K663" s="1"/>
      <c r="L663" s="1"/>
      <c r="M663" s="1"/>
      <c r="N663" s="1"/>
      <c r="O663" s="1"/>
      <c r="P663" s="1"/>
    </row>
    <row r="664" ht="15.75" customHeight="1">
      <c r="A664" s="1"/>
      <c r="B664" s="1"/>
      <c r="C664" s="1"/>
      <c r="D664" s="1"/>
      <c r="E664" s="1"/>
      <c r="F664" s="1"/>
      <c r="G664" s="1"/>
      <c r="H664" s="1"/>
      <c r="I664" s="1"/>
      <c r="J664" s="1"/>
      <c r="K664" s="1"/>
      <c r="L664" s="1"/>
      <c r="M664" s="1"/>
      <c r="N664" s="1"/>
      <c r="O664" s="1"/>
      <c r="P664" s="1"/>
    </row>
    <row r="665" ht="15.75" customHeight="1">
      <c r="A665" s="1"/>
      <c r="B665" s="1"/>
      <c r="C665" s="1"/>
      <c r="D665" s="1"/>
      <c r="E665" s="1"/>
      <c r="F665" s="1"/>
      <c r="G665" s="1"/>
      <c r="H665" s="1"/>
      <c r="I665" s="1"/>
      <c r="J665" s="1"/>
      <c r="K665" s="1"/>
      <c r="L665" s="1"/>
      <c r="M665" s="1"/>
      <c r="N665" s="1"/>
      <c r="O665" s="1"/>
      <c r="P665" s="1"/>
    </row>
    <row r="666" ht="15.75" customHeight="1">
      <c r="A666" s="1"/>
      <c r="B666" s="1"/>
      <c r="C666" s="1"/>
      <c r="D666" s="1"/>
      <c r="E666" s="1"/>
      <c r="F666" s="1"/>
      <c r="G666" s="1"/>
      <c r="H666" s="1"/>
      <c r="I666" s="1"/>
      <c r="J666" s="1"/>
      <c r="K666" s="1"/>
      <c r="L666" s="1"/>
      <c r="M666" s="1"/>
      <c r="N666" s="1"/>
      <c r="O666" s="1"/>
      <c r="P666" s="1"/>
    </row>
    <row r="667" ht="15.75" customHeight="1">
      <c r="A667" s="1"/>
      <c r="B667" s="1"/>
      <c r="C667" s="1"/>
      <c r="D667" s="1"/>
      <c r="E667" s="1"/>
      <c r="F667" s="1"/>
      <c r="G667" s="1"/>
      <c r="H667" s="1"/>
      <c r="I667" s="1"/>
      <c r="J667" s="1"/>
      <c r="K667" s="1"/>
      <c r="L667" s="1"/>
      <c r="M667" s="1"/>
      <c r="N667" s="1"/>
      <c r="O667" s="1"/>
      <c r="P667" s="1"/>
    </row>
    <row r="668" ht="15.75" customHeight="1">
      <c r="A668" s="1"/>
      <c r="B668" s="1"/>
      <c r="C668" s="1"/>
      <c r="D668" s="1"/>
      <c r="E668" s="1"/>
      <c r="F668" s="1"/>
      <c r="G668" s="1"/>
      <c r="H668" s="1"/>
      <c r="I668" s="1"/>
      <c r="J668" s="1"/>
      <c r="K668" s="1"/>
      <c r="L668" s="1"/>
      <c r="M668" s="1"/>
      <c r="N668" s="1"/>
      <c r="O668" s="1"/>
      <c r="P668" s="1"/>
    </row>
    <row r="669" ht="15.75" customHeight="1">
      <c r="A669" s="1"/>
      <c r="B669" s="1"/>
      <c r="C669" s="1"/>
      <c r="D669" s="1"/>
      <c r="E669" s="1"/>
      <c r="F669" s="1"/>
      <c r="G669" s="1"/>
      <c r="H669" s="1"/>
      <c r="I669" s="1"/>
      <c r="J669" s="1"/>
      <c r="K669" s="1"/>
      <c r="L669" s="1"/>
      <c r="M669" s="1"/>
      <c r="N669" s="1"/>
      <c r="O669" s="1"/>
      <c r="P669" s="1"/>
    </row>
    <row r="670" ht="15.75" customHeight="1">
      <c r="A670" s="1"/>
      <c r="B670" s="1"/>
      <c r="C670" s="1"/>
      <c r="D670" s="1"/>
      <c r="E670" s="1"/>
      <c r="F670" s="1"/>
      <c r="G670" s="1"/>
      <c r="H670" s="1"/>
      <c r="I670" s="1"/>
      <c r="J670" s="1"/>
      <c r="K670" s="1"/>
      <c r="L670" s="1"/>
      <c r="M670" s="1"/>
      <c r="N670" s="1"/>
      <c r="O670" s="1"/>
      <c r="P670" s="1"/>
    </row>
    <row r="671" ht="15.75" customHeight="1">
      <c r="A671" s="1"/>
      <c r="B671" s="1"/>
      <c r="C671" s="1"/>
      <c r="D671" s="1"/>
      <c r="E671" s="1"/>
      <c r="F671" s="1"/>
      <c r="G671" s="1"/>
      <c r="H671" s="1"/>
      <c r="I671" s="1"/>
      <c r="J671" s="1"/>
      <c r="K671" s="1"/>
      <c r="L671" s="1"/>
      <c r="M671" s="1"/>
      <c r="N671" s="1"/>
      <c r="O671" s="1"/>
      <c r="P671" s="1"/>
    </row>
    <row r="672" ht="15.75" customHeight="1">
      <c r="A672" s="1"/>
      <c r="B672" s="1"/>
      <c r="C672" s="1"/>
      <c r="D672" s="1"/>
      <c r="E672" s="1"/>
      <c r="F672" s="1"/>
      <c r="G672" s="1"/>
      <c r="H672" s="1"/>
      <c r="I672" s="1"/>
      <c r="J672" s="1"/>
      <c r="K672" s="1"/>
      <c r="L672" s="1"/>
      <c r="M672" s="1"/>
      <c r="N672" s="1"/>
      <c r="O672" s="1"/>
      <c r="P672" s="1"/>
    </row>
    <row r="673" ht="15.75" customHeight="1">
      <c r="A673" s="1"/>
      <c r="B673" s="1"/>
      <c r="C673" s="1"/>
      <c r="D673" s="1"/>
      <c r="E673" s="1"/>
      <c r="F673" s="1"/>
      <c r="G673" s="1"/>
      <c r="H673" s="1"/>
      <c r="I673" s="1"/>
      <c r="J673" s="1"/>
      <c r="K673" s="1"/>
      <c r="L673" s="1"/>
      <c r="M673" s="1"/>
      <c r="N673" s="1"/>
      <c r="O673" s="1"/>
      <c r="P673" s="1"/>
    </row>
    <row r="674" ht="15.75" customHeight="1">
      <c r="A674" s="1"/>
      <c r="B674" s="1"/>
      <c r="C674" s="1"/>
      <c r="D674" s="1"/>
      <c r="E674" s="1"/>
      <c r="F674" s="1"/>
      <c r="G674" s="1"/>
      <c r="H674" s="1"/>
      <c r="I674" s="1"/>
      <c r="J674" s="1"/>
      <c r="K674" s="1"/>
      <c r="L674" s="1"/>
      <c r="M674" s="1"/>
      <c r="N674" s="1"/>
      <c r="O674" s="1"/>
      <c r="P674" s="1"/>
    </row>
    <row r="675" ht="15.75" customHeight="1">
      <c r="A675" s="1"/>
      <c r="B675" s="1"/>
      <c r="C675" s="1"/>
      <c r="D675" s="1"/>
      <c r="E675" s="1"/>
      <c r="F675" s="1"/>
      <c r="G675" s="1"/>
      <c r="H675" s="1"/>
      <c r="I675" s="1"/>
      <c r="J675" s="1"/>
      <c r="K675" s="1"/>
      <c r="L675" s="1"/>
      <c r="M675" s="1"/>
      <c r="N675" s="1"/>
      <c r="O675" s="1"/>
      <c r="P675" s="1"/>
    </row>
    <row r="676" ht="15.75" customHeight="1">
      <c r="A676" s="1"/>
      <c r="B676" s="1"/>
      <c r="C676" s="1"/>
      <c r="D676" s="1"/>
      <c r="E676" s="1"/>
      <c r="F676" s="1"/>
      <c r="G676" s="1"/>
      <c r="H676" s="1"/>
      <c r="I676" s="1"/>
      <c r="J676" s="1"/>
      <c r="K676" s="1"/>
      <c r="L676" s="1"/>
      <c r="M676" s="1"/>
      <c r="N676" s="1"/>
      <c r="O676" s="1"/>
      <c r="P676" s="1"/>
    </row>
    <row r="677" ht="15.75" customHeight="1">
      <c r="A677" s="1"/>
      <c r="B677" s="1"/>
      <c r="C677" s="1"/>
      <c r="D677" s="1"/>
      <c r="E677" s="1"/>
      <c r="F677" s="1"/>
      <c r="G677" s="1"/>
      <c r="H677" s="1"/>
      <c r="I677" s="1"/>
      <c r="J677" s="1"/>
      <c r="K677" s="1"/>
      <c r="L677" s="1"/>
      <c r="M677" s="1"/>
      <c r="N677" s="1"/>
      <c r="O677" s="1"/>
      <c r="P677" s="1"/>
    </row>
    <row r="678" ht="15.75" customHeight="1">
      <c r="A678" s="1"/>
      <c r="B678" s="1"/>
      <c r="C678" s="1"/>
      <c r="D678" s="1"/>
      <c r="E678" s="1"/>
      <c r="F678" s="1"/>
      <c r="G678" s="1"/>
      <c r="H678" s="1"/>
      <c r="I678" s="1"/>
      <c r="J678" s="1"/>
      <c r="K678" s="1"/>
      <c r="L678" s="1"/>
      <c r="M678" s="1"/>
      <c r="N678" s="1"/>
      <c r="O678" s="1"/>
      <c r="P678" s="1"/>
    </row>
    <row r="679" ht="15.75" customHeight="1">
      <c r="A679" s="1"/>
      <c r="B679" s="1"/>
      <c r="C679" s="1"/>
      <c r="D679" s="1"/>
      <c r="E679" s="1"/>
      <c r="F679" s="1"/>
      <c r="G679" s="1"/>
      <c r="H679" s="1"/>
      <c r="I679" s="1"/>
      <c r="J679" s="1"/>
      <c r="K679" s="1"/>
      <c r="L679" s="1"/>
      <c r="M679" s="1"/>
      <c r="N679" s="1"/>
      <c r="O679" s="1"/>
      <c r="P679" s="1"/>
    </row>
    <row r="680" ht="15.75" customHeight="1">
      <c r="A680" s="1"/>
      <c r="B680" s="1"/>
      <c r="C680" s="1"/>
      <c r="D680" s="1"/>
      <c r="E680" s="1"/>
      <c r="F680" s="1"/>
      <c r="G680" s="1"/>
      <c r="H680" s="1"/>
      <c r="I680" s="1"/>
      <c r="J680" s="1"/>
      <c r="K680" s="1"/>
      <c r="L680" s="1"/>
      <c r="M680" s="1"/>
      <c r="N680" s="1"/>
      <c r="O680" s="1"/>
      <c r="P680" s="1"/>
    </row>
    <row r="681" ht="15.75" customHeight="1">
      <c r="A681" s="1"/>
      <c r="B681" s="1"/>
      <c r="C681" s="1"/>
      <c r="D681" s="1"/>
      <c r="E681" s="1"/>
      <c r="F681" s="1"/>
      <c r="G681" s="1"/>
      <c r="H681" s="1"/>
      <c r="I681" s="1"/>
      <c r="J681" s="1"/>
      <c r="K681" s="1"/>
      <c r="L681" s="1"/>
      <c r="M681" s="1"/>
      <c r="N681" s="1"/>
      <c r="O681" s="1"/>
      <c r="P681" s="1"/>
    </row>
    <row r="682" ht="15.75" customHeight="1">
      <c r="A682" s="1"/>
      <c r="B682" s="1"/>
      <c r="C682" s="1"/>
      <c r="D682" s="1"/>
      <c r="E682" s="1"/>
      <c r="F682" s="1"/>
      <c r="G682" s="1"/>
      <c r="H682" s="1"/>
      <c r="I682" s="1"/>
      <c r="J682" s="1"/>
      <c r="K682" s="1"/>
      <c r="L682" s="1"/>
      <c r="M682" s="1"/>
      <c r="N682" s="1"/>
      <c r="O682" s="1"/>
      <c r="P682" s="1"/>
    </row>
    <row r="683" ht="15.75" customHeight="1">
      <c r="A683" s="1"/>
      <c r="B683" s="1"/>
      <c r="C683" s="1"/>
      <c r="D683" s="1"/>
      <c r="E683" s="1"/>
      <c r="F683" s="1"/>
      <c r="G683" s="1"/>
      <c r="H683" s="1"/>
      <c r="I683" s="1"/>
      <c r="J683" s="1"/>
      <c r="K683" s="1"/>
      <c r="L683" s="1"/>
      <c r="M683" s="1"/>
      <c r="N683" s="1"/>
      <c r="O683" s="1"/>
      <c r="P683" s="1"/>
    </row>
    <row r="684" ht="15.75" customHeight="1">
      <c r="A684" s="1"/>
      <c r="B684" s="1"/>
      <c r="C684" s="1"/>
      <c r="D684" s="1"/>
      <c r="E684" s="1"/>
      <c r="F684" s="1"/>
      <c r="G684" s="1"/>
      <c r="H684" s="1"/>
      <c r="I684" s="1"/>
      <c r="J684" s="1"/>
      <c r="K684" s="1"/>
      <c r="L684" s="1"/>
      <c r="M684" s="1"/>
      <c r="N684" s="1"/>
      <c r="O684" s="1"/>
      <c r="P684" s="1"/>
    </row>
    <row r="685" ht="15.75" customHeight="1">
      <c r="A685" s="1"/>
      <c r="B685" s="1"/>
      <c r="C685" s="1"/>
      <c r="D685" s="1"/>
      <c r="E685" s="1"/>
      <c r="F685" s="1"/>
      <c r="G685" s="1"/>
      <c r="H685" s="1"/>
      <c r="I685" s="1"/>
      <c r="J685" s="1"/>
      <c r="K685" s="1"/>
      <c r="L685" s="1"/>
      <c r="M685" s="1"/>
      <c r="N685" s="1"/>
      <c r="O685" s="1"/>
      <c r="P685" s="1"/>
    </row>
    <row r="686" ht="15.75" customHeight="1">
      <c r="A686" s="1"/>
      <c r="B686" s="1"/>
      <c r="C686" s="1"/>
      <c r="D686" s="1"/>
      <c r="E686" s="1"/>
      <c r="F686" s="1"/>
      <c r="G686" s="1"/>
      <c r="H686" s="1"/>
      <c r="I686" s="1"/>
      <c r="J686" s="1"/>
      <c r="K686" s="1"/>
      <c r="L686" s="1"/>
      <c r="M686" s="1"/>
      <c r="N686" s="1"/>
      <c r="O686" s="1"/>
      <c r="P686" s="1"/>
    </row>
    <row r="687" ht="15.75" customHeight="1">
      <c r="A687" s="1"/>
      <c r="B687" s="1"/>
      <c r="C687" s="1"/>
      <c r="D687" s="1"/>
      <c r="E687" s="1"/>
      <c r="F687" s="1"/>
      <c r="G687" s="1"/>
      <c r="H687" s="1"/>
      <c r="I687" s="1"/>
      <c r="J687" s="1"/>
      <c r="K687" s="1"/>
      <c r="L687" s="1"/>
      <c r="M687" s="1"/>
      <c r="N687" s="1"/>
      <c r="O687" s="1"/>
      <c r="P687" s="1"/>
    </row>
    <row r="688" ht="15.75" customHeight="1">
      <c r="A688" s="1"/>
      <c r="B688" s="1"/>
      <c r="C688" s="1"/>
      <c r="D688" s="1"/>
      <c r="E688" s="1"/>
      <c r="F688" s="1"/>
      <c r="G688" s="1"/>
      <c r="H688" s="1"/>
      <c r="I688" s="1"/>
      <c r="J688" s="1"/>
      <c r="K688" s="1"/>
      <c r="L688" s="1"/>
      <c r="M688" s="1"/>
      <c r="N688" s="1"/>
      <c r="O688" s="1"/>
      <c r="P688" s="1"/>
    </row>
    <row r="689" ht="15.75" customHeight="1">
      <c r="A689" s="1"/>
      <c r="B689" s="1"/>
      <c r="C689" s="1"/>
      <c r="D689" s="1"/>
      <c r="E689" s="1"/>
      <c r="F689" s="1"/>
      <c r="G689" s="1"/>
      <c r="H689" s="1"/>
      <c r="I689" s="1"/>
      <c r="J689" s="1"/>
      <c r="K689" s="1"/>
      <c r="L689" s="1"/>
      <c r="M689" s="1"/>
      <c r="N689" s="1"/>
      <c r="O689" s="1"/>
      <c r="P689" s="1"/>
    </row>
    <row r="690" ht="15.75" customHeight="1">
      <c r="A690" s="1"/>
      <c r="B690" s="1"/>
      <c r="C690" s="1"/>
      <c r="D690" s="1"/>
      <c r="E690" s="1"/>
      <c r="F690" s="1"/>
      <c r="G690" s="1"/>
      <c r="H690" s="1"/>
      <c r="I690" s="1"/>
      <c r="J690" s="1"/>
      <c r="K690" s="1"/>
      <c r="L690" s="1"/>
      <c r="M690" s="1"/>
      <c r="N690" s="1"/>
      <c r="O690" s="1"/>
      <c r="P690" s="1"/>
    </row>
    <row r="691" ht="15.75" customHeight="1">
      <c r="A691" s="1"/>
      <c r="B691" s="1"/>
      <c r="C691" s="1"/>
      <c r="D691" s="1"/>
      <c r="E691" s="1"/>
      <c r="F691" s="1"/>
      <c r="G691" s="1"/>
      <c r="H691" s="1"/>
      <c r="I691" s="1"/>
      <c r="J691" s="1"/>
      <c r="K691" s="1"/>
      <c r="L691" s="1"/>
      <c r="M691" s="1"/>
      <c r="N691" s="1"/>
      <c r="O691" s="1"/>
      <c r="P691" s="1"/>
    </row>
    <row r="692" ht="15.75" customHeight="1">
      <c r="A692" s="1"/>
      <c r="B692" s="1"/>
      <c r="C692" s="1"/>
      <c r="D692" s="1"/>
      <c r="E692" s="1"/>
      <c r="F692" s="1"/>
      <c r="G692" s="1"/>
      <c r="H692" s="1"/>
      <c r="I692" s="1"/>
      <c r="J692" s="1"/>
      <c r="K692" s="1"/>
      <c r="L692" s="1"/>
      <c r="M692" s="1"/>
      <c r="N692" s="1"/>
      <c r="O692" s="1"/>
      <c r="P692" s="1"/>
    </row>
    <row r="693" ht="15.75" customHeight="1">
      <c r="A693" s="1"/>
      <c r="B693" s="1"/>
      <c r="C693" s="1"/>
      <c r="D693" s="1"/>
      <c r="E693" s="1"/>
      <c r="F693" s="1"/>
      <c r="G693" s="1"/>
      <c r="H693" s="1"/>
      <c r="I693" s="1"/>
      <c r="J693" s="1"/>
      <c r="K693" s="1"/>
      <c r="L693" s="1"/>
      <c r="M693" s="1"/>
      <c r="N693" s="1"/>
      <c r="O693" s="1"/>
      <c r="P693" s="1"/>
    </row>
    <row r="694" ht="15.75" customHeight="1">
      <c r="A694" s="1"/>
      <c r="B694" s="1"/>
      <c r="C694" s="1"/>
      <c r="D694" s="1"/>
      <c r="E694" s="1"/>
      <c r="F694" s="1"/>
      <c r="G694" s="1"/>
      <c r="H694" s="1"/>
      <c r="I694" s="1"/>
      <c r="J694" s="1"/>
      <c r="K694" s="1"/>
      <c r="L694" s="1"/>
      <c r="M694" s="1"/>
      <c r="N694" s="1"/>
      <c r="O694" s="1"/>
      <c r="P694" s="1"/>
    </row>
    <row r="695" ht="15.75" customHeight="1">
      <c r="A695" s="1"/>
      <c r="B695" s="1"/>
      <c r="C695" s="1"/>
      <c r="D695" s="1"/>
      <c r="E695" s="1"/>
      <c r="F695" s="1"/>
      <c r="G695" s="1"/>
      <c r="H695" s="1"/>
      <c r="I695" s="1"/>
      <c r="J695" s="1"/>
      <c r="K695" s="1"/>
      <c r="L695" s="1"/>
      <c r="M695" s="1"/>
      <c r="N695" s="1"/>
      <c r="O695" s="1"/>
      <c r="P695" s="1"/>
    </row>
    <row r="696" ht="15.75" customHeight="1">
      <c r="A696" s="1"/>
      <c r="B696" s="1"/>
      <c r="C696" s="1"/>
      <c r="D696" s="1"/>
      <c r="E696" s="1"/>
      <c r="F696" s="1"/>
      <c r="G696" s="1"/>
      <c r="H696" s="1"/>
      <c r="I696" s="1"/>
      <c r="J696" s="1"/>
      <c r="K696" s="1"/>
      <c r="L696" s="1"/>
      <c r="M696" s="1"/>
      <c r="N696" s="1"/>
      <c r="O696" s="1"/>
      <c r="P696" s="1"/>
    </row>
    <row r="697" ht="15.75" customHeight="1">
      <c r="A697" s="1"/>
      <c r="B697" s="1"/>
      <c r="C697" s="1"/>
      <c r="D697" s="1"/>
      <c r="E697" s="1"/>
      <c r="F697" s="1"/>
      <c r="G697" s="1"/>
      <c r="H697" s="1"/>
      <c r="I697" s="1"/>
      <c r="J697" s="1"/>
      <c r="K697" s="1"/>
      <c r="L697" s="1"/>
      <c r="M697" s="1"/>
      <c r="N697" s="1"/>
      <c r="O697" s="1"/>
      <c r="P697" s="1"/>
    </row>
    <row r="698" ht="15.75" customHeight="1">
      <c r="A698" s="1"/>
      <c r="B698" s="1"/>
      <c r="C698" s="1"/>
      <c r="D698" s="1"/>
      <c r="E698" s="1"/>
      <c r="F698" s="1"/>
      <c r="G698" s="1"/>
      <c r="H698" s="1"/>
      <c r="I698" s="1"/>
      <c r="J698" s="1"/>
      <c r="K698" s="1"/>
      <c r="L698" s="1"/>
      <c r="M698" s="1"/>
      <c r="N698" s="1"/>
      <c r="O698" s="1"/>
      <c r="P698" s="1"/>
    </row>
    <row r="699" ht="15.75" customHeight="1">
      <c r="A699" s="1"/>
      <c r="B699" s="1"/>
      <c r="C699" s="1"/>
      <c r="D699" s="1"/>
      <c r="E699" s="1"/>
      <c r="F699" s="1"/>
      <c r="G699" s="1"/>
      <c r="H699" s="1"/>
      <c r="I699" s="1"/>
      <c r="J699" s="1"/>
      <c r="K699" s="1"/>
      <c r="L699" s="1"/>
      <c r="M699" s="1"/>
      <c r="N699" s="1"/>
      <c r="O699" s="1"/>
      <c r="P699" s="1"/>
    </row>
    <row r="700" ht="15.75" customHeight="1">
      <c r="A700" s="1"/>
      <c r="B700" s="1"/>
      <c r="C700" s="1"/>
      <c r="D700" s="1"/>
      <c r="E700" s="1"/>
      <c r="F700" s="1"/>
      <c r="G700" s="1"/>
      <c r="H700" s="1"/>
      <c r="I700" s="1"/>
      <c r="J700" s="1"/>
      <c r="K700" s="1"/>
      <c r="L700" s="1"/>
      <c r="M700" s="1"/>
      <c r="N700" s="1"/>
      <c r="O700" s="1"/>
      <c r="P700" s="1"/>
    </row>
    <row r="701" ht="15.75" customHeight="1">
      <c r="A701" s="1"/>
      <c r="B701" s="1"/>
      <c r="C701" s="1"/>
      <c r="D701" s="1"/>
      <c r="E701" s="1"/>
      <c r="F701" s="1"/>
      <c r="G701" s="1"/>
      <c r="H701" s="1"/>
      <c r="I701" s="1"/>
      <c r="J701" s="1"/>
      <c r="K701" s="1"/>
      <c r="L701" s="1"/>
      <c r="M701" s="1"/>
      <c r="N701" s="1"/>
      <c r="O701" s="1"/>
      <c r="P701" s="1"/>
    </row>
    <row r="702" ht="15.75" customHeight="1">
      <c r="A702" s="1"/>
      <c r="B702" s="1"/>
      <c r="C702" s="1"/>
      <c r="D702" s="1"/>
      <c r="E702" s="1"/>
      <c r="F702" s="1"/>
      <c r="G702" s="1"/>
      <c r="H702" s="1"/>
      <c r="I702" s="1"/>
      <c r="J702" s="1"/>
      <c r="K702" s="1"/>
      <c r="L702" s="1"/>
      <c r="M702" s="1"/>
      <c r="N702" s="1"/>
      <c r="O702" s="1"/>
      <c r="P702" s="1"/>
    </row>
    <row r="703" ht="15.75" customHeight="1">
      <c r="A703" s="1"/>
      <c r="B703" s="1"/>
      <c r="C703" s="1"/>
      <c r="D703" s="1"/>
      <c r="E703" s="1"/>
      <c r="F703" s="1"/>
      <c r="G703" s="1"/>
      <c r="H703" s="1"/>
      <c r="I703" s="1"/>
      <c r="J703" s="1"/>
      <c r="K703" s="1"/>
      <c r="L703" s="1"/>
      <c r="M703" s="1"/>
      <c r="N703" s="1"/>
      <c r="O703" s="1"/>
      <c r="P703" s="1"/>
    </row>
    <row r="704" ht="15.75" customHeight="1">
      <c r="A704" s="1"/>
      <c r="B704" s="1"/>
      <c r="C704" s="1"/>
      <c r="D704" s="1"/>
      <c r="E704" s="1"/>
      <c r="F704" s="1"/>
      <c r="G704" s="1"/>
      <c r="H704" s="1"/>
      <c r="I704" s="1"/>
      <c r="J704" s="1"/>
      <c r="K704" s="1"/>
      <c r="L704" s="1"/>
      <c r="M704" s="1"/>
      <c r="N704" s="1"/>
      <c r="O704" s="1"/>
      <c r="P704" s="1"/>
    </row>
    <row r="705" ht="15.75" customHeight="1">
      <c r="A705" s="1"/>
      <c r="B705" s="1"/>
      <c r="C705" s="1"/>
      <c r="D705" s="1"/>
      <c r="E705" s="1"/>
      <c r="F705" s="1"/>
      <c r="G705" s="1"/>
      <c r="H705" s="1"/>
      <c r="I705" s="1"/>
      <c r="J705" s="1"/>
      <c r="K705" s="1"/>
      <c r="L705" s="1"/>
      <c r="M705" s="1"/>
      <c r="N705" s="1"/>
      <c r="O705" s="1"/>
      <c r="P705" s="1"/>
    </row>
    <row r="706" ht="15.75" customHeight="1">
      <c r="A706" s="1"/>
      <c r="B706" s="1"/>
      <c r="C706" s="1"/>
      <c r="D706" s="1"/>
      <c r="E706" s="1"/>
      <c r="F706" s="1"/>
      <c r="G706" s="1"/>
      <c r="H706" s="1"/>
      <c r="I706" s="1"/>
      <c r="J706" s="1"/>
      <c r="K706" s="1"/>
      <c r="L706" s="1"/>
      <c r="M706" s="1"/>
      <c r="N706" s="1"/>
      <c r="O706" s="1"/>
      <c r="P706" s="1"/>
    </row>
    <row r="707" ht="15.75" customHeight="1">
      <c r="A707" s="1"/>
      <c r="B707" s="1"/>
      <c r="C707" s="1"/>
      <c r="D707" s="1"/>
      <c r="E707" s="1"/>
      <c r="F707" s="1"/>
      <c r="G707" s="1"/>
      <c r="H707" s="1"/>
      <c r="I707" s="1"/>
      <c r="J707" s="1"/>
      <c r="K707" s="1"/>
      <c r="L707" s="1"/>
      <c r="M707" s="1"/>
      <c r="N707" s="1"/>
      <c r="O707" s="1"/>
      <c r="P707" s="1"/>
    </row>
    <row r="708" ht="15.75" customHeight="1">
      <c r="A708" s="1"/>
      <c r="B708" s="1"/>
      <c r="C708" s="1"/>
      <c r="D708" s="1"/>
      <c r="E708" s="1"/>
      <c r="F708" s="1"/>
      <c r="G708" s="1"/>
      <c r="H708" s="1"/>
      <c r="I708" s="1"/>
      <c r="J708" s="1"/>
      <c r="K708" s="1"/>
      <c r="L708" s="1"/>
      <c r="M708" s="1"/>
      <c r="N708" s="1"/>
      <c r="O708" s="1"/>
      <c r="P708" s="1"/>
    </row>
    <row r="709" ht="15.75" customHeight="1">
      <c r="A709" s="1"/>
      <c r="B709" s="1"/>
      <c r="C709" s="1"/>
      <c r="D709" s="1"/>
      <c r="E709" s="1"/>
      <c r="F709" s="1"/>
      <c r="G709" s="1"/>
      <c r="H709" s="1"/>
      <c r="I709" s="1"/>
      <c r="J709" s="1"/>
      <c r="K709" s="1"/>
      <c r="L709" s="1"/>
      <c r="M709" s="1"/>
      <c r="N709" s="1"/>
      <c r="O709" s="1"/>
      <c r="P709" s="1"/>
    </row>
    <row r="710" ht="15.75" customHeight="1">
      <c r="A710" s="1"/>
      <c r="B710" s="1"/>
      <c r="C710" s="1"/>
      <c r="D710" s="1"/>
      <c r="E710" s="1"/>
      <c r="F710" s="1"/>
      <c r="G710" s="1"/>
      <c r="H710" s="1"/>
      <c r="I710" s="1"/>
      <c r="J710" s="1"/>
      <c r="K710" s="1"/>
      <c r="L710" s="1"/>
      <c r="M710" s="1"/>
      <c r="N710" s="1"/>
      <c r="O710" s="1"/>
      <c r="P710" s="1"/>
    </row>
    <row r="711" ht="15.75" customHeight="1">
      <c r="A711" s="1"/>
      <c r="B711" s="1"/>
      <c r="C711" s="1"/>
      <c r="D711" s="1"/>
      <c r="E711" s="1"/>
      <c r="F711" s="1"/>
      <c r="G711" s="1"/>
      <c r="H711" s="1"/>
      <c r="I711" s="1"/>
      <c r="J711" s="1"/>
      <c r="K711" s="1"/>
      <c r="L711" s="1"/>
      <c r="M711" s="1"/>
      <c r="N711" s="1"/>
      <c r="O711" s="1"/>
      <c r="P711" s="1"/>
    </row>
    <row r="712" ht="15.75" customHeight="1">
      <c r="A712" s="1"/>
      <c r="B712" s="1"/>
      <c r="C712" s="1"/>
      <c r="D712" s="1"/>
      <c r="E712" s="1"/>
      <c r="F712" s="1"/>
      <c r="G712" s="1"/>
      <c r="H712" s="1"/>
      <c r="I712" s="1"/>
      <c r="J712" s="1"/>
      <c r="K712" s="1"/>
      <c r="L712" s="1"/>
      <c r="M712" s="1"/>
      <c r="N712" s="1"/>
      <c r="O712" s="1"/>
      <c r="P712" s="1"/>
    </row>
    <row r="713" ht="15.75" customHeight="1">
      <c r="A713" s="1"/>
      <c r="B713" s="1"/>
      <c r="C713" s="1"/>
      <c r="D713" s="1"/>
      <c r="E713" s="1"/>
      <c r="F713" s="1"/>
      <c r="G713" s="1"/>
      <c r="H713" s="1"/>
      <c r="I713" s="1"/>
      <c r="J713" s="1"/>
      <c r="K713" s="1"/>
      <c r="L713" s="1"/>
      <c r="M713" s="1"/>
      <c r="N713" s="1"/>
      <c r="O713" s="1"/>
      <c r="P713" s="1"/>
    </row>
    <row r="714" ht="15.75" customHeight="1">
      <c r="A714" s="1"/>
      <c r="B714" s="1"/>
      <c r="C714" s="1"/>
      <c r="D714" s="1"/>
      <c r="E714" s="1"/>
      <c r="F714" s="1"/>
      <c r="G714" s="1"/>
      <c r="H714" s="1"/>
      <c r="I714" s="1"/>
      <c r="J714" s="1"/>
      <c r="K714" s="1"/>
      <c r="L714" s="1"/>
      <c r="M714" s="1"/>
      <c r="N714" s="1"/>
      <c r="O714" s="1"/>
      <c r="P714" s="1"/>
    </row>
    <row r="715" ht="15.75" customHeight="1">
      <c r="A715" s="1"/>
      <c r="B715" s="1"/>
      <c r="C715" s="1"/>
      <c r="D715" s="1"/>
      <c r="E715" s="1"/>
      <c r="F715" s="1"/>
      <c r="G715" s="1"/>
      <c r="H715" s="1"/>
      <c r="I715" s="1"/>
      <c r="J715" s="1"/>
      <c r="K715" s="1"/>
      <c r="L715" s="1"/>
      <c r="M715" s="1"/>
      <c r="N715" s="1"/>
      <c r="O715" s="1"/>
      <c r="P715" s="1"/>
    </row>
    <row r="716" ht="15.75" customHeight="1">
      <c r="A716" s="1"/>
      <c r="B716" s="1"/>
      <c r="C716" s="1"/>
      <c r="D716" s="1"/>
      <c r="E716" s="1"/>
      <c r="F716" s="1"/>
      <c r="G716" s="1"/>
      <c r="H716" s="1"/>
      <c r="I716" s="1"/>
      <c r="J716" s="1"/>
      <c r="K716" s="1"/>
      <c r="L716" s="1"/>
      <c r="M716" s="1"/>
      <c r="N716" s="1"/>
      <c r="O716" s="1"/>
      <c r="P716" s="1"/>
    </row>
    <row r="717" ht="15.75" customHeight="1">
      <c r="A717" s="1"/>
      <c r="B717" s="1"/>
      <c r="C717" s="1"/>
      <c r="D717" s="1"/>
      <c r="E717" s="1"/>
      <c r="F717" s="1"/>
      <c r="G717" s="1"/>
      <c r="H717" s="1"/>
      <c r="I717" s="1"/>
      <c r="J717" s="1"/>
      <c r="K717" s="1"/>
      <c r="L717" s="1"/>
      <c r="M717" s="1"/>
      <c r="N717" s="1"/>
      <c r="O717" s="1"/>
      <c r="P717" s="1"/>
    </row>
    <row r="718" ht="15.75" customHeight="1">
      <c r="A718" s="1"/>
      <c r="B718" s="1"/>
      <c r="C718" s="1"/>
      <c r="D718" s="1"/>
      <c r="E718" s="1"/>
      <c r="F718" s="1"/>
      <c r="G718" s="1"/>
      <c r="H718" s="1"/>
      <c r="I718" s="1"/>
      <c r="J718" s="1"/>
      <c r="K718" s="1"/>
      <c r="L718" s="1"/>
      <c r="M718" s="1"/>
      <c r="N718" s="1"/>
      <c r="O718" s="1"/>
      <c r="P718" s="1"/>
    </row>
    <row r="719" ht="15.75" customHeight="1">
      <c r="A719" s="1"/>
      <c r="B719" s="1"/>
      <c r="C719" s="1"/>
      <c r="D719" s="1"/>
      <c r="E719" s="1"/>
      <c r="F719" s="1"/>
      <c r="G719" s="1"/>
      <c r="H719" s="1"/>
      <c r="I719" s="1"/>
      <c r="J719" s="1"/>
      <c r="K719" s="1"/>
      <c r="L719" s="1"/>
      <c r="M719" s="1"/>
      <c r="N719" s="1"/>
      <c r="O719" s="1"/>
      <c r="P719" s="1"/>
    </row>
    <row r="720" ht="15.75" customHeight="1">
      <c r="A720" s="1"/>
      <c r="B720" s="1"/>
      <c r="C720" s="1"/>
      <c r="D720" s="1"/>
      <c r="E720" s="1"/>
      <c r="F720" s="1"/>
      <c r="G720" s="1"/>
      <c r="H720" s="1"/>
      <c r="I720" s="1"/>
      <c r="J720" s="1"/>
      <c r="K720" s="1"/>
      <c r="L720" s="1"/>
      <c r="M720" s="1"/>
      <c r="N720" s="1"/>
      <c r="O720" s="1"/>
      <c r="P720" s="1"/>
    </row>
    <row r="721" ht="15.75" customHeight="1">
      <c r="A721" s="1"/>
      <c r="B721" s="1"/>
      <c r="C721" s="1"/>
      <c r="D721" s="1"/>
      <c r="E721" s="1"/>
      <c r="F721" s="1"/>
      <c r="G721" s="1"/>
      <c r="H721" s="1"/>
      <c r="I721" s="1"/>
      <c r="J721" s="1"/>
      <c r="K721" s="1"/>
      <c r="L721" s="1"/>
      <c r="M721" s="1"/>
      <c r="N721" s="1"/>
      <c r="O721" s="1"/>
      <c r="P721" s="1"/>
    </row>
    <row r="722" ht="15.75" customHeight="1">
      <c r="A722" s="1"/>
      <c r="B722" s="1"/>
      <c r="C722" s="1"/>
      <c r="D722" s="1"/>
      <c r="E722" s="1"/>
      <c r="F722" s="1"/>
      <c r="G722" s="1"/>
      <c r="H722" s="1"/>
      <c r="I722" s="1"/>
      <c r="J722" s="1"/>
      <c r="K722" s="1"/>
      <c r="L722" s="1"/>
      <c r="M722" s="1"/>
      <c r="N722" s="1"/>
      <c r="O722" s="1"/>
      <c r="P722" s="1"/>
    </row>
    <row r="723" ht="15.75" customHeight="1">
      <c r="A723" s="1"/>
      <c r="B723" s="1"/>
      <c r="C723" s="1"/>
      <c r="D723" s="1"/>
      <c r="E723" s="1"/>
      <c r="F723" s="1"/>
      <c r="G723" s="1"/>
      <c r="H723" s="1"/>
      <c r="I723" s="1"/>
      <c r="J723" s="1"/>
      <c r="K723" s="1"/>
      <c r="L723" s="1"/>
      <c r="M723" s="1"/>
      <c r="N723" s="1"/>
      <c r="O723" s="1"/>
      <c r="P723" s="1"/>
    </row>
    <row r="724" ht="15.75" customHeight="1">
      <c r="A724" s="1"/>
      <c r="B724" s="1"/>
      <c r="C724" s="1"/>
      <c r="D724" s="1"/>
      <c r="E724" s="1"/>
      <c r="F724" s="1"/>
      <c r="G724" s="1"/>
      <c r="H724" s="1"/>
      <c r="I724" s="1"/>
      <c r="J724" s="1"/>
      <c r="K724" s="1"/>
      <c r="L724" s="1"/>
      <c r="M724" s="1"/>
      <c r="N724" s="1"/>
      <c r="O724" s="1"/>
      <c r="P724" s="1"/>
    </row>
    <row r="725" ht="15.75" customHeight="1">
      <c r="A725" s="1"/>
      <c r="B725" s="1"/>
      <c r="C725" s="1"/>
      <c r="D725" s="1"/>
      <c r="E725" s="1"/>
      <c r="F725" s="1"/>
      <c r="G725" s="1"/>
      <c r="H725" s="1"/>
      <c r="I725" s="1"/>
      <c r="J725" s="1"/>
      <c r="K725" s="1"/>
      <c r="L725" s="1"/>
      <c r="M725" s="1"/>
      <c r="N725" s="1"/>
      <c r="O725" s="1"/>
      <c r="P725" s="1"/>
    </row>
    <row r="726" ht="15.75" customHeight="1">
      <c r="A726" s="1"/>
      <c r="B726" s="1"/>
      <c r="C726" s="1"/>
      <c r="D726" s="1"/>
      <c r="E726" s="1"/>
      <c r="F726" s="1"/>
      <c r="G726" s="1"/>
      <c r="H726" s="1"/>
      <c r="I726" s="1"/>
      <c r="J726" s="1"/>
      <c r="K726" s="1"/>
      <c r="L726" s="1"/>
      <c r="M726" s="1"/>
      <c r="N726" s="1"/>
      <c r="O726" s="1"/>
      <c r="P726" s="1"/>
    </row>
    <row r="727" ht="15.75" customHeight="1">
      <c r="A727" s="1"/>
      <c r="B727" s="1"/>
      <c r="C727" s="1"/>
      <c r="D727" s="1"/>
      <c r="E727" s="1"/>
      <c r="F727" s="1"/>
      <c r="G727" s="1"/>
      <c r="H727" s="1"/>
      <c r="I727" s="1"/>
      <c r="J727" s="1"/>
      <c r="K727" s="1"/>
      <c r="L727" s="1"/>
      <c r="M727" s="1"/>
      <c r="N727" s="1"/>
      <c r="O727" s="1"/>
      <c r="P727" s="1"/>
    </row>
    <row r="728" ht="15.75" customHeight="1">
      <c r="A728" s="1"/>
      <c r="B728" s="1"/>
      <c r="C728" s="1"/>
      <c r="D728" s="1"/>
      <c r="E728" s="1"/>
      <c r="F728" s="1"/>
      <c r="G728" s="1"/>
      <c r="H728" s="1"/>
      <c r="I728" s="1"/>
      <c r="J728" s="1"/>
      <c r="K728" s="1"/>
      <c r="L728" s="1"/>
      <c r="M728" s="1"/>
      <c r="N728" s="1"/>
      <c r="O728" s="1"/>
      <c r="P728" s="1"/>
    </row>
    <row r="729" ht="15.75" customHeight="1">
      <c r="A729" s="1"/>
      <c r="B729" s="1"/>
      <c r="C729" s="1"/>
      <c r="D729" s="1"/>
      <c r="E729" s="1"/>
      <c r="F729" s="1"/>
      <c r="G729" s="1"/>
      <c r="H729" s="1"/>
      <c r="I729" s="1"/>
      <c r="J729" s="1"/>
      <c r="K729" s="1"/>
      <c r="L729" s="1"/>
      <c r="M729" s="1"/>
      <c r="N729" s="1"/>
      <c r="O729" s="1"/>
      <c r="P729" s="1"/>
    </row>
    <row r="730" ht="15.75" customHeight="1">
      <c r="A730" s="1"/>
      <c r="B730" s="1"/>
      <c r="C730" s="1"/>
      <c r="D730" s="1"/>
      <c r="E730" s="1"/>
      <c r="F730" s="1"/>
      <c r="G730" s="1"/>
      <c r="H730" s="1"/>
      <c r="I730" s="1"/>
      <c r="J730" s="1"/>
      <c r="K730" s="1"/>
      <c r="L730" s="1"/>
      <c r="M730" s="1"/>
      <c r="N730" s="1"/>
      <c r="O730" s="1"/>
      <c r="P730" s="1"/>
    </row>
    <row r="731" ht="15.75" customHeight="1">
      <c r="A731" s="1"/>
      <c r="B731" s="1"/>
      <c r="C731" s="1"/>
      <c r="D731" s="1"/>
      <c r="E731" s="1"/>
      <c r="F731" s="1"/>
      <c r="G731" s="1"/>
      <c r="H731" s="1"/>
      <c r="I731" s="1"/>
      <c r="J731" s="1"/>
      <c r="K731" s="1"/>
      <c r="L731" s="1"/>
      <c r="M731" s="1"/>
      <c r="N731" s="1"/>
      <c r="O731" s="1"/>
      <c r="P731" s="1"/>
    </row>
    <row r="732" ht="15.75" customHeight="1">
      <c r="A732" s="1"/>
      <c r="B732" s="1"/>
      <c r="C732" s="1"/>
      <c r="D732" s="1"/>
      <c r="E732" s="1"/>
      <c r="F732" s="1"/>
      <c r="G732" s="1"/>
      <c r="H732" s="1"/>
      <c r="I732" s="1"/>
      <c r="J732" s="1"/>
      <c r="K732" s="1"/>
      <c r="L732" s="1"/>
      <c r="M732" s="1"/>
      <c r="N732" s="1"/>
      <c r="O732" s="1"/>
      <c r="P732" s="1"/>
    </row>
    <row r="733" ht="15.75" customHeight="1">
      <c r="A733" s="1"/>
      <c r="B733" s="1"/>
      <c r="C733" s="1"/>
      <c r="D733" s="1"/>
      <c r="E733" s="1"/>
      <c r="F733" s="1"/>
      <c r="G733" s="1"/>
      <c r="H733" s="1"/>
      <c r="I733" s="1"/>
      <c r="J733" s="1"/>
      <c r="K733" s="1"/>
      <c r="L733" s="1"/>
      <c r="M733" s="1"/>
      <c r="N733" s="1"/>
      <c r="O733" s="1"/>
      <c r="P733" s="1"/>
    </row>
    <row r="734" ht="15.75" customHeight="1">
      <c r="A734" s="1"/>
      <c r="B734" s="1"/>
      <c r="C734" s="1"/>
      <c r="D734" s="1"/>
      <c r="E734" s="1"/>
      <c r="F734" s="1"/>
      <c r="G734" s="1"/>
      <c r="H734" s="1"/>
      <c r="I734" s="1"/>
      <c r="J734" s="1"/>
      <c r="K734" s="1"/>
      <c r="L734" s="1"/>
      <c r="M734" s="1"/>
      <c r="N734" s="1"/>
      <c r="O734" s="1"/>
      <c r="P734" s="1"/>
    </row>
    <row r="735" ht="15.75" customHeight="1">
      <c r="A735" s="1"/>
      <c r="B735" s="1"/>
      <c r="C735" s="1"/>
      <c r="D735" s="1"/>
      <c r="E735" s="1"/>
      <c r="F735" s="1"/>
      <c r="G735" s="1"/>
      <c r="H735" s="1"/>
      <c r="I735" s="1"/>
      <c r="J735" s="1"/>
      <c r="K735" s="1"/>
      <c r="L735" s="1"/>
      <c r="M735" s="1"/>
      <c r="N735" s="1"/>
      <c r="O735" s="1"/>
      <c r="P735" s="1"/>
    </row>
    <row r="736" ht="15.75" customHeight="1">
      <c r="A736" s="1"/>
      <c r="B736" s="1"/>
      <c r="C736" s="1"/>
      <c r="D736" s="1"/>
      <c r="E736" s="1"/>
      <c r="F736" s="1"/>
      <c r="G736" s="1"/>
      <c r="H736" s="1"/>
      <c r="I736" s="1"/>
      <c r="J736" s="1"/>
      <c r="K736" s="1"/>
      <c r="L736" s="1"/>
      <c r="M736" s="1"/>
      <c r="N736" s="1"/>
      <c r="O736" s="1"/>
      <c r="P736" s="1"/>
    </row>
    <row r="737" ht="15.75" customHeight="1">
      <c r="A737" s="1"/>
      <c r="B737" s="1"/>
      <c r="C737" s="1"/>
      <c r="D737" s="1"/>
      <c r="E737" s="1"/>
      <c r="F737" s="1"/>
      <c r="G737" s="1"/>
      <c r="H737" s="1"/>
      <c r="I737" s="1"/>
      <c r="J737" s="1"/>
      <c r="K737" s="1"/>
      <c r="L737" s="1"/>
      <c r="M737" s="1"/>
      <c r="N737" s="1"/>
      <c r="O737" s="1"/>
      <c r="P737" s="1"/>
    </row>
    <row r="738" ht="15.75" customHeight="1">
      <c r="A738" s="1"/>
      <c r="B738" s="1"/>
      <c r="C738" s="1"/>
      <c r="D738" s="1"/>
      <c r="E738" s="1"/>
      <c r="F738" s="1"/>
      <c r="G738" s="1"/>
      <c r="H738" s="1"/>
      <c r="I738" s="1"/>
      <c r="J738" s="1"/>
      <c r="K738" s="1"/>
      <c r="L738" s="1"/>
      <c r="M738" s="1"/>
      <c r="N738" s="1"/>
      <c r="O738" s="1"/>
      <c r="P738" s="1"/>
    </row>
    <row r="739" ht="15.75" customHeight="1">
      <c r="A739" s="1"/>
      <c r="B739" s="1"/>
      <c r="C739" s="1"/>
      <c r="D739" s="1"/>
      <c r="E739" s="1"/>
      <c r="F739" s="1"/>
      <c r="G739" s="1"/>
      <c r="H739" s="1"/>
      <c r="I739" s="1"/>
      <c r="J739" s="1"/>
      <c r="K739" s="1"/>
      <c r="L739" s="1"/>
      <c r="M739" s="1"/>
      <c r="N739" s="1"/>
      <c r="O739" s="1"/>
      <c r="P739" s="1"/>
    </row>
    <row r="740" ht="15.75" customHeight="1">
      <c r="A740" s="1"/>
      <c r="B740" s="1"/>
      <c r="C740" s="1"/>
      <c r="D740" s="1"/>
      <c r="E740" s="1"/>
      <c r="F740" s="1"/>
      <c r="G740" s="1"/>
      <c r="H740" s="1"/>
      <c r="I740" s="1"/>
      <c r="J740" s="1"/>
      <c r="K740" s="1"/>
      <c r="L740" s="1"/>
      <c r="M740" s="1"/>
      <c r="N740" s="1"/>
      <c r="O740" s="1"/>
      <c r="P740" s="1"/>
    </row>
    <row r="741" ht="15.75" customHeight="1">
      <c r="A741" s="1"/>
      <c r="B741" s="1"/>
      <c r="C741" s="1"/>
      <c r="D741" s="1"/>
      <c r="E741" s="1"/>
      <c r="F741" s="1"/>
      <c r="G741" s="1"/>
      <c r="H741" s="1"/>
      <c r="I741" s="1"/>
      <c r="J741" s="1"/>
      <c r="K741" s="1"/>
      <c r="L741" s="1"/>
      <c r="M741" s="1"/>
      <c r="N741" s="1"/>
      <c r="O741" s="1"/>
      <c r="P741" s="1"/>
    </row>
    <row r="742" ht="15.75" customHeight="1">
      <c r="A742" s="1"/>
      <c r="B742" s="1"/>
      <c r="C742" s="1"/>
      <c r="D742" s="1"/>
      <c r="E742" s="1"/>
      <c r="F742" s="1"/>
      <c r="G742" s="1"/>
      <c r="H742" s="1"/>
      <c r="I742" s="1"/>
      <c r="J742" s="1"/>
      <c r="K742" s="1"/>
      <c r="L742" s="1"/>
      <c r="M742" s="1"/>
      <c r="N742" s="1"/>
      <c r="O742" s="1"/>
      <c r="P742" s="1"/>
    </row>
    <row r="743" ht="15.75" customHeight="1">
      <c r="A743" s="1"/>
      <c r="B743" s="1"/>
      <c r="C743" s="1"/>
      <c r="D743" s="1"/>
      <c r="E743" s="1"/>
      <c r="F743" s="1"/>
      <c r="G743" s="1"/>
      <c r="H743" s="1"/>
      <c r="I743" s="1"/>
      <c r="J743" s="1"/>
      <c r="K743" s="1"/>
      <c r="L743" s="1"/>
      <c r="M743" s="1"/>
      <c r="N743" s="1"/>
      <c r="O743" s="1"/>
      <c r="P743" s="1"/>
    </row>
    <row r="744" ht="15.75" customHeight="1">
      <c r="A744" s="1"/>
      <c r="B744" s="1"/>
      <c r="C744" s="1"/>
      <c r="D744" s="1"/>
      <c r="E744" s="1"/>
      <c r="F744" s="1"/>
      <c r="G744" s="1"/>
      <c r="H744" s="1"/>
      <c r="I744" s="1"/>
      <c r="J744" s="1"/>
      <c r="K744" s="1"/>
      <c r="L744" s="1"/>
      <c r="M744" s="1"/>
      <c r="N744" s="1"/>
      <c r="O744" s="1"/>
      <c r="P744" s="1"/>
    </row>
    <row r="745" ht="15.75" customHeight="1">
      <c r="A745" s="1"/>
      <c r="B745" s="1"/>
      <c r="C745" s="1"/>
      <c r="D745" s="1"/>
      <c r="E745" s="1"/>
      <c r="F745" s="1"/>
      <c r="G745" s="1"/>
      <c r="H745" s="1"/>
      <c r="I745" s="1"/>
      <c r="J745" s="1"/>
      <c r="K745" s="1"/>
      <c r="L745" s="1"/>
      <c r="M745" s="1"/>
      <c r="N745" s="1"/>
      <c r="O745" s="1"/>
      <c r="P745" s="1"/>
    </row>
    <row r="746" ht="15.75" customHeight="1">
      <c r="A746" s="1"/>
      <c r="B746" s="1"/>
      <c r="C746" s="1"/>
      <c r="D746" s="1"/>
      <c r="E746" s="1"/>
      <c r="F746" s="1"/>
      <c r="G746" s="1"/>
      <c r="H746" s="1"/>
      <c r="I746" s="1"/>
      <c r="J746" s="1"/>
      <c r="K746" s="1"/>
      <c r="L746" s="1"/>
      <c r="M746" s="1"/>
      <c r="N746" s="1"/>
      <c r="O746" s="1"/>
      <c r="P746" s="1"/>
    </row>
    <row r="747" ht="15.75" customHeight="1">
      <c r="A747" s="1"/>
      <c r="B747" s="1"/>
      <c r="C747" s="1"/>
      <c r="D747" s="1"/>
      <c r="E747" s="1"/>
      <c r="F747" s="1"/>
      <c r="G747" s="1"/>
      <c r="H747" s="1"/>
      <c r="I747" s="1"/>
      <c r="J747" s="1"/>
      <c r="K747" s="1"/>
      <c r="L747" s="1"/>
      <c r="M747" s="1"/>
      <c r="N747" s="1"/>
      <c r="O747" s="1"/>
      <c r="P747" s="1"/>
    </row>
    <row r="748" ht="15.75" customHeight="1">
      <c r="A748" s="1"/>
      <c r="B748" s="1"/>
      <c r="C748" s="1"/>
      <c r="D748" s="1"/>
      <c r="E748" s="1"/>
      <c r="F748" s="1"/>
      <c r="G748" s="1"/>
      <c r="H748" s="1"/>
      <c r="I748" s="1"/>
      <c r="J748" s="1"/>
      <c r="K748" s="1"/>
      <c r="L748" s="1"/>
      <c r="M748" s="1"/>
      <c r="N748" s="1"/>
      <c r="O748" s="1"/>
      <c r="P748" s="1"/>
    </row>
    <row r="749" ht="15.75" customHeight="1">
      <c r="A749" s="1"/>
      <c r="B749" s="1"/>
      <c r="C749" s="1"/>
      <c r="D749" s="1"/>
      <c r="E749" s="1"/>
      <c r="F749" s="1"/>
      <c r="G749" s="1"/>
      <c r="H749" s="1"/>
      <c r="I749" s="1"/>
      <c r="J749" s="1"/>
      <c r="K749" s="1"/>
      <c r="L749" s="1"/>
      <c r="M749" s="1"/>
      <c r="N749" s="1"/>
      <c r="O749" s="1"/>
      <c r="P749" s="1"/>
    </row>
    <row r="750" ht="15.75" customHeight="1">
      <c r="A750" s="1"/>
      <c r="B750" s="1"/>
      <c r="C750" s="1"/>
      <c r="D750" s="1"/>
      <c r="E750" s="1"/>
      <c r="F750" s="1"/>
      <c r="G750" s="1"/>
      <c r="H750" s="1"/>
      <c r="I750" s="1"/>
      <c r="J750" s="1"/>
      <c r="K750" s="1"/>
      <c r="L750" s="1"/>
      <c r="M750" s="1"/>
      <c r="N750" s="1"/>
      <c r="O750" s="1"/>
      <c r="P750" s="1"/>
    </row>
    <row r="751" ht="15.75" customHeight="1">
      <c r="A751" s="1"/>
      <c r="B751" s="1"/>
      <c r="C751" s="1"/>
      <c r="D751" s="1"/>
      <c r="E751" s="1"/>
      <c r="F751" s="1"/>
      <c r="G751" s="1"/>
      <c r="H751" s="1"/>
      <c r="I751" s="1"/>
      <c r="J751" s="1"/>
      <c r="K751" s="1"/>
      <c r="L751" s="1"/>
      <c r="M751" s="1"/>
      <c r="N751" s="1"/>
      <c r="O751" s="1"/>
      <c r="P751" s="1"/>
    </row>
    <row r="752" ht="15.75" customHeight="1">
      <c r="A752" s="1"/>
      <c r="B752" s="1"/>
      <c r="C752" s="1"/>
      <c r="D752" s="1"/>
      <c r="E752" s="1"/>
      <c r="F752" s="1"/>
      <c r="G752" s="1"/>
      <c r="H752" s="1"/>
      <c r="I752" s="1"/>
      <c r="J752" s="1"/>
      <c r="K752" s="1"/>
      <c r="L752" s="1"/>
      <c r="M752" s="1"/>
      <c r="N752" s="1"/>
      <c r="O752" s="1"/>
      <c r="P752" s="1"/>
    </row>
    <row r="753" ht="15.75" customHeight="1">
      <c r="A753" s="1"/>
      <c r="B753" s="1"/>
      <c r="C753" s="1"/>
      <c r="D753" s="1"/>
      <c r="E753" s="1"/>
      <c r="F753" s="1"/>
      <c r="G753" s="1"/>
      <c r="H753" s="1"/>
      <c r="I753" s="1"/>
      <c r="J753" s="1"/>
      <c r="K753" s="1"/>
      <c r="L753" s="1"/>
      <c r="M753" s="1"/>
      <c r="N753" s="1"/>
      <c r="O753" s="1"/>
      <c r="P753" s="1"/>
    </row>
    <row r="754" ht="15.75" customHeight="1">
      <c r="A754" s="1"/>
      <c r="B754" s="1"/>
      <c r="C754" s="1"/>
      <c r="D754" s="1"/>
      <c r="E754" s="1"/>
      <c r="F754" s="1"/>
      <c r="G754" s="1"/>
      <c r="H754" s="1"/>
      <c r="I754" s="1"/>
      <c r="J754" s="1"/>
      <c r="K754" s="1"/>
      <c r="L754" s="1"/>
      <c r="M754" s="1"/>
      <c r="N754" s="1"/>
      <c r="O754" s="1"/>
      <c r="P754" s="1"/>
    </row>
    <row r="755" ht="15.75" customHeight="1">
      <c r="A755" s="1"/>
      <c r="B755" s="1"/>
      <c r="C755" s="1"/>
      <c r="D755" s="1"/>
      <c r="E755" s="1"/>
      <c r="F755" s="1"/>
      <c r="G755" s="1"/>
      <c r="H755" s="1"/>
      <c r="I755" s="1"/>
      <c r="J755" s="1"/>
      <c r="K755" s="1"/>
      <c r="L755" s="1"/>
      <c r="M755" s="1"/>
      <c r="N755" s="1"/>
      <c r="O755" s="1"/>
      <c r="P755" s="1"/>
    </row>
    <row r="756" ht="15.75" customHeight="1">
      <c r="A756" s="1"/>
      <c r="B756" s="1"/>
      <c r="C756" s="1"/>
      <c r="D756" s="1"/>
      <c r="E756" s="1"/>
      <c r="F756" s="1"/>
      <c r="G756" s="1"/>
      <c r="H756" s="1"/>
      <c r="I756" s="1"/>
      <c r="J756" s="1"/>
      <c r="K756" s="1"/>
      <c r="L756" s="1"/>
      <c r="M756" s="1"/>
      <c r="N756" s="1"/>
      <c r="O756" s="1"/>
      <c r="P756" s="1"/>
    </row>
    <row r="757" ht="15.75" customHeight="1">
      <c r="A757" s="1"/>
      <c r="B757" s="1"/>
      <c r="C757" s="1"/>
      <c r="D757" s="1"/>
      <c r="E757" s="1"/>
      <c r="F757" s="1"/>
      <c r="G757" s="1"/>
      <c r="H757" s="1"/>
      <c r="I757" s="1"/>
      <c r="J757" s="1"/>
      <c r="K757" s="1"/>
      <c r="L757" s="1"/>
      <c r="M757" s="1"/>
      <c r="N757" s="1"/>
      <c r="O757" s="1"/>
      <c r="P757" s="1"/>
    </row>
    <row r="758" ht="15.75" customHeight="1">
      <c r="A758" s="1"/>
      <c r="B758" s="1"/>
      <c r="C758" s="1"/>
      <c r="D758" s="1"/>
      <c r="E758" s="1"/>
      <c r="F758" s="1"/>
      <c r="G758" s="1"/>
      <c r="H758" s="1"/>
      <c r="I758" s="1"/>
      <c r="J758" s="1"/>
      <c r="K758" s="1"/>
      <c r="L758" s="1"/>
      <c r="M758" s="1"/>
      <c r="N758" s="1"/>
      <c r="O758" s="1"/>
      <c r="P758" s="1"/>
    </row>
    <row r="759" ht="15.75" customHeight="1">
      <c r="A759" s="1"/>
      <c r="B759" s="1"/>
      <c r="C759" s="1"/>
      <c r="D759" s="1"/>
      <c r="E759" s="1"/>
      <c r="F759" s="1"/>
      <c r="G759" s="1"/>
      <c r="H759" s="1"/>
      <c r="I759" s="1"/>
      <c r="J759" s="1"/>
      <c r="K759" s="1"/>
      <c r="L759" s="1"/>
      <c r="M759" s="1"/>
      <c r="N759" s="1"/>
      <c r="O759" s="1"/>
      <c r="P759" s="1"/>
    </row>
    <row r="760" ht="15.75" customHeight="1">
      <c r="A760" s="1"/>
      <c r="B760" s="1"/>
      <c r="C760" s="1"/>
      <c r="D760" s="1"/>
      <c r="E760" s="1"/>
      <c r="F760" s="1"/>
      <c r="G760" s="1"/>
      <c r="H760" s="1"/>
      <c r="I760" s="1"/>
      <c r="J760" s="1"/>
      <c r="K760" s="1"/>
      <c r="L760" s="1"/>
      <c r="M760" s="1"/>
      <c r="N760" s="1"/>
      <c r="O760" s="1"/>
      <c r="P760" s="1"/>
    </row>
    <row r="761" ht="15.75" customHeight="1">
      <c r="A761" s="1"/>
      <c r="B761" s="1"/>
      <c r="C761" s="1"/>
      <c r="D761" s="1"/>
      <c r="E761" s="1"/>
      <c r="F761" s="1"/>
      <c r="G761" s="1"/>
      <c r="H761" s="1"/>
      <c r="I761" s="1"/>
      <c r="J761" s="1"/>
      <c r="K761" s="1"/>
      <c r="L761" s="1"/>
      <c r="M761" s="1"/>
      <c r="N761" s="1"/>
      <c r="O761" s="1"/>
      <c r="P761" s="1"/>
    </row>
    <row r="762" ht="15.75" customHeight="1">
      <c r="A762" s="1"/>
      <c r="B762" s="1"/>
      <c r="C762" s="1"/>
      <c r="D762" s="1"/>
      <c r="E762" s="1"/>
      <c r="F762" s="1"/>
      <c r="G762" s="1"/>
      <c r="H762" s="1"/>
      <c r="I762" s="1"/>
      <c r="J762" s="1"/>
      <c r="K762" s="1"/>
      <c r="L762" s="1"/>
      <c r="M762" s="1"/>
      <c r="N762" s="1"/>
      <c r="O762" s="1"/>
      <c r="P762" s="1"/>
    </row>
    <row r="763" ht="15.75" customHeight="1">
      <c r="A763" s="1"/>
      <c r="B763" s="1"/>
      <c r="C763" s="1"/>
      <c r="D763" s="1"/>
      <c r="E763" s="1"/>
      <c r="F763" s="1"/>
      <c r="G763" s="1"/>
      <c r="H763" s="1"/>
      <c r="I763" s="1"/>
      <c r="J763" s="1"/>
      <c r="K763" s="1"/>
      <c r="L763" s="1"/>
      <c r="M763" s="1"/>
      <c r="N763" s="1"/>
      <c r="O763" s="1"/>
      <c r="P763" s="1"/>
    </row>
    <row r="764" ht="15.75" customHeight="1">
      <c r="A764" s="1"/>
      <c r="B764" s="1"/>
      <c r="C764" s="1"/>
      <c r="D764" s="1"/>
      <c r="E764" s="1"/>
      <c r="F764" s="1"/>
      <c r="G764" s="1"/>
      <c r="H764" s="1"/>
      <c r="I764" s="1"/>
      <c r="J764" s="1"/>
      <c r="K764" s="1"/>
      <c r="L764" s="1"/>
      <c r="M764" s="1"/>
      <c r="N764" s="1"/>
      <c r="O764" s="1"/>
      <c r="P764" s="1"/>
    </row>
    <row r="765" ht="15.75" customHeight="1">
      <c r="A765" s="1"/>
      <c r="B765" s="1"/>
      <c r="C765" s="1"/>
      <c r="D765" s="1"/>
      <c r="E765" s="1"/>
      <c r="F765" s="1"/>
      <c r="G765" s="1"/>
      <c r="H765" s="1"/>
      <c r="I765" s="1"/>
      <c r="J765" s="1"/>
      <c r="K765" s="1"/>
      <c r="L765" s="1"/>
      <c r="M765" s="1"/>
      <c r="N765" s="1"/>
      <c r="O765" s="1"/>
      <c r="P765" s="1"/>
    </row>
    <row r="766" ht="15.75" customHeight="1">
      <c r="A766" s="1"/>
      <c r="B766" s="1"/>
      <c r="C766" s="1"/>
      <c r="D766" s="1"/>
      <c r="E766" s="1"/>
      <c r="F766" s="1"/>
      <c r="G766" s="1"/>
      <c r="H766" s="1"/>
      <c r="I766" s="1"/>
      <c r="J766" s="1"/>
      <c r="K766" s="1"/>
      <c r="L766" s="1"/>
      <c r="M766" s="1"/>
      <c r="N766" s="1"/>
      <c r="O766" s="1"/>
      <c r="P766" s="1"/>
    </row>
    <row r="767" ht="15.75" customHeight="1">
      <c r="A767" s="1"/>
      <c r="B767" s="1"/>
      <c r="C767" s="1"/>
      <c r="D767" s="1"/>
      <c r="E767" s="1"/>
      <c r="F767" s="1"/>
      <c r="G767" s="1"/>
      <c r="H767" s="1"/>
      <c r="I767" s="1"/>
      <c r="J767" s="1"/>
      <c r="K767" s="1"/>
      <c r="L767" s="1"/>
      <c r="M767" s="1"/>
      <c r="N767" s="1"/>
      <c r="O767" s="1"/>
      <c r="P767" s="1"/>
    </row>
    <row r="768" ht="15.75" customHeight="1">
      <c r="A768" s="1"/>
      <c r="B768" s="1"/>
      <c r="C768" s="1"/>
      <c r="D768" s="1"/>
      <c r="E768" s="1"/>
      <c r="F768" s="1"/>
      <c r="G768" s="1"/>
      <c r="H768" s="1"/>
      <c r="I768" s="1"/>
      <c r="J768" s="1"/>
      <c r="K768" s="1"/>
      <c r="L768" s="1"/>
      <c r="M768" s="1"/>
      <c r="N768" s="1"/>
      <c r="O768" s="1"/>
      <c r="P768" s="1"/>
    </row>
    <row r="769" ht="15.75" customHeight="1">
      <c r="A769" s="1"/>
      <c r="B769" s="1"/>
      <c r="C769" s="1"/>
      <c r="D769" s="1"/>
      <c r="E769" s="1"/>
      <c r="F769" s="1"/>
      <c r="G769" s="1"/>
      <c r="H769" s="1"/>
      <c r="I769" s="1"/>
      <c r="J769" s="1"/>
      <c r="K769" s="1"/>
      <c r="L769" s="1"/>
      <c r="M769" s="1"/>
      <c r="N769" s="1"/>
      <c r="O769" s="1"/>
      <c r="P769" s="1"/>
    </row>
    <row r="770" ht="15.75" customHeight="1">
      <c r="A770" s="1"/>
      <c r="B770" s="1"/>
      <c r="C770" s="1"/>
      <c r="D770" s="1"/>
      <c r="E770" s="1"/>
      <c r="F770" s="1"/>
      <c r="G770" s="1"/>
      <c r="H770" s="1"/>
      <c r="I770" s="1"/>
      <c r="J770" s="1"/>
      <c r="K770" s="1"/>
      <c r="L770" s="1"/>
      <c r="M770" s="1"/>
      <c r="N770" s="1"/>
      <c r="O770" s="1"/>
      <c r="P770" s="1"/>
    </row>
    <row r="771" ht="15.75" customHeight="1">
      <c r="A771" s="1"/>
      <c r="B771" s="1"/>
      <c r="C771" s="1"/>
      <c r="D771" s="1"/>
      <c r="E771" s="1"/>
      <c r="F771" s="1"/>
      <c r="G771" s="1"/>
      <c r="H771" s="1"/>
      <c r="I771" s="1"/>
      <c r="J771" s="1"/>
      <c r="K771" s="1"/>
      <c r="L771" s="1"/>
      <c r="M771" s="1"/>
      <c r="N771" s="1"/>
      <c r="O771" s="1"/>
      <c r="P771" s="1"/>
    </row>
    <row r="772" ht="15.75" customHeight="1">
      <c r="A772" s="1"/>
      <c r="B772" s="1"/>
      <c r="C772" s="1"/>
      <c r="D772" s="1"/>
      <c r="E772" s="1"/>
      <c r="F772" s="1"/>
      <c r="G772" s="1"/>
      <c r="H772" s="1"/>
      <c r="I772" s="1"/>
      <c r="J772" s="1"/>
      <c r="K772" s="1"/>
      <c r="L772" s="1"/>
      <c r="M772" s="1"/>
      <c r="N772" s="1"/>
      <c r="O772" s="1"/>
      <c r="P772" s="1"/>
    </row>
    <row r="773" ht="15.75" customHeight="1">
      <c r="A773" s="1"/>
      <c r="B773" s="1"/>
      <c r="C773" s="1"/>
      <c r="D773" s="1"/>
      <c r="E773" s="1"/>
      <c r="F773" s="1"/>
      <c r="G773" s="1"/>
      <c r="H773" s="1"/>
      <c r="I773" s="1"/>
      <c r="J773" s="1"/>
      <c r="K773" s="1"/>
      <c r="L773" s="1"/>
      <c r="M773" s="1"/>
      <c r="N773" s="1"/>
      <c r="O773" s="1"/>
      <c r="P773" s="1"/>
    </row>
    <row r="774" ht="15.75" customHeight="1">
      <c r="A774" s="1"/>
      <c r="B774" s="1"/>
      <c r="C774" s="1"/>
      <c r="D774" s="1"/>
      <c r="E774" s="1"/>
      <c r="F774" s="1"/>
      <c r="G774" s="1"/>
      <c r="H774" s="1"/>
      <c r="I774" s="1"/>
      <c r="J774" s="1"/>
      <c r="K774" s="1"/>
      <c r="L774" s="1"/>
      <c r="M774" s="1"/>
      <c r="N774" s="1"/>
      <c r="O774" s="1"/>
      <c r="P774" s="1"/>
    </row>
    <row r="775" ht="15.75" customHeight="1">
      <c r="A775" s="1"/>
      <c r="B775" s="1"/>
      <c r="C775" s="1"/>
      <c r="D775" s="1"/>
      <c r="E775" s="1"/>
      <c r="F775" s="1"/>
      <c r="G775" s="1"/>
      <c r="H775" s="1"/>
      <c r="I775" s="1"/>
      <c r="J775" s="1"/>
      <c r="K775" s="1"/>
      <c r="L775" s="1"/>
      <c r="M775" s="1"/>
      <c r="N775" s="1"/>
      <c r="O775" s="1"/>
      <c r="P775" s="1"/>
    </row>
    <row r="776" ht="15.75" customHeight="1">
      <c r="A776" s="1"/>
      <c r="B776" s="1"/>
      <c r="C776" s="1"/>
      <c r="D776" s="1"/>
      <c r="E776" s="1"/>
      <c r="F776" s="1"/>
      <c r="G776" s="1"/>
      <c r="H776" s="1"/>
      <c r="I776" s="1"/>
      <c r="J776" s="1"/>
      <c r="K776" s="1"/>
      <c r="L776" s="1"/>
      <c r="M776" s="1"/>
      <c r="N776" s="1"/>
      <c r="O776" s="1"/>
      <c r="P776" s="1"/>
    </row>
    <row r="777" ht="15.75" customHeight="1">
      <c r="A777" s="1"/>
      <c r="B777" s="1"/>
      <c r="C777" s="1"/>
      <c r="D777" s="1"/>
      <c r="E777" s="1"/>
      <c r="F777" s="1"/>
      <c r="G777" s="1"/>
      <c r="H777" s="1"/>
      <c r="I777" s="1"/>
      <c r="J777" s="1"/>
      <c r="K777" s="1"/>
      <c r="L777" s="1"/>
      <c r="M777" s="1"/>
      <c r="N777" s="1"/>
      <c r="O777" s="1"/>
      <c r="P777" s="1"/>
    </row>
    <row r="778" ht="15.75" customHeight="1">
      <c r="A778" s="1"/>
      <c r="B778" s="1"/>
      <c r="C778" s="1"/>
      <c r="D778" s="1"/>
      <c r="E778" s="1"/>
      <c r="F778" s="1"/>
      <c r="G778" s="1"/>
      <c r="H778" s="1"/>
      <c r="I778" s="1"/>
      <c r="J778" s="1"/>
      <c r="K778" s="1"/>
      <c r="L778" s="1"/>
      <c r="M778" s="1"/>
      <c r="N778" s="1"/>
      <c r="O778" s="1"/>
      <c r="P778" s="1"/>
    </row>
    <row r="779" ht="15.75" customHeight="1">
      <c r="A779" s="1"/>
      <c r="B779" s="1"/>
      <c r="C779" s="1"/>
      <c r="D779" s="1"/>
      <c r="E779" s="1"/>
      <c r="F779" s="1"/>
      <c r="G779" s="1"/>
      <c r="H779" s="1"/>
      <c r="I779" s="1"/>
      <c r="J779" s="1"/>
      <c r="K779" s="1"/>
      <c r="L779" s="1"/>
      <c r="M779" s="1"/>
      <c r="N779" s="1"/>
      <c r="O779" s="1"/>
      <c r="P779" s="1"/>
    </row>
    <row r="780" ht="15.75" customHeight="1">
      <c r="A780" s="1"/>
      <c r="B780" s="1"/>
      <c r="C780" s="1"/>
      <c r="D780" s="1"/>
      <c r="E780" s="1"/>
      <c r="F780" s="1"/>
      <c r="G780" s="1"/>
      <c r="H780" s="1"/>
      <c r="I780" s="1"/>
      <c r="J780" s="1"/>
      <c r="K780" s="1"/>
      <c r="L780" s="1"/>
      <c r="M780" s="1"/>
      <c r="N780" s="1"/>
      <c r="O780" s="1"/>
      <c r="P780" s="1"/>
    </row>
    <row r="781" ht="15.75" customHeight="1">
      <c r="A781" s="1"/>
      <c r="B781" s="1"/>
      <c r="C781" s="1"/>
      <c r="D781" s="1"/>
      <c r="E781" s="1"/>
      <c r="F781" s="1"/>
      <c r="G781" s="1"/>
      <c r="H781" s="1"/>
      <c r="I781" s="1"/>
      <c r="J781" s="1"/>
      <c r="K781" s="1"/>
      <c r="L781" s="1"/>
      <c r="M781" s="1"/>
      <c r="N781" s="1"/>
      <c r="O781" s="1"/>
      <c r="P781" s="1"/>
    </row>
    <row r="782" ht="15.75" customHeight="1">
      <c r="A782" s="1"/>
      <c r="B782" s="1"/>
      <c r="C782" s="1"/>
      <c r="D782" s="1"/>
      <c r="E782" s="1"/>
      <c r="F782" s="1"/>
      <c r="G782" s="1"/>
      <c r="H782" s="1"/>
      <c r="I782" s="1"/>
      <c r="J782" s="1"/>
      <c r="K782" s="1"/>
      <c r="L782" s="1"/>
      <c r="M782" s="1"/>
      <c r="N782" s="1"/>
      <c r="O782" s="1"/>
      <c r="P782" s="1"/>
    </row>
    <row r="783" ht="15.75" customHeight="1">
      <c r="A783" s="1"/>
      <c r="B783" s="1"/>
      <c r="C783" s="1"/>
      <c r="D783" s="1"/>
      <c r="E783" s="1"/>
      <c r="F783" s="1"/>
      <c r="G783" s="1"/>
      <c r="H783" s="1"/>
      <c r="I783" s="1"/>
      <c r="J783" s="1"/>
      <c r="K783" s="1"/>
      <c r="L783" s="1"/>
      <c r="M783" s="1"/>
      <c r="N783" s="1"/>
      <c r="O783" s="1"/>
      <c r="P783" s="1"/>
    </row>
    <row r="784" ht="15.75" customHeight="1">
      <c r="A784" s="1"/>
      <c r="B784" s="1"/>
      <c r="C784" s="1"/>
      <c r="D784" s="1"/>
      <c r="E784" s="1"/>
      <c r="F784" s="1"/>
      <c r="G784" s="1"/>
      <c r="H784" s="1"/>
      <c r="I784" s="1"/>
      <c r="J784" s="1"/>
      <c r="K784" s="1"/>
      <c r="L784" s="1"/>
      <c r="M784" s="1"/>
      <c r="N784" s="1"/>
      <c r="O784" s="1"/>
      <c r="P784" s="1"/>
    </row>
    <row r="785" ht="15.75" customHeight="1">
      <c r="A785" s="1"/>
      <c r="B785" s="1"/>
      <c r="C785" s="1"/>
      <c r="D785" s="1"/>
      <c r="E785" s="1"/>
      <c r="F785" s="1"/>
      <c r="G785" s="1"/>
      <c r="H785" s="1"/>
      <c r="I785" s="1"/>
      <c r="J785" s="1"/>
      <c r="K785" s="1"/>
      <c r="L785" s="1"/>
      <c r="M785" s="1"/>
      <c r="N785" s="1"/>
      <c r="O785" s="1"/>
      <c r="P785" s="1"/>
    </row>
    <row r="786" ht="15.75" customHeight="1">
      <c r="A786" s="1"/>
      <c r="B786" s="1"/>
      <c r="C786" s="1"/>
      <c r="D786" s="1"/>
      <c r="E786" s="1"/>
      <c r="F786" s="1"/>
      <c r="G786" s="1"/>
      <c r="H786" s="1"/>
      <c r="I786" s="1"/>
      <c r="J786" s="1"/>
      <c r="K786" s="1"/>
      <c r="L786" s="1"/>
      <c r="M786" s="1"/>
      <c r="N786" s="1"/>
      <c r="O786" s="1"/>
      <c r="P786" s="1"/>
    </row>
    <row r="787" ht="15.75" customHeight="1">
      <c r="A787" s="1"/>
      <c r="B787" s="1"/>
      <c r="C787" s="1"/>
      <c r="D787" s="1"/>
      <c r="E787" s="1"/>
      <c r="F787" s="1"/>
      <c r="G787" s="1"/>
      <c r="H787" s="1"/>
      <c r="I787" s="1"/>
      <c r="J787" s="1"/>
      <c r="K787" s="1"/>
      <c r="L787" s="1"/>
      <c r="M787" s="1"/>
      <c r="N787" s="1"/>
      <c r="O787" s="1"/>
      <c r="P787" s="1"/>
    </row>
    <row r="788" ht="15.75" customHeight="1">
      <c r="A788" s="1"/>
      <c r="B788" s="1"/>
      <c r="C788" s="1"/>
      <c r="D788" s="1"/>
      <c r="E788" s="1"/>
      <c r="F788" s="1"/>
      <c r="G788" s="1"/>
      <c r="H788" s="1"/>
      <c r="I788" s="1"/>
      <c r="J788" s="1"/>
      <c r="K788" s="1"/>
      <c r="L788" s="1"/>
      <c r="M788" s="1"/>
      <c r="N788" s="1"/>
      <c r="O788" s="1"/>
      <c r="P788" s="1"/>
    </row>
    <row r="789" ht="15.75" customHeight="1">
      <c r="A789" s="1"/>
      <c r="B789" s="1"/>
      <c r="C789" s="1"/>
      <c r="D789" s="1"/>
      <c r="E789" s="1"/>
      <c r="F789" s="1"/>
      <c r="G789" s="1"/>
      <c r="H789" s="1"/>
      <c r="I789" s="1"/>
      <c r="J789" s="1"/>
      <c r="K789" s="1"/>
      <c r="L789" s="1"/>
      <c r="M789" s="1"/>
      <c r="N789" s="1"/>
      <c r="O789" s="1"/>
      <c r="P789" s="1"/>
    </row>
    <row r="790" ht="15.75" customHeight="1">
      <c r="A790" s="1"/>
      <c r="B790" s="1"/>
      <c r="C790" s="1"/>
      <c r="D790" s="1"/>
      <c r="E790" s="1"/>
      <c r="F790" s="1"/>
      <c r="G790" s="1"/>
      <c r="H790" s="1"/>
      <c r="I790" s="1"/>
      <c r="J790" s="1"/>
      <c r="K790" s="1"/>
      <c r="L790" s="1"/>
      <c r="M790" s="1"/>
      <c r="N790" s="1"/>
      <c r="O790" s="1"/>
      <c r="P790" s="1"/>
    </row>
    <row r="791" ht="15.75" customHeight="1">
      <c r="A791" s="1"/>
      <c r="B791" s="1"/>
      <c r="C791" s="1"/>
      <c r="D791" s="1"/>
      <c r="E791" s="1"/>
      <c r="F791" s="1"/>
      <c r="G791" s="1"/>
      <c r="H791" s="1"/>
      <c r="I791" s="1"/>
      <c r="J791" s="1"/>
      <c r="K791" s="1"/>
      <c r="L791" s="1"/>
      <c r="M791" s="1"/>
      <c r="N791" s="1"/>
      <c r="O791" s="1"/>
      <c r="P791" s="1"/>
    </row>
    <row r="792" ht="15.75" customHeight="1">
      <c r="A792" s="1"/>
      <c r="B792" s="1"/>
      <c r="C792" s="1"/>
      <c r="D792" s="1"/>
      <c r="E792" s="1"/>
      <c r="F792" s="1"/>
      <c r="G792" s="1"/>
      <c r="H792" s="1"/>
      <c r="I792" s="1"/>
      <c r="J792" s="1"/>
      <c r="K792" s="1"/>
      <c r="L792" s="1"/>
      <c r="M792" s="1"/>
      <c r="N792" s="1"/>
      <c r="O792" s="1"/>
      <c r="P792" s="1"/>
    </row>
    <row r="793" ht="15.75" customHeight="1">
      <c r="A793" s="1"/>
      <c r="B793" s="1"/>
      <c r="C793" s="1"/>
      <c r="D793" s="1"/>
      <c r="E793" s="1"/>
      <c r="F793" s="1"/>
      <c r="G793" s="1"/>
      <c r="H793" s="1"/>
      <c r="I793" s="1"/>
      <c r="J793" s="1"/>
      <c r="K793" s="1"/>
      <c r="L793" s="1"/>
      <c r="M793" s="1"/>
      <c r="N793" s="1"/>
      <c r="O793" s="1"/>
      <c r="P793" s="1"/>
    </row>
    <row r="794" ht="15.75" customHeight="1">
      <c r="A794" s="1"/>
      <c r="B794" s="1"/>
      <c r="C794" s="1"/>
      <c r="D794" s="1"/>
      <c r="E794" s="1"/>
      <c r="F794" s="1"/>
      <c r="G794" s="1"/>
      <c r="H794" s="1"/>
      <c r="I794" s="1"/>
      <c r="J794" s="1"/>
      <c r="K794" s="1"/>
      <c r="L794" s="1"/>
      <c r="M794" s="1"/>
      <c r="N794" s="1"/>
      <c r="O794" s="1"/>
      <c r="P794" s="1"/>
    </row>
    <row r="795" ht="15.75" customHeight="1">
      <c r="A795" s="1"/>
      <c r="B795" s="1"/>
      <c r="C795" s="1"/>
      <c r="D795" s="1"/>
      <c r="E795" s="1"/>
      <c r="F795" s="1"/>
      <c r="G795" s="1"/>
      <c r="H795" s="1"/>
      <c r="I795" s="1"/>
      <c r="J795" s="1"/>
      <c r="K795" s="1"/>
      <c r="L795" s="1"/>
      <c r="M795" s="1"/>
      <c r="N795" s="1"/>
      <c r="O795" s="1"/>
      <c r="P795" s="1"/>
    </row>
    <row r="796" ht="15.75" customHeight="1">
      <c r="A796" s="1"/>
      <c r="B796" s="1"/>
      <c r="C796" s="1"/>
      <c r="D796" s="1"/>
      <c r="E796" s="1"/>
      <c r="F796" s="1"/>
      <c r="G796" s="1"/>
      <c r="H796" s="1"/>
      <c r="I796" s="1"/>
      <c r="J796" s="1"/>
      <c r="K796" s="1"/>
      <c r="L796" s="1"/>
      <c r="M796" s="1"/>
      <c r="N796" s="1"/>
      <c r="O796" s="1"/>
      <c r="P796" s="1"/>
    </row>
    <row r="797" ht="15.75" customHeight="1">
      <c r="A797" s="1"/>
      <c r="B797" s="1"/>
      <c r="C797" s="1"/>
      <c r="D797" s="1"/>
      <c r="E797" s="1"/>
      <c r="F797" s="1"/>
      <c r="G797" s="1"/>
      <c r="H797" s="1"/>
      <c r="I797" s="1"/>
      <c r="J797" s="1"/>
      <c r="K797" s="1"/>
      <c r="L797" s="1"/>
      <c r="M797" s="1"/>
      <c r="N797" s="1"/>
      <c r="O797" s="1"/>
      <c r="P797" s="1"/>
    </row>
    <row r="798" ht="15.75" customHeight="1">
      <c r="A798" s="1"/>
      <c r="B798" s="1"/>
      <c r="C798" s="1"/>
      <c r="D798" s="1"/>
      <c r="E798" s="1"/>
      <c r="F798" s="1"/>
      <c r="G798" s="1"/>
      <c r="H798" s="1"/>
      <c r="I798" s="1"/>
      <c r="J798" s="1"/>
      <c r="K798" s="1"/>
      <c r="L798" s="1"/>
      <c r="M798" s="1"/>
      <c r="N798" s="1"/>
      <c r="O798" s="1"/>
      <c r="P798" s="1"/>
    </row>
    <row r="799" ht="15.75" customHeight="1">
      <c r="A799" s="1"/>
      <c r="B799" s="1"/>
      <c r="C799" s="1"/>
      <c r="D799" s="1"/>
      <c r="E799" s="1"/>
      <c r="F799" s="1"/>
      <c r="G799" s="1"/>
      <c r="H799" s="1"/>
      <c r="I799" s="1"/>
      <c r="J799" s="1"/>
      <c r="K799" s="1"/>
      <c r="L799" s="1"/>
      <c r="M799" s="1"/>
      <c r="N799" s="1"/>
      <c r="O799" s="1"/>
      <c r="P799" s="1"/>
    </row>
    <row r="800" ht="15.75" customHeight="1">
      <c r="A800" s="1"/>
      <c r="B800" s="1"/>
      <c r="C800" s="1"/>
      <c r="D800" s="1"/>
      <c r="E800" s="1"/>
      <c r="F800" s="1"/>
      <c r="G800" s="1"/>
      <c r="H800" s="1"/>
      <c r="I800" s="1"/>
      <c r="J800" s="1"/>
      <c r="K800" s="1"/>
      <c r="L800" s="1"/>
      <c r="M800" s="1"/>
      <c r="N800" s="1"/>
      <c r="O800" s="1"/>
      <c r="P800" s="1"/>
    </row>
    <row r="801" ht="15.75" customHeight="1">
      <c r="A801" s="1"/>
      <c r="B801" s="1"/>
      <c r="C801" s="1"/>
      <c r="D801" s="1"/>
      <c r="E801" s="1"/>
      <c r="F801" s="1"/>
      <c r="G801" s="1"/>
      <c r="H801" s="1"/>
      <c r="I801" s="1"/>
      <c r="J801" s="1"/>
      <c r="K801" s="1"/>
      <c r="L801" s="1"/>
      <c r="M801" s="1"/>
      <c r="N801" s="1"/>
      <c r="O801" s="1"/>
      <c r="P801" s="1"/>
    </row>
    <row r="802" ht="15.75" customHeight="1">
      <c r="A802" s="1"/>
      <c r="B802" s="1"/>
      <c r="C802" s="1"/>
      <c r="D802" s="1"/>
      <c r="E802" s="1"/>
      <c r="F802" s="1"/>
      <c r="G802" s="1"/>
      <c r="H802" s="1"/>
      <c r="I802" s="1"/>
      <c r="J802" s="1"/>
      <c r="K802" s="1"/>
      <c r="L802" s="1"/>
      <c r="M802" s="1"/>
      <c r="N802" s="1"/>
      <c r="O802" s="1"/>
      <c r="P802" s="1"/>
    </row>
    <row r="803" ht="15.75" customHeight="1">
      <c r="A803" s="1"/>
      <c r="B803" s="1"/>
      <c r="C803" s="1"/>
      <c r="D803" s="1"/>
      <c r="E803" s="1"/>
      <c r="F803" s="1"/>
      <c r="G803" s="1"/>
      <c r="H803" s="1"/>
      <c r="I803" s="1"/>
      <c r="J803" s="1"/>
      <c r="K803" s="1"/>
      <c r="L803" s="1"/>
      <c r="M803" s="1"/>
      <c r="N803" s="1"/>
      <c r="O803" s="1"/>
      <c r="P803" s="1"/>
    </row>
    <row r="804" ht="15.75" customHeight="1">
      <c r="A804" s="1"/>
      <c r="B804" s="1"/>
      <c r="C804" s="1"/>
      <c r="D804" s="1"/>
      <c r="E804" s="1"/>
      <c r="F804" s="1"/>
      <c r="G804" s="1"/>
      <c r="H804" s="1"/>
      <c r="I804" s="1"/>
      <c r="J804" s="1"/>
      <c r="K804" s="1"/>
      <c r="L804" s="1"/>
      <c r="M804" s="1"/>
      <c r="N804" s="1"/>
      <c r="O804" s="1"/>
      <c r="P804" s="1"/>
    </row>
    <row r="805" ht="15.75" customHeight="1">
      <c r="A805" s="1"/>
      <c r="B805" s="1"/>
      <c r="C805" s="1"/>
      <c r="D805" s="1"/>
      <c r="E805" s="1"/>
      <c r="F805" s="1"/>
      <c r="G805" s="1"/>
      <c r="H805" s="1"/>
      <c r="I805" s="1"/>
      <c r="J805" s="1"/>
      <c r="K805" s="1"/>
      <c r="L805" s="1"/>
      <c r="M805" s="1"/>
      <c r="N805" s="1"/>
      <c r="O805" s="1"/>
      <c r="P805" s="1"/>
    </row>
    <row r="806" ht="15.75" customHeight="1">
      <c r="A806" s="1"/>
      <c r="B806" s="1"/>
      <c r="C806" s="1"/>
      <c r="D806" s="1"/>
      <c r="E806" s="1"/>
      <c r="F806" s="1"/>
      <c r="G806" s="1"/>
      <c r="H806" s="1"/>
      <c r="I806" s="1"/>
      <c r="J806" s="1"/>
      <c r="K806" s="1"/>
      <c r="L806" s="1"/>
      <c r="M806" s="1"/>
      <c r="N806" s="1"/>
      <c r="O806" s="1"/>
      <c r="P806" s="1"/>
    </row>
    <row r="807" ht="15.75" customHeight="1">
      <c r="A807" s="1"/>
      <c r="B807" s="1"/>
      <c r="C807" s="1"/>
      <c r="D807" s="1"/>
      <c r="E807" s="1"/>
      <c r="F807" s="1"/>
      <c r="G807" s="1"/>
      <c r="H807" s="1"/>
      <c r="I807" s="1"/>
      <c r="J807" s="1"/>
      <c r="K807" s="1"/>
      <c r="L807" s="1"/>
      <c r="M807" s="1"/>
      <c r="N807" s="1"/>
      <c r="O807" s="1"/>
      <c r="P807" s="1"/>
    </row>
    <row r="808" ht="15.75" customHeight="1">
      <c r="A808" s="1"/>
      <c r="B808" s="1"/>
      <c r="C808" s="1"/>
      <c r="D808" s="1"/>
      <c r="E808" s="1"/>
      <c r="F808" s="1"/>
      <c r="G808" s="1"/>
      <c r="H808" s="1"/>
      <c r="I808" s="1"/>
      <c r="J808" s="1"/>
      <c r="K808" s="1"/>
      <c r="L808" s="1"/>
      <c r="M808" s="1"/>
      <c r="N808" s="1"/>
      <c r="O808" s="1"/>
      <c r="P808" s="1"/>
    </row>
    <row r="809" ht="15.75" customHeight="1">
      <c r="A809" s="1"/>
      <c r="B809" s="1"/>
      <c r="C809" s="1"/>
      <c r="D809" s="1"/>
      <c r="E809" s="1"/>
      <c r="F809" s="1"/>
      <c r="G809" s="1"/>
      <c r="H809" s="1"/>
      <c r="I809" s="1"/>
      <c r="J809" s="1"/>
      <c r="K809" s="1"/>
      <c r="L809" s="1"/>
      <c r="M809" s="1"/>
      <c r="N809" s="1"/>
      <c r="O809" s="1"/>
      <c r="P809" s="1"/>
    </row>
    <row r="810" ht="15.75" customHeight="1">
      <c r="A810" s="1"/>
      <c r="B810" s="1"/>
      <c r="C810" s="1"/>
      <c r="D810" s="1"/>
      <c r="E810" s="1"/>
      <c r="F810" s="1"/>
      <c r="G810" s="1"/>
      <c r="H810" s="1"/>
      <c r="I810" s="1"/>
      <c r="J810" s="1"/>
      <c r="K810" s="1"/>
      <c r="L810" s="1"/>
      <c r="M810" s="1"/>
      <c r="N810" s="1"/>
      <c r="O810" s="1"/>
      <c r="P810" s="1"/>
    </row>
    <row r="811" ht="15.75" customHeight="1">
      <c r="A811" s="1"/>
      <c r="B811" s="1"/>
      <c r="C811" s="1"/>
      <c r="D811" s="1"/>
      <c r="E811" s="1"/>
      <c r="F811" s="1"/>
      <c r="G811" s="1"/>
      <c r="H811" s="1"/>
      <c r="I811" s="1"/>
      <c r="J811" s="1"/>
      <c r="K811" s="1"/>
      <c r="L811" s="1"/>
      <c r="M811" s="1"/>
      <c r="N811" s="1"/>
      <c r="O811" s="1"/>
      <c r="P811" s="1"/>
    </row>
    <row r="812" ht="15.75" customHeight="1">
      <c r="A812" s="1"/>
      <c r="B812" s="1"/>
      <c r="C812" s="1"/>
      <c r="D812" s="1"/>
      <c r="E812" s="1"/>
      <c r="F812" s="1"/>
      <c r="G812" s="1"/>
      <c r="H812" s="1"/>
      <c r="I812" s="1"/>
      <c r="J812" s="1"/>
      <c r="K812" s="1"/>
      <c r="L812" s="1"/>
      <c r="M812" s="1"/>
      <c r="N812" s="1"/>
      <c r="O812" s="1"/>
      <c r="P812" s="1"/>
    </row>
    <row r="813" ht="15.75" customHeight="1">
      <c r="A813" s="1"/>
      <c r="B813" s="1"/>
      <c r="C813" s="1"/>
      <c r="D813" s="1"/>
      <c r="E813" s="1"/>
      <c r="F813" s="1"/>
      <c r="G813" s="1"/>
      <c r="H813" s="1"/>
      <c r="I813" s="1"/>
      <c r="J813" s="1"/>
      <c r="K813" s="1"/>
      <c r="L813" s="1"/>
      <c r="M813" s="1"/>
      <c r="N813" s="1"/>
      <c r="O813" s="1"/>
      <c r="P813" s="1"/>
    </row>
    <row r="814" ht="15.75" customHeight="1">
      <c r="A814" s="1"/>
      <c r="B814" s="1"/>
      <c r="C814" s="1"/>
      <c r="D814" s="1"/>
      <c r="E814" s="1"/>
      <c r="F814" s="1"/>
      <c r="G814" s="1"/>
      <c r="H814" s="1"/>
      <c r="I814" s="1"/>
      <c r="J814" s="1"/>
      <c r="K814" s="1"/>
      <c r="L814" s="1"/>
      <c r="M814" s="1"/>
      <c r="N814" s="1"/>
      <c r="O814" s="1"/>
      <c r="P814" s="1"/>
    </row>
    <row r="815" ht="15.75" customHeight="1">
      <c r="A815" s="1"/>
      <c r="B815" s="1"/>
      <c r="C815" s="1"/>
      <c r="D815" s="1"/>
      <c r="E815" s="1"/>
      <c r="F815" s="1"/>
      <c r="G815" s="1"/>
      <c r="H815" s="1"/>
      <c r="I815" s="1"/>
      <c r="J815" s="1"/>
      <c r="K815" s="1"/>
      <c r="L815" s="1"/>
      <c r="M815" s="1"/>
      <c r="N815" s="1"/>
      <c r="O815" s="1"/>
      <c r="P815" s="1"/>
    </row>
    <row r="816" ht="15.75" customHeight="1">
      <c r="A816" s="1"/>
      <c r="B816" s="1"/>
      <c r="C816" s="1"/>
      <c r="D816" s="1"/>
      <c r="E816" s="1"/>
      <c r="F816" s="1"/>
      <c r="G816" s="1"/>
      <c r="H816" s="1"/>
      <c r="I816" s="1"/>
      <c r="J816" s="1"/>
      <c r="K816" s="1"/>
      <c r="L816" s="1"/>
      <c r="M816" s="1"/>
      <c r="N816" s="1"/>
      <c r="O816" s="1"/>
      <c r="P816" s="1"/>
    </row>
    <row r="817" ht="15.75" customHeight="1">
      <c r="A817" s="1"/>
      <c r="B817" s="1"/>
      <c r="C817" s="1"/>
      <c r="D817" s="1"/>
      <c r="E817" s="1"/>
      <c r="F817" s="1"/>
      <c r="G817" s="1"/>
      <c r="H817" s="1"/>
      <c r="I817" s="1"/>
      <c r="J817" s="1"/>
      <c r="K817" s="1"/>
      <c r="L817" s="1"/>
      <c r="M817" s="1"/>
      <c r="N817" s="1"/>
      <c r="O817" s="1"/>
      <c r="P817" s="1"/>
    </row>
    <row r="818" ht="15.75" customHeight="1">
      <c r="A818" s="1"/>
      <c r="B818" s="1"/>
      <c r="C818" s="1"/>
      <c r="D818" s="1"/>
      <c r="E818" s="1"/>
      <c r="F818" s="1"/>
      <c r="G818" s="1"/>
      <c r="H818" s="1"/>
      <c r="I818" s="1"/>
      <c r="J818" s="1"/>
      <c r="K818" s="1"/>
      <c r="L818" s="1"/>
      <c r="M818" s="1"/>
      <c r="N818" s="1"/>
      <c r="O818" s="1"/>
      <c r="P818" s="1"/>
    </row>
    <row r="819" ht="15.75" customHeight="1">
      <c r="A819" s="1"/>
      <c r="B819" s="1"/>
      <c r="C819" s="1"/>
      <c r="D819" s="1"/>
      <c r="E819" s="1"/>
      <c r="F819" s="1"/>
      <c r="G819" s="1"/>
      <c r="H819" s="1"/>
      <c r="I819" s="1"/>
      <c r="J819" s="1"/>
      <c r="K819" s="1"/>
      <c r="L819" s="1"/>
      <c r="M819" s="1"/>
      <c r="N819" s="1"/>
      <c r="O819" s="1"/>
      <c r="P819" s="1"/>
    </row>
    <row r="820" ht="15.75" customHeight="1">
      <c r="A820" s="1"/>
      <c r="B820" s="1"/>
      <c r="C820" s="1"/>
      <c r="D820" s="1"/>
      <c r="E820" s="1"/>
      <c r="F820" s="1"/>
      <c r="G820" s="1"/>
      <c r="H820" s="1"/>
      <c r="I820" s="1"/>
      <c r="J820" s="1"/>
      <c r="K820" s="1"/>
      <c r="L820" s="1"/>
      <c r="M820" s="1"/>
      <c r="N820" s="1"/>
      <c r="O820" s="1"/>
      <c r="P820" s="1"/>
    </row>
    <row r="821" ht="15.75" customHeight="1">
      <c r="A821" s="1"/>
      <c r="B821" s="1"/>
      <c r="C821" s="1"/>
      <c r="D821" s="1"/>
      <c r="E821" s="1"/>
      <c r="F821" s="1"/>
      <c r="G821" s="1"/>
      <c r="H821" s="1"/>
      <c r="I821" s="1"/>
      <c r="J821" s="1"/>
      <c r="K821" s="1"/>
      <c r="L821" s="1"/>
      <c r="M821" s="1"/>
      <c r="N821" s="1"/>
      <c r="O821" s="1"/>
      <c r="P821" s="1"/>
    </row>
    <row r="822" ht="15.75" customHeight="1">
      <c r="A822" s="1"/>
      <c r="B822" s="1"/>
      <c r="C822" s="1"/>
      <c r="D822" s="1"/>
      <c r="E822" s="1"/>
      <c r="F822" s="1"/>
      <c r="G822" s="1"/>
      <c r="H822" s="1"/>
      <c r="I822" s="1"/>
      <c r="J822" s="1"/>
      <c r="K822" s="1"/>
      <c r="L822" s="1"/>
      <c r="M822" s="1"/>
      <c r="N822" s="1"/>
      <c r="O822" s="1"/>
      <c r="P822" s="1"/>
    </row>
    <row r="823" ht="15.75" customHeight="1">
      <c r="A823" s="1"/>
      <c r="B823" s="1"/>
      <c r="C823" s="1"/>
      <c r="D823" s="1"/>
      <c r="E823" s="1"/>
      <c r="F823" s="1"/>
      <c r="G823" s="1"/>
      <c r="H823" s="1"/>
      <c r="I823" s="1"/>
      <c r="J823" s="1"/>
      <c r="K823" s="1"/>
      <c r="L823" s="1"/>
      <c r="M823" s="1"/>
      <c r="N823" s="1"/>
      <c r="O823" s="1"/>
      <c r="P823" s="1"/>
    </row>
    <row r="824" ht="15.75" customHeight="1">
      <c r="A824" s="1"/>
      <c r="B824" s="1"/>
      <c r="C824" s="1"/>
      <c r="D824" s="1"/>
      <c r="E824" s="1"/>
      <c r="F824" s="1"/>
      <c r="G824" s="1"/>
      <c r="H824" s="1"/>
      <c r="I824" s="1"/>
      <c r="J824" s="1"/>
      <c r="K824" s="1"/>
      <c r="L824" s="1"/>
      <c r="M824" s="1"/>
      <c r="N824" s="1"/>
      <c r="O824" s="1"/>
      <c r="P824" s="1"/>
    </row>
    <row r="825" ht="15.75" customHeight="1">
      <c r="A825" s="1"/>
      <c r="B825" s="1"/>
      <c r="C825" s="1"/>
      <c r="D825" s="1"/>
      <c r="E825" s="1"/>
      <c r="F825" s="1"/>
      <c r="G825" s="1"/>
      <c r="H825" s="1"/>
      <c r="I825" s="1"/>
      <c r="J825" s="1"/>
      <c r="K825" s="1"/>
      <c r="L825" s="1"/>
      <c r="M825" s="1"/>
      <c r="N825" s="1"/>
      <c r="O825" s="1"/>
      <c r="P825" s="1"/>
    </row>
    <row r="826" ht="15.75" customHeight="1">
      <c r="A826" s="1"/>
      <c r="B826" s="1"/>
      <c r="C826" s="1"/>
      <c r="D826" s="1"/>
      <c r="E826" s="1"/>
      <c r="F826" s="1"/>
      <c r="G826" s="1"/>
      <c r="H826" s="1"/>
      <c r="I826" s="1"/>
      <c r="J826" s="1"/>
      <c r="K826" s="1"/>
      <c r="L826" s="1"/>
      <c r="M826" s="1"/>
      <c r="N826" s="1"/>
      <c r="O826" s="1"/>
      <c r="P826" s="1"/>
    </row>
    <row r="827" ht="15.75" customHeight="1">
      <c r="A827" s="1"/>
      <c r="B827" s="1"/>
      <c r="C827" s="1"/>
      <c r="D827" s="1"/>
      <c r="E827" s="1"/>
      <c r="F827" s="1"/>
      <c r="G827" s="1"/>
      <c r="H827" s="1"/>
      <c r="I827" s="1"/>
      <c r="J827" s="1"/>
      <c r="K827" s="1"/>
      <c r="L827" s="1"/>
      <c r="M827" s="1"/>
      <c r="N827" s="1"/>
      <c r="O827" s="1"/>
      <c r="P827" s="1"/>
    </row>
    <row r="828" ht="15.75" customHeight="1">
      <c r="A828" s="1"/>
      <c r="B828" s="1"/>
      <c r="C828" s="1"/>
      <c r="D828" s="1"/>
      <c r="E828" s="1"/>
      <c r="F828" s="1"/>
      <c r="G828" s="1"/>
      <c r="H828" s="1"/>
      <c r="I828" s="1"/>
      <c r="J828" s="1"/>
      <c r="K828" s="1"/>
      <c r="L828" s="1"/>
      <c r="M828" s="1"/>
      <c r="N828" s="1"/>
      <c r="O828" s="1"/>
      <c r="P828" s="1"/>
    </row>
    <row r="829" ht="15.75" customHeight="1">
      <c r="A829" s="1"/>
      <c r="B829" s="1"/>
      <c r="C829" s="1"/>
      <c r="D829" s="1"/>
      <c r="E829" s="1"/>
      <c r="F829" s="1"/>
      <c r="G829" s="1"/>
      <c r="H829" s="1"/>
      <c r="I829" s="1"/>
      <c r="J829" s="1"/>
      <c r="K829" s="1"/>
      <c r="L829" s="1"/>
      <c r="M829" s="1"/>
      <c r="N829" s="1"/>
      <c r="O829" s="1"/>
      <c r="P829" s="1"/>
    </row>
    <row r="830" ht="15.75" customHeight="1">
      <c r="A830" s="1"/>
      <c r="B830" s="1"/>
      <c r="C830" s="1"/>
      <c r="D830" s="1"/>
      <c r="E830" s="1"/>
      <c r="F830" s="1"/>
      <c r="G830" s="1"/>
      <c r="H830" s="1"/>
      <c r="I830" s="1"/>
      <c r="J830" s="1"/>
      <c r="K830" s="1"/>
      <c r="L830" s="1"/>
      <c r="M830" s="1"/>
      <c r="N830" s="1"/>
      <c r="O830" s="1"/>
      <c r="P830" s="1"/>
    </row>
    <row r="831" ht="15.75" customHeight="1">
      <c r="A831" s="1"/>
      <c r="B831" s="1"/>
      <c r="C831" s="1"/>
      <c r="D831" s="1"/>
      <c r="E831" s="1"/>
      <c r="F831" s="1"/>
      <c r="G831" s="1"/>
      <c r="H831" s="1"/>
      <c r="I831" s="1"/>
      <c r="J831" s="1"/>
      <c r="K831" s="1"/>
      <c r="L831" s="1"/>
      <c r="M831" s="1"/>
      <c r="N831" s="1"/>
      <c r="O831" s="1"/>
      <c r="P831" s="1"/>
    </row>
    <row r="832" ht="15.75" customHeight="1">
      <c r="A832" s="1"/>
      <c r="B832" s="1"/>
      <c r="C832" s="1"/>
      <c r="D832" s="1"/>
      <c r="E832" s="1"/>
      <c r="F832" s="1"/>
      <c r="G832" s="1"/>
      <c r="H832" s="1"/>
      <c r="I832" s="1"/>
      <c r="J832" s="1"/>
      <c r="K832" s="1"/>
      <c r="L832" s="1"/>
      <c r="M832" s="1"/>
      <c r="N832" s="1"/>
      <c r="O832" s="1"/>
      <c r="P832" s="1"/>
    </row>
    <row r="833" ht="15.75" customHeight="1">
      <c r="A833" s="1"/>
      <c r="B833" s="1"/>
      <c r="C833" s="1"/>
      <c r="D833" s="1"/>
      <c r="E833" s="1"/>
      <c r="F833" s="1"/>
      <c r="G833" s="1"/>
      <c r="H833" s="1"/>
      <c r="I833" s="1"/>
      <c r="J833" s="1"/>
      <c r="K833" s="1"/>
      <c r="L833" s="1"/>
      <c r="M833" s="1"/>
      <c r="N833" s="1"/>
      <c r="O833" s="1"/>
      <c r="P833" s="1"/>
    </row>
    <row r="834" ht="15.75" customHeight="1">
      <c r="A834" s="1"/>
      <c r="B834" s="1"/>
      <c r="C834" s="1"/>
      <c r="D834" s="1"/>
      <c r="E834" s="1"/>
      <c r="F834" s="1"/>
      <c r="G834" s="1"/>
      <c r="H834" s="1"/>
      <c r="I834" s="1"/>
      <c r="J834" s="1"/>
      <c r="K834" s="1"/>
      <c r="L834" s="1"/>
      <c r="M834" s="1"/>
      <c r="N834" s="1"/>
      <c r="O834" s="1"/>
      <c r="P834" s="1"/>
    </row>
    <row r="835" ht="15.75" customHeight="1">
      <c r="A835" s="1"/>
      <c r="B835" s="1"/>
      <c r="C835" s="1"/>
      <c r="D835" s="1"/>
      <c r="E835" s="1"/>
      <c r="F835" s="1"/>
      <c r="G835" s="1"/>
      <c r="H835" s="1"/>
      <c r="I835" s="1"/>
      <c r="J835" s="1"/>
      <c r="K835" s="1"/>
      <c r="L835" s="1"/>
      <c r="M835" s="1"/>
      <c r="N835" s="1"/>
      <c r="O835" s="1"/>
      <c r="P835" s="1"/>
    </row>
    <row r="836" ht="15.75" customHeight="1">
      <c r="A836" s="1"/>
      <c r="B836" s="1"/>
      <c r="C836" s="1"/>
      <c r="D836" s="1"/>
      <c r="E836" s="1"/>
      <c r="F836" s="1"/>
      <c r="G836" s="1"/>
      <c r="H836" s="1"/>
      <c r="I836" s="1"/>
      <c r="J836" s="1"/>
      <c r="K836" s="1"/>
      <c r="L836" s="1"/>
      <c r="M836" s="1"/>
      <c r="N836" s="1"/>
      <c r="O836" s="1"/>
      <c r="P836" s="1"/>
    </row>
    <row r="837" ht="15.75" customHeight="1">
      <c r="A837" s="1"/>
      <c r="B837" s="1"/>
      <c r="C837" s="1"/>
      <c r="D837" s="1"/>
      <c r="E837" s="1"/>
      <c r="F837" s="1"/>
      <c r="G837" s="1"/>
      <c r="H837" s="1"/>
      <c r="I837" s="1"/>
      <c r="J837" s="1"/>
      <c r="K837" s="1"/>
      <c r="L837" s="1"/>
      <c r="M837" s="1"/>
      <c r="N837" s="1"/>
      <c r="O837" s="1"/>
      <c r="P837" s="1"/>
    </row>
    <row r="838" ht="15.75" customHeight="1">
      <c r="A838" s="1"/>
      <c r="B838" s="1"/>
      <c r="C838" s="1"/>
      <c r="D838" s="1"/>
      <c r="E838" s="1"/>
      <c r="F838" s="1"/>
      <c r="G838" s="1"/>
      <c r="H838" s="1"/>
      <c r="I838" s="1"/>
      <c r="J838" s="1"/>
      <c r="K838" s="1"/>
      <c r="L838" s="1"/>
      <c r="M838" s="1"/>
      <c r="N838" s="1"/>
      <c r="O838" s="1"/>
      <c r="P838" s="1"/>
    </row>
    <row r="839" ht="15.75" customHeight="1">
      <c r="A839" s="1"/>
      <c r="B839" s="1"/>
      <c r="C839" s="1"/>
      <c r="D839" s="1"/>
      <c r="E839" s="1"/>
      <c r="F839" s="1"/>
      <c r="G839" s="1"/>
      <c r="H839" s="1"/>
      <c r="I839" s="1"/>
      <c r="J839" s="1"/>
      <c r="K839" s="1"/>
      <c r="L839" s="1"/>
      <c r="M839" s="1"/>
      <c r="N839" s="1"/>
      <c r="O839" s="1"/>
      <c r="P839" s="1"/>
    </row>
    <row r="840" ht="15.75" customHeight="1">
      <c r="A840" s="1"/>
      <c r="B840" s="1"/>
      <c r="C840" s="1"/>
      <c r="D840" s="1"/>
      <c r="E840" s="1"/>
      <c r="F840" s="1"/>
      <c r="G840" s="1"/>
      <c r="H840" s="1"/>
      <c r="I840" s="1"/>
      <c r="J840" s="1"/>
      <c r="K840" s="1"/>
      <c r="L840" s="1"/>
      <c r="M840" s="1"/>
      <c r="N840" s="1"/>
      <c r="O840" s="1"/>
      <c r="P840" s="1"/>
    </row>
    <row r="841" ht="15.75" customHeight="1">
      <c r="A841" s="1"/>
      <c r="B841" s="1"/>
      <c r="C841" s="1"/>
      <c r="D841" s="1"/>
      <c r="E841" s="1"/>
      <c r="F841" s="1"/>
      <c r="G841" s="1"/>
      <c r="H841" s="1"/>
      <c r="I841" s="1"/>
      <c r="J841" s="1"/>
      <c r="K841" s="1"/>
      <c r="L841" s="1"/>
      <c r="M841" s="1"/>
      <c r="N841" s="1"/>
      <c r="O841" s="1"/>
      <c r="P841" s="1"/>
    </row>
    <row r="842" ht="15.75" customHeight="1">
      <c r="A842" s="1"/>
      <c r="B842" s="1"/>
      <c r="C842" s="1"/>
      <c r="D842" s="1"/>
      <c r="E842" s="1"/>
      <c r="F842" s="1"/>
      <c r="G842" s="1"/>
      <c r="H842" s="1"/>
      <c r="I842" s="1"/>
      <c r="J842" s="1"/>
      <c r="K842" s="1"/>
      <c r="L842" s="1"/>
      <c r="M842" s="1"/>
      <c r="N842" s="1"/>
      <c r="O842" s="1"/>
      <c r="P842" s="1"/>
    </row>
    <row r="843" ht="15.75" customHeight="1">
      <c r="A843" s="1"/>
      <c r="B843" s="1"/>
      <c r="C843" s="1"/>
      <c r="D843" s="1"/>
      <c r="E843" s="1"/>
      <c r="F843" s="1"/>
      <c r="G843" s="1"/>
      <c r="H843" s="1"/>
      <c r="I843" s="1"/>
      <c r="J843" s="1"/>
      <c r="K843" s="1"/>
      <c r="L843" s="1"/>
      <c r="M843" s="1"/>
      <c r="N843" s="1"/>
      <c r="O843" s="1"/>
      <c r="P843" s="1"/>
    </row>
    <row r="844" ht="15.75" customHeight="1">
      <c r="A844" s="1"/>
      <c r="B844" s="1"/>
      <c r="C844" s="1"/>
      <c r="D844" s="1"/>
      <c r="E844" s="1"/>
      <c r="F844" s="1"/>
      <c r="G844" s="1"/>
      <c r="H844" s="1"/>
      <c r="I844" s="1"/>
      <c r="J844" s="1"/>
      <c r="K844" s="1"/>
      <c r="L844" s="1"/>
      <c r="M844" s="1"/>
      <c r="N844" s="1"/>
      <c r="O844" s="1"/>
      <c r="P844" s="1"/>
    </row>
    <row r="845" ht="15.75" customHeight="1">
      <c r="A845" s="1"/>
      <c r="B845" s="1"/>
      <c r="C845" s="1"/>
      <c r="D845" s="1"/>
      <c r="E845" s="1"/>
      <c r="F845" s="1"/>
      <c r="G845" s="1"/>
      <c r="H845" s="1"/>
      <c r="I845" s="1"/>
      <c r="J845" s="1"/>
      <c r="K845" s="1"/>
      <c r="L845" s="1"/>
      <c r="M845" s="1"/>
      <c r="N845" s="1"/>
      <c r="O845" s="1"/>
      <c r="P845" s="1"/>
    </row>
    <row r="846" ht="15.75" customHeight="1">
      <c r="A846" s="1"/>
      <c r="B846" s="1"/>
      <c r="C846" s="1"/>
      <c r="D846" s="1"/>
      <c r="E846" s="1"/>
      <c r="F846" s="1"/>
      <c r="G846" s="1"/>
      <c r="H846" s="1"/>
      <c r="I846" s="1"/>
      <c r="J846" s="1"/>
      <c r="K846" s="1"/>
      <c r="L846" s="1"/>
      <c r="M846" s="1"/>
      <c r="N846" s="1"/>
      <c r="O846" s="1"/>
      <c r="P846" s="1"/>
    </row>
    <row r="847" ht="15.75" customHeight="1">
      <c r="A847" s="1"/>
      <c r="B847" s="1"/>
      <c r="C847" s="1"/>
      <c r="D847" s="1"/>
      <c r="E847" s="1"/>
      <c r="F847" s="1"/>
      <c r="G847" s="1"/>
      <c r="H847" s="1"/>
      <c r="I847" s="1"/>
      <c r="J847" s="1"/>
      <c r="K847" s="1"/>
      <c r="L847" s="1"/>
      <c r="M847" s="1"/>
      <c r="N847" s="1"/>
      <c r="O847" s="1"/>
      <c r="P847" s="1"/>
    </row>
    <row r="848" ht="15.75" customHeight="1">
      <c r="A848" s="1"/>
      <c r="B848" s="1"/>
      <c r="C848" s="1"/>
      <c r="D848" s="1"/>
      <c r="E848" s="1"/>
      <c r="F848" s="1"/>
      <c r="G848" s="1"/>
      <c r="H848" s="1"/>
      <c r="I848" s="1"/>
      <c r="J848" s="1"/>
      <c r="K848" s="1"/>
      <c r="L848" s="1"/>
      <c r="M848" s="1"/>
      <c r="N848" s="1"/>
      <c r="O848" s="1"/>
      <c r="P848" s="1"/>
    </row>
    <row r="849" ht="15.75" customHeight="1">
      <c r="A849" s="1"/>
      <c r="B849" s="1"/>
      <c r="C849" s="1"/>
      <c r="D849" s="1"/>
      <c r="E849" s="1"/>
      <c r="F849" s="1"/>
      <c r="G849" s="1"/>
      <c r="H849" s="1"/>
      <c r="I849" s="1"/>
      <c r="J849" s="1"/>
      <c r="K849" s="1"/>
      <c r="L849" s="1"/>
      <c r="M849" s="1"/>
      <c r="N849" s="1"/>
      <c r="O849" s="1"/>
      <c r="P849" s="1"/>
    </row>
    <row r="850" ht="15.75" customHeight="1">
      <c r="A850" s="1"/>
      <c r="B850" s="1"/>
      <c r="C850" s="1"/>
      <c r="D850" s="1"/>
      <c r="E850" s="1"/>
      <c r="F850" s="1"/>
      <c r="G850" s="1"/>
      <c r="H850" s="1"/>
      <c r="I850" s="1"/>
      <c r="J850" s="1"/>
      <c r="K850" s="1"/>
      <c r="L850" s="1"/>
      <c r="M850" s="1"/>
      <c r="N850" s="1"/>
      <c r="O850" s="1"/>
      <c r="P850" s="1"/>
    </row>
    <row r="851" ht="15.75" customHeight="1">
      <c r="A851" s="1"/>
      <c r="B851" s="1"/>
      <c r="C851" s="1"/>
      <c r="D851" s="1"/>
      <c r="E851" s="1"/>
      <c r="F851" s="1"/>
      <c r="G851" s="1"/>
      <c r="H851" s="1"/>
      <c r="I851" s="1"/>
      <c r="J851" s="1"/>
      <c r="K851" s="1"/>
      <c r="L851" s="1"/>
      <c r="M851" s="1"/>
      <c r="N851" s="1"/>
      <c r="O851" s="1"/>
      <c r="P851" s="1"/>
    </row>
    <row r="852" ht="15.75" customHeight="1">
      <c r="A852" s="1"/>
      <c r="B852" s="1"/>
      <c r="C852" s="1"/>
      <c r="D852" s="1"/>
      <c r="E852" s="1"/>
      <c r="F852" s="1"/>
      <c r="G852" s="1"/>
      <c r="H852" s="1"/>
      <c r="I852" s="1"/>
      <c r="J852" s="1"/>
      <c r="K852" s="1"/>
      <c r="L852" s="1"/>
      <c r="M852" s="1"/>
      <c r="N852" s="1"/>
      <c r="O852" s="1"/>
      <c r="P852" s="1"/>
    </row>
    <row r="853" ht="15.75" customHeight="1">
      <c r="A853" s="1"/>
      <c r="B853" s="1"/>
      <c r="C853" s="1"/>
      <c r="D853" s="1"/>
      <c r="E853" s="1"/>
      <c r="F853" s="1"/>
      <c r="G853" s="1"/>
      <c r="H853" s="1"/>
      <c r="I853" s="1"/>
      <c r="J853" s="1"/>
      <c r="K853" s="1"/>
      <c r="L853" s="1"/>
      <c r="M853" s="1"/>
      <c r="N853" s="1"/>
      <c r="O853" s="1"/>
      <c r="P853" s="1"/>
    </row>
    <row r="854" ht="15.75" customHeight="1">
      <c r="A854" s="1"/>
      <c r="B854" s="1"/>
      <c r="C854" s="1"/>
      <c r="D854" s="1"/>
      <c r="E854" s="1"/>
      <c r="F854" s="1"/>
      <c r="G854" s="1"/>
      <c r="H854" s="1"/>
      <c r="I854" s="1"/>
      <c r="J854" s="1"/>
      <c r="K854" s="1"/>
      <c r="L854" s="1"/>
      <c r="M854" s="1"/>
      <c r="N854" s="1"/>
      <c r="O854" s="1"/>
      <c r="P854" s="1"/>
    </row>
    <row r="855" ht="15.75" customHeight="1">
      <c r="A855" s="1"/>
      <c r="B855" s="1"/>
      <c r="C855" s="1"/>
      <c r="D855" s="1"/>
      <c r="E855" s="1"/>
      <c r="F855" s="1"/>
      <c r="G855" s="1"/>
      <c r="H855" s="1"/>
      <c r="I855" s="1"/>
      <c r="J855" s="1"/>
      <c r="K855" s="1"/>
      <c r="L855" s="1"/>
      <c r="M855" s="1"/>
      <c r="N855" s="1"/>
      <c r="O855" s="1"/>
      <c r="P855" s="1"/>
    </row>
    <row r="856" ht="15.75" customHeight="1">
      <c r="A856" s="1"/>
      <c r="B856" s="1"/>
      <c r="C856" s="1"/>
      <c r="D856" s="1"/>
      <c r="E856" s="1"/>
      <c r="F856" s="1"/>
      <c r="G856" s="1"/>
      <c r="H856" s="1"/>
      <c r="I856" s="1"/>
      <c r="J856" s="1"/>
      <c r="K856" s="1"/>
      <c r="L856" s="1"/>
      <c r="M856" s="1"/>
      <c r="N856" s="1"/>
      <c r="O856" s="1"/>
      <c r="P856" s="1"/>
    </row>
    <row r="857" ht="15.75" customHeight="1">
      <c r="A857" s="1"/>
      <c r="B857" s="1"/>
      <c r="C857" s="1"/>
      <c r="D857" s="1"/>
      <c r="E857" s="1"/>
      <c r="F857" s="1"/>
      <c r="G857" s="1"/>
      <c r="H857" s="1"/>
      <c r="I857" s="1"/>
      <c r="J857" s="1"/>
      <c r="K857" s="1"/>
      <c r="L857" s="1"/>
      <c r="M857" s="1"/>
      <c r="N857" s="1"/>
      <c r="O857" s="1"/>
      <c r="P857" s="1"/>
    </row>
    <row r="858" ht="15.75" customHeight="1">
      <c r="A858" s="1"/>
      <c r="B858" s="1"/>
      <c r="C858" s="1"/>
      <c r="D858" s="1"/>
      <c r="E858" s="1"/>
      <c r="F858" s="1"/>
      <c r="G858" s="1"/>
      <c r="H858" s="1"/>
      <c r="I858" s="1"/>
      <c r="J858" s="1"/>
      <c r="K858" s="1"/>
      <c r="L858" s="1"/>
      <c r="M858" s="1"/>
      <c r="N858" s="1"/>
      <c r="O858" s="1"/>
      <c r="P858" s="1"/>
    </row>
    <row r="859" ht="15.75" customHeight="1">
      <c r="A859" s="1"/>
      <c r="B859" s="1"/>
      <c r="C859" s="1"/>
      <c r="D859" s="1"/>
      <c r="E859" s="1"/>
      <c r="F859" s="1"/>
      <c r="G859" s="1"/>
      <c r="H859" s="1"/>
      <c r="I859" s="1"/>
      <c r="J859" s="1"/>
      <c r="K859" s="1"/>
      <c r="L859" s="1"/>
      <c r="M859" s="1"/>
      <c r="N859" s="1"/>
      <c r="O859" s="1"/>
      <c r="P859" s="1"/>
    </row>
    <row r="860" ht="15.75" customHeight="1">
      <c r="A860" s="1"/>
      <c r="B860" s="1"/>
      <c r="C860" s="1"/>
      <c r="D860" s="1"/>
      <c r="E860" s="1"/>
      <c r="F860" s="1"/>
      <c r="G860" s="1"/>
      <c r="H860" s="1"/>
      <c r="I860" s="1"/>
      <c r="J860" s="1"/>
      <c r="K860" s="1"/>
      <c r="L860" s="1"/>
      <c r="M860" s="1"/>
      <c r="N860" s="1"/>
      <c r="O860" s="1"/>
      <c r="P860" s="1"/>
    </row>
    <row r="861" ht="15.75" customHeight="1">
      <c r="A861" s="1"/>
      <c r="B861" s="1"/>
      <c r="C861" s="1"/>
      <c r="D861" s="1"/>
      <c r="E861" s="1"/>
      <c r="F861" s="1"/>
      <c r="G861" s="1"/>
      <c r="H861" s="1"/>
      <c r="I861" s="1"/>
      <c r="J861" s="1"/>
      <c r="K861" s="1"/>
      <c r="L861" s="1"/>
      <c r="M861" s="1"/>
      <c r="N861" s="1"/>
      <c r="O861" s="1"/>
      <c r="P861" s="1"/>
    </row>
    <row r="862" ht="15.75" customHeight="1">
      <c r="A862" s="1"/>
      <c r="B862" s="1"/>
      <c r="C862" s="1"/>
      <c r="D862" s="1"/>
      <c r="E862" s="1"/>
      <c r="F862" s="1"/>
      <c r="G862" s="1"/>
      <c r="H862" s="1"/>
      <c r="I862" s="1"/>
      <c r="J862" s="1"/>
      <c r="K862" s="1"/>
      <c r="L862" s="1"/>
      <c r="M862" s="1"/>
      <c r="N862" s="1"/>
      <c r="O862" s="1"/>
      <c r="P862" s="1"/>
    </row>
    <row r="863" ht="15.75" customHeight="1">
      <c r="A863" s="1"/>
      <c r="B863" s="1"/>
      <c r="C863" s="1"/>
      <c r="D863" s="1"/>
      <c r="E863" s="1"/>
      <c r="F863" s="1"/>
      <c r="G863" s="1"/>
      <c r="H863" s="1"/>
      <c r="I863" s="1"/>
      <c r="J863" s="1"/>
      <c r="K863" s="1"/>
      <c r="L863" s="1"/>
      <c r="M863" s="1"/>
      <c r="N863" s="1"/>
      <c r="O863" s="1"/>
      <c r="P863" s="1"/>
    </row>
    <row r="864" ht="15.75" customHeight="1">
      <c r="A864" s="1"/>
      <c r="B864" s="1"/>
      <c r="C864" s="1"/>
      <c r="D864" s="1"/>
      <c r="E864" s="1"/>
      <c r="F864" s="1"/>
      <c r="G864" s="1"/>
      <c r="H864" s="1"/>
      <c r="I864" s="1"/>
      <c r="J864" s="1"/>
      <c r="K864" s="1"/>
      <c r="L864" s="1"/>
      <c r="M864" s="1"/>
      <c r="N864" s="1"/>
      <c r="O864" s="1"/>
      <c r="P864" s="1"/>
    </row>
    <row r="865" ht="15.75" customHeight="1">
      <c r="A865" s="1"/>
      <c r="B865" s="1"/>
      <c r="C865" s="1"/>
      <c r="D865" s="1"/>
      <c r="E865" s="1"/>
      <c r="F865" s="1"/>
      <c r="G865" s="1"/>
      <c r="H865" s="1"/>
      <c r="I865" s="1"/>
      <c r="J865" s="1"/>
      <c r="K865" s="1"/>
      <c r="L865" s="1"/>
      <c r="M865" s="1"/>
      <c r="N865" s="1"/>
      <c r="O865" s="1"/>
      <c r="P865" s="1"/>
    </row>
    <row r="866" ht="15.75" customHeight="1">
      <c r="A866" s="1"/>
      <c r="B866" s="1"/>
      <c r="C866" s="1"/>
      <c r="D866" s="1"/>
      <c r="E866" s="1"/>
      <c r="F866" s="1"/>
      <c r="G866" s="1"/>
      <c r="H866" s="1"/>
      <c r="I866" s="1"/>
      <c r="J866" s="1"/>
      <c r="K866" s="1"/>
      <c r="L866" s="1"/>
      <c r="M866" s="1"/>
      <c r="N866" s="1"/>
      <c r="O866" s="1"/>
      <c r="P866" s="1"/>
    </row>
    <row r="867" ht="15.75" customHeight="1">
      <c r="A867" s="1"/>
      <c r="B867" s="1"/>
      <c r="C867" s="1"/>
      <c r="D867" s="1"/>
      <c r="E867" s="1"/>
      <c r="F867" s="1"/>
      <c r="G867" s="1"/>
      <c r="H867" s="1"/>
      <c r="I867" s="1"/>
      <c r="J867" s="1"/>
      <c r="K867" s="1"/>
      <c r="L867" s="1"/>
      <c r="M867" s="1"/>
      <c r="N867" s="1"/>
      <c r="O867" s="1"/>
      <c r="P867" s="1"/>
    </row>
    <row r="868" ht="15.75" customHeight="1">
      <c r="A868" s="1"/>
      <c r="B868" s="1"/>
      <c r="C868" s="1"/>
      <c r="D868" s="1"/>
      <c r="E868" s="1"/>
      <c r="F868" s="1"/>
      <c r="G868" s="1"/>
      <c r="H868" s="1"/>
      <c r="I868" s="1"/>
      <c r="J868" s="1"/>
      <c r="K868" s="1"/>
      <c r="L868" s="1"/>
      <c r="M868" s="1"/>
      <c r="N868" s="1"/>
      <c r="O868" s="1"/>
      <c r="P868" s="1"/>
    </row>
    <row r="869" ht="15.75" customHeight="1">
      <c r="A869" s="1"/>
      <c r="B869" s="1"/>
      <c r="C869" s="1"/>
      <c r="D869" s="1"/>
      <c r="E869" s="1"/>
      <c r="F869" s="1"/>
      <c r="G869" s="1"/>
      <c r="H869" s="1"/>
      <c r="I869" s="1"/>
      <c r="J869" s="1"/>
      <c r="K869" s="1"/>
      <c r="L869" s="1"/>
      <c r="M869" s="1"/>
      <c r="N869" s="1"/>
      <c r="O869" s="1"/>
      <c r="P869" s="1"/>
    </row>
    <row r="870" ht="15.75" customHeight="1">
      <c r="A870" s="1"/>
      <c r="B870" s="1"/>
      <c r="C870" s="1"/>
      <c r="D870" s="1"/>
      <c r="E870" s="1"/>
      <c r="F870" s="1"/>
      <c r="G870" s="1"/>
      <c r="H870" s="1"/>
      <c r="I870" s="1"/>
      <c r="J870" s="1"/>
      <c r="K870" s="1"/>
      <c r="L870" s="1"/>
      <c r="M870" s="1"/>
      <c r="N870" s="1"/>
      <c r="O870" s="1"/>
      <c r="P870" s="1"/>
    </row>
    <row r="871" ht="15.75" customHeight="1">
      <c r="A871" s="1"/>
      <c r="B871" s="1"/>
      <c r="C871" s="1"/>
      <c r="D871" s="1"/>
      <c r="E871" s="1"/>
      <c r="F871" s="1"/>
      <c r="G871" s="1"/>
      <c r="H871" s="1"/>
      <c r="I871" s="1"/>
      <c r="J871" s="1"/>
      <c r="K871" s="1"/>
      <c r="L871" s="1"/>
      <c r="M871" s="1"/>
      <c r="N871" s="1"/>
      <c r="O871" s="1"/>
      <c r="P871" s="1"/>
    </row>
    <row r="872" ht="15.75" customHeight="1">
      <c r="A872" s="1"/>
      <c r="B872" s="1"/>
      <c r="C872" s="1"/>
      <c r="D872" s="1"/>
      <c r="E872" s="1"/>
      <c r="F872" s="1"/>
      <c r="G872" s="1"/>
      <c r="H872" s="1"/>
      <c r="I872" s="1"/>
      <c r="J872" s="1"/>
      <c r="K872" s="1"/>
      <c r="L872" s="1"/>
      <c r="M872" s="1"/>
      <c r="N872" s="1"/>
      <c r="O872" s="1"/>
      <c r="P872" s="1"/>
    </row>
    <row r="873" ht="15.75" customHeight="1">
      <c r="A873" s="1"/>
      <c r="B873" s="1"/>
      <c r="C873" s="1"/>
      <c r="D873" s="1"/>
      <c r="E873" s="1"/>
      <c r="F873" s="1"/>
      <c r="G873" s="1"/>
      <c r="H873" s="1"/>
      <c r="I873" s="1"/>
      <c r="J873" s="1"/>
      <c r="K873" s="1"/>
      <c r="L873" s="1"/>
      <c r="M873" s="1"/>
      <c r="N873" s="1"/>
      <c r="O873" s="1"/>
      <c r="P873" s="1"/>
    </row>
    <row r="874" ht="15.75" customHeight="1">
      <c r="A874" s="1"/>
      <c r="B874" s="1"/>
      <c r="C874" s="1"/>
      <c r="D874" s="1"/>
      <c r="E874" s="1"/>
      <c r="F874" s="1"/>
      <c r="G874" s="1"/>
      <c r="H874" s="1"/>
      <c r="I874" s="1"/>
      <c r="J874" s="1"/>
      <c r="K874" s="1"/>
      <c r="L874" s="1"/>
      <c r="M874" s="1"/>
      <c r="N874" s="1"/>
      <c r="O874" s="1"/>
      <c r="P874" s="1"/>
    </row>
    <row r="875" ht="15.75" customHeight="1">
      <c r="A875" s="1"/>
      <c r="B875" s="1"/>
      <c r="C875" s="1"/>
      <c r="D875" s="1"/>
      <c r="E875" s="1"/>
      <c r="F875" s="1"/>
      <c r="G875" s="1"/>
      <c r="H875" s="1"/>
      <c r="I875" s="1"/>
      <c r="J875" s="1"/>
      <c r="K875" s="1"/>
      <c r="L875" s="1"/>
      <c r="M875" s="1"/>
      <c r="N875" s="1"/>
      <c r="O875" s="1"/>
      <c r="P875" s="1"/>
    </row>
    <row r="876" ht="15.75" customHeight="1">
      <c r="A876" s="1"/>
      <c r="B876" s="1"/>
      <c r="C876" s="1"/>
      <c r="D876" s="1"/>
      <c r="E876" s="1"/>
      <c r="F876" s="1"/>
      <c r="G876" s="1"/>
      <c r="H876" s="1"/>
      <c r="I876" s="1"/>
      <c r="J876" s="1"/>
      <c r="K876" s="1"/>
      <c r="L876" s="1"/>
      <c r="M876" s="1"/>
      <c r="N876" s="1"/>
      <c r="O876" s="1"/>
      <c r="P876" s="1"/>
    </row>
    <row r="877" ht="15.75" customHeight="1">
      <c r="A877" s="1"/>
      <c r="B877" s="1"/>
      <c r="C877" s="1"/>
      <c r="D877" s="1"/>
      <c r="E877" s="1"/>
      <c r="F877" s="1"/>
      <c r="G877" s="1"/>
      <c r="H877" s="1"/>
      <c r="I877" s="1"/>
      <c r="J877" s="1"/>
      <c r="K877" s="1"/>
      <c r="L877" s="1"/>
      <c r="M877" s="1"/>
      <c r="N877" s="1"/>
      <c r="O877" s="1"/>
      <c r="P877" s="1"/>
    </row>
    <row r="878" ht="15.75" customHeight="1">
      <c r="A878" s="1"/>
      <c r="B878" s="1"/>
      <c r="C878" s="1"/>
      <c r="D878" s="1"/>
      <c r="E878" s="1"/>
      <c r="F878" s="1"/>
      <c r="G878" s="1"/>
      <c r="H878" s="1"/>
      <c r="I878" s="1"/>
      <c r="J878" s="1"/>
      <c r="K878" s="1"/>
      <c r="L878" s="1"/>
      <c r="M878" s="1"/>
      <c r="N878" s="1"/>
      <c r="O878" s="1"/>
      <c r="P878" s="1"/>
    </row>
    <row r="879" ht="15.75" customHeight="1">
      <c r="A879" s="1"/>
      <c r="B879" s="1"/>
      <c r="C879" s="1"/>
      <c r="D879" s="1"/>
      <c r="E879" s="1"/>
      <c r="F879" s="1"/>
      <c r="G879" s="1"/>
      <c r="H879" s="1"/>
      <c r="I879" s="1"/>
      <c r="J879" s="1"/>
      <c r="K879" s="1"/>
      <c r="L879" s="1"/>
      <c r="M879" s="1"/>
      <c r="N879" s="1"/>
      <c r="O879" s="1"/>
      <c r="P879" s="1"/>
    </row>
    <row r="880" ht="15.75" customHeight="1">
      <c r="A880" s="1"/>
      <c r="B880" s="1"/>
      <c r="C880" s="1"/>
      <c r="D880" s="1"/>
      <c r="E880" s="1"/>
      <c r="F880" s="1"/>
      <c r="G880" s="1"/>
      <c r="H880" s="1"/>
      <c r="I880" s="1"/>
      <c r="J880" s="1"/>
      <c r="K880" s="1"/>
      <c r="L880" s="1"/>
      <c r="M880" s="1"/>
      <c r="N880" s="1"/>
      <c r="O880" s="1"/>
      <c r="P880" s="1"/>
    </row>
    <row r="881" ht="15.75" customHeight="1">
      <c r="A881" s="1"/>
      <c r="B881" s="1"/>
      <c r="C881" s="1"/>
      <c r="D881" s="1"/>
      <c r="E881" s="1"/>
      <c r="F881" s="1"/>
      <c r="G881" s="1"/>
      <c r="H881" s="1"/>
      <c r="I881" s="1"/>
      <c r="J881" s="1"/>
      <c r="K881" s="1"/>
      <c r="L881" s="1"/>
      <c r="M881" s="1"/>
      <c r="N881" s="1"/>
      <c r="O881" s="1"/>
      <c r="P881" s="1"/>
    </row>
    <row r="882" ht="15.75" customHeight="1">
      <c r="A882" s="1"/>
      <c r="B882" s="1"/>
      <c r="C882" s="1"/>
      <c r="D882" s="1"/>
      <c r="E882" s="1"/>
      <c r="F882" s="1"/>
      <c r="G882" s="1"/>
      <c r="H882" s="1"/>
      <c r="I882" s="1"/>
      <c r="J882" s="1"/>
      <c r="K882" s="1"/>
      <c r="L882" s="1"/>
      <c r="M882" s="1"/>
      <c r="N882" s="1"/>
      <c r="O882" s="1"/>
      <c r="P882" s="1"/>
    </row>
    <row r="883" ht="15.75" customHeight="1">
      <c r="A883" s="1"/>
      <c r="B883" s="1"/>
      <c r="C883" s="1"/>
      <c r="D883" s="1"/>
      <c r="E883" s="1"/>
      <c r="F883" s="1"/>
      <c r="G883" s="1"/>
      <c r="H883" s="1"/>
      <c r="I883" s="1"/>
      <c r="J883" s="1"/>
      <c r="K883" s="1"/>
      <c r="L883" s="1"/>
      <c r="M883" s="1"/>
      <c r="N883" s="1"/>
      <c r="O883" s="1"/>
      <c r="P883" s="1"/>
    </row>
    <row r="884" ht="15.75" customHeight="1">
      <c r="A884" s="1"/>
      <c r="B884" s="1"/>
      <c r="C884" s="1"/>
      <c r="D884" s="1"/>
      <c r="E884" s="1"/>
      <c r="F884" s="1"/>
      <c r="G884" s="1"/>
      <c r="H884" s="1"/>
      <c r="I884" s="1"/>
      <c r="J884" s="1"/>
      <c r="K884" s="1"/>
      <c r="L884" s="1"/>
      <c r="M884" s="1"/>
      <c r="N884" s="1"/>
      <c r="O884" s="1"/>
      <c r="P884" s="1"/>
    </row>
    <row r="885" ht="15.75" customHeight="1">
      <c r="A885" s="1"/>
      <c r="B885" s="1"/>
      <c r="C885" s="1"/>
      <c r="D885" s="1"/>
      <c r="E885" s="1"/>
      <c r="F885" s="1"/>
      <c r="G885" s="1"/>
      <c r="H885" s="1"/>
      <c r="I885" s="1"/>
      <c r="J885" s="1"/>
      <c r="K885" s="1"/>
      <c r="L885" s="1"/>
      <c r="M885" s="1"/>
      <c r="N885" s="1"/>
      <c r="O885" s="1"/>
      <c r="P885" s="1"/>
    </row>
    <row r="886" ht="15.75" customHeight="1">
      <c r="A886" s="1"/>
      <c r="B886" s="1"/>
      <c r="C886" s="1"/>
      <c r="D886" s="1"/>
      <c r="E886" s="1"/>
      <c r="F886" s="1"/>
      <c r="G886" s="1"/>
      <c r="H886" s="1"/>
      <c r="I886" s="1"/>
      <c r="J886" s="1"/>
      <c r="K886" s="1"/>
      <c r="L886" s="1"/>
      <c r="M886" s="1"/>
      <c r="N886" s="1"/>
      <c r="O886" s="1"/>
      <c r="P886" s="1"/>
    </row>
    <row r="887" ht="15.75" customHeight="1">
      <c r="A887" s="1"/>
      <c r="B887" s="1"/>
      <c r="C887" s="1"/>
      <c r="D887" s="1"/>
      <c r="E887" s="1"/>
      <c r="F887" s="1"/>
      <c r="G887" s="1"/>
      <c r="H887" s="1"/>
      <c r="I887" s="1"/>
      <c r="J887" s="1"/>
      <c r="K887" s="1"/>
      <c r="L887" s="1"/>
      <c r="M887" s="1"/>
      <c r="N887" s="1"/>
      <c r="O887" s="1"/>
      <c r="P887" s="1"/>
    </row>
    <row r="888" ht="15.75" customHeight="1">
      <c r="A888" s="1"/>
      <c r="B888" s="1"/>
      <c r="C888" s="1"/>
      <c r="D888" s="1"/>
      <c r="E888" s="1"/>
      <c r="F888" s="1"/>
      <c r="G888" s="1"/>
      <c r="H888" s="1"/>
      <c r="I888" s="1"/>
      <c r="J888" s="1"/>
      <c r="K888" s="1"/>
      <c r="L888" s="1"/>
      <c r="M888" s="1"/>
      <c r="N888" s="1"/>
      <c r="O888" s="1"/>
      <c r="P888" s="1"/>
    </row>
    <row r="889" ht="15.75" customHeight="1">
      <c r="A889" s="1"/>
      <c r="B889" s="1"/>
      <c r="C889" s="1"/>
      <c r="D889" s="1"/>
      <c r="E889" s="1"/>
      <c r="F889" s="1"/>
      <c r="G889" s="1"/>
      <c r="H889" s="1"/>
      <c r="I889" s="1"/>
      <c r="J889" s="1"/>
      <c r="K889" s="1"/>
      <c r="L889" s="1"/>
      <c r="M889" s="1"/>
      <c r="N889" s="1"/>
      <c r="O889" s="1"/>
      <c r="P889" s="1"/>
    </row>
    <row r="890" ht="15.75" customHeight="1">
      <c r="A890" s="1"/>
      <c r="B890" s="1"/>
      <c r="C890" s="1"/>
      <c r="D890" s="1"/>
      <c r="E890" s="1"/>
      <c r="F890" s="1"/>
      <c r="G890" s="1"/>
      <c r="H890" s="1"/>
      <c r="I890" s="1"/>
      <c r="J890" s="1"/>
      <c r="K890" s="1"/>
      <c r="L890" s="1"/>
      <c r="M890" s="1"/>
      <c r="N890" s="1"/>
      <c r="O890" s="1"/>
      <c r="P890" s="1"/>
    </row>
    <row r="891" ht="15.75" customHeight="1">
      <c r="A891" s="1"/>
      <c r="B891" s="1"/>
      <c r="C891" s="1"/>
      <c r="D891" s="1"/>
      <c r="E891" s="1"/>
      <c r="F891" s="1"/>
      <c r="G891" s="1"/>
      <c r="H891" s="1"/>
      <c r="I891" s="1"/>
      <c r="J891" s="1"/>
      <c r="K891" s="1"/>
      <c r="L891" s="1"/>
      <c r="M891" s="1"/>
      <c r="N891" s="1"/>
      <c r="O891" s="1"/>
      <c r="P891" s="1"/>
    </row>
    <row r="892" ht="15.75" customHeight="1">
      <c r="A892" s="1"/>
      <c r="B892" s="1"/>
      <c r="C892" s="1"/>
      <c r="D892" s="1"/>
      <c r="E892" s="1"/>
      <c r="F892" s="1"/>
      <c r="G892" s="1"/>
      <c r="H892" s="1"/>
      <c r="I892" s="1"/>
      <c r="J892" s="1"/>
      <c r="K892" s="1"/>
      <c r="L892" s="1"/>
      <c r="M892" s="1"/>
      <c r="N892" s="1"/>
      <c r="O892" s="1"/>
      <c r="P892" s="1"/>
    </row>
    <row r="893" ht="15.75" customHeight="1">
      <c r="A893" s="1"/>
      <c r="B893" s="1"/>
      <c r="C893" s="1"/>
      <c r="D893" s="1"/>
      <c r="E893" s="1"/>
      <c r="F893" s="1"/>
      <c r="G893" s="1"/>
      <c r="H893" s="1"/>
      <c r="I893" s="1"/>
      <c r="J893" s="1"/>
      <c r="K893" s="1"/>
      <c r="L893" s="1"/>
      <c r="M893" s="1"/>
      <c r="N893" s="1"/>
      <c r="O893" s="1"/>
      <c r="P893" s="1"/>
    </row>
    <row r="894" ht="15.75" customHeight="1">
      <c r="A894" s="1"/>
      <c r="B894" s="1"/>
      <c r="C894" s="1"/>
      <c r="D894" s="1"/>
      <c r="E894" s="1"/>
      <c r="F894" s="1"/>
      <c r="G894" s="1"/>
      <c r="H894" s="1"/>
      <c r="I894" s="1"/>
      <c r="J894" s="1"/>
      <c r="K894" s="1"/>
      <c r="L894" s="1"/>
      <c r="M894" s="1"/>
      <c r="N894" s="1"/>
      <c r="O894" s="1"/>
      <c r="P894" s="1"/>
    </row>
    <row r="895" ht="15.75" customHeight="1">
      <c r="A895" s="1"/>
      <c r="B895" s="1"/>
      <c r="C895" s="1"/>
      <c r="D895" s="1"/>
      <c r="E895" s="1"/>
      <c r="F895" s="1"/>
      <c r="G895" s="1"/>
      <c r="H895" s="1"/>
      <c r="I895" s="1"/>
      <c r="J895" s="1"/>
      <c r="K895" s="1"/>
      <c r="L895" s="1"/>
      <c r="M895" s="1"/>
      <c r="N895" s="1"/>
      <c r="O895" s="1"/>
      <c r="P895" s="1"/>
    </row>
    <row r="896" ht="15.75" customHeight="1">
      <c r="A896" s="1"/>
      <c r="B896" s="1"/>
      <c r="C896" s="1"/>
      <c r="D896" s="1"/>
      <c r="E896" s="1"/>
      <c r="F896" s="1"/>
      <c r="G896" s="1"/>
      <c r="H896" s="1"/>
      <c r="I896" s="1"/>
      <c r="J896" s="1"/>
      <c r="K896" s="1"/>
      <c r="L896" s="1"/>
      <c r="M896" s="1"/>
      <c r="N896" s="1"/>
      <c r="O896" s="1"/>
      <c r="P896" s="1"/>
    </row>
    <row r="897" ht="15.75" customHeight="1">
      <c r="A897" s="1"/>
      <c r="B897" s="1"/>
      <c r="C897" s="1"/>
      <c r="D897" s="1"/>
      <c r="E897" s="1"/>
      <c r="F897" s="1"/>
      <c r="G897" s="1"/>
      <c r="H897" s="1"/>
      <c r="I897" s="1"/>
      <c r="J897" s="1"/>
      <c r="K897" s="1"/>
      <c r="L897" s="1"/>
      <c r="M897" s="1"/>
      <c r="N897" s="1"/>
      <c r="O897" s="1"/>
      <c r="P897" s="1"/>
    </row>
    <row r="898" ht="15.75" customHeight="1">
      <c r="A898" s="1"/>
      <c r="B898" s="1"/>
      <c r="C898" s="1"/>
      <c r="D898" s="1"/>
      <c r="E898" s="1"/>
      <c r="F898" s="1"/>
      <c r="G898" s="1"/>
      <c r="H898" s="1"/>
      <c r="I898" s="1"/>
      <c r="J898" s="1"/>
      <c r="K898" s="1"/>
      <c r="L898" s="1"/>
      <c r="M898" s="1"/>
      <c r="N898" s="1"/>
      <c r="O898" s="1"/>
      <c r="P898" s="1"/>
    </row>
    <row r="899" ht="15.75" customHeight="1">
      <c r="A899" s="1"/>
      <c r="B899" s="1"/>
      <c r="C899" s="1"/>
      <c r="D899" s="1"/>
      <c r="E899" s="1"/>
      <c r="F899" s="1"/>
      <c r="G899" s="1"/>
      <c r="H899" s="1"/>
      <c r="I899" s="1"/>
      <c r="J899" s="1"/>
      <c r="K899" s="1"/>
      <c r="L899" s="1"/>
      <c r="M899" s="1"/>
      <c r="N899" s="1"/>
      <c r="O899" s="1"/>
      <c r="P899" s="1"/>
    </row>
    <row r="900" ht="15.75" customHeight="1">
      <c r="A900" s="1"/>
      <c r="B900" s="1"/>
      <c r="C900" s="1"/>
      <c r="D900" s="1"/>
      <c r="E900" s="1"/>
      <c r="F900" s="1"/>
      <c r="G900" s="1"/>
      <c r="H900" s="1"/>
      <c r="I900" s="1"/>
      <c r="J900" s="1"/>
      <c r="K900" s="1"/>
      <c r="L900" s="1"/>
      <c r="M900" s="1"/>
      <c r="N900" s="1"/>
      <c r="O900" s="1"/>
      <c r="P900" s="1"/>
    </row>
    <row r="901" ht="15.75" customHeight="1">
      <c r="A901" s="1"/>
      <c r="B901" s="1"/>
      <c r="C901" s="1"/>
      <c r="D901" s="1"/>
      <c r="E901" s="1"/>
      <c r="F901" s="1"/>
      <c r="G901" s="1"/>
      <c r="H901" s="1"/>
      <c r="I901" s="1"/>
      <c r="J901" s="1"/>
      <c r="K901" s="1"/>
      <c r="L901" s="1"/>
      <c r="M901" s="1"/>
      <c r="N901" s="1"/>
      <c r="O901" s="1"/>
      <c r="P901" s="1"/>
    </row>
    <row r="902" ht="15.75" customHeight="1">
      <c r="A902" s="1"/>
      <c r="B902" s="1"/>
      <c r="C902" s="1"/>
      <c r="D902" s="1"/>
      <c r="E902" s="1"/>
      <c r="F902" s="1"/>
      <c r="G902" s="1"/>
      <c r="H902" s="1"/>
      <c r="I902" s="1"/>
      <c r="J902" s="1"/>
      <c r="K902" s="1"/>
      <c r="L902" s="1"/>
      <c r="M902" s="1"/>
      <c r="N902" s="1"/>
      <c r="O902" s="1"/>
      <c r="P902" s="1"/>
    </row>
    <row r="903" ht="15.75" customHeight="1">
      <c r="A903" s="1"/>
      <c r="B903" s="1"/>
      <c r="C903" s="1"/>
      <c r="D903" s="1"/>
      <c r="E903" s="1"/>
      <c r="F903" s="1"/>
      <c r="G903" s="1"/>
      <c r="H903" s="1"/>
      <c r="I903" s="1"/>
      <c r="J903" s="1"/>
      <c r="K903" s="1"/>
      <c r="L903" s="1"/>
      <c r="M903" s="1"/>
      <c r="N903" s="1"/>
      <c r="O903" s="1"/>
      <c r="P903" s="1"/>
    </row>
    <row r="904" ht="15.75" customHeight="1">
      <c r="A904" s="1"/>
      <c r="B904" s="1"/>
      <c r="C904" s="1"/>
      <c r="D904" s="1"/>
      <c r="E904" s="1"/>
      <c r="F904" s="1"/>
      <c r="G904" s="1"/>
      <c r="H904" s="1"/>
      <c r="I904" s="1"/>
      <c r="J904" s="1"/>
      <c r="K904" s="1"/>
      <c r="L904" s="1"/>
      <c r="M904" s="1"/>
      <c r="N904" s="1"/>
      <c r="O904" s="1"/>
      <c r="P904" s="1"/>
    </row>
    <row r="905" ht="15.75" customHeight="1">
      <c r="A905" s="1"/>
      <c r="B905" s="1"/>
      <c r="C905" s="1"/>
      <c r="D905" s="1"/>
      <c r="E905" s="1"/>
      <c r="F905" s="1"/>
      <c r="G905" s="1"/>
      <c r="H905" s="1"/>
      <c r="I905" s="1"/>
      <c r="J905" s="1"/>
      <c r="K905" s="1"/>
      <c r="L905" s="1"/>
      <c r="M905" s="1"/>
      <c r="N905" s="1"/>
      <c r="O905" s="1"/>
      <c r="P905" s="1"/>
    </row>
    <row r="906" ht="15.75" customHeight="1">
      <c r="A906" s="1"/>
      <c r="B906" s="1"/>
      <c r="C906" s="1"/>
      <c r="D906" s="1"/>
      <c r="E906" s="1"/>
      <c r="F906" s="1"/>
      <c r="G906" s="1"/>
      <c r="H906" s="1"/>
      <c r="I906" s="1"/>
      <c r="J906" s="1"/>
      <c r="K906" s="1"/>
      <c r="L906" s="1"/>
      <c r="M906" s="1"/>
      <c r="N906" s="1"/>
      <c r="O906" s="1"/>
      <c r="P906" s="1"/>
    </row>
    <row r="907" ht="15.75" customHeight="1">
      <c r="A907" s="1"/>
      <c r="B907" s="1"/>
      <c r="C907" s="1"/>
      <c r="D907" s="1"/>
      <c r="E907" s="1"/>
      <c r="F907" s="1"/>
      <c r="G907" s="1"/>
      <c r="H907" s="1"/>
      <c r="I907" s="1"/>
      <c r="J907" s="1"/>
      <c r="K907" s="1"/>
      <c r="L907" s="1"/>
      <c r="M907" s="1"/>
      <c r="N907" s="1"/>
      <c r="O907" s="1"/>
      <c r="P907" s="1"/>
    </row>
    <row r="908" ht="15.75" customHeight="1">
      <c r="A908" s="1"/>
      <c r="B908" s="1"/>
      <c r="C908" s="1"/>
      <c r="D908" s="1"/>
      <c r="E908" s="1"/>
      <c r="F908" s="1"/>
      <c r="G908" s="1"/>
      <c r="H908" s="1"/>
      <c r="I908" s="1"/>
      <c r="J908" s="1"/>
      <c r="K908" s="1"/>
      <c r="L908" s="1"/>
      <c r="M908" s="1"/>
      <c r="N908" s="1"/>
      <c r="O908" s="1"/>
      <c r="P908" s="1"/>
    </row>
    <row r="909" ht="15.75" customHeight="1">
      <c r="A909" s="1"/>
      <c r="B909" s="1"/>
      <c r="C909" s="1"/>
      <c r="D909" s="1"/>
      <c r="E909" s="1"/>
      <c r="F909" s="1"/>
      <c r="G909" s="1"/>
      <c r="H909" s="1"/>
      <c r="I909" s="1"/>
      <c r="J909" s="1"/>
      <c r="K909" s="1"/>
      <c r="L909" s="1"/>
      <c r="M909" s="1"/>
      <c r="N909" s="1"/>
      <c r="O909" s="1"/>
      <c r="P909" s="1"/>
    </row>
    <row r="910" ht="15.75" customHeight="1">
      <c r="A910" s="1"/>
      <c r="B910" s="1"/>
      <c r="C910" s="1"/>
      <c r="D910" s="1"/>
      <c r="E910" s="1"/>
      <c r="F910" s="1"/>
      <c r="G910" s="1"/>
      <c r="H910" s="1"/>
      <c r="I910" s="1"/>
      <c r="J910" s="1"/>
      <c r="K910" s="1"/>
      <c r="L910" s="1"/>
      <c r="M910" s="1"/>
      <c r="N910" s="1"/>
      <c r="O910" s="1"/>
      <c r="P910" s="1"/>
    </row>
    <row r="911" ht="15.75" customHeight="1">
      <c r="A911" s="1"/>
      <c r="B911" s="1"/>
      <c r="C911" s="1"/>
      <c r="D911" s="1"/>
      <c r="E911" s="1"/>
      <c r="F911" s="1"/>
      <c r="G911" s="1"/>
      <c r="H911" s="1"/>
      <c r="I911" s="1"/>
      <c r="J911" s="1"/>
      <c r="K911" s="1"/>
      <c r="L911" s="1"/>
      <c r="M911" s="1"/>
      <c r="N911" s="1"/>
      <c r="O911" s="1"/>
      <c r="P911" s="1"/>
    </row>
    <row r="912" ht="15.75" customHeight="1">
      <c r="A912" s="1"/>
      <c r="B912" s="1"/>
      <c r="C912" s="1"/>
      <c r="D912" s="1"/>
      <c r="E912" s="1"/>
      <c r="F912" s="1"/>
      <c r="G912" s="1"/>
      <c r="H912" s="1"/>
      <c r="I912" s="1"/>
      <c r="J912" s="1"/>
      <c r="K912" s="1"/>
      <c r="L912" s="1"/>
      <c r="M912" s="1"/>
      <c r="N912" s="1"/>
      <c r="O912" s="1"/>
      <c r="P912" s="1"/>
    </row>
    <row r="913" ht="15.75" customHeight="1">
      <c r="A913" s="1"/>
      <c r="B913" s="1"/>
      <c r="C913" s="1"/>
      <c r="D913" s="1"/>
      <c r="E913" s="1"/>
      <c r="F913" s="1"/>
      <c r="G913" s="1"/>
      <c r="H913" s="1"/>
      <c r="I913" s="1"/>
      <c r="J913" s="1"/>
      <c r="K913" s="1"/>
      <c r="L913" s="1"/>
      <c r="M913" s="1"/>
      <c r="N913" s="1"/>
      <c r="O913" s="1"/>
      <c r="P913" s="1"/>
    </row>
    <row r="914" ht="15.75" customHeight="1">
      <c r="A914" s="1"/>
      <c r="B914" s="1"/>
      <c r="C914" s="1"/>
      <c r="D914" s="1"/>
      <c r="E914" s="1"/>
      <c r="F914" s="1"/>
      <c r="G914" s="1"/>
      <c r="H914" s="1"/>
      <c r="I914" s="1"/>
      <c r="J914" s="1"/>
      <c r="K914" s="1"/>
      <c r="L914" s="1"/>
      <c r="M914" s="1"/>
      <c r="N914" s="1"/>
      <c r="O914" s="1"/>
      <c r="P914" s="1"/>
    </row>
    <row r="915" ht="15.75" customHeight="1">
      <c r="A915" s="1"/>
      <c r="B915" s="1"/>
      <c r="C915" s="1"/>
      <c r="D915" s="1"/>
      <c r="E915" s="1"/>
      <c r="F915" s="1"/>
      <c r="G915" s="1"/>
      <c r="H915" s="1"/>
      <c r="I915" s="1"/>
      <c r="J915" s="1"/>
      <c r="K915" s="1"/>
      <c r="L915" s="1"/>
      <c r="M915" s="1"/>
      <c r="N915" s="1"/>
      <c r="O915" s="1"/>
      <c r="P915" s="1"/>
    </row>
    <row r="916" ht="15.75" customHeight="1">
      <c r="A916" s="1"/>
      <c r="B916" s="1"/>
      <c r="C916" s="1"/>
      <c r="D916" s="1"/>
      <c r="E916" s="1"/>
      <c r="F916" s="1"/>
      <c r="G916" s="1"/>
      <c r="H916" s="1"/>
      <c r="I916" s="1"/>
      <c r="J916" s="1"/>
      <c r="K916" s="1"/>
      <c r="L916" s="1"/>
      <c r="M916" s="1"/>
      <c r="N916" s="1"/>
      <c r="O916" s="1"/>
      <c r="P916" s="1"/>
    </row>
    <row r="917" ht="15.75" customHeight="1">
      <c r="A917" s="1"/>
      <c r="B917" s="1"/>
      <c r="C917" s="1"/>
      <c r="D917" s="1"/>
      <c r="E917" s="1"/>
      <c r="F917" s="1"/>
      <c r="G917" s="1"/>
      <c r="H917" s="1"/>
      <c r="I917" s="1"/>
      <c r="J917" s="1"/>
      <c r="K917" s="1"/>
      <c r="L917" s="1"/>
      <c r="M917" s="1"/>
      <c r="N917" s="1"/>
      <c r="O917" s="1"/>
      <c r="P917" s="1"/>
    </row>
    <row r="918" ht="15.75" customHeight="1">
      <c r="A918" s="1"/>
      <c r="B918" s="1"/>
      <c r="C918" s="1"/>
      <c r="D918" s="1"/>
      <c r="E918" s="1"/>
      <c r="F918" s="1"/>
      <c r="G918" s="1"/>
      <c r="H918" s="1"/>
      <c r="I918" s="1"/>
      <c r="J918" s="1"/>
      <c r="K918" s="1"/>
      <c r="L918" s="1"/>
      <c r="M918" s="1"/>
      <c r="N918" s="1"/>
      <c r="O918" s="1"/>
      <c r="P918" s="1"/>
    </row>
    <row r="919" ht="15.75" customHeight="1">
      <c r="A919" s="1"/>
      <c r="B919" s="1"/>
      <c r="C919" s="1"/>
      <c r="D919" s="1"/>
      <c r="E919" s="1"/>
      <c r="F919" s="1"/>
      <c r="G919" s="1"/>
      <c r="H919" s="1"/>
      <c r="I919" s="1"/>
      <c r="J919" s="1"/>
      <c r="K919" s="1"/>
      <c r="L919" s="1"/>
      <c r="M919" s="1"/>
      <c r="N919" s="1"/>
      <c r="O919" s="1"/>
      <c r="P919" s="1"/>
    </row>
    <row r="920" ht="15.75" customHeight="1">
      <c r="A920" s="1"/>
      <c r="B920" s="1"/>
      <c r="C920" s="1"/>
      <c r="D920" s="1"/>
      <c r="E920" s="1"/>
      <c r="F920" s="1"/>
      <c r="G920" s="1"/>
      <c r="H920" s="1"/>
      <c r="I920" s="1"/>
      <c r="J920" s="1"/>
      <c r="K920" s="1"/>
      <c r="L920" s="1"/>
      <c r="M920" s="1"/>
      <c r="N920" s="1"/>
      <c r="O920" s="1"/>
      <c r="P920" s="1"/>
    </row>
    <row r="921" ht="15.75" customHeight="1">
      <c r="A921" s="1"/>
      <c r="B921" s="1"/>
      <c r="C921" s="1"/>
      <c r="D921" s="1"/>
      <c r="E921" s="1"/>
      <c r="F921" s="1"/>
      <c r="G921" s="1"/>
      <c r="H921" s="1"/>
      <c r="I921" s="1"/>
      <c r="J921" s="1"/>
      <c r="K921" s="1"/>
      <c r="L921" s="1"/>
      <c r="M921" s="1"/>
      <c r="N921" s="1"/>
      <c r="O921" s="1"/>
      <c r="P921" s="1"/>
    </row>
    <row r="922" ht="15.75" customHeight="1">
      <c r="A922" s="1"/>
      <c r="B922" s="1"/>
      <c r="C922" s="1"/>
      <c r="D922" s="1"/>
      <c r="E922" s="1"/>
      <c r="F922" s="1"/>
      <c r="G922" s="1"/>
      <c r="H922" s="1"/>
      <c r="I922" s="1"/>
      <c r="J922" s="1"/>
      <c r="K922" s="1"/>
      <c r="L922" s="1"/>
      <c r="M922" s="1"/>
      <c r="N922" s="1"/>
      <c r="O922" s="1"/>
      <c r="P922" s="1"/>
    </row>
    <row r="923" ht="15.75" customHeight="1">
      <c r="A923" s="1"/>
      <c r="B923" s="1"/>
      <c r="C923" s="1"/>
      <c r="D923" s="1"/>
      <c r="E923" s="1"/>
      <c r="F923" s="1"/>
      <c r="G923" s="1"/>
      <c r="H923" s="1"/>
      <c r="I923" s="1"/>
      <c r="J923" s="1"/>
      <c r="K923" s="1"/>
      <c r="L923" s="1"/>
      <c r="M923" s="1"/>
      <c r="N923" s="1"/>
      <c r="O923" s="1"/>
      <c r="P923" s="1"/>
    </row>
    <row r="924" ht="15.75" customHeight="1">
      <c r="A924" s="1"/>
      <c r="B924" s="1"/>
      <c r="C924" s="1"/>
      <c r="D924" s="1"/>
      <c r="E924" s="1"/>
      <c r="F924" s="1"/>
      <c r="G924" s="1"/>
      <c r="H924" s="1"/>
      <c r="I924" s="1"/>
      <c r="J924" s="1"/>
      <c r="K924" s="1"/>
      <c r="L924" s="1"/>
      <c r="M924" s="1"/>
      <c r="N924" s="1"/>
      <c r="O924" s="1"/>
      <c r="P924" s="1"/>
    </row>
    <row r="925" ht="15.75" customHeight="1">
      <c r="A925" s="1"/>
      <c r="B925" s="1"/>
      <c r="C925" s="1"/>
      <c r="D925" s="1"/>
      <c r="E925" s="1"/>
      <c r="F925" s="1"/>
      <c r="G925" s="1"/>
      <c r="H925" s="1"/>
      <c r="I925" s="1"/>
      <c r="J925" s="1"/>
      <c r="K925" s="1"/>
      <c r="L925" s="1"/>
      <c r="M925" s="1"/>
      <c r="N925" s="1"/>
      <c r="O925" s="1"/>
      <c r="P925" s="1"/>
    </row>
    <row r="926" ht="15.75" customHeight="1">
      <c r="A926" s="1"/>
      <c r="B926" s="1"/>
      <c r="C926" s="1"/>
      <c r="D926" s="1"/>
      <c r="E926" s="1"/>
      <c r="F926" s="1"/>
      <c r="G926" s="1"/>
      <c r="H926" s="1"/>
      <c r="I926" s="1"/>
      <c r="J926" s="1"/>
      <c r="K926" s="1"/>
      <c r="L926" s="1"/>
      <c r="M926" s="1"/>
      <c r="N926" s="1"/>
      <c r="O926" s="1"/>
      <c r="P926" s="1"/>
    </row>
    <row r="927" ht="15.75" customHeight="1">
      <c r="A927" s="1"/>
      <c r="B927" s="1"/>
      <c r="C927" s="1"/>
      <c r="D927" s="1"/>
      <c r="E927" s="1"/>
      <c r="F927" s="1"/>
      <c r="G927" s="1"/>
      <c r="H927" s="1"/>
      <c r="I927" s="1"/>
      <c r="J927" s="1"/>
      <c r="K927" s="1"/>
      <c r="L927" s="1"/>
      <c r="M927" s="1"/>
      <c r="N927" s="1"/>
      <c r="O927" s="1"/>
      <c r="P927" s="1"/>
    </row>
    <row r="928" ht="15.75" customHeight="1">
      <c r="A928" s="1"/>
      <c r="B928" s="1"/>
      <c r="C928" s="1"/>
      <c r="D928" s="1"/>
      <c r="E928" s="1"/>
      <c r="F928" s="1"/>
      <c r="G928" s="1"/>
      <c r="H928" s="1"/>
      <c r="I928" s="1"/>
      <c r="J928" s="1"/>
      <c r="K928" s="1"/>
      <c r="L928" s="1"/>
      <c r="M928" s="1"/>
      <c r="N928" s="1"/>
      <c r="O928" s="1"/>
      <c r="P928" s="1"/>
    </row>
    <row r="929" ht="15.75" customHeight="1">
      <c r="A929" s="1"/>
      <c r="B929" s="1"/>
      <c r="C929" s="1"/>
      <c r="D929" s="1"/>
      <c r="E929" s="1"/>
      <c r="F929" s="1"/>
      <c r="G929" s="1"/>
      <c r="H929" s="1"/>
      <c r="I929" s="1"/>
      <c r="J929" s="1"/>
      <c r="K929" s="1"/>
      <c r="L929" s="1"/>
      <c r="M929" s="1"/>
      <c r="N929" s="1"/>
      <c r="O929" s="1"/>
      <c r="P929" s="1"/>
    </row>
    <row r="930" ht="15.75" customHeight="1">
      <c r="A930" s="1"/>
      <c r="B930" s="1"/>
      <c r="C930" s="1"/>
      <c r="D930" s="1"/>
      <c r="E930" s="1"/>
      <c r="F930" s="1"/>
      <c r="G930" s="1"/>
      <c r="H930" s="1"/>
      <c r="I930" s="1"/>
      <c r="J930" s="1"/>
      <c r="K930" s="1"/>
      <c r="L930" s="1"/>
      <c r="M930" s="1"/>
      <c r="N930" s="1"/>
      <c r="O930" s="1"/>
      <c r="P930" s="1"/>
    </row>
    <row r="931" ht="15.75" customHeight="1">
      <c r="A931" s="1"/>
      <c r="B931" s="1"/>
      <c r="C931" s="1"/>
      <c r="D931" s="1"/>
      <c r="E931" s="1"/>
      <c r="F931" s="1"/>
      <c r="G931" s="1"/>
      <c r="H931" s="1"/>
      <c r="I931" s="1"/>
      <c r="J931" s="1"/>
      <c r="K931" s="1"/>
      <c r="L931" s="1"/>
      <c r="M931" s="1"/>
      <c r="N931" s="1"/>
      <c r="O931" s="1"/>
      <c r="P931" s="1"/>
    </row>
    <row r="932" ht="15.75" customHeight="1">
      <c r="A932" s="1"/>
      <c r="B932" s="1"/>
      <c r="C932" s="1"/>
      <c r="D932" s="1"/>
      <c r="E932" s="1"/>
      <c r="F932" s="1"/>
      <c r="G932" s="1"/>
      <c r="H932" s="1"/>
      <c r="I932" s="1"/>
      <c r="J932" s="1"/>
      <c r="K932" s="1"/>
      <c r="L932" s="1"/>
      <c r="M932" s="1"/>
      <c r="N932" s="1"/>
      <c r="O932" s="1"/>
      <c r="P932" s="1"/>
    </row>
    <row r="933" ht="15.75" customHeight="1">
      <c r="A933" s="1"/>
      <c r="B933" s="1"/>
      <c r="C933" s="1"/>
      <c r="D933" s="1"/>
      <c r="E933" s="1"/>
      <c r="F933" s="1"/>
      <c r="G933" s="1"/>
      <c r="H933" s="1"/>
      <c r="I933" s="1"/>
      <c r="J933" s="1"/>
      <c r="K933" s="1"/>
      <c r="L933" s="1"/>
      <c r="M933" s="1"/>
      <c r="N933" s="1"/>
      <c r="O933" s="1"/>
      <c r="P933" s="1"/>
    </row>
    <row r="934" ht="15.75" customHeight="1">
      <c r="A934" s="1"/>
      <c r="B934" s="1"/>
      <c r="C934" s="1"/>
      <c r="D934" s="1"/>
      <c r="E934" s="1"/>
      <c r="F934" s="1"/>
      <c r="G934" s="1"/>
      <c r="H934" s="1"/>
      <c r="I934" s="1"/>
      <c r="J934" s="1"/>
      <c r="K934" s="1"/>
      <c r="L934" s="1"/>
      <c r="M934" s="1"/>
      <c r="N934" s="1"/>
      <c r="O934" s="1"/>
      <c r="P934" s="1"/>
    </row>
    <row r="935" ht="15.75" customHeight="1">
      <c r="A935" s="1"/>
      <c r="B935" s="1"/>
      <c r="C935" s="1"/>
      <c r="D935" s="1"/>
      <c r="E935" s="1"/>
      <c r="F935" s="1"/>
      <c r="G935" s="1"/>
      <c r="H935" s="1"/>
      <c r="I935" s="1"/>
      <c r="J935" s="1"/>
      <c r="K935" s="1"/>
      <c r="L935" s="1"/>
      <c r="M935" s="1"/>
      <c r="N935" s="1"/>
      <c r="O935" s="1"/>
      <c r="P935" s="1"/>
    </row>
    <row r="936" ht="15.75" customHeight="1">
      <c r="A936" s="1"/>
      <c r="B936" s="1"/>
      <c r="C936" s="1"/>
      <c r="D936" s="1"/>
      <c r="E936" s="1"/>
      <c r="F936" s="1"/>
      <c r="G936" s="1"/>
      <c r="H936" s="1"/>
      <c r="I936" s="1"/>
      <c r="J936" s="1"/>
      <c r="K936" s="1"/>
      <c r="L936" s="1"/>
      <c r="M936" s="1"/>
      <c r="N936" s="1"/>
      <c r="O936" s="1"/>
      <c r="P936" s="1"/>
    </row>
    <row r="937" ht="15.75" customHeight="1">
      <c r="A937" s="1"/>
      <c r="B937" s="1"/>
      <c r="C937" s="1"/>
      <c r="D937" s="1"/>
      <c r="E937" s="1"/>
      <c r="F937" s="1"/>
      <c r="G937" s="1"/>
      <c r="H937" s="1"/>
      <c r="I937" s="1"/>
      <c r="J937" s="1"/>
      <c r="K937" s="1"/>
      <c r="L937" s="1"/>
      <c r="M937" s="1"/>
      <c r="N937" s="1"/>
      <c r="O937" s="1"/>
      <c r="P937" s="1"/>
    </row>
    <row r="938" ht="15.75" customHeight="1">
      <c r="A938" s="1"/>
      <c r="B938" s="1"/>
      <c r="C938" s="1"/>
      <c r="D938" s="1"/>
      <c r="E938" s="1"/>
      <c r="F938" s="1"/>
      <c r="G938" s="1"/>
      <c r="H938" s="1"/>
      <c r="I938" s="1"/>
      <c r="J938" s="1"/>
      <c r="K938" s="1"/>
      <c r="L938" s="1"/>
      <c r="M938" s="1"/>
      <c r="N938" s="1"/>
      <c r="O938" s="1"/>
      <c r="P938" s="1"/>
    </row>
    <row r="939" ht="15.75" customHeight="1">
      <c r="A939" s="1"/>
      <c r="B939" s="1"/>
      <c r="C939" s="1"/>
      <c r="D939" s="1"/>
      <c r="E939" s="1"/>
      <c r="F939" s="1"/>
      <c r="G939" s="1"/>
      <c r="H939" s="1"/>
      <c r="I939" s="1"/>
      <c r="J939" s="1"/>
      <c r="K939" s="1"/>
      <c r="L939" s="1"/>
      <c r="M939" s="1"/>
      <c r="N939" s="1"/>
      <c r="O939" s="1"/>
      <c r="P939" s="1"/>
    </row>
    <row r="940" ht="15.75" customHeight="1">
      <c r="A940" s="1"/>
      <c r="B940" s="1"/>
      <c r="C940" s="1"/>
      <c r="D940" s="1"/>
      <c r="E940" s="1"/>
      <c r="F940" s="1"/>
      <c r="G940" s="1"/>
      <c r="H940" s="1"/>
      <c r="I940" s="1"/>
      <c r="J940" s="1"/>
      <c r="K940" s="1"/>
      <c r="L940" s="1"/>
      <c r="M940" s="1"/>
      <c r="N940" s="1"/>
      <c r="O940" s="1"/>
      <c r="P940" s="1"/>
    </row>
    <row r="941" ht="15.75" customHeight="1">
      <c r="A941" s="1"/>
      <c r="B941" s="1"/>
      <c r="C941" s="1"/>
      <c r="D941" s="1"/>
      <c r="E941" s="1"/>
      <c r="F941" s="1"/>
      <c r="G941" s="1"/>
      <c r="H941" s="1"/>
      <c r="I941" s="1"/>
      <c r="J941" s="1"/>
      <c r="K941" s="1"/>
      <c r="L941" s="1"/>
      <c r="M941" s="1"/>
      <c r="N941" s="1"/>
      <c r="O941" s="1"/>
      <c r="P941" s="1"/>
    </row>
    <row r="942" ht="15.75" customHeight="1">
      <c r="A942" s="1"/>
      <c r="B942" s="1"/>
      <c r="C942" s="1"/>
      <c r="D942" s="1"/>
      <c r="E942" s="1"/>
      <c r="F942" s="1"/>
      <c r="G942" s="1"/>
      <c r="H942" s="1"/>
      <c r="I942" s="1"/>
      <c r="J942" s="1"/>
      <c r="K942" s="1"/>
      <c r="L942" s="1"/>
      <c r="M942" s="1"/>
      <c r="N942" s="1"/>
      <c r="O942" s="1"/>
      <c r="P942" s="1"/>
    </row>
    <row r="943" ht="15.75" customHeight="1">
      <c r="A943" s="1"/>
      <c r="B943" s="1"/>
      <c r="C943" s="1"/>
      <c r="D943" s="1"/>
      <c r="E943" s="1"/>
      <c r="F943" s="1"/>
      <c r="G943" s="1"/>
      <c r="H943" s="1"/>
      <c r="I943" s="1"/>
      <c r="J943" s="1"/>
      <c r="K943" s="1"/>
      <c r="L943" s="1"/>
      <c r="M943" s="1"/>
      <c r="N943" s="1"/>
      <c r="O943" s="1"/>
      <c r="P943" s="1"/>
    </row>
    <row r="944" ht="15.75" customHeight="1">
      <c r="A944" s="1"/>
      <c r="B944" s="1"/>
      <c r="C944" s="1"/>
      <c r="D944" s="1"/>
      <c r="E944" s="1"/>
      <c r="F944" s="1"/>
      <c r="G944" s="1"/>
      <c r="H944" s="1"/>
      <c r="I944" s="1"/>
      <c r="J944" s="1"/>
      <c r="K944" s="1"/>
      <c r="L944" s="1"/>
      <c r="M944" s="1"/>
      <c r="N944" s="1"/>
      <c r="O944" s="1"/>
      <c r="P944" s="1"/>
    </row>
    <row r="945" ht="15.75" customHeight="1">
      <c r="A945" s="1"/>
      <c r="B945" s="1"/>
      <c r="C945" s="1"/>
      <c r="D945" s="1"/>
      <c r="E945" s="1"/>
      <c r="F945" s="1"/>
      <c r="G945" s="1"/>
      <c r="H945" s="1"/>
      <c r="I945" s="1"/>
      <c r="J945" s="1"/>
      <c r="K945" s="1"/>
      <c r="L945" s="1"/>
      <c r="M945" s="1"/>
      <c r="N945" s="1"/>
      <c r="O945" s="1"/>
      <c r="P945" s="1"/>
    </row>
    <row r="946" ht="15.75" customHeight="1">
      <c r="A946" s="1"/>
      <c r="B946" s="1"/>
      <c r="C946" s="1"/>
      <c r="D946" s="1"/>
      <c r="E946" s="1"/>
      <c r="F946" s="1"/>
      <c r="G946" s="1"/>
      <c r="H946" s="1"/>
      <c r="I946" s="1"/>
      <c r="J946" s="1"/>
      <c r="K946" s="1"/>
      <c r="L946" s="1"/>
      <c r="M946" s="1"/>
      <c r="N946" s="1"/>
      <c r="O946" s="1"/>
      <c r="P946" s="1"/>
    </row>
    <row r="947" ht="15.75" customHeight="1">
      <c r="A947" s="1"/>
      <c r="B947" s="1"/>
      <c r="C947" s="1"/>
      <c r="D947" s="1"/>
      <c r="E947" s="1"/>
      <c r="F947" s="1"/>
      <c r="G947" s="1"/>
      <c r="H947" s="1"/>
      <c r="I947" s="1"/>
      <c r="J947" s="1"/>
      <c r="K947" s="1"/>
      <c r="L947" s="1"/>
      <c r="M947" s="1"/>
      <c r="N947" s="1"/>
      <c r="O947" s="1"/>
      <c r="P947" s="1"/>
    </row>
    <row r="948" ht="15.75" customHeight="1">
      <c r="A948" s="1"/>
      <c r="B948" s="1"/>
      <c r="C948" s="1"/>
      <c r="D948" s="1"/>
      <c r="E948" s="1"/>
      <c r="F948" s="1"/>
      <c r="G948" s="1"/>
      <c r="H948" s="1"/>
      <c r="I948" s="1"/>
      <c r="J948" s="1"/>
      <c r="K948" s="1"/>
      <c r="L948" s="1"/>
      <c r="M948" s="1"/>
      <c r="N948" s="1"/>
      <c r="O948" s="1"/>
      <c r="P948" s="1"/>
    </row>
    <row r="949" ht="15.75" customHeight="1">
      <c r="A949" s="1"/>
      <c r="B949" s="1"/>
      <c r="C949" s="1"/>
      <c r="D949" s="1"/>
      <c r="E949" s="1"/>
      <c r="F949" s="1"/>
      <c r="G949" s="1"/>
      <c r="H949" s="1"/>
      <c r="I949" s="1"/>
      <c r="J949" s="1"/>
      <c r="K949" s="1"/>
      <c r="L949" s="1"/>
      <c r="M949" s="1"/>
      <c r="N949" s="1"/>
      <c r="O949" s="1"/>
      <c r="P949" s="1"/>
    </row>
    <row r="950" ht="15.75" customHeight="1">
      <c r="A950" s="1"/>
      <c r="B950" s="1"/>
      <c r="C950" s="1"/>
      <c r="D950" s="1"/>
      <c r="E950" s="1"/>
      <c r="F950" s="1"/>
      <c r="G950" s="1"/>
      <c r="H950" s="1"/>
      <c r="I950" s="1"/>
      <c r="J950" s="1"/>
      <c r="K950" s="1"/>
      <c r="L950" s="1"/>
      <c r="M950" s="1"/>
      <c r="N950" s="1"/>
      <c r="O950" s="1"/>
      <c r="P950" s="1"/>
    </row>
    <row r="951" ht="15.75" customHeight="1">
      <c r="A951" s="1"/>
      <c r="B951" s="1"/>
      <c r="C951" s="1"/>
      <c r="D951" s="1"/>
      <c r="E951" s="1"/>
      <c r="F951" s="1"/>
      <c r="G951" s="1"/>
      <c r="H951" s="1"/>
      <c r="I951" s="1"/>
      <c r="J951" s="1"/>
      <c r="K951" s="1"/>
      <c r="L951" s="1"/>
      <c r="M951" s="1"/>
      <c r="N951" s="1"/>
      <c r="O951" s="1"/>
      <c r="P951" s="1"/>
    </row>
    <row r="952" ht="15.75" customHeight="1">
      <c r="A952" s="1"/>
      <c r="B952" s="1"/>
      <c r="C952" s="1"/>
      <c r="D952" s="1"/>
      <c r="E952" s="1"/>
      <c r="F952" s="1"/>
      <c r="G952" s="1"/>
      <c r="H952" s="1"/>
      <c r="I952" s="1"/>
      <c r="J952" s="1"/>
      <c r="K952" s="1"/>
      <c r="L952" s="1"/>
      <c r="M952" s="1"/>
      <c r="N952" s="1"/>
      <c r="O952" s="1"/>
      <c r="P952" s="1"/>
    </row>
    <row r="953" ht="15.75" customHeight="1">
      <c r="A953" s="1"/>
      <c r="B953" s="1"/>
      <c r="C953" s="1"/>
      <c r="D953" s="1"/>
      <c r="E953" s="1"/>
      <c r="F953" s="1"/>
      <c r="G953" s="1"/>
      <c r="H953" s="1"/>
      <c r="I953" s="1"/>
      <c r="J953" s="1"/>
      <c r="K953" s="1"/>
      <c r="L953" s="1"/>
      <c r="M953" s="1"/>
      <c r="N953" s="1"/>
      <c r="O953" s="1"/>
      <c r="P953" s="1"/>
    </row>
    <row r="954" ht="15.75" customHeight="1">
      <c r="A954" s="1"/>
      <c r="B954" s="1"/>
      <c r="C954" s="1"/>
      <c r="D954" s="1"/>
      <c r="E954" s="1"/>
      <c r="F954" s="1"/>
      <c r="G954" s="1"/>
      <c r="H954" s="1"/>
      <c r="I954" s="1"/>
      <c r="J954" s="1"/>
      <c r="K954" s="1"/>
      <c r="L954" s="1"/>
      <c r="M954" s="1"/>
      <c r="N954" s="1"/>
      <c r="O954" s="1"/>
      <c r="P954" s="1"/>
    </row>
    <row r="955" ht="15.75" customHeight="1">
      <c r="A955" s="1"/>
      <c r="B955" s="1"/>
      <c r="C955" s="1"/>
      <c r="D955" s="1"/>
      <c r="E955" s="1"/>
      <c r="F955" s="1"/>
      <c r="G955" s="1"/>
      <c r="H955" s="1"/>
      <c r="I955" s="1"/>
      <c r="J955" s="1"/>
      <c r="K955" s="1"/>
      <c r="L955" s="1"/>
      <c r="M955" s="1"/>
      <c r="N955" s="1"/>
      <c r="O955" s="1"/>
      <c r="P955" s="1"/>
    </row>
    <row r="956" ht="15.75" customHeight="1">
      <c r="A956" s="1"/>
      <c r="B956" s="1"/>
      <c r="C956" s="1"/>
      <c r="D956" s="1"/>
      <c r="E956" s="1"/>
      <c r="F956" s="1"/>
      <c r="G956" s="1"/>
      <c r="H956" s="1"/>
      <c r="I956" s="1"/>
      <c r="J956" s="1"/>
      <c r="K956" s="1"/>
      <c r="L956" s="1"/>
      <c r="M956" s="1"/>
      <c r="N956" s="1"/>
      <c r="O956" s="1"/>
      <c r="P956" s="1"/>
    </row>
    <row r="957" ht="15.75" customHeight="1">
      <c r="A957" s="1"/>
      <c r="B957" s="1"/>
      <c r="C957" s="1"/>
      <c r="D957" s="1"/>
      <c r="E957" s="1"/>
      <c r="F957" s="1"/>
      <c r="G957" s="1"/>
      <c r="H957" s="1"/>
      <c r="I957" s="1"/>
      <c r="J957" s="1"/>
      <c r="K957" s="1"/>
      <c r="L957" s="1"/>
      <c r="M957" s="1"/>
      <c r="N957" s="1"/>
      <c r="O957" s="1"/>
      <c r="P957" s="1"/>
    </row>
    <row r="958" ht="15.75" customHeight="1">
      <c r="A958" s="1"/>
      <c r="B958" s="1"/>
      <c r="C958" s="1"/>
      <c r="D958" s="1"/>
      <c r="E958" s="1"/>
      <c r="F958" s="1"/>
      <c r="G958" s="1"/>
      <c r="H958" s="1"/>
      <c r="I958" s="1"/>
      <c r="J958" s="1"/>
      <c r="K958" s="1"/>
      <c r="L958" s="1"/>
      <c r="M958" s="1"/>
      <c r="N958" s="1"/>
      <c r="O958" s="1"/>
      <c r="P958" s="1"/>
    </row>
    <row r="959" ht="15.75" customHeight="1">
      <c r="A959" s="1"/>
      <c r="B959" s="1"/>
      <c r="C959" s="1"/>
      <c r="D959" s="1"/>
      <c r="E959" s="1"/>
      <c r="F959" s="1"/>
      <c r="G959" s="1"/>
      <c r="H959" s="1"/>
      <c r="I959" s="1"/>
      <c r="J959" s="1"/>
      <c r="K959" s="1"/>
      <c r="L959" s="1"/>
      <c r="M959" s="1"/>
      <c r="N959" s="1"/>
      <c r="O959" s="1"/>
      <c r="P959" s="1"/>
    </row>
    <row r="960" ht="15.75" customHeight="1">
      <c r="A960" s="1"/>
      <c r="B960" s="1"/>
      <c r="C960" s="1"/>
      <c r="D960" s="1"/>
      <c r="E960" s="1"/>
      <c r="F960" s="1"/>
      <c r="G960" s="1"/>
      <c r="H960" s="1"/>
      <c r="I960" s="1"/>
      <c r="J960" s="1"/>
      <c r="K960" s="1"/>
      <c r="L960" s="1"/>
      <c r="M960" s="1"/>
      <c r="N960" s="1"/>
      <c r="O960" s="1"/>
      <c r="P960" s="1"/>
    </row>
    <row r="961" ht="15.75" customHeight="1">
      <c r="A961" s="1"/>
      <c r="B961" s="1"/>
      <c r="C961" s="1"/>
      <c r="D961" s="1"/>
      <c r="E961" s="1"/>
      <c r="F961" s="1"/>
      <c r="G961" s="1"/>
      <c r="H961" s="1"/>
      <c r="I961" s="1"/>
      <c r="J961" s="1"/>
      <c r="K961" s="1"/>
      <c r="L961" s="1"/>
      <c r="M961" s="1"/>
      <c r="N961" s="1"/>
      <c r="O961" s="1"/>
      <c r="P961" s="1"/>
    </row>
    <row r="962" ht="15.75" customHeight="1">
      <c r="A962" s="1"/>
      <c r="B962" s="1"/>
      <c r="C962" s="1"/>
      <c r="D962" s="1"/>
      <c r="E962" s="1"/>
      <c r="F962" s="1"/>
      <c r="G962" s="1"/>
      <c r="H962" s="1"/>
      <c r="I962" s="1"/>
      <c r="J962" s="1"/>
      <c r="K962" s="1"/>
      <c r="L962" s="1"/>
      <c r="M962" s="1"/>
      <c r="N962" s="1"/>
      <c r="O962" s="1"/>
      <c r="P962" s="1"/>
    </row>
    <row r="963" ht="15.75" customHeight="1">
      <c r="A963" s="1"/>
      <c r="B963" s="1"/>
      <c r="C963" s="1"/>
      <c r="D963" s="1"/>
      <c r="E963" s="1"/>
      <c r="F963" s="1"/>
      <c r="G963" s="1"/>
      <c r="H963" s="1"/>
      <c r="I963" s="1"/>
      <c r="J963" s="1"/>
      <c r="K963" s="1"/>
      <c r="L963" s="1"/>
      <c r="M963" s="1"/>
      <c r="N963" s="1"/>
      <c r="O963" s="1"/>
      <c r="P963" s="1"/>
    </row>
    <row r="964" ht="15.75" customHeight="1">
      <c r="A964" s="1"/>
      <c r="B964" s="1"/>
      <c r="C964" s="1"/>
      <c r="D964" s="1"/>
      <c r="E964" s="1"/>
      <c r="F964" s="1"/>
      <c r="G964" s="1"/>
      <c r="H964" s="1"/>
      <c r="I964" s="1"/>
      <c r="J964" s="1"/>
      <c r="K964" s="1"/>
      <c r="L964" s="1"/>
      <c r="M964" s="1"/>
      <c r="N964" s="1"/>
      <c r="O964" s="1"/>
      <c r="P964" s="1"/>
    </row>
    <row r="965" ht="15.75" customHeight="1">
      <c r="A965" s="1"/>
      <c r="B965" s="1"/>
      <c r="C965" s="1"/>
      <c r="D965" s="1"/>
      <c r="E965" s="1"/>
      <c r="F965" s="1"/>
      <c r="G965" s="1"/>
      <c r="H965" s="1"/>
      <c r="I965" s="1"/>
      <c r="J965" s="1"/>
      <c r="K965" s="1"/>
      <c r="L965" s="1"/>
      <c r="M965" s="1"/>
      <c r="N965" s="1"/>
      <c r="O965" s="1"/>
      <c r="P965" s="1"/>
    </row>
    <row r="966" ht="15.75" customHeight="1">
      <c r="A966" s="1"/>
      <c r="B966" s="1"/>
      <c r="C966" s="1"/>
      <c r="D966" s="1"/>
      <c r="E966" s="1"/>
      <c r="F966" s="1"/>
      <c r="G966" s="1"/>
      <c r="H966" s="1"/>
      <c r="I966" s="1"/>
      <c r="J966" s="1"/>
      <c r="K966" s="1"/>
      <c r="L966" s="1"/>
      <c r="M966" s="1"/>
      <c r="N966" s="1"/>
      <c r="O966" s="1"/>
      <c r="P966" s="1"/>
    </row>
    <row r="967" ht="15.75" customHeight="1">
      <c r="A967" s="1"/>
      <c r="B967" s="1"/>
      <c r="C967" s="1"/>
      <c r="D967" s="1"/>
      <c r="E967" s="1"/>
      <c r="F967" s="1"/>
      <c r="G967" s="1"/>
      <c r="H967" s="1"/>
      <c r="I967" s="1"/>
      <c r="J967" s="1"/>
      <c r="K967" s="1"/>
      <c r="L967" s="1"/>
      <c r="M967" s="1"/>
      <c r="N967" s="1"/>
      <c r="O967" s="1"/>
      <c r="P967" s="1"/>
    </row>
    <row r="968" ht="15.75" customHeight="1">
      <c r="A968" s="1"/>
      <c r="B968" s="1"/>
      <c r="C968" s="1"/>
      <c r="D968" s="1"/>
      <c r="E968" s="1"/>
      <c r="F968" s="1"/>
      <c r="G968" s="1"/>
      <c r="H968" s="1"/>
      <c r="I968" s="1"/>
      <c r="J968" s="1"/>
      <c r="K968" s="1"/>
      <c r="L968" s="1"/>
      <c r="M968" s="1"/>
      <c r="N968" s="1"/>
      <c r="O968" s="1"/>
      <c r="P968" s="1"/>
    </row>
    <row r="969" ht="15.75" customHeight="1">
      <c r="A969" s="1"/>
      <c r="B969" s="1"/>
      <c r="C969" s="1"/>
      <c r="D969" s="1"/>
      <c r="E969" s="1"/>
      <c r="F969" s="1"/>
      <c r="G969" s="1"/>
      <c r="H969" s="1"/>
      <c r="I969" s="1"/>
      <c r="J969" s="1"/>
      <c r="K969" s="1"/>
      <c r="L969" s="1"/>
      <c r="M969" s="1"/>
      <c r="N969" s="1"/>
      <c r="O969" s="1"/>
      <c r="P969" s="1"/>
    </row>
    <row r="970" ht="15.75" customHeight="1">
      <c r="A970" s="1"/>
      <c r="B970" s="1"/>
      <c r="C970" s="1"/>
      <c r="D970" s="1"/>
      <c r="E970" s="1"/>
      <c r="F970" s="1"/>
      <c r="G970" s="1"/>
      <c r="H970" s="1"/>
      <c r="I970" s="1"/>
      <c r="J970" s="1"/>
      <c r="K970" s="1"/>
      <c r="L970" s="1"/>
      <c r="M970" s="1"/>
      <c r="N970" s="1"/>
      <c r="O970" s="1"/>
      <c r="P970" s="1"/>
    </row>
    <row r="971" ht="15.75" customHeight="1">
      <c r="A971" s="1"/>
      <c r="B971" s="1"/>
      <c r="C971" s="1"/>
      <c r="D971" s="1"/>
      <c r="E971" s="1"/>
      <c r="F971" s="1"/>
      <c r="G971" s="1"/>
      <c r="H971" s="1"/>
      <c r="I971" s="1"/>
      <c r="J971" s="1"/>
      <c r="K971" s="1"/>
      <c r="L971" s="1"/>
      <c r="M971" s="1"/>
      <c r="N971" s="1"/>
      <c r="O971" s="1"/>
      <c r="P971" s="1"/>
    </row>
    <row r="972" ht="15.75" customHeight="1">
      <c r="A972" s="1"/>
      <c r="B972" s="1"/>
      <c r="C972" s="1"/>
      <c r="D972" s="1"/>
      <c r="E972" s="1"/>
      <c r="F972" s="1"/>
      <c r="G972" s="1"/>
      <c r="H972" s="1"/>
      <c r="I972" s="1"/>
      <c r="J972" s="1"/>
      <c r="K972" s="1"/>
      <c r="L972" s="1"/>
      <c r="M972" s="1"/>
      <c r="N972" s="1"/>
      <c r="O972" s="1"/>
      <c r="P972" s="1"/>
    </row>
    <row r="973" ht="15.75" customHeight="1">
      <c r="A973" s="1"/>
      <c r="B973" s="1"/>
      <c r="C973" s="1"/>
      <c r="D973" s="1"/>
      <c r="E973" s="1"/>
      <c r="F973" s="1"/>
      <c r="G973" s="1"/>
      <c r="H973" s="1"/>
      <c r="I973" s="1"/>
      <c r="J973" s="1"/>
      <c r="K973" s="1"/>
      <c r="L973" s="1"/>
      <c r="M973" s="1"/>
      <c r="N973" s="1"/>
      <c r="O973" s="1"/>
      <c r="P973" s="1"/>
    </row>
    <row r="974" ht="15.75" customHeight="1">
      <c r="A974" s="1"/>
      <c r="B974" s="1"/>
      <c r="C974" s="1"/>
      <c r="D974" s="1"/>
      <c r="E974" s="1"/>
      <c r="F974" s="1"/>
      <c r="G974" s="1"/>
      <c r="H974" s="1"/>
      <c r="I974" s="1"/>
      <c r="J974" s="1"/>
      <c r="K974" s="1"/>
      <c r="L974" s="1"/>
      <c r="M974" s="1"/>
      <c r="N974" s="1"/>
      <c r="O974" s="1"/>
      <c r="P974" s="1"/>
    </row>
    <row r="975" ht="15.75" customHeight="1">
      <c r="A975" s="1"/>
      <c r="B975" s="1"/>
      <c r="C975" s="1"/>
      <c r="D975" s="1"/>
      <c r="E975" s="1"/>
      <c r="F975" s="1"/>
      <c r="G975" s="1"/>
      <c r="H975" s="1"/>
      <c r="I975" s="1"/>
      <c r="J975" s="1"/>
      <c r="K975" s="1"/>
      <c r="L975" s="1"/>
      <c r="M975" s="1"/>
      <c r="N975" s="1"/>
      <c r="O975" s="1"/>
      <c r="P975" s="1"/>
    </row>
    <row r="976" ht="15.75" customHeight="1">
      <c r="A976" s="1"/>
      <c r="B976" s="1"/>
      <c r="C976" s="1"/>
      <c r="D976" s="1"/>
      <c r="E976" s="1"/>
      <c r="F976" s="1"/>
      <c r="G976" s="1"/>
      <c r="H976" s="1"/>
      <c r="I976" s="1"/>
      <c r="J976" s="1"/>
      <c r="K976" s="1"/>
      <c r="L976" s="1"/>
      <c r="M976" s="1"/>
      <c r="N976" s="1"/>
      <c r="O976" s="1"/>
      <c r="P976" s="1"/>
    </row>
    <row r="977" ht="15.75" customHeight="1">
      <c r="A977" s="1"/>
      <c r="B977" s="1"/>
      <c r="C977" s="1"/>
      <c r="D977" s="1"/>
      <c r="E977" s="1"/>
      <c r="F977" s="1"/>
      <c r="G977" s="1"/>
      <c r="H977" s="1"/>
      <c r="I977" s="1"/>
      <c r="J977" s="1"/>
      <c r="K977" s="1"/>
      <c r="L977" s="1"/>
      <c r="M977" s="1"/>
      <c r="N977" s="1"/>
      <c r="O977" s="1"/>
      <c r="P977" s="1"/>
    </row>
    <row r="978" ht="15.75" customHeight="1">
      <c r="A978" s="1"/>
      <c r="B978" s="1"/>
      <c r="C978" s="1"/>
      <c r="D978" s="1"/>
      <c r="E978" s="1"/>
      <c r="F978" s="1"/>
      <c r="G978" s="1"/>
      <c r="H978" s="1"/>
      <c r="I978" s="1"/>
      <c r="J978" s="1"/>
      <c r="K978" s="1"/>
      <c r="L978" s="1"/>
      <c r="M978" s="1"/>
      <c r="N978" s="1"/>
      <c r="O978" s="1"/>
      <c r="P978" s="1"/>
    </row>
    <row r="979" ht="15.75" customHeight="1">
      <c r="A979" s="1"/>
      <c r="B979" s="1"/>
      <c r="C979" s="1"/>
      <c r="D979" s="1"/>
      <c r="E979" s="1"/>
      <c r="F979" s="1"/>
      <c r="G979" s="1"/>
      <c r="H979" s="1"/>
      <c r="I979" s="1"/>
      <c r="J979" s="1"/>
      <c r="K979" s="1"/>
      <c r="L979" s="1"/>
      <c r="M979" s="1"/>
      <c r="N979" s="1"/>
      <c r="O979" s="1"/>
      <c r="P979" s="1"/>
    </row>
    <row r="980" ht="15.75" customHeight="1">
      <c r="A980" s="1"/>
      <c r="B980" s="1"/>
      <c r="C980" s="1"/>
      <c r="D980" s="1"/>
      <c r="E980" s="1"/>
      <c r="F980" s="1"/>
      <c r="G980" s="1"/>
      <c r="H980" s="1"/>
      <c r="I980" s="1"/>
      <c r="J980" s="1"/>
      <c r="K980" s="1"/>
      <c r="L980" s="1"/>
      <c r="M980" s="1"/>
      <c r="N980" s="1"/>
      <c r="O980" s="1"/>
      <c r="P980" s="1"/>
    </row>
    <row r="981" ht="15.75" customHeight="1">
      <c r="A981" s="1"/>
      <c r="B981" s="1"/>
      <c r="C981" s="1"/>
      <c r="D981" s="1"/>
      <c r="E981" s="1"/>
      <c r="F981" s="1"/>
      <c r="G981" s="1"/>
      <c r="H981" s="1"/>
      <c r="I981" s="1"/>
      <c r="J981" s="1"/>
      <c r="K981" s="1"/>
      <c r="L981" s="1"/>
      <c r="M981" s="1"/>
      <c r="N981" s="1"/>
      <c r="O981" s="1"/>
      <c r="P981" s="1"/>
    </row>
    <row r="982" ht="15.75" customHeight="1">
      <c r="A982" s="1"/>
      <c r="B982" s="1"/>
      <c r="C982" s="1"/>
      <c r="D982" s="1"/>
      <c r="E982" s="1"/>
      <c r="F982" s="1"/>
      <c r="G982" s="1"/>
      <c r="H982" s="1"/>
      <c r="I982" s="1"/>
      <c r="J982" s="1"/>
      <c r="K982" s="1"/>
      <c r="L982" s="1"/>
      <c r="M982" s="1"/>
      <c r="N982" s="1"/>
      <c r="O982" s="1"/>
      <c r="P982" s="1"/>
    </row>
    <row r="983" ht="15.75" customHeight="1">
      <c r="A983" s="1"/>
      <c r="B983" s="1"/>
      <c r="C983" s="1"/>
      <c r="D983" s="1"/>
      <c r="E983" s="1"/>
      <c r="F983" s="1"/>
      <c r="G983" s="1"/>
      <c r="H983" s="1"/>
      <c r="I983" s="1"/>
      <c r="J983" s="1"/>
      <c r="K983" s="1"/>
      <c r="L983" s="1"/>
      <c r="M983" s="1"/>
      <c r="N983" s="1"/>
      <c r="O983" s="1"/>
      <c r="P983" s="1"/>
    </row>
    <row r="984" ht="15.75" customHeight="1">
      <c r="A984" s="1"/>
      <c r="B984" s="1"/>
      <c r="C984" s="1"/>
      <c r="D984" s="1"/>
      <c r="E984" s="1"/>
      <c r="F984" s="1"/>
      <c r="G984" s="1"/>
      <c r="H984" s="1"/>
      <c r="I984" s="1"/>
      <c r="J984" s="1"/>
      <c r="K984" s="1"/>
      <c r="L984" s="1"/>
      <c r="M984" s="1"/>
      <c r="N984" s="1"/>
      <c r="O984" s="1"/>
      <c r="P984" s="1"/>
    </row>
    <row r="985" ht="15.75" customHeight="1">
      <c r="A985" s="1"/>
      <c r="B985" s="1"/>
      <c r="C985" s="1"/>
      <c r="D985" s="1"/>
      <c r="E985" s="1"/>
      <c r="F985" s="1"/>
      <c r="G985" s="1"/>
      <c r="H985" s="1"/>
      <c r="I985" s="1"/>
      <c r="J985" s="1"/>
      <c r="K985" s="1"/>
      <c r="L985" s="1"/>
      <c r="M985" s="1"/>
      <c r="N985" s="1"/>
      <c r="O985" s="1"/>
      <c r="P985" s="1"/>
    </row>
    <row r="986" ht="15.75" customHeight="1">
      <c r="A986" s="1"/>
      <c r="B986" s="1"/>
      <c r="C986" s="1"/>
      <c r="D986" s="1"/>
      <c r="E986" s="1"/>
      <c r="F986" s="1"/>
      <c r="G986" s="1"/>
      <c r="H986" s="1"/>
      <c r="I986" s="1"/>
      <c r="J986" s="1"/>
      <c r="K986" s="1"/>
      <c r="L986" s="1"/>
      <c r="M986" s="1"/>
      <c r="N986" s="1"/>
      <c r="O986" s="1"/>
      <c r="P986" s="1"/>
    </row>
    <row r="987" ht="15.75" customHeight="1">
      <c r="A987" s="1"/>
      <c r="B987" s="1"/>
      <c r="C987" s="1"/>
      <c r="D987" s="1"/>
      <c r="E987" s="1"/>
      <c r="F987" s="1"/>
      <c r="G987" s="1"/>
      <c r="H987" s="1"/>
      <c r="I987" s="1"/>
      <c r="J987" s="1"/>
      <c r="K987" s="1"/>
      <c r="L987" s="1"/>
      <c r="M987" s="1"/>
      <c r="N987" s="1"/>
      <c r="O987" s="1"/>
      <c r="P987" s="1"/>
    </row>
    <row r="988" ht="15.75" customHeight="1">
      <c r="A988" s="1"/>
      <c r="B988" s="1"/>
      <c r="C988" s="1"/>
      <c r="D988" s="1"/>
      <c r="E988" s="1"/>
      <c r="F988" s="1"/>
      <c r="G988" s="1"/>
      <c r="H988" s="1"/>
      <c r="I988" s="1"/>
      <c r="J988" s="1"/>
      <c r="K988" s="1"/>
      <c r="L988" s="1"/>
      <c r="M988" s="1"/>
      <c r="N988" s="1"/>
      <c r="O988" s="1"/>
      <c r="P988" s="1"/>
    </row>
    <row r="989" ht="15.75" customHeight="1">
      <c r="A989" s="1"/>
      <c r="B989" s="1"/>
      <c r="C989" s="1"/>
      <c r="D989" s="1"/>
      <c r="E989" s="1"/>
      <c r="F989" s="1"/>
      <c r="G989" s="1"/>
      <c r="H989" s="1"/>
      <c r="I989" s="1"/>
      <c r="J989" s="1"/>
      <c r="K989" s="1"/>
      <c r="L989" s="1"/>
      <c r="M989" s="1"/>
      <c r="N989" s="1"/>
      <c r="O989" s="1"/>
      <c r="P989" s="1"/>
    </row>
    <row r="990" ht="15.75" customHeight="1">
      <c r="A990" s="1"/>
      <c r="B990" s="1"/>
      <c r="C990" s="1"/>
      <c r="D990" s="1"/>
      <c r="E990" s="1"/>
      <c r="F990" s="1"/>
      <c r="G990" s="1"/>
      <c r="H990" s="1"/>
      <c r="I990" s="1"/>
      <c r="J990" s="1"/>
      <c r="K990" s="1"/>
      <c r="L990" s="1"/>
      <c r="M990" s="1"/>
      <c r="N990" s="1"/>
      <c r="O990" s="1"/>
      <c r="P990" s="1"/>
    </row>
    <row r="991" ht="15.75" customHeight="1">
      <c r="A991" s="1"/>
      <c r="B991" s="1"/>
      <c r="C991" s="1"/>
      <c r="D991" s="1"/>
      <c r="E991" s="1"/>
      <c r="F991" s="1"/>
      <c r="G991" s="1"/>
      <c r="H991" s="1"/>
      <c r="I991" s="1"/>
      <c r="J991" s="1"/>
      <c r="K991" s="1"/>
      <c r="L991" s="1"/>
      <c r="M991" s="1"/>
      <c r="N991" s="1"/>
      <c r="O991" s="1"/>
      <c r="P991" s="1"/>
    </row>
    <row r="992" ht="15.75" customHeight="1">
      <c r="A992" s="1"/>
      <c r="B992" s="1"/>
      <c r="C992" s="1"/>
      <c r="D992" s="1"/>
      <c r="E992" s="1"/>
      <c r="F992" s="1"/>
      <c r="G992" s="1"/>
      <c r="H992" s="1"/>
      <c r="I992" s="1"/>
      <c r="J992" s="1"/>
      <c r="K992" s="1"/>
      <c r="L992" s="1"/>
      <c r="M992" s="1"/>
      <c r="N992" s="1"/>
      <c r="O992" s="1"/>
      <c r="P992" s="1"/>
    </row>
    <row r="993" ht="15.75" customHeight="1">
      <c r="A993" s="1"/>
      <c r="B993" s="1"/>
      <c r="C993" s="1"/>
      <c r="D993" s="1"/>
      <c r="E993" s="1"/>
      <c r="F993" s="1"/>
      <c r="G993" s="1"/>
      <c r="H993" s="1"/>
      <c r="I993" s="1"/>
      <c r="J993" s="1"/>
      <c r="K993" s="1"/>
      <c r="L993" s="1"/>
      <c r="M993" s="1"/>
      <c r="N993" s="1"/>
      <c r="O993" s="1"/>
      <c r="P993" s="1"/>
    </row>
    <row r="994" ht="15.75" customHeight="1">
      <c r="A994" s="1"/>
      <c r="B994" s="1"/>
      <c r="C994" s="1"/>
      <c r="D994" s="1"/>
      <c r="E994" s="1"/>
      <c r="F994" s="1"/>
      <c r="G994" s="1"/>
      <c r="H994" s="1"/>
      <c r="I994" s="1"/>
      <c r="J994" s="1"/>
      <c r="K994" s="1"/>
      <c r="L994" s="1"/>
      <c r="M994" s="1"/>
      <c r="N994" s="1"/>
      <c r="O994" s="1"/>
      <c r="P994" s="1"/>
    </row>
    <row r="995" ht="15.75" customHeight="1">
      <c r="A995" s="1"/>
      <c r="B995" s="1"/>
      <c r="C995" s="1"/>
      <c r="D995" s="1"/>
      <c r="E995" s="1"/>
      <c r="F995" s="1"/>
      <c r="G995" s="1"/>
      <c r="H995" s="1"/>
      <c r="I995" s="1"/>
      <c r="J995" s="1"/>
      <c r="K995" s="1"/>
      <c r="L995" s="1"/>
      <c r="M995" s="1"/>
      <c r="N995" s="1"/>
      <c r="O995" s="1"/>
      <c r="P995" s="1"/>
    </row>
    <row r="996" ht="15.75" customHeight="1">
      <c r="A996" s="1"/>
      <c r="B996" s="1"/>
      <c r="C996" s="1"/>
      <c r="D996" s="1"/>
      <c r="E996" s="1"/>
      <c r="F996" s="1"/>
      <c r="G996" s="1"/>
      <c r="H996" s="1"/>
      <c r="I996" s="1"/>
      <c r="J996" s="1"/>
      <c r="K996" s="1"/>
      <c r="L996" s="1"/>
      <c r="M996" s="1"/>
      <c r="N996" s="1"/>
      <c r="O996" s="1"/>
      <c r="P996" s="1"/>
    </row>
    <row r="997" ht="15.75" customHeight="1">
      <c r="A997" s="1"/>
      <c r="B997" s="1"/>
      <c r="C997" s="1"/>
      <c r="D997" s="1"/>
      <c r="E997" s="1"/>
      <c r="F997" s="1"/>
      <c r="G997" s="1"/>
      <c r="H997" s="1"/>
      <c r="I997" s="1"/>
      <c r="J997" s="1"/>
      <c r="K997" s="1"/>
      <c r="L997" s="1"/>
      <c r="M997" s="1"/>
      <c r="N997" s="1"/>
      <c r="O997" s="1"/>
      <c r="P997" s="1"/>
    </row>
    <row r="998" ht="15.75" customHeight="1">
      <c r="A998" s="1"/>
      <c r="B998" s="1"/>
      <c r="C998" s="1"/>
      <c r="D998" s="1"/>
      <c r="E998" s="1"/>
      <c r="F998" s="1"/>
      <c r="G998" s="1"/>
      <c r="H998" s="1"/>
      <c r="I998" s="1"/>
      <c r="J998" s="1"/>
      <c r="K998" s="1"/>
      <c r="L998" s="1"/>
      <c r="M998" s="1"/>
      <c r="N998" s="1"/>
      <c r="O998" s="1"/>
      <c r="P998" s="1"/>
    </row>
    <row r="999" ht="15.75" customHeight="1">
      <c r="A999" s="1"/>
      <c r="B999" s="1"/>
      <c r="C999" s="1"/>
      <c r="D999" s="1"/>
      <c r="E999" s="1"/>
      <c r="F999" s="1"/>
      <c r="G999" s="1"/>
      <c r="H999" s="1"/>
      <c r="I999" s="1"/>
      <c r="J999" s="1"/>
      <c r="K999" s="1"/>
      <c r="L999" s="1"/>
      <c r="M999" s="1"/>
      <c r="N999" s="1"/>
      <c r="O999" s="1"/>
      <c r="P999" s="1"/>
    </row>
    <row r="1000" ht="15.75" customHeight="1">
      <c r="A1000" s="1"/>
      <c r="B1000" s="1"/>
      <c r="C1000" s="1"/>
      <c r="D1000" s="1"/>
      <c r="E1000" s="1"/>
      <c r="F1000" s="1"/>
      <c r="G1000" s="1"/>
      <c r="H1000" s="1"/>
      <c r="I1000" s="1"/>
      <c r="J1000" s="1"/>
      <c r="K1000" s="1"/>
      <c r="L1000" s="1"/>
      <c r="M1000" s="1"/>
      <c r="N1000" s="1"/>
      <c r="O1000" s="1"/>
      <c r="P1000" s="1"/>
    </row>
  </sheetData>
  <mergeCells count="17">
    <mergeCell ref="A3:N3"/>
    <mergeCell ref="O3:P3"/>
    <mergeCell ref="A5:C5"/>
    <mergeCell ref="E5:F5"/>
    <mergeCell ref="H5:I5"/>
    <mergeCell ref="E6:F13"/>
    <mergeCell ref="H6:I13"/>
    <mergeCell ref="O6:P6"/>
    <mergeCell ref="M35:N35"/>
    <mergeCell ref="O35:P35"/>
    <mergeCell ref="K5:L5"/>
    <mergeCell ref="K6:L13"/>
    <mergeCell ref="D34:E34"/>
    <mergeCell ref="G34:I34"/>
    <mergeCell ref="L34:P34"/>
    <mergeCell ref="D35:E40"/>
    <mergeCell ref="G35:I40"/>
  </mergeCells>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1.71"/>
    <col customWidth="1" min="2" max="2" width="17.71"/>
    <col customWidth="1" min="3" max="3" width="21.0"/>
    <col customWidth="1" min="4" max="4" width="20.43"/>
    <col customWidth="1" min="5" max="5" width="17.71"/>
    <col customWidth="1" min="6" max="6" width="11.14"/>
    <col customWidth="1" min="7" max="7" width="72.0"/>
    <col customWidth="1" min="8" max="26" width="10.86"/>
  </cols>
  <sheetData>
    <row r="1" ht="15.75" customHeight="1">
      <c r="A1" s="257" t="s">
        <v>232</v>
      </c>
      <c r="B1" s="258"/>
      <c r="C1" s="259"/>
      <c r="D1" s="258" t="s">
        <v>233</v>
      </c>
      <c r="E1" s="49"/>
      <c r="F1" s="1"/>
      <c r="G1" s="27" t="s">
        <v>234</v>
      </c>
      <c r="H1" s="1"/>
      <c r="I1" s="1"/>
      <c r="J1" s="1"/>
      <c r="K1" s="1"/>
      <c r="L1" s="1"/>
      <c r="M1" s="1"/>
      <c r="N1" s="1"/>
      <c r="O1" s="1"/>
      <c r="P1" s="1"/>
      <c r="Q1" s="1"/>
      <c r="R1" s="1"/>
      <c r="S1" s="1"/>
      <c r="T1" s="1"/>
      <c r="U1" s="1"/>
      <c r="V1" s="1"/>
      <c r="W1" s="1"/>
      <c r="X1" s="1"/>
      <c r="Y1" s="1"/>
      <c r="Z1" s="1"/>
    </row>
    <row r="2" ht="15.75" customHeight="1">
      <c r="A2" s="54"/>
      <c r="B2" s="260" t="s">
        <v>235</v>
      </c>
      <c r="C2" s="260" t="s">
        <v>236</v>
      </c>
      <c r="D2" s="260" t="s">
        <v>178</v>
      </c>
      <c r="E2" s="261" t="s">
        <v>179</v>
      </c>
      <c r="F2" s="1"/>
      <c r="G2" s="262" t="s">
        <v>237</v>
      </c>
      <c r="H2" s="1"/>
      <c r="I2" s="1"/>
      <c r="J2" s="1"/>
      <c r="K2" s="1"/>
      <c r="L2" s="1"/>
      <c r="M2" s="1"/>
      <c r="N2" s="1"/>
      <c r="O2" s="1"/>
      <c r="P2" s="1"/>
      <c r="Q2" s="1"/>
      <c r="R2" s="1"/>
      <c r="S2" s="1"/>
      <c r="T2" s="1"/>
      <c r="U2" s="1"/>
      <c r="V2" s="1"/>
      <c r="W2" s="1"/>
      <c r="X2" s="1"/>
      <c r="Y2" s="1"/>
      <c r="Z2" s="1"/>
    </row>
    <row r="3" ht="15.75" customHeight="1">
      <c r="A3" s="18" t="s">
        <v>238</v>
      </c>
      <c r="B3" s="263">
        <f>'Input sheet'!J25</f>
        <v>0.08879891304</v>
      </c>
      <c r="C3" s="263" t="str">
        <f>'Input sheet'!I25</f>
        <v>#DIV/0!</v>
      </c>
      <c r="D3" s="263">
        <f>C7/B7-1</f>
        <v>0.8</v>
      </c>
      <c r="E3" s="263">
        <f>(D7/B7)^(1/5)-1</f>
        <v>0.3874239364</v>
      </c>
      <c r="F3" s="1"/>
      <c r="G3" s="262" t="s">
        <v>239</v>
      </c>
      <c r="H3" s="1"/>
      <c r="I3" s="1"/>
      <c r="J3" s="1"/>
      <c r="K3" s="1"/>
      <c r="L3" s="1"/>
      <c r="M3" s="1"/>
      <c r="N3" s="1"/>
      <c r="O3" s="1"/>
      <c r="P3" s="1"/>
      <c r="Q3" s="1"/>
      <c r="R3" s="1"/>
      <c r="S3" s="1"/>
      <c r="T3" s="1"/>
      <c r="U3" s="1"/>
      <c r="V3" s="1"/>
      <c r="W3" s="1"/>
      <c r="X3" s="1"/>
      <c r="Y3" s="1"/>
      <c r="Z3" s="1"/>
    </row>
    <row r="4" ht="15.75" customHeight="1">
      <c r="A4" s="1"/>
      <c r="B4" s="264"/>
      <c r="C4" s="264"/>
      <c r="D4" s="264"/>
      <c r="E4" s="264"/>
      <c r="F4" s="1"/>
      <c r="G4" s="1"/>
      <c r="H4" s="1"/>
      <c r="I4" s="1"/>
      <c r="J4" s="1"/>
      <c r="K4" s="1"/>
      <c r="L4" s="1"/>
      <c r="M4" s="1"/>
      <c r="N4" s="1"/>
      <c r="O4" s="1"/>
      <c r="P4" s="1"/>
      <c r="Q4" s="1"/>
      <c r="R4" s="1"/>
      <c r="S4" s="1"/>
      <c r="T4" s="1"/>
      <c r="U4" s="1"/>
      <c r="V4" s="1"/>
      <c r="W4" s="1"/>
      <c r="X4" s="1"/>
      <c r="Y4" s="1"/>
      <c r="Z4" s="1"/>
    </row>
    <row r="5" ht="15.75" customHeight="1">
      <c r="A5" s="257" t="s">
        <v>240</v>
      </c>
      <c r="B5" s="259"/>
      <c r="C5" s="259"/>
      <c r="D5" s="259"/>
      <c r="E5" s="265"/>
      <c r="F5" s="1"/>
      <c r="G5" s="1"/>
      <c r="H5" s="1"/>
      <c r="I5" s="1"/>
      <c r="J5" s="1"/>
      <c r="K5" s="1"/>
      <c r="L5" s="1"/>
      <c r="M5" s="1"/>
      <c r="N5" s="1"/>
      <c r="O5" s="1"/>
      <c r="P5" s="1"/>
      <c r="Q5" s="1"/>
      <c r="R5" s="1"/>
      <c r="S5" s="1"/>
      <c r="T5" s="1"/>
      <c r="U5" s="1"/>
      <c r="V5" s="1"/>
      <c r="W5" s="1"/>
      <c r="X5" s="1"/>
      <c r="Y5" s="1"/>
      <c r="Z5" s="1"/>
    </row>
    <row r="6" ht="15.75" customHeight="1">
      <c r="A6" s="54"/>
      <c r="B6" s="264" t="s">
        <v>236</v>
      </c>
      <c r="C6" s="264" t="s">
        <v>178</v>
      </c>
      <c r="D6" s="264" t="s">
        <v>241</v>
      </c>
      <c r="E6" s="218" t="s">
        <v>242</v>
      </c>
      <c r="F6" s="1"/>
      <c r="G6" s="18" t="s">
        <v>243</v>
      </c>
      <c r="H6" s="1"/>
      <c r="I6" s="1"/>
      <c r="J6" s="1"/>
      <c r="K6" s="1"/>
      <c r="L6" s="1"/>
      <c r="M6" s="1"/>
      <c r="N6" s="1"/>
      <c r="O6" s="1"/>
      <c r="P6" s="1"/>
      <c r="Q6" s="1"/>
      <c r="R6" s="1"/>
      <c r="S6" s="1"/>
      <c r="T6" s="1"/>
      <c r="U6" s="1"/>
      <c r="V6" s="1"/>
      <c r="W6" s="1"/>
      <c r="X6" s="1"/>
      <c r="Y6" s="1"/>
      <c r="Z6" s="1"/>
    </row>
    <row r="7" ht="15.75" customHeight="1">
      <c r="A7" s="226" t="s">
        <v>18</v>
      </c>
      <c r="B7" s="266">
        <f>'Valuation output'!B3+'Valuation output'!B14+'Valuation output'!B23</f>
        <v>79774</v>
      </c>
      <c r="C7" s="266">
        <f>'Valuation output'!C3+'Valuation output'!C14+'Valuation output'!C23</f>
        <v>143593.2</v>
      </c>
      <c r="D7" s="266">
        <f>'Valuation output'!G3+'Valuation output'!G14+'Valuation output'!G23</f>
        <v>410116.5385</v>
      </c>
      <c r="E7" s="266">
        <f>'Valuation output'!L3+'Valuation output'!L14+'Valuation output'!L23</f>
        <v>800932.8201</v>
      </c>
      <c r="F7" s="1"/>
      <c r="G7" s="18" t="s">
        <v>244</v>
      </c>
      <c r="H7" s="1"/>
      <c r="I7" s="1"/>
      <c r="J7" s="1"/>
      <c r="K7" s="1"/>
      <c r="L7" s="1"/>
      <c r="M7" s="1"/>
      <c r="N7" s="1"/>
      <c r="O7" s="1"/>
      <c r="P7" s="1"/>
      <c r="Q7" s="1"/>
      <c r="R7" s="1"/>
      <c r="S7" s="1"/>
      <c r="T7" s="1"/>
      <c r="U7" s="1"/>
      <c r="V7" s="1"/>
      <c r="W7" s="1"/>
      <c r="X7" s="1"/>
      <c r="Y7" s="1"/>
      <c r="Z7" s="1"/>
    </row>
    <row r="8" ht="15.75" customHeight="1">
      <c r="A8" s="1"/>
      <c r="B8" s="264"/>
      <c r="C8" s="264"/>
      <c r="D8" s="264"/>
      <c r="E8" s="264"/>
      <c r="F8" s="1"/>
      <c r="G8" s="18" t="s">
        <v>245</v>
      </c>
      <c r="H8" s="1"/>
      <c r="I8" s="1"/>
      <c r="J8" s="1"/>
      <c r="K8" s="1"/>
      <c r="L8" s="1"/>
      <c r="M8" s="1"/>
      <c r="N8" s="1"/>
      <c r="O8" s="1"/>
      <c r="P8" s="1"/>
      <c r="Q8" s="1"/>
      <c r="R8" s="1"/>
      <c r="S8" s="1"/>
      <c r="T8" s="1"/>
      <c r="U8" s="1"/>
      <c r="V8" s="1"/>
      <c r="W8" s="1"/>
      <c r="X8" s="1"/>
      <c r="Y8" s="1"/>
      <c r="Z8" s="1"/>
    </row>
    <row r="9" ht="15.75" customHeight="1">
      <c r="A9" s="1"/>
      <c r="B9" s="264"/>
      <c r="C9" s="264"/>
      <c r="D9" s="264"/>
      <c r="E9" s="264"/>
      <c r="F9" s="1"/>
      <c r="G9" s="18" t="s">
        <v>246</v>
      </c>
      <c r="H9" s="1"/>
      <c r="I9" s="1"/>
      <c r="J9" s="1"/>
      <c r="K9" s="1"/>
      <c r="L9" s="1"/>
      <c r="M9" s="1"/>
      <c r="N9" s="1"/>
      <c r="O9" s="1"/>
      <c r="P9" s="1"/>
      <c r="Q9" s="1"/>
      <c r="R9" s="1"/>
      <c r="S9" s="1"/>
      <c r="T9" s="1"/>
      <c r="U9" s="1"/>
      <c r="V9" s="1"/>
      <c r="W9" s="1"/>
      <c r="X9" s="1"/>
      <c r="Y9" s="1"/>
      <c r="Z9" s="1"/>
    </row>
    <row r="10" ht="15.75" customHeight="1">
      <c r="A10" s="1"/>
      <c r="B10" s="264"/>
      <c r="C10" s="264"/>
      <c r="D10" s="264"/>
      <c r="E10" s="264"/>
      <c r="F10" s="1"/>
      <c r="G10" s="1"/>
      <c r="H10" s="1"/>
      <c r="I10" s="1"/>
      <c r="J10" s="1"/>
      <c r="K10" s="1"/>
      <c r="L10" s="1"/>
      <c r="M10" s="1"/>
      <c r="N10" s="1"/>
      <c r="O10" s="1"/>
      <c r="P10" s="1"/>
      <c r="Q10" s="1"/>
      <c r="R10" s="1"/>
      <c r="S10" s="1"/>
      <c r="T10" s="1"/>
      <c r="U10" s="1"/>
      <c r="V10" s="1"/>
      <c r="W10" s="1"/>
      <c r="X10" s="1"/>
      <c r="Y10" s="1"/>
      <c r="Z10" s="1"/>
    </row>
    <row r="11" ht="15.75" customHeight="1">
      <c r="A11" s="257" t="s">
        <v>247</v>
      </c>
      <c r="B11" s="267" t="s">
        <v>236</v>
      </c>
      <c r="C11" s="267" t="s">
        <v>178</v>
      </c>
      <c r="D11" s="267" t="s">
        <v>241</v>
      </c>
      <c r="E11" s="268" t="s">
        <v>242</v>
      </c>
      <c r="F11" s="1"/>
      <c r="G11" s="18" t="s">
        <v>248</v>
      </c>
      <c r="H11" s="1"/>
      <c r="I11" s="1"/>
      <c r="J11" s="1"/>
      <c r="K11" s="1"/>
      <c r="L11" s="1"/>
      <c r="M11" s="1"/>
      <c r="N11" s="1"/>
      <c r="O11" s="1"/>
      <c r="P11" s="1"/>
      <c r="Q11" s="1"/>
      <c r="R11" s="1"/>
      <c r="S11" s="1"/>
      <c r="T11" s="1"/>
      <c r="U11" s="1"/>
      <c r="V11" s="1"/>
      <c r="W11" s="1"/>
      <c r="X11" s="1"/>
      <c r="Y11" s="1"/>
      <c r="Z11" s="1"/>
    </row>
    <row r="12" ht="15.75" customHeight="1">
      <c r="A12" s="226" t="s">
        <v>140</v>
      </c>
      <c r="B12" s="269">
        <f>'Valuation output'!B4</f>
        <v>0.6361721864</v>
      </c>
      <c r="C12" s="269">
        <f>'Valuation output'!C4</f>
        <v>0.65</v>
      </c>
      <c r="D12" s="269">
        <f>'Valuation output'!G4</f>
        <v>0.65</v>
      </c>
      <c r="E12" s="269">
        <f>'Valuation output'!M4</f>
        <v>0.65</v>
      </c>
      <c r="F12" s="1"/>
      <c r="G12" s="262" t="s">
        <v>249</v>
      </c>
      <c r="H12" s="1"/>
      <c r="I12" s="1"/>
      <c r="J12" s="1"/>
      <c r="K12" s="1"/>
      <c r="L12" s="1"/>
      <c r="M12" s="1"/>
      <c r="N12" s="1"/>
      <c r="O12" s="1"/>
      <c r="P12" s="1"/>
      <c r="Q12" s="1"/>
      <c r="R12" s="1"/>
      <c r="S12" s="1"/>
      <c r="T12" s="1"/>
      <c r="U12" s="1"/>
      <c r="V12" s="1"/>
      <c r="W12" s="1"/>
      <c r="X12" s="1"/>
      <c r="Y12" s="1"/>
      <c r="Z12" s="1"/>
    </row>
    <row r="13" ht="15.75" customHeight="1">
      <c r="A13" s="1"/>
      <c r="B13" s="264"/>
      <c r="C13" s="264"/>
      <c r="D13" s="264"/>
      <c r="E13" s="264"/>
      <c r="F13" s="1"/>
      <c r="G13" s="18" t="s">
        <v>250</v>
      </c>
      <c r="H13" s="1"/>
      <c r="I13" s="1"/>
      <c r="J13" s="1"/>
      <c r="K13" s="1"/>
      <c r="L13" s="1"/>
      <c r="M13" s="1"/>
      <c r="N13" s="1"/>
      <c r="O13" s="1"/>
      <c r="P13" s="1"/>
      <c r="Q13" s="1"/>
      <c r="R13" s="1"/>
      <c r="S13" s="1"/>
      <c r="T13" s="1"/>
      <c r="U13" s="1"/>
      <c r="V13" s="1"/>
      <c r="W13" s="1"/>
      <c r="X13" s="1"/>
      <c r="Y13" s="1"/>
      <c r="Z13" s="1"/>
    </row>
    <row r="14" ht="15.75" customHeight="1">
      <c r="A14" s="1"/>
      <c r="B14" s="264"/>
      <c r="C14" s="264"/>
      <c r="D14" s="264"/>
      <c r="E14" s="264"/>
      <c r="F14" s="1"/>
      <c r="G14" s="1"/>
      <c r="H14" s="1"/>
      <c r="I14" s="1"/>
      <c r="J14" s="1"/>
      <c r="K14" s="1"/>
      <c r="L14" s="1"/>
      <c r="M14" s="1"/>
      <c r="N14" s="1"/>
      <c r="O14" s="1"/>
      <c r="P14" s="1"/>
      <c r="Q14" s="1"/>
      <c r="R14" s="1"/>
      <c r="S14" s="1"/>
      <c r="T14" s="1"/>
      <c r="U14" s="1"/>
      <c r="V14" s="1"/>
      <c r="W14" s="1"/>
      <c r="X14" s="1"/>
      <c r="Y14" s="1"/>
      <c r="Z14" s="1"/>
    </row>
    <row r="15" ht="15.75" customHeight="1">
      <c r="A15" s="257" t="s">
        <v>251</v>
      </c>
      <c r="B15" s="259"/>
      <c r="C15" s="259"/>
      <c r="D15" s="259"/>
      <c r="E15" s="265"/>
      <c r="F15" s="1"/>
      <c r="G15" s="1"/>
      <c r="H15" s="1"/>
      <c r="I15" s="1"/>
      <c r="J15" s="1"/>
      <c r="K15" s="1"/>
      <c r="L15" s="1"/>
      <c r="M15" s="1"/>
      <c r="N15" s="1"/>
      <c r="O15" s="1"/>
      <c r="P15" s="1"/>
      <c r="Q15" s="1"/>
      <c r="R15" s="1"/>
      <c r="S15" s="1"/>
      <c r="T15" s="1"/>
      <c r="U15" s="1"/>
      <c r="V15" s="1"/>
      <c r="W15" s="1"/>
      <c r="X15" s="1"/>
      <c r="Y15" s="1"/>
      <c r="Z15" s="1"/>
    </row>
    <row r="16" ht="15.75" customHeight="1">
      <c r="A16" s="54"/>
      <c r="B16" s="260" t="s">
        <v>236</v>
      </c>
      <c r="C16" s="260" t="s">
        <v>178</v>
      </c>
      <c r="D16" s="260" t="s">
        <v>241</v>
      </c>
      <c r="E16" s="261" t="s">
        <v>242</v>
      </c>
      <c r="F16" s="1"/>
      <c r="G16" s="18" t="s">
        <v>252</v>
      </c>
      <c r="H16" s="1"/>
      <c r="I16" s="1"/>
      <c r="J16" s="1"/>
      <c r="K16" s="1"/>
      <c r="L16" s="1"/>
      <c r="M16" s="1"/>
      <c r="N16" s="1"/>
      <c r="O16" s="1"/>
      <c r="P16" s="1"/>
      <c r="Q16" s="1"/>
      <c r="R16" s="1"/>
      <c r="S16" s="1"/>
      <c r="T16" s="1"/>
      <c r="U16" s="1"/>
      <c r="V16" s="1"/>
      <c r="W16" s="1"/>
      <c r="X16" s="1"/>
      <c r="Y16" s="1"/>
      <c r="Z16" s="1"/>
    </row>
    <row r="17" ht="15.75" customHeight="1">
      <c r="A17" s="226" t="s">
        <v>220</v>
      </c>
      <c r="B17" s="270">
        <f>'Input sheet'!I27</f>
        <v>1.497276621</v>
      </c>
      <c r="C17" s="270">
        <f>'Valuation output'!C57</f>
        <v>1.5</v>
      </c>
      <c r="D17" s="270">
        <f>'Valuation output'!G57</f>
        <v>1.15</v>
      </c>
      <c r="E17" s="270">
        <f>'Valuation output'!L57</f>
        <v>1.15</v>
      </c>
      <c r="F17" s="1"/>
      <c r="G17" s="18" t="s">
        <v>253</v>
      </c>
      <c r="H17" s="1"/>
      <c r="I17" s="1"/>
      <c r="J17" s="1"/>
      <c r="K17" s="1"/>
      <c r="L17" s="1"/>
      <c r="M17" s="1"/>
      <c r="N17" s="1"/>
      <c r="O17" s="1"/>
      <c r="P17" s="1"/>
      <c r="Q17" s="1"/>
      <c r="R17" s="1"/>
      <c r="S17" s="1"/>
      <c r="T17" s="1"/>
      <c r="U17" s="1"/>
      <c r="V17" s="1"/>
      <c r="W17" s="1"/>
      <c r="X17" s="1"/>
      <c r="Y17" s="1"/>
      <c r="Z17" s="1"/>
    </row>
    <row r="18" ht="15.75" customHeight="1">
      <c r="A18" s="54"/>
      <c r="B18" s="264"/>
      <c r="C18" s="264"/>
      <c r="D18" s="264"/>
      <c r="E18" s="218"/>
      <c r="F18" s="1"/>
      <c r="G18" s="18" t="s">
        <v>254</v>
      </c>
      <c r="H18" s="1"/>
      <c r="I18" s="1"/>
      <c r="J18" s="1"/>
      <c r="K18" s="1"/>
      <c r="L18" s="1"/>
      <c r="M18" s="1"/>
      <c r="N18" s="1"/>
      <c r="O18" s="1"/>
      <c r="P18" s="1"/>
      <c r="Q18" s="1"/>
      <c r="R18" s="1"/>
      <c r="S18" s="1"/>
      <c r="T18" s="1"/>
      <c r="U18" s="1"/>
      <c r="V18" s="1"/>
      <c r="W18" s="1"/>
      <c r="X18" s="1"/>
      <c r="Y18" s="1"/>
      <c r="Z18" s="1"/>
    </row>
    <row r="19" ht="15.75" customHeight="1">
      <c r="A19" s="271" t="s">
        <v>255</v>
      </c>
      <c r="B19" s="264"/>
      <c r="C19" s="264"/>
      <c r="D19" s="264"/>
      <c r="E19" s="218"/>
      <c r="F19" s="1"/>
      <c r="G19" s="1"/>
      <c r="H19" s="1"/>
      <c r="I19" s="1"/>
      <c r="J19" s="1"/>
      <c r="K19" s="1"/>
      <c r="L19" s="1"/>
      <c r="M19" s="1"/>
      <c r="N19" s="1"/>
      <c r="O19" s="1"/>
      <c r="P19" s="1"/>
      <c r="Q19" s="1"/>
      <c r="R19" s="1"/>
      <c r="S19" s="1"/>
      <c r="T19" s="1"/>
      <c r="U19" s="1"/>
      <c r="V19" s="1"/>
      <c r="W19" s="1"/>
      <c r="X19" s="1"/>
      <c r="Y19" s="1"/>
      <c r="Z19" s="1"/>
    </row>
    <row r="20" ht="15.75" customHeight="1">
      <c r="A20" s="54"/>
      <c r="B20" s="34" t="s">
        <v>256</v>
      </c>
      <c r="C20" s="34" t="s">
        <v>257</v>
      </c>
      <c r="D20" s="264"/>
      <c r="E20" s="218"/>
      <c r="F20" s="1"/>
      <c r="G20" s="1"/>
      <c r="H20" s="1"/>
      <c r="I20" s="1"/>
      <c r="J20" s="1"/>
      <c r="K20" s="1"/>
      <c r="L20" s="1"/>
      <c r="M20" s="1"/>
      <c r="N20" s="1"/>
      <c r="O20" s="1"/>
      <c r="P20" s="1"/>
      <c r="Q20" s="1"/>
      <c r="R20" s="1"/>
      <c r="S20" s="1"/>
      <c r="T20" s="1"/>
      <c r="U20" s="1"/>
      <c r="V20" s="1"/>
      <c r="W20" s="1"/>
      <c r="X20" s="1"/>
      <c r="Y20" s="1"/>
      <c r="Z20" s="1"/>
    </row>
    <row r="21" ht="15.75" customHeight="1">
      <c r="A21" s="54" t="s">
        <v>258</v>
      </c>
      <c r="B21" s="272">
        <f>('Valuation output'!C7+'Valuation output'!C17+'Valuation output'!C26)*'Valuation output'!C31+('Valuation output'!D7+'Valuation output'!D17+'Valuation output'!D26)*'Valuation output'!D31+('Valuation output'!E7+'Valuation output'!E17+'Valuation output'!E26)*'Valuation output'!E31+('Valuation output'!F7+'Valuation output'!F17+'Valuation output'!F26)*'Valuation output'!F31+('Valuation output'!G7+'Valuation output'!G17+'Valuation output'!G26)*'Valuation output'!G31+('Valuation output'!H7+'Valuation output'!H17+'Valuation output'!H26)*'Valuation output'!H31+('Valuation output'!I7+'Valuation output'!I17+'Valuation output'!I26)*'Valuation output'!I31+('Valuation output'!J7+'Valuation output'!J17+'Valuation output'!J26)*'Valuation output'!J31+('Valuation output'!K7+'Valuation output'!K17+'Valuation output'!K26)*'Valuation output'!K31+('Valuation output'!L7+'Valuation output'!L17+'Valuation output'!L26)*'Valuation output'!C31+('Valuation output'!M7+'Valuation output'!M17+'Valuation output'!M26)*'Valuation output'!M31</f>
        <v>1421074.683</v>
      </c>
      <c r="C21" s="263">
        <f>B21/B21</f>
        <v>1</v>
      </c>
      <c r="D21" s="264"/>
      <c r="E21" s="218"/>
      <c r="F21" s="1"/>
      <c r="G21" s="18" t="s">
        <v>259</v>
      </c>
      <c r="H21" s="1"/>
      <c r="I21" s="1"/>
      <c r="J21" s="1"/>
      <c r="K21" s="1"/>
      <c r="L21" s="1"/>
      <c r="M21" s="1"/>
      <c r="N21" s="1"/>
      <c r="O21" s="1"/>
      <c r="P21" s="1"/>
      <c r="Q21" s="1"/>
      <c r="R21" s="1"/>
      <c r="S21" s="1"/>
      <c r="T21" s="1"/>
      <c r="U21" s="1"/>
      <c r="V21" s="1"/>
      <c r="W21" s="1"/>
      <c r="X21" s="1"/>
      <c r="Y21" s="1"/>
      <c r="Z21" s="1"/>
    </row>
    <row r="22" ht="15.75" customHeight="1">
      <c r="A22" s="273" t="s">
        <v>260</v>
      </c>
      <c r="B22" s="274">
        <f>B21-B23</f>
        <v>513335.7413</v>
      </c>
      <c r="C22" s="269">
        <f>B22/B21</f>
        <v>0.361230657</v>
      </c>
      <c r="D22" s="264"/>
      <c r="E22" s="218"/>
      <c r="F22" s="1"/>
      <c r="G22" s="18" t="s">
        <v>261</v>
      </c>
      <c r="H22" s="1"/>
      <c r="I22" s="1"/>
      <c r="J22" s="1"/>
      <c r="K22" s="1"/>
      <c r="L22" s="1"/>
      <c r="M22" s="1"/>
      <c r="N22" s="1"/>
      <c r="O22" s="1"/>
      <c r="P22" s="1"/>
      <c r="Q22" s="1"/>
      <c r="R22" s="1"/>
      <c r="S22" s="1"/>
      <c r="T22" s="1"/>
      <c r="U22" s="1"/>
      <c r="V22" s="1"/>
      <c r="W22" s="1"/>
      <c r="X22" s="1"/>
      <c r="Y22" s="1"/>
      <c r="Z22" s="1"/>
    </row>
    <row r="23" ht="15.75" customHeight="1">
      <c r="A23" s="54" t="s">
        <v>262</v>
      </c>
      <c r="B23" s="272">
        <f>SUM('Valuation output'!C32:L32)+SUM('Valuation output'!C33:L33)+SUM('Valuation output'!C34:L34)</f>
        <v>907738.9416</v>
      </c>
      <c r="C23" s="263">
        <f>C21-C22</f>
        <v>0.638769343</v>
      </c>
      <c r="D23" s="264"/>
      <c r="E23" s="218"/>
      <c r="F23" s="1"/>
      <c r="G23" s="1"/>
      <c r="H23" s="1"/>
      <c r="I23" s="1"/>
      <c r="J23" s="1"/>
      <c r="K23" s="1"/>
      <c r="L23" s="1"/>
      <c r="M23" s="1"/>
      <c r="N23" s="1"/>
      <c r="O23" s="1"/>
      <c r="P23" s="1"/>
      <c r="Q23" s="1"/>
      <c r="R23" s="1"/>
      <c r="S23" s="1"/>
      <c r="T23" s="1"/>
      <c r="U23" s="1"/>
      <c r="V23" s="1"/>
      <c r="W23" s="1"/>
      <c r="X23" s="1"/>
      <c r="Y23" s="1"/>
      <c r="Z23" s="1"/>
    </row>
    <row r="24" ht="15.75" customHeight="1">
      <c r="A24" s="54"/>
      <c r="B24" s="264"/>
      <c r="C24" s="264"/>
      <c r="D24" s="264"/>
      <c r="E24" s="218"/>
      <c r="F24" s="1"/>
      <c r="G24" s="1"/>
      <c r="H24" s="1"/>
      <c r="I24" s="1"/>
      <c r="J24" s="1"/>
      <c r="K24" s="1"/>
      <c r="L24" s="1"/>
      <c r="M24" s="1"/>
      <c r="N24" s="1"/>
      <c r="O24" s="1"/>
      <c r="P24" s="1"/>
      <c r="Q24" s="1"/>
      <c r="R24" s="1"/>
      <c r="S24" s="1"/>
      <c r="T24" s="1"/>
      <c r="U24" s="1"/>
      <c r="V24" s="1"/>
      <c r="W24" s="1"/>
      <c r="X24" s="1"/>
      <c r="Y24" s="1"/>
      <c r="Z24" s="1"/>
    </row>
    <row r="25" ht="15.75" customHeight="1">
      <c r="A25" s="271" t="s">
        <v>263</v>
      </c>
      <c r="B25" s="264"/>
      <c r="C25" s="264"/>
      <c r="D25" s="264"/>
      <c r="E25" s="218"/>
      <c r="F25" s="1"/>
      <c r="G25" s="1"/>
      <c r="H25" s="1"/>
      <c r="I25" s="1"/>
      <c r="J25" s="1"/>
      <c r="K25" s="1"/>
      <c r="L25" s="1"/>
      <c r="M25" s="1"/>
      <c r="N25" s="1"/>
      <c r="O25" s="1"/>
      <c r="P25" s="1"/>
      <c r="Q25" s="1"/>
      <c r="R25" s="1"/>
      <c r="S25" s="1"/>
      <c r="T25" s="1"/>
      <c r="U25" s="1"/>
      <c r="V25" s="1"/>
      <c r="W25" s="1"/>
      <c r="X25" s="1"/>
      <c r="Y25" s="1"/>
      <c r="Z25" s="1"/>
    </row>
    <row r="26" ht="15.75" customHeight="1">
      <c r="A26" s="54"/>
      <c r="B26" s="260" t="s">
        <v>264</v>
      </c>
      <c r="C26" s="260" t="s">
        <v>265</v>
      </c>
      <c r="D26" s="260" t="s">
        <v>266</v>
      </c>
      <c r="E26" s="261" t="s">
        <v>267</v>
      </c>
      <c r="F26" s="1"/>
      <c r="G26" s="1"/>
      <c r="H26" s="1"/>
      <c r="I26" s="1"/>
      <c r="J26" s="1"/>
      <c r="K26" s="1"/>
      <c r="L26" s="1"/>
      <c r="M26" s="1"/>
      <c r="N26" s="1"/>
      <c r="O26" s="1"/>
      <c r="P26" s="1"/>
      <c r="Q26" s="1"/>
      <c r="R26" s="1"/>
      <c r="S26" s="1"/>
      <c r="T26" s="1"/>
      <c r="U26" s="1"/>
      <c r="V26" s="1"/>
      <c r="W26" s="1"/>
      <c r="X26" s="1"/>
      <c r="Y26" s="1"/>
      <c r="Z26" s="1"/>
    </row>
    <row r="27" ht="15.75" customHeight="1">
      <c r="A27" s="275" t="s">
        <v>186</v>
      </c>
      <c r="B27" s="276">
        <f>'Valuation output'!B59</f>
        <v>0.8572731675</v>
      </c>
      <c r="C27" s="276">
        <f>('Valuation output'!L7-'Valuation output'!B7+'Valuation output'!L17-'Valuation output'!B17+'Valuation output'!L26-'Valuation output'!B26-'Valuation output'!B26)/('Valuation output'!L58-'Valuation output'!B58)</f>
        <v>0.630089385</v>
      </c>
      <c r="D27" s="276">
        <f>'Valuation output'!L59</f>
        <v>0.6840460236</v>
      </c>
      <c r="E27" s="277">
        <f>'Valuation output'!M59</f>
        <v>0.4</v>
      </c>
      <c r="F27" s="1"/>
      <c r="G27" s="1"/>
      <c r="H27" s="1"/>
      <c r="I27" s="1"/>
      <c r="J27" s="1"/>
      <c r="K27" s="1"/>
      <c r="L27" s="1"/>
      <c r="M27" s="1"/>
      <c r="N27" s="1"/>
      <c r="O27" s="1"/>
      <c r="P27" s="1"/>
      <c r="Q27" s="1"/>
      <c r="R27" s="1"/>
      <c r="S27" s="1"/>
      <c r="T27" s="1"/>
      <c r="U27" s="1"/>
      <c r="V27" s="1"/>
      <c r="W27" s="1"/>
      <c r="X27" s="1"/>
      <c r="Y27" s="1"/>
      <c r="Z27" s="1"/>
    </row>
    <row r="28" ht="15.75" customHeight="1">
      <c r="A28" s="1"/>
      <c r="B28" s="264"/>
      <c r="C28" s="264"/>
      <c r="D28" s="264"/>
      <c r="E28" s="264"/>
      <c r="F28" s="1"/>
      <c r="G28" s="1"/>
      <c r="H28" s="1"/>
      <c r="I28" s="1"/>
      <c r="J28" s="1"/>
      <c r="K28" s="1"/>
      <c r="L28" s="1"/>
      <c r="M28" s="1"/>
      <c r="N28" s="1"/>
      <c r="O28" s="1"/>
      <c r="P28" s="1"/>
      <c r="Q28" s="1"/>
      <c r="R28" s="1"/>
      <c r="S28" s="1"/>
      <c r="T28" s="1"/>
      <c r="U28" s="1"/>
      <c r="V28" s="1"/>
      <c r="W28" s="1"/>
      <c r="X28" s="1"/>
      <c r="Y28" s="1"/>
      <c r="Z28" s="1"/>
    </row>
    <row r="29" ht="15.75" customHeight="1">
      <c r="A29" s="257" t="s">
        <v>268</v>
      </c>
      <c r="B29" s="259"/>
      <c r="C29" s="259"/>
      <c r="D29" s="259"/>
      <c r="E29" s="265"/>
      <c r="F29" s="1"/>
      <c r="G29" s="1"/>
      <c r="H29" s="1"/>
      <c r="I29" s="1"/>
      <c r="J29" s="1"/>
      <c r="K29" s="1"/>
      <c r="L29" s="1"/>
      <c r="M29" s="1"/>
      <c r="N29" s="1"/>
      <c r="O29" s="1"/>
      <c r="P29" s="1"/>
      <c r="Q29" s="1"/>
      <c r="R29" s="1"/>
      <c r="S29" s="1"/>
      <c r="T29" s="1"/>
      <c r="U29" s="1"/>
      <c r="V29" s="1"/>
      <c r="W29" s="1"/>
      <c r="X29" s="1"/>
      <c r="Y29" s="1"/>
      <c r="Z29" s="1"/>
    </row>
    <row r="30" ht="15.75" customHeight="1">
      <c r="A30" s="54"/>
      <c r="B30" s="260" t="s">
        <v>235</v>
      </c>
      <c r="C30" s="260" t="s">
        <v>269</v>
      </c>
      <c r="D30" s="260" t="s">
        <v>270</v>
      </c>
      <c r="E30" s="261" t="s">
        <v>271</v>
      </c>
      <c r="F30" s="1"/>
      <c r="G30" s="18" t="s">
        <v>272</v>
      </c>
      <c r="H30" s="1"/>
      <c r="I30" s="1"/>
      <c r="J30" s="1"/>
      <c r="K30" s="1"/>
      <c r="L30" s="1"/>
      <c r="M30" s="1"/>
      <c r="N30" s="1"/>
      <c r="O30" s="1"/>
      <c r="P30" s="1"/>
      <c r="Q30" s="1"/>
      <c r="R30" s="1"/>
      <c r="S30" s="1"/>
      <c r="T30" s="1"/>
      <c r="U30" s="1"/>
      <c r="V30" s="1"/>
      <c r="W30" s="1"/>
      <c r="X30" s="1"/>
      <c r="Y30" s="1"/>
      <c r="Z30" s="1"/>
    </row>
    <row r="31" ht="15.75" customHeight="1">
      <c r="A31" s="219" t="s">
        <v>147</v>
      </c>
      <c r="B31" s="269">
        <f>'Input sheet'!J31</f>
        <v>0.1248788161</v>
      </c>
      <c r="C31" s="269">
        <f>(1/'Valuation output'!L31)^(1/10)-1</f>
        <v>0.118539283</v>
      </c>
      <c r="D31" s="269">
        <f>'Valuation output'!C30</f>
        <v>0.1286788161</v>
      </c>
      <c r="E31" s="278">
        <f>'Valuation output'!M30</f>
        <v>0.0951</v>
      </c>
      <c r="F31" s="1"/>
      <c r="G31" s="18" t="s">
        <v>273</v>
      </c>
      <c r="H31" s="1"/>
      <c r="I31" s="1"/>
      <c r="J31" s="1"/>
      <c r="K31" s="1"/>
      <c r="L31" s="1"/>
      <c r="M31" s="1"/>
      <c r="N31" s="1"/>
      <c r="O31" s="1"/>
      <c r="P31" s="1"/>
      <c r="Q31" s="1"/>
      <c r="R31" s="1"/>
      <c r="S31" s="1"/>
      <c r="T31" s="1"/>
      <c r="U31" s="1"/>
      <c r="V31" s="1"/>
      <c r="W31" s="1"/>
      <c r="X31" s="1"/>
      <c r="Y31" s="1"/>
      <c r="Z31" s="1"/>
    </row>
    <row r="32" ht="15.75" customHeight="1">
      <c r="A32" s="54"/>
      <c r="B32" s="264"/>
      <c r="C32" s="264"/>
      <c r="D32" s="264"/>
      <c r="E32" s="218"/>
      <c r="F32" s="1"/>
      <c r="G32" s="18" t="s">
        <v>274</v>
      </c>
      <c r="H32" s="1"/>
      <c r="I32" s="1"/>
      <c r="J32" s="1"/>
      <c r="K32" s="1"/>
      <c r="L32" s="1"/>
      <c r="M32" s="1"/>
      <c r="N32" s="1"/>
      <c r="O32" s="1"/>
      <c r="P32" s="1"/>
      <c r="Q32" s="1"/>
      <c r="R32" s="1"/>
      <c r="S32" s="1"/>
      <c r="T32" s="1"/>
      <c r="U32" s="1"/>
      <c r="V32" s="1"/>
      <c r="W32" s="1"/>
      <c r="X32" s="1"/>
      <c r="Y32" s="1"/>
      <c r="Z32" s="1"/>
    </row>
    <row r="33" ht="15.75" customHeight="1">
      <c r="A33" s="275" t="s">
        <v>275</v>
      </c>
      <c r="B33" s="276">
        <f>'Valuation output'!B41</f>
        <v>0</v>
      </c>
      <c r="C33" s="279"/>
      <c r="D33" s="279"/>
      <c r="E33" s="280"/>
      <c r="F33" s="1"/>
      <c r="G33" s="1"/>
      <c r="H33" s="1"/>
      <c r="I33" s="1"/>
      <c r="J33" s="1"/>
      <c r="K33" s="1"/>
      <c r="L33" s="1"/>
      <c r="M33" s="1"/>
      <c r="N33" s="1"/>
      <c r="O33" s="1"/>
      <c r="P33" s="1"/>
      <c r="Q33" s="1"/>
      <c r="R33" s="1"/>
      <c r="S33" s="1"/>
      <c r="T33" s="1"/>
      <c r="U33" s="1"/>
      <c r="V33" s="1"/>
      <c r="W33" s="1"/>
      <c r="X33" s="1"/>
      <c r="Y33" s="1"/>
      <c r="Z33" s="1"/>
    </row>
    <row r="34" ht="15.75" customHeight="1">
      <c r="A34" s="1"/>
      <c r="B34" s="264"/>
      <c r="C34" s="264"/>
      <c r="D34" s="264"/>
      <c r="E34" s="264"/>
      <c r="F34" s="1"/>
      <c r="G34" s="1"/>
      <c r="H34" s="1"/>
      <c r="I34" s="1"/>
      <c r="J34" s="1"/>
      <c r="K34" s="1"/>
      <c r="L34" s="1"/>
      <c r="M34" s="1"/>
      <c r="N34" s="1"/>
      <c r="O34" s="1"/>
      <c r="P34" s="1"/>
      <c r="Q34" s="1"/>
      <c r="R34" s="1"/>
      <c r="S34" s="1"/>
      <c r="T34" s="1"/>
      <c r="U34" s="1"/>
      <c r="V34" s="1"/>
      <c r="W34" s="1"/>
      <c r="X34" s="1"/>
      <c r="Y34" s="1"/>
      <c r="Z34" s="1"/>
    </row>
    <row r="35" ht="15.75" customHeight="1">
      <c r="A35" s="257" t="s">
        <v>276</v>
      </c>
      <c r="B35" s="259"/>
      <c r="C35" s="259"/>
      <c r="D35" s="259"/>
      <c r="E35" s="265"/>
      <c r="F35" s="1"/>
      <c r="G35" s="1"/>
      <c r="H35" s="1"/>
      <c r="I35" s="1"/>
      <c r="J35" s="1"/>
      <c r="K35" s="1"/>
      <c r="L35" s="1"/>
      <c r="M35" s="1"/>
      <c r="N35" s="1"/>
      <c r="O35" s="1"/>
      <c r="P35" s="1"/>
      <c r="Q35" s="1"/>
      <c r="R35" s="1"/>
      <c r="S35" s="1"/>
      <c r="T35" s="1"/>
      <c r="U35" s="1"/>
      <c r="V35" s="1"/>
      <c r="W35" s="1"/>
      <c r="X35" s="1"/>
      <c r="Y35" s="1"/>
      <c r="Z35" s="1"/>
    </row>
    <row r="36" ht="15.75" customHeight="1">
      <c r="A36" s="281" t="s">
        <v>277</v>
      </c>
      <c r="B36" s="282">
        <f>'Valuation output'!B52/'Valuation output'!B53</f>
        <v>1.008755276</v>
      </c>
      <c r="C36" s="103"/>
      <c r="D36" s="103"/>
      <c r="E36" s="283"/>
      <c r="F36" s="90"/>
      <c r="G36" s="90"/>
      <c r="H36" s="90"/>
      <c r="I36" s="90"/>
      <c r="J36" s="90"/>
      <c r="K36" s="90"/>
      <c r="L36" s="90"/>
      <c r="M36" s="90"/>
      <c r="N36" s="90"/>
      <c r="O36" s="90"/>
      <c r="P36" s="90"/>
      <c r="Q36" s="90"/>
      <c r="R36" s="90"/>
      <c r="S36" s="90"/>
      <c r="T36" s="90"/>
      <c r="U36" s="90"/>
      <c r="V36" s="90"/>
      <c r="W36" s="90"/>
      <c r="X36" s="90"/>
      <c r="Y36" s="90"/>
      <c r="Z36" s="90"/>
    </row>
    <row r="37" ht="15.75" customHeight="1">
      <c r="A37" s="284"/>
      <c r="B37" s="285" t="str">
        <f>IF(B36="NA","Value is negative. See below",IF(B36&gt;2,"Value seems high. See below",IF(B36&lt;0.5,"Value seems low. See below"," ")))</f>
        <v> </v>
      </c>
      <c r="C37" s="14"/>
      <c r="D37" s="103"/>
      <c r="E37" s="283"/>
      <c r="F37" s="286"/>
      <c r="G37" s="90"/>
      <c r="H37" s="90"/>
      <c r="I37" s="90"/>
      <c r="J37" s="90"/>
      <c r="K37" s="90"/>
      <c r="L37" s="90"/>
      <c r="M37" s="90"/>
      <c r="N37" s="90"/>
      <c r="O37" s="90"/>
      <c r="P37" s="90"/>
      <c r="Q37" s="90"/>
      <c r="R37" s="90"/>
      <c r="S37" s="90"/>
      <c r="T37" s="90"/>
      <c r="U37" s="90"/>
      <c r="V37" s="90"/>
      <c r="W37" s="90"/>
      <c r="X37" s="90"/>
      <c r="Y37" s="90"/>
      <c r="Z37" s="90"/>
    </row>
    <row r="38" ht="15.75" customHeight="1">
      <c r="A38" s="287" t="s">
        <v>278</v>
      </c>
      <c r="B38" s="288" t="s">
        <v>279</v>
      </c>
      <c r="C38" s="289" t="s">
        <v>280</v>
      </c>
      <c r="D38" s="290"/>
      <c r="E38" s="291"/>
      <c r="F38" s="286"/>
      <c r="G38" s="286"/>
      <c r="H38" s="286"/>
      <c r="I38" s="286"/>
      <c r="J38" s="286"/>
      <c r="K38" s="286"/>
      <c r="L38" s="286"/>
      <c r="M38" s="286"/>
      <c r="N38" s="286"/>
      <c r="O38" s="286"/>
      <c r="P38" s="286"/>
      <c r="Q38" s="286"/>
      <c r="R38" s="286"/>
      <c r="S38" s="286"/>
      <c r="T38" s="286"/>
      <c r="U38" s="286"/>
      <c r="V38" s="286"/>
      <c r="W38" s="286"/>
      <c r="X38" s="286"/>
      <c r="Y38" s="286"/>
      <c r="Z38" s="286"/>
    </row>
    <row r="39" ht="34.5" customHeight="1">
      <c r="A39" s="292" t="s">
        <v>281</v>
      </c>
      <c r="B39" s="293" t="s">
        <v>282</v>
      </c>
      <c r="C39" s="294" t="s">
        <v>283</v>
      </c>
      <c r="D39" s="290"/>
      <c r="E39" s="291"/>
      <c r="F39" s="286"/>
      <c r="G39" s="286"/>
      <c r="H39" s="286"/>
      <c r="I39" s="286"/>
      <c r="J39" s="286"/>
      <c r="K39" s="286"/>
      <c r="L39" s="286"/>
      <c r="M39" s="286"/>
      <c r="N39" s="286"/>
      <c r="O39" s="286"/>
      <c r="P39" s="286"/>
      <c r="Q39" s="286"/>
      <c r="R39" s="286"/>
      <c r="S39" s="286"/>
      <c r="T39" s="286"/>
      <c r="U39" s="286"/>
      <c r="V39" s="286"/>
      <c r="W39" s="286"/>
      <c r="X39" s="286"/>
      <c r="Y39" s="286"/>
      <c r="Z39" s="286"/>
    </row>
    <row r="40" ht="15.75" customHeight="1">
      <c r="A40" s="292" t="s">
        <v>284</v>
      </c>
      <c r="B40" s="295" t="s">
        <v>285</v>
      </c>
      <c r="C40" s="294" t="s">
        <v>286</v>
      </c>
      <c r="D40" s="290" t="s">
        <v>287</v>
      </c>
      <c r="E40" s="291"/>
      <c r="F40" s="286"/>
      <c r="G40" s="286"/>
      <c r="H40" s="286"/>
      <c r="I40" s="286"/>
      <c r="J40" s="286"/>
      <c r="K40" s="286"/>
      <c r="L40" s="286"/>
      <c r="M40" s="286"/>
      <c r="N40" s="286"/>
      <c r="O40" s="286"/>
      <c r="P40" s="286"/>
      <c r="Q40" s="286"/>
      <c r="R40" s="286"/>
      <c r="S40" s="286"/>
      <c r="T40" s="286"/>
      <c r="U40" s="286"/>
      <c r="V40" s="286"/>
      <c r="W40" s="286"/>
      <c r="X40" s="286"/>
      <c r="Y40" s="286"/>
      <c r="Z40" s="286"/>
    </row>
    <row r="41" ht="33.75" customHeight="1">
      <c r="A41" s="296" t="s">
        <v>288</v>
      </c>
      <c r="B41" s="293" t="s">
        <v>289</v>
      </c>
      <c r="C41" s="294" t="s">
        <v>290</v>
      </c>
      <c r="D41" s="290" t="s">
        <v>287</v>
      </c>
      <c r="E41" s="291"/>
      <c r="F41" s="286"/>
      <c r="G41" s="286"/>
      <c r="H41" s="286"/>
      <c r="I41" s="286"/>
      <c r="J41" s="286"/>
      <c r="K41" s="286"/>
      <c r="L41" s="286"/>
      <c r="M41" s="286"/>
      <c r="N41" s="286"/>
      <c r="O41" s="286"/>
      <c r="P41" s="286"/>
      <c r="Q41" s="286"/>
      <c r="R41" s="286"/>
      <c r="S41" s="286"/>
      <c r="T41" s="286"/>
      <c r="U41" s="286"/>
      <c r="V41" s="286"/>
      <c r="W41" s="286"/>
      <c r="X41" s="286"/>
      <c r="Y41" s="286"/>
      <c r="Z41" s="286"/>
    </row>
    <row r="42" ht="48.0" customHeight="1">
      <c r="A42" s="297" t="s">
        <v>291</v>
      </c>
      <c r="B42" s="298" t="s">
        <v>292</v>
      </c>
      <c r="C42" s="299" t="s">
        <v>293</v>
      </c>
      <c r="D42" s="300"/>
      <c r="E42" s="301"/>
      <c r="F42" s="1"/>
      <c r="G42" s="286"/>
      <c r="H42" s="286"/>
      <c r="I42" s="286"/>
      <c r="J42" s="286"/>
      <c r="K42" s="286"/>
      <c r="L42" s="286"/>
      <c r="M42" s="286"/>
      <c r="N42" s="286"/>
      <c r="O42" s="286"/>
      <c r="P42" s="286"/>
      <c r="Q42" s="286"/>
      <c r="R42" s="286"/>
      <c r="S42" s="286"/>
      <c r="T42" s="286"/>
      <c r="U42" s="286"/>
      <c r="V42" s="286"/>
      <c r="W42" s="286"/>
      <c r="X42" s="286"/>
      <c r="Y42" s="286"/>
      <c r="Z42" s="286"/>
    </row>
    <row r="43" ht="15.75" customHeight="1">
      <c r="A43" s="1"/>
      <c r="B43" s="264"/>
      <c r="C43" s="264"/>
      <c r="D43" s="264"/>
      <c r="E43" s="264"/>
      <c r="F43" s="1"/>
      <c r="G43" s="1"/>
      <c r="H43" s="1"/>
      <c r="I43" s="1"/>
      <c r="J43" s="1"/>
      <c r="K43" s="1"/>
      <c r="L43" s="1"/>
      <c r="M43" s="1"/>
      <c r="N43" s="1"/>
      <c r="O43" s="1"/>
      <c r="P43" s="1"/>
      <c r="Q43" s="1"/>
      <c r="R43" s="1"/>
      <c r="S43" s="1"/>
      <c r="T43" s="1"/>
      <c r="U43" s="1"/>
      <c r="V43" s="1"/>
      <c r="W43" s="1"/>
      <c r="X43" s="1"/>
      <c r="Y43" s="1"/>
      <c r="Z43" s="1"/>
    </row>
    <row r="44" ht="15.75" customHeight="1">
      <c r="A44" s="1"/>
      <c r="B44" s="264"/>
      <c r="C44" s="264"/>
      <c r="D44" s="264"/>
      <c r="E44" s="264"/>
      <c r="F44" s="1"/>
      <c r="G44" s="1"/>
      <c r="H44" s="1"/>
      <c r="I44" s="1"/>
      <c r="J44" s="1"/>
      <c r="K44" s="1"/>
      <c r="L44" s="1"/>
      <c r="M44" s="1"/>
      <c r="N44" s="1"/>
      <c r="O44" s="1"/>
      <c r="P44" s="1"/>
      <c r="Q44" s="1"/>
      <c r="R44" s="1"/>
      <c r="S44" s="1"/>
      <c r="T44" s="1"/>
      <c r="U44" s="1"/>
      <c r="V44" s="1"/>
      <c r="W44" s="1"/>
      <c r="X44" s="1"/>
      <c r="Y44" s="1"/>
      <c r="Z44" s="1"/>
    </row>
    <row r="45" ht="15.75" customHeight="1">
      <c r="A45" s="1"/>
      <c r="B45" s="264"/>
      <c r="C45" s="264"/>
      <c r="D45" s="264"/>
      <c r="E45" s="264"/>
      <c r="F45" s="1"/>
      <c r="G45" s="1"/>
      <c r="H45" s="1"/>
      <c r="I45" s="1"/>
      <c r="J45" s="1"/>
      <c r="K45" s="1"/>
      <c r="L45" s="1"/>
      <c r="M45" s="1"/>
      <c r="N45" s="1"/>
      <c r="O45" s="1"/>
      <c r="P45" s="1"/>
      <c r="Q45" s="1"/>
      <c r="R45" s="1"/>
      <c r="S45" s="1"/>
      <c r="T45" s="1"/>
      <c r="U45" s="1"/>
      <c r="V45" s="1"/>
      <c r="W45" s="1"/>
      <c r="X45" s="1"/>
      <c r="Y45" s="1"/>
      <c r="Z45" s="1"/>
    </row>
    <row r="46" ht="15.75" customHeight="1">
      <c r="A46" s="1"/>
      <c r="B46" s="264"/>
      <c r="C46" s="264"/>
      <c r="D46" s="264"/>
      <c r="E46" s="264"/>
      <c r="F46" s="1"/>
      <c r="G46" s="1"/>
      <c r="H46" s="1"/>
      <c r="I46" s="1"/>
      <c r="J46" s="1"/>
      <c r="K46" s="1"/>
      <c r="L46" s="1"/>
      <c r="M46" s="1"/>
      <c r="N46" s="1"/>
      <c r="O46" s="1"/>
      <c r="P46" s="1"/>
      <c r="Q46" s="1"/>
      <c r="R46" s="1"/>
      <c r="S46" s="1"/>
      <c r="T46" s="1"/>
      <c r="U46" s="1"/>
      <c r="V46" s="1"/>
      <c r="W46" s="1"/>
      <c r="X46" s="1"/>
      <c r="Y46" s="1"/>
      <c r="Z46" s="1"/>
    </row>
    <row r="47" ht="15.75" customHeight="1">
      <c r="A47" s="1"/>
      <c r="B47" s="264"/>
      <c r="C47" s="264"/>
      <c r="D47" s="264"/>
      <c r="E47" s="264"/>
      <c r="F47" s="1"/>
      <c r="G47" s="1"/>
      <c r="H47" s="1"/>
      <c r="I47" s="1"/>
      <c r="J47" s="1"/>
      <c r="K47" s="1"/>
      <c r="L47" s="1"/>
      <c r="M47" s="1"/>
      <c r="N47" s="1"/>
      <c r="O47" s="1"/>
      <c r="P47" s="1"/>
      <c r="Q47" s="1"/>
      <c r="R47" s="1"/>
      <c r="S47" s="1"/>
      <c r="T47" s="1"/>
      <c r="U47" s="1"/>
      <c r="V47" s="1"/>
      <c r="W47" s="1"/>
      <c r="X47" s="1"/>
      <c r="Y47" s="1"/>
      <c r="Z47" s="1"/>
    </row>
    <row r="48" ht="15.75" customHeight="1">
      <c r="A48" s="1"/>
      <c r="B48" s="264"/>
      <c r="C48" s="264"/>
      <c r="D48" s="264"/>
      <c r="E48" s="264"/>
      <c r="F48" s="1"/>
      <c r="G48" s="1"/>
      <c r="H48" s="1"/>
      <c r="I48" s="1"/>
      <c r="J48" s="1"/>
      <c r="K48" s="1"/>
      <c r="L48" s="1"/>
      <c r="M48" s="1"/>
      <c r="N48" s="1"/>
      <c r="O48" s="1"/>
      <c r="P48" s="1"/>
      <c r="Q48" s="1"/>
      <c r="R48" s="1"/>
      <c r="S48" s="1"/>
      <c r="T48" s="1"/>
      <c r="U48" s="1"/>
      <c r="V48" s="1"/>
      <c r="W48" s="1"/>
      <c r="X48" s="1"/>
      <c r="Y48" s="1"/>
      <c r="Z48" s="1"/>
    </row>
    <row r="49" ht="15.75" customHeight="1">
      <c r="A49" s="1"/>
      <c r="B49" s="264"/>
      <c r="C49" s="264"/>
      <c r="D49" s="264"/>
      <c r="E49" s="264"/>
      <c r="F49" s="1"/>
      <c r="G49" s="1"/>
      <c r="H49" s="1"/>
      <c r="I49" s="1"/>
      <c r="J49" s="1"/>
      <c r="K49" s="1"/>
      <c r="L49" s="1"/>
      <c r="M49" s="1"/>
      <c r="N49" s="1"/>
      <c r="O49" s="1"/>
      <c r="P49" s="1"/>
      <c r="Q49" s="1"/>
      <c r="R49" s="1"/>
      <c r="S49" s="1"/>
      <c r="T49" s="1"/>
      <c r="U49" s="1"/>
      <c r="V49" s="1"/>
      <c r="W49" s="1"/>
      <c r="X49" s="1"/>
      <c r="Y49" s="1"/>
      <c r="Z49" s="1"/>
    </row>
    <row r="50" ht="15.75" customHeight="1">
      <c r="A50" s="1"/>
      <c r="B50" s="264"/>
      <c r="C50" s="264"/>
      <c r="D50" s="264"/>
      <c r="E50" s="264"/>
      <c r="F50" s="1"/>
      <c r="G50" s="1"/>
      <c r="H50" s="1"/>
      <c r="I50" s="1"/>
      <c r="J50" s="1"/>
      <c r="K50" s="1"/>
      <c r="L50" s="1"/>
      <c r="M50" s="1"/>
      <c r="N50" s="1"/>
      <c r="O50" s="1"/>
      <c r="P50" s="1"/>
      <c r="Q50" s="1"/>
      <c r="R50" s="1"/>
      <c r="S50" s="1"/>
      <c r="T50" s="1"/>
      <c r="U50" s="1"/>
      <c r="V50" s="1"/>
      <c r="W50" s="1"/>
      <c r="X50" s="1"/>
      <c r="Y50" s="1"/>
      <c r="Z50" s="1"/>
    </row>
    <row r="51" ht="15.75" customHeight="1">
      <c r="A51" s="1"/>
      <c r="B51" s="264"/>
      <c r="C51" s="264"/>
      <c r="D51" s="264"/>
      <c r="E51" s="264"/>
      <c r="F51" s="1"/>
      <c r="G51" s="1"/>
      <c r="H51" s="1"/>
      <c r="I51" s="1"/>
      <c r="J51" s="1"/>
      <c r="K51" s="1"/>
      <c r="L51" s="1"/>
      <c r="M51" s="1"/>
      <c r="N51" s="1"/>
      <c r="O51" s="1"/>
      <c r="P51" s="1"/>
      <c r="Q51" s="1"/>
      <c r="R51" s="1"/>
      <c r="S51" s="1"/>
      <c r="T51" s="1"/>
      <c r="U51" s="1"/>
      <c r="V51" s="1"/>
      <c r="W51" s="1"/>
      <c r="X51" s="1"/>
      <c r="Y51" s="1"/>
      <c r="Z51" s="1"/>
    </row>
    <row r="52" ht="15.75" customHeight="1">
      <c r="A52" s="1"/>
      <c r="B52" s="264"/>
      <c r="C52" s="264"/>
      <c r="D52" s="264"/>
      <c r="E52" s="264"/>
      <c r="F52" s="1"/>
      <c r="G52" s="1"/>
      <c r="H52" s="1"/>
      <c r="I52" s="1"/>
      <c r="J52" s="1"/>
      <c r="K52" s="1"/>
      <c r="L52" s="1"/>
      <c r="M52" s="1"/>
      <c r="N52" s="1"/>
      <c r="O52" s="1"/>
      <c r="P52" s="1"/>
      <c r="Q52" s="1"/>
      <c r="R52" s="1"/>
      <c r="S52" s="1"/>
      <c r="T52" s="1"/>
      <c r="U52" s="1"/>
      <c r="V52" s="1"/>
      <c r="W52" s="1"/>
      <c r="X52" s="1"/>
      <c r="Y52" s="1"/>
      <c r="Z52" s="1"/>
    </row>
    <row r="53" ht="15.75" customHeight="1">
      <c r="A53" s="1"/>
      <c r="B53" s="264"/>
      <c r="C53" s="264"/>
      <c r="D53" s="264"/>
      <c r="E53" s="264"/>
      <c r="F53" s="1"/>
      <c r="G53" s="1"/>
      <c r="H53" s="1"/>
      <c r="I53" s="1"/>
      <c r="J53" s="1"/>
      <c r="K53" s="1"/>
      <c r="L53" s="1"/>
      <c r="M53" s="1"/>
      <c r="N53" s="1"/>
      <c r="O53" s="1"/>
      <c r="P53" s="1"/>
      <c r="Q53" s="1"/>
      <c r="R53" s="1"/>
      <c r="S53" s="1"/>
      <c r="T53" s="1"/>
      <c r="U53" s="1"/>
      <c r="V53" s="1"/>
      <c r="W53" s="1"/>
      <c r="X53" s="1"/>
      <c r="Y53" s="1"/>
      <c r="Z53" s="1"/>
    </row>
    <row r="54" ht="15.75" customHeight="1">
      <c r="A54" s="1"/>
      <c r="B54" s="264"/>
      <c r="C54" s="264"/>
      <c r="D54" s="264"/>
      <c r="E54" s="264"/>
      <c r="F54" s="1"/>
      <c r="G54" s="1"/>
      <c r="H54" s="1"/>
      <c r="I54" s="1"/>
      <c r="J54" s="1"/>
      <c r="K54" s="1"/>
      <c r="L54" s="1"/>
      <c r="M54" s="1"/>
      <c r="N54" s="1"/>
      <c r="O54" s="1"/>
      <c r="P54" s="1"/>
      <c r="Q54" s="1"/>
      <c r="R54" s="1"/>
      <c r="S54" s="1"/>
      <c r="T54" s="1"/>
      <c r="U54" s="1"/>
      <c r="V54" s="1"/>
      <c r="W54" s="1"/>
      <c r="X54" s="1"/>
      <c r="Y54" s="1"/>
      <c r="Z54" s="1"/>
    </row>
    <row r="55" ht="15.75" customHeight="1">
      <c r="A55" s="1"/>
      <c r="B55" s="264"/>
      <c r="C55" s="264"/>
      <c r="D55" s="264"/>
      <c r="E55" s="264"/>
      <c r="F55" s="1"/>
      <c r="G55" s="1"/>
      <c r="H55" s="1"/>
      <c r="I55" s="1"/>
      <c r="J55" s="1"/>
      <c r="K55" s="1"/>
      <c r="L55" s="1"/>
      <c r="M55" s="1"/>
      <c r="N55" s="1"/>
      <c r="O55" s="1"/>
      <c r="P55" s="1"/>
      <c r="Q55" s="1"/>
      <c r="R55" s="1"/>
      <c r="S55" s="1"/>
      <c r="T55" s="1"/>
      <c r="U55" s="1"/>
      <c r="V55" s="1"/>
      <c r="W55" s="1"/>
      <c r="X55" s="1"/>
      <c r="Y55" s="1"/>
      <c r="Z55" s="1"/>
    </row>
    <row r="56" ht="15.75" customHeight="1">
      <c r="A56" s="1"/>
      <c r="B56" s="264"/>
      <c r="C56" s="264"/>
      <c r="D56" s="264"/>
      <c r="E56" s="264"/>
      <c r="F56" s="1"/>
      <c r="G56" s="1"/>
      <c r="H56" s="1"/>
      <c r="I56" s="1"/>
      <c r="J56" s="1"/>
      <c r="K56" s="1"/>
      <c r="L56" s="1"/>
      <c r="M56" s="1"/>
      <c r="N56" s="1"/>
      <c r="O56" s="1"/>
      <c r="P56" s="1"/>
      <c r="Q56" s="1"/>
      <c r="R56" s="1"/>
      <c r="S56" s="1"/>
      <c r="T56" s="1"/>
      <c r="U56" s="1"/>
      <c r="V56" s="1"/>
      <c r="W56" s="1"/>
      <c r="X56" s="1"/>
      <c r="Y56" s="1"/>
      <c r="Z56" s="1"/>
    </row>
    <row r="57" ht="15.75" customHeight="1">
      <c r="A57" s="1"/>
      <c r="B57" s="264"/>
      <c r="C57" s="264"/>
      <c r="D57" s="264"/>
      <c r="E57" s="264"/>
      <c r="F57" s="1"/>
      <c r="G57" s="1"/>
      <c r="H57" s="1"/>
      <c r="I57" s="1"/>
      <c r="J57" s="1"/>
      <c r="K57" s="1"/>
      <c r="L57" s="1"/>
      <c r="M57" s="1"/>
      <c r="N57" s="1"/>
      <c r="O57" s="1"/>
      <c r="P57" s="1"/>
      <c r="Q57" s="1"/>
      <c r="R57" s="1"/>
      <c r="S57" s="1"/>
      <c r="T57" s="1"/>
      <c r="U57" s="1"/>
      <c r="V57" s="1"/>
      <c r="W57" s="1"/>
      <c r="X57" s="1"/>
      <c r="Y57" s="1"/>
      <c r="Z57" s="1"/>
    </row>
    <row r="58" ht="15.75" customHeight="1">
      <c r="A58" s="1"/>
      <c r="B58" s="264"/>
      <c r="C58" s="264"/>
      <c r="D58" s="264"/>
      <c r="E58" s="264"/>
      <c r="F58" s="1"/>
      <c r="G58" s="1"/>
      <c r="H58" s="1"/>
      <c r="I58" s="1"/>
      <c r="J58" s="1"/>
      <c r="K58" s="1"/>
      <c r="L58" s="1"/>
      <c r="M58" s="1"/>
      <c r="N58" s="1"/>
      <c r="O58" s="1"/>
      <c r="P58" s="1"/>
      <c r="Q58" s="1"/>
      <c r="R58" s="1"/>
      <c r="S58" s="1"/>
      <c r="T58" s="1"/>
      <c r="U58" s="1"/>
      <c r="V58" s="1"/>
      <c r="W58" s="1"/>
      <c r="X58" s="1"/>
      <c r="Y58" s="1"/>
      <c r="Z58" s="1"/>
    </row>
    <row r="59" ht="15.75" customHeight="1">
      <c r="A59" s="1"/>
      <c r="B59" s="264"/>
      <c r="C59" s="264"/>
      <c r="D59" s="264"/>
      <c r="E59" s="264"/>
      <c r="F59" s="1"/>
      <c r="G59" s="1"/>
      <c r="H59" s="1"/>
      <c r="I59" s="1"/>
      <c r="J59" s="1"/>
      <c r="K59" s="1"/>
      <c r="L59" s="1"/>
      <c r="M59" s="1"/>
      <c r="N59" s="1"/>
      <c r="O59" s="1"/>
      <c r="P59" s="1"/>
      <c r="Q59" s="1"/>
      <c r="R59" s="1"/>
      <c r="S59" s="1"/>
      <c r="T59" s="1"/>
      <c r="U59" s="1"/>
      <c r="V59" s="1"/>
      <c r="W59" s="1"/>
      <c r="X59" s="1"/>
      <c r="Y59" s="1"/>
      <c r="Z59" s="1"/>
    </row>
    <row r="60" ht="15.75" customHeight="1">
      <c r="A60" s="1"/>
      <c r="B60" s="264"/>
      <c r="C60" s="264"/>
      <c r="D60" s="264"/>
      <c r="E60" s="264"/>
      <c r="F60" s="1"/>
      <c r="G60" s="1"/>
      <c r="H60" s="1"/>
      <c r="I60" s="1"/>
      <c r="J60" s="1"/>
      <c r="K60" s="1"/>
      <c r="L60" s="1"/>
      <c r="M60" s="1"/>
      <c r="N60" s="1"/>
      <c r="O60" s="1"/>
      <c r="P60" s="1"/>
      <c r="Q60" s="1"/>
      <c r="R60" s="1"/>
      <c r="S60" s="1"/>
      <c r="T60" s="1"/>
      <c r="U60" s="1"/>
      <c r="V60" s="1"/>
      <c r="W60" s="1"/>
      <c r="X60" s="1"/>
      <c r="Y60" s="1"/>
      <c r="Z60" s="1"/>
    </row>
    <row r="61" ht="15.75" customHeight="1">
      <c r="A61" s="1"/>
      <c r="B61" s="264"/>
      <c r="C61" s="264"/>
      <c r="D61" s="264"/>
      <c r="E61" s="264"/>
      <c r="F61" s="1"/>
      <c r="G61" s="1"/>
      <c r="H61" s="1"/>
      <c r="I61" s="1"/>
      <c r="J61" s="1"/>
      <c r="K61" s="1"/>
      <c r="L61" s="1"/>
      <c r="M61" s="1"/>
      <c r="N61" s="1"/>
      <c r="O61" s="1"/>
      <c r="P61" s="1"/>
      <c r="Q61" s="1"/>
      <c r="R61" s="1"/>
      <c r="S61" s="1"/>
      <c r="T61" s="1"/>
      <c r="U61" s="1"/>
      <c r="V61" s="1"/>
      <c r="W61" s="1"/>
      <c r="X61" s="1"/>
      <c r="Y61" s="1"/>
      <c r="Z61" s="1"/>
    </row>
    <row r="62" ht="15.75" customHeight="1">
      <c r="A62" s="1"/>
      <c r="B62" s="264"/>
      <c r="C62" s="264"/>
      <c r="D62" s="264"/>
      <c r="E62" s="264"/>
      <c r="F62" s="1"/>
      <c r="G62" s="1"/>
      <c r="H62" s="1"/>
      <c r="I62" s="1"/>
      <c r="J62" s="1"/>
      <c r="K62" s="1"/>
      <c r="L62" s="1"/>
      <c r="M62" s="1"/>
      <c r="N62" s="1"/>
      <c r="O62" s="1"/>
      <c r="P62" s="1"/>
      <c r="Q62" s="1"/>
      <c r="R62" s="1"/>
      <c r="S62" s="1"/>
      <c r="T62" s="1"/>
      <c r="U62" s="1"/>
      <c r="V62" s="1"/>
      <c r="W62" s="1"/>
      <c r="X62" s="1"/>
      <c r="Y62" s="1"/>
      <c r="Z62" s="1"/>
    </row>
    <row r="63" ht="15.75" customHeight="1">
      <c r="A63" s="1"/>
      <c r="B63" s="264"/>
      <c r="C63" s="264"/>
      <c r="D63" s="264"/>
      <c r="E63" s="264"/>
      <c r="F63" s="1"/>
      <c r="G63" s="1"/>
      <c r="H63" s="1"/>
      <c r="I63" s="1"/>
      <c r="J63" s="1"/>
      <c r="K63" s="1"/>
      <c r="L63" s="1"/>
      <c r="M63" s="1"/>
      <c r="N63" s="1"/>
      <c r="O63" s="1"/>
      <c r="P63" s="1"/>
      <c r="Q63" s="1"/>
      <c r="R63" s="1"/>
      <c r="S63" s="1"/>
      <c r="T63" s="1"/>
      <c r="U63" s="1"/>
      <c r="V63" s="1"/>
      <c r="W63" s="1"/>
      <c r="X63" s="1"/>
      <c r="Y63" s="1"/>
      <c r="Z63" s="1"/>
    </row>
    <row r="64" ht="15.75" customHeight="1">
      <c r="A64" s="1"/>
      <c r="B64" s="264"/>
      <c r="C64" s="264"/>
      <c r="D64" s="264"/>
      <c r="E64" s="264"/>
      <c r="F64" s="1"/>
      <c r="G64" s="1"/>
      <c r="H64" s="1"/>
      <c r="I64" s="1"/>
      <c r="J64" s="1"/>
      <c r="K64" s="1"/>
      <c r="L64" s="1"/>
      <c r="M64" s="1"/>
      <c r="N64" s="1"/>
      <c r="O64" s="1"/>
      <c r="P64" s="1"/>
      <c r="Q64" s="1"/>
      <c r="R64" s="1"/>
      <c r="S64" s="1"/>
      <c r="T64" s="1"/>
      <c r="U64" s="1"/>
      <c r="V64" s="1"/>
      <c r="W64" s="1"/>
      <c r="X64" s="1"/>
      <c r="Y64" s="1"/>
      <c r="Z64" s="1"/>
    </row>
    <row r="65" ht="15.75" customHeight="1">
      <c r="A65" s="1"/>
      <c r="B65" s="264"/>
      <c r="C65" s="264"/>
      <c r="D65" s="264"/>
      <c r="E65" s="264"/>
      <c r="F65" s="1"/>
      <c r="G65" s="1"/>
      <c r="H65" s="1"/>
      <c r="I65" s="1"/>
      <c r="J65" s="1"/>
      <c r="K65" s="1"/>
      <c r="L65" s="1"/>
      <c r="M65" s="1"/>
      <c r="N65" s="1"/>
      <c r="O65" s="1"/>
      <c r="P65" s="1"/>
      <c r="Q65" s="1"/>
      <c r="R65" s="1"/>
      <c r="S65" s="1"/>
      <c r="T65" s="1"/>
      <c r="U65" s="1"/>
      <c r="V65" s="1"/>
      <c r="W65" s="1"/>
      <c r="X65" s="1"/>
      <c r="Y65" s="1"/>
      <c r="Z65" s="1"/>
    </row>
    <row r="66" ht="15.75" customHeight="1">
      <c r="A66" s="1"/>
      <c r="B66" s="264"/>
      <c r="C66" s="264"/>
      <c r="D66" s="264"/>
      <c r="E66" s="264"/>
      <c r="F66" s="1"/>
      <c r="G66" s="1"/>
      <c r="H66" s="1"/>
      <c r="I66" s="1"/>
      <c r="J66" s="1"/>
      <c r="K66" s="1"/>
      <c r="L66" s="1"/>
      <c r="M66" s="1"/>
      <c r="N66" s="1"/>
      <c r="O66" s="1"/>
      <c r="P66" s="1"/>
      <c r="Q66" s="1"/>
      <c r="R66" s="1"/>
      <c r="S66" s="1"/>
      <c r="T66" s="1"/>
      <c r="U66" s="1"/>
      <c r="V66" s="1"/>
      <c r="W66" s="1"/>
      <c r="X66" s="1"/>
      <c r="Y66" s="1"/>
      <c r="Z66" s="1"/>
    </row>
    <row r="67" ht="15.75" customHeight="1">
      <c r="A67" s="1"/>
      <c r="B67" s="264"/>
      <c r="C67" s="264"/>
      <c r="D67" s="264"/>
      <c r="E67" s="264"/>
      <c r="F67" s="1"/>
      <c r="G67" s="1"/>
      <c r="H67" s="1"/>
      <c r="I67" s="1"/>
      <c r="J67" s="1"/>
      <c r="K67" s="1"/>
      <c r="L67" s="1"/>
      <c r="M67" s="1"/>
      <c r="N67" s="1"/>
      <c r="O67" s="1"/>
      <c r="P67" s="1"/>
      <c r="Q67" s="1"/>
      <c r="R67" s="1"/>
      <c r="S67" s="1"/>
      <c r="T67" s="1"/>
      <c r="U67" s="1"/>
      <c r="V67" s="1"/>
      <c r="W67" s="1"/>
      <c r="X67" s="1"/>
      <c r="Y67" s="1"/>
      <c r="Z67" s="1"/>
    </row>
    <row r="68" ht="15.75" customHeight="1">
      <c r="A68" s="1"/>
      <c r="B68" s="264"/>
      <c r="C68" s="264"/>
      <c r="D68" s="264"/>
      <c r="E68" s="264"/>
      <c r="F68" s="1"/>
      <c r="G68" s="1"/>
      <c r="H68" s="1"/>
      <c r="I68" s="1"/>
      <c r="J68" s="1"/>
      <c r="K68" s="1"/>
      <c r="L68" s="1"/>
      <c r="M68" s="1"/>
      <c r="N68" s="1"/>
      <c r="O68" s="1"/>
      <c r="P68" s="1"/>
      <c r="Q68" s="1"/>
      <c r="R68" s="1"/>
      <c r="S68" s="1"/>
      <c r="T68" s="1"/>
      <c r="U68" s="1"/>
      <c r="V68" s="1"/>
      <c r="W68" s="1"/>
      <c r="X68" s="1"/>
      <c r="Y68" s="1"/>
      <c r="Z68" s="1"/>
    </row>
    <row r="69" ht="15.75" customHeight="1">
      <c r="A69" s="1"/>
      <c r="B69" s="264"/>
      <c r="C69" s="264"/>
      <c r="D69" s="264"/>
      <c r="E69" s="264"/>
      <c r="F69" s="1"/>
      <c r="G69" s="1"/>
      <c r="H69" s="1"/>
      <c r="I69" s="1"/>
      <c r="J69" s="1"/>
      <c r="K69" s="1"/>
      <c r="L69" s="1"/>
      <c r="M69" s="1"/>
      <c r="N69" s="1"/>
      <c r="O69" s="1"/>
      <c r="P69" s="1"/>
      <c r="Q69" s="1"/>
      <c r="R69" s="1"/>
      <c r="S69" s="1"/>
      <c r="T69" s="1"/>
      <c r="U69" s="1"/>
      <c r="V69" s="1"/>
      <c r="W69" s="1"/>
      <c r="X69" s="1"/>
      <c r="Y69" s="1"/>
      <c r="Z69" s="1"/>
    </row>
    <row r="70" ht="15.75" customHeight="1">
      <c r="A70" s="1"/>
      <c r="B70" s="264"/>
      <c r="C70" s="264"/>
      <c r="D70" s="264"/>
      <c r="E70" s="264"/>
      <c r="F70" s="1"/>
      <c r="G70" s="1"/>
      <c r="H70" s="1"/>
      <c r="I70" s="1"/>
      <c r="J70" s="1"/>
      <c r="K70" s="1"/>
      <c r="L70" s="1"/>
      <c r="M70" s="1"/>
      <c r="N70" s="1"/>
      <c r="O70" s="1"/>
      <c r="P70" s="1"/>
      <c r="Q70" s="1"/>
      <c r="R70" s="1"/>
      <c r="S70" s="1"/>
      <c r="T70" s="1"/>
      <c r="U70" s="1"/>
      <c r="V70" s="1"/>
      <c r="W70" s="1"/>
      <c r="X70" s="1"/>
      <c r="Y70" s="1"/>
      <c r="Z70" s="1"/>
    </row>
    <row r="71" ht="15.75" customHeight="1">
      <c r="A71" s="1"/>
      <c r="B71" s="264"/>
      <c r="C71" s="264"/>
      <c r="D71" s="264"/>
      <c r="E71" s="264"/>
      <c r="F71" s="1"/>
      <c r="G71" s="1"/>
      <c r="H71" s="1"/>
      <c r="I71" s="1"/>
      <c r="J71" s="1"/>
      <c r="K71" s="1"/>
      <c r="L71" s="1"/>
      <c r="M71" s="1"/>
      <c r="N71" s="1"/>
      <c r="O71" s="1"/>
      <c r="P71" s="1"/>
      <c r="Q71" s="1"/>
      <c r="R71" s="1"/>
      <c r="S71" s="1"/>
      <c r="T71" s="1"/>
      <c r="U71" s="1"/>
      <c r="V71" s="1"/>
      <c r="W71" s="1"/>
      <c r="X71" s="1"/>
      <c r="Y71" s="1"/>
      <c r="Z71" s="1"/>
    </row>
    <row r="72" ht="15.75" customHeight="1">
      <c r="A72" s="1"/>
      <c r="B72" s="264"/>
      <c r="C72" s="264"/>
      <c r="D72" s="264"/>
      <c r="E72" s="264"/>
      <c r="F72" s="1"/>
      <c r="G72" s="1"/>
      <c r="H72" s="1"/>
      <c r="I72" s="1"/>
      <c r="J72" s="1"/>
      <c r="K72" s="1"/>
      <c r="L72" s="1"/>
      <c r="M72" s="1"/>
      <c r="N72" s="1"/>
      <c r="O72" s="1"/>
      <c r="P72" s="1"/>
      <c r="Q72" s="1"/>
      <c r="R72" s="1"/>
      <c r="S72" s="1"/>
      <c r="T72" s="1"/>
      <c r="U72" s="1"/>
      <c r="V72" s="1"/>
      <c r="W72" s="1"/>
      <c r="X72" s="1"/>
      <c r="Y72" s="1"/>
      <c r="Z72" s="1"/>
    </row>
    <row r="73" ht="15.75" customHeight="1">
      <c r="A73" s="1"/>
      <c r="B73" s="264"/>
      <c r="C73" s="264"/>
      <c r="D73" s="264"/>
      <c r="E73" s="264"/>
      <c r="F73" s="1"/>
      <c r="G73" s="1"/>
      <c r="H73" s="1"/>
      <c r="I73" s="1"/>
      <c r="J73" s="1"/>
      <c r="K73" s="1"/>
      <c r="L73" s="1"/>
      <c r="M73" s="1"/>
      <c r="N73" s="1"/>
      <c r="O73" s="1"/>
      <c r="P73" s="1"/>
      <c r="Q73" s="1"/>
      <c r="R73" s="1"/>
      <c r="S73" s="1"/>
      <c r="T73" s="1"/>
      <c r="U73" s="1"/>
      <c r="V73" s="1"/>
      <c r="W73" s="1"/>
      <c r="X73" s="1"/>
      <c r="Y73" s="1"/>
      <c r="Z73" s="1"/>
    </row>
    <row r="74" ht="15.75" customHeight="1">
      <c r="A74" s="1"/>
      <c r="B74" s="264"/>
      <c r="C74" s="264"/>
      <c r="D74" s="264"/>
      <c r="E74" s="264"/>
      <c r="F74" s="1"/>
      <c r="G74" s="1"/>
      <c r="H74" s="1"/>
      <c r="I74" s="1"/>
      <c r="J74" s="1"/>
      <c r="K74" s="1"/>
      <c r="L74" s="1"/>
      <c r="M74" s="1"/>
      <c r="N74" s="1"/>
      <c r="O74" s="1"/>
      <c r="P74" s="1"/>
      <c r="Q74" s="1"/>
      <c r="R74" s="1"/>
      <c r="S74" s="1"/>
      <c r="T74" s="1"/>
      <c r="U74" s="1"/>
      <c r="V74" s="1"/>
      <c r="W74" s="1"/>
      <c r="X74" s="1"/>
      <c r="Y74" s="1"/>
      <c r="Z74" s="1"/>
    </row>
    <row r="75" ht="15.75" customHeight="1">
      <c r="A75" s="1"/>
      <c r="B75" s="264"/>
      <c r="C75" s="264"/>
      <c r="D75" s="264"/>
      <c r="E75" s="264"/>
      <c r="F75" s="1"/>
      <c r="G75" s="1"/>
      <c r="H75" s="1"/>
      <c r="I75" s="1"/>
      <c r="J75" s="1"/>
      <c r="K75" s="1"/>
      <c r="L75" s="1"/>
      <c r="M75" s="1"/>
      <c r="N75" s="1"/>
      <c r="O75" s="1"/>
      <c r="P75" s="1"/>
      <c r="Q75" s="1"/>
      <c r="R75" s="1"/>
      <c r="S75" s="1"/>
      <c r="T75" s="1"/>
      <c r="U75" s="1"/>
      <c r="V75" s="1"/>
      <c r="W75" s="1"/>
      <c r="X75" s="1"/>
      <c r="Y75" s="1"/>
      <c r="Z75" s="1"/>
    </row>
    <row r="76" ht="15.75" customHeight="1">
      <c r="A76" s="1"/>
      <c r="B76" s="264"/>
      <c r="C76" s="264"/>
      <c r="D76" s="264"/>
      <c r="E76" s="264"/>
      <c r="F76" s="1"/>
      <c r="G76" s="1"/>
      <c r="H76" s="1"/>
      <c r="I76" s="1"/>
      <c r="J76" s="1"/>
      <c r="K76" s="1"/>
      <c r="L76" s="1"/>
      <c r="M76" s="1"/>
      <c r="N76" s="1"/>
      <c r="O76" s="1"/>
      <c r="P76" s="1"/>
      <c r="Q76" s="1"/>
      <c r="R76" s="1"/>
      <c r="S76" s="1"/>
      <c r="T76" s="1"/>
      <c r="U76" s="1"/>
      <c r="V76" s="1"/>
      <c r="W76" s="1"/>
      <c r="X76" s="1"/>
      <c r="Y76" s="1"/>
      <c r="Z76" s="1"/>
    </row>
    <row r="77" ht="15.75" customHeight="1">
      <c r="A77" s="1"/>
      <c r="B77" s="264"/>
      <c r="C77" s="264"/>
      <c r="D77" s="264"/>
      <c r="E77" s="264"/>
      <c r="F77" s="1"/>
      <c r="G77" s="1"/>
      <c r="H77" s="1"/>
      <c r="I77" s="1"/>
      <c r="J77" s="1"/>
      <c r="K77" s="1"/>
      <c r="L77" s="1"/>
      <c r="M77" s="1"/>
      <c r="N77" s="1"/>
      <c r="O77" s="1"/>
      <c r="P77" s="1"/>
      <c r="Q77" s="1"/>
      <c r="R77" s="1"/>
      <c r="S77" s="1"/>
      <c r="T77" s="1"/>
      <c r="U77" s="1"/>
      <c r="V77" s="1"/>
      <c r="W77" s="1"/>
      <c r="X77" s="1"/>
      <c r="Y77" s="1"/>
      <c r="Z77" s="1"/>
    </row>
    <row r="78" ht="15.75" customHeight="1">
      <c r="A78" s="1"/>
      <c r="B78" s="264"/>
      <c r="C78" s="264"/>
      <c r="D78" s="264"/>
      <c r="E78" s="264"/>
      <c r="F78" s="1"/>
      <c r="G78" s="1"/>
      <c r="H78" s="1"/>
      <c r="I78" s="1"/>
      <c r="J78" s="1"/>
      <c r="K78" s="1"/>
      <c r="L78" s="1"/>
      <c r="M78" s="1"/>
      <c r="N78" s="1"/>
      <c r="O78" s="1"/>
      <c r="P78" s="1"/>
      <c r="Q78" s="1"/>
      <c r="R78" s="1"/>
      <c r="S78" s="1"/>
      <c r="T78" s="1"/>
      <c r="U78" s="1"/>
      <c r="V78" s="1"/>
      <c r="W78" s="1"/>
      <c r="X78" s="1"/>
      <c r="Y78" s="1"/>
      <c r="Z78" s="1"/>
    </row>
    <row r="79" ht="15.75" customHeight="1">
      <c r="A79" s="1"/>
      <c r="B79" s="264"/>
      <c r="C79" s="264"/>
      <c r="D79" s="264"/>
      <c r="E79" s="264"/>
      <c r="F79" s="1"/>
      <c r="G79" s="1"/>
      <c r="H79" s="1"/>
      <c r="I79" s="1"/>
      <c r="J79" s="1"/>
      <c r="K79" s="1"/>
      <c r="L79" s="1"/>
      <c r="M79" s="1"/>
      <c r="N79" s="1"/>
      <c r="O79" s="1"/>
      <c r="P79" s="1"/>
      <c r="Q79" s="1"/>
      <c r="R79" s="1"/>
      <c r="S79" s="1"/>
      <c r="T79" s="1"/>
      <c r="U79" s="1"/>
      <c r="V79" s="1"/>
      <c r="W79" s="1"/>
      <c r="X79" s="1"/>
      <c r="Y79" s="1"/>
      <c r="Z79" s="1"/>
    </row>
    <row r="80" ht="15.75" customHeight="1">
      <c r="A80" s="1"/>
      <c r="B80" s="264"/>
      <c r="C80" s="264"/>
      <c r="D80" s="264"/>
      <c r="E80" s="264"/>
      <c r="F80" s="1"/>
      <c r="G80" s="1"/>
      <c r="H80" s="1"/>
      <c r="I80" s="1"/>
      <c r="J80" s="1"/>
      <c r="K80" s="1"/>
      <c r="L80" s="1"/>
      <c r="M80" s="1"/>
      <c r="N80" s="1"/>
      <c r="O80" s="1"/>
      <c r="P80" s="1"/>
      <c r="Q80" s="1"/>
      <c r="R80" s="1"/>
      <c r="S80" s="1"/>
      <c r="T80" s="1"/>
      <c r="U80" s="1"/>
      <c r="V80" s="1"/>
      <c r="W80" s="1"/>
      <c r="X80" s="1"/>
      <c r="Y80" s="1"/>
      <c r="Z80" s="1"/>
    </row>
    <row r="81" ht="15.75" customHeight="1">
      <c r="A81" s="1"/>
      <c r="B81" s="264"/>
      <c r="C81" s="264"/>
      <c r="D81" s="264"/>
      <c r="E81" s="264"/>
      <c r="F81" s="1"/>
      <c r="G81" s="1"/>
      <c r="H81" s="1"/>
      <c r="I81" s="1"/>
      <c r="J81" s="1"/>
      <c r="K81" s="1"/>
      <c r="L81" s="1"/>
      <c r="M81" s="1"/>
      <c r="N81" s="1"/>
      <c r="O81" s="1"/>
      <c r="P81" s="1"/>
      <c r="Q81" s="1"/>
      <c r="R81" s="1"/>
      <c r="S81" s="1"/>
      <c r="T81" s="1"/>
      <c r="U81" s="1"/>
      <c r="V81" s="1"/>
      <c r="W81" s="1"/>
      <c r="X81" s="1"/>
      <c r="Y81" s="1"/>
      <c r="Z81" s="1"/>
    </row>
    <row r="82" ht="15.75" customHeight="1">
      <c r="A82" s="1"/>
      <c r="B82" s="264"/>
      <c r="C82" s="264"/>
      <c r="D82" s="264"/>
      <c r="E82" s="264"/>
      <c r="F82" s="1"/>
      <c r="G82" s="1"/>
      <c r="H82" s="1"/>
      <c r="I82" s="1"/>
      <c r="J82" s="1"/>
      <c r="K82" s="1"/>
      <c r="L82" s="1"/>
      <c r="M82" s="1"/>
      <c r="N82" s="1"/>
      <c r="O82" s="1"/>
      <c r="P82" s="1"/>
      <c r="Q82" s="1"/>
      <c r="R82" s="1"/>
      <c r="S82" s="1"/>
      <c r="T82" s="1"/>
      <c r="U82" s="1"/>
      <c r="V82" s="1"/>
      <c r="W82" s="1"/>
      <c r="X82" s="1"/>
      <c r="Y82" s="1"/>
      <c r="Z82" s="1"/>
    </row>
    <row r="83" ht="15.75" customHeight="1">
      <c r="A83" s="1"/>
      <c r="B83" s="264"/>
      <c r="C83" s="264"/>
      <c r="D83" s="264"/>
      <c r="E83" s="264"/>
      <c r="F83" s="1"/>
      <c r="G83" s="1"/>
      <c r="H83" s="1"/>
      <c r="I83" s="1"/>
      <c r="J83" s="1"/>
      <c r="K83" s="1"/>
      <c r="L83" s="1"/>
      <c r="M83" s="1"/>
      <c r="N83" s="1"/>
      <c r="O83" s="1"/>
      <c r="P83" s="1"/>
      <c r="Q83" s="1"/>
      <c r="R83" s="1"/>
      <c r="S83" s="1"/>
      <c r="T83" s="1"/>
      <c r="U83" s="1"/>
      <c r="V83" s="1"/>
      <c r="W83" s="1"/>
      <c r="X83" s="1"/>
      <c r="Y83" s="1"/>
      <c r="Z83" s="1"/>
    </row>
    <row r="84" ht="15.75" customHeight="1">
      <c r="A84" s="1"/>
      <c r="B84" s="264"/>
      <c r="C84" s="264"/>
      <c r="D84" s="264"/>
      <c r="E84" s="264"/>
      <c r="F84" s="1"/>
      <c r="G84" s="1"/>
      <c r="H84" s="1"/>
      <c r="I84" s="1"/>
      <c r="J84" s="1"/>
      <c r="K84" s="1"/>
      <c r="L84" s="1"/>
      <c r="M84" s="1"/>
      <c r="N84" s="1"/>
      <c r="O84" s="1"/>
      <c r="P84" s="1"/>
      <c r="Q84" s="1"/>
      <c r="R84" s="1"/>
      <c r="S84" s="1"/>
      <c r="T84" s="1"/>
      <c r="U84" s="1"/>
      <c r="V84" s="1"/>
      <c r="W84" s="1"/>
      <c r="X84" s="1"/>
      <c r="Y84" s="1"/>
      <c r="Z84" s="1"/>
    </row>
    <row r="85" ht="15.75" customHeight="1">
      <c r="A85" s="1"/>
      <c r="B85" s="264"/>
      <c r="C85" s="264"/>
      <c r="D85" s="264"/>
      <c r="E85" s="264"/>
      <c r="F85" s="1"/>
      <c r="G85" s="1"/>
      <c r="H85" s="1"/>
      <c r="I85" s="1"/>
      <c r="J85" s="1"/>
      <c r="K85" s="1"/>
      <c r="L85" s="1"/>
      <c r="M85" s="1"/>
      <c r="N85" s="1"/>
      <c r="O85" s="1"/>
      <c r="P85" s="1"/>
      <c r="Q85" s="1"/>
      <c r="R85" s="1"/>
      <c r="S85" s="1"/>
      <c r="T85" s="1"/>
      <c r="U85" s="1"/>
      <c r="V85" s="1"/>
      <c r="W85" s="1"/>
      <c r="X85" s="1"/>
      <c r="Y85" s="1"/>
      <c r="Z85" s="1"/>
    </row>
    <row r="86" ht="15.75" customHeight="1">
      <c r="A86" s="1"/>
      <c r="B86" s="264"/>
      <c r="C86" s="264"/>
      <c r="D86" s="264"/>
      <c r="E86" s="264"/>
      <c r="F86" s="1"/>
      <c r="G86" s="1"/>
      <c r="H86" s="1"/>
      <c r="I86" s="1"/>
      <c r="J86" s="1"/>
      <c r="K86" s="1"/>
      <c r="L86" s="1"/>
      <c r="M86" s="1"/>
      <c r="N86" s="1"/>
      <c r="O86" s="1"/>
      <c r="P86" s="1"/>
      <c r="Q86" s="1"/>
      <c r="R86" s="1"/>
      <c r="S86" s="1"/>
      <c r="T86" s="1"/>
      <c r="U86" s="1"/>
      <c r="V86" s="1"/>
      <c r="W86" s="1"/>
      <c r="X86" s="1"/>
      <c r="Y86" s="1"/>
      <c r="Z86" s="1"/>
    </row>
    <row r="87" ht="15.75" customHeight="1">
      <c r="A87" s="1"/>
      <c r="B87" s="264"/>
      <c r="C87" s="264"/>
      <c r="D87" s="264"/>
      <c r="E87" s="264"/>
      <c r="F87" s="1"/>
      <c r="G87" s="1"/>
      <c r="H87" s="1"/>
      <c r="I87" s="1"/>
      <c r="J87" s="1"/>
      <c r="K87" s="1"/>
      <c r="L87" s="1"/>
      <c r="M87" s="1"/>
      <c r="N87" s="1"/>
      <c r="O87" s="1"/>
      <c r="P87" s="1"/>
      <c r="Q87" s="1"/>
      <c r="R87" s="1"/>
      <c r="S87" s="1"/>
      <c r="T87" s="1"/>
      <c r="U87" s="1"/>
      <c r="V87" s="1"/>
      <c r="W87" s="1"/>
      <c r="X87" s="1"/>
      <c r="Y87" s="1"/>
      <c r="Z87" s="1"/>
    </row>
    <row r="88" ht="15.75" customHeight="1">
      <c r="A88" s="1"/>
      <c r="B88" s="264"/>
      <c r="C88" s="264"/>
      <c r="D88" s="264"/>
      <c r="E88" s="264"/>
      <c r="F88" s="1"/>
      <c r="G88" s="1"/>
      <c r="H88" s="1"/>
      <c r="I88" s="1"/>
      <c r="J88" s="1"/>
      <c r="K88" s="1"/>
      <c r="L88" s="1"/>
      <c r="M88" s="1"/>
      <c r="N88" s="1"/>
      <c r="O88" s="1"/>
      <c r="P88" s="1"/>
      <c r="Q88" s="1"/>
      <c r="R88" s="1"/>
      <c r="S88" s="1"/>
      <c r="T88" s="1"/>
      <c r="U88" s="1"/>
      <c r="V88" s="1"/>
      <c r="W88" s="1"/>
      <c r="X88" s="1"/>
      <c r="Y88" s="1"/>
      <c r="Z88" s="1"/>
    </row>
    <row r="89" ht="15.75" customHeight="1">
      <c r="A89" s="1"/>
      <c r="B89" s="264"/>
      <c r="C89" s="264"/>
      <c r="D89" s="264"/>
      <c r="E89" s="264"/>
      <c r="F89" s="1"/>
      <c r="G89" s="1"/>
      <c r="H89" s="1"/>
      <c r="I89" s="1"/>
      <c r="J89" s="1"/>
      <c r="K89" s="1"/>
      <c r="L89" s="1"/>
      <c r="M89" s="1"/>
      <c r="N89" s="1"/>
      <c r="O89" s="1"/>
      <c r="P89" s="1"/>
      <c r="Q89" s="1"/>
      <c r="R89" s="1"/>
      <c r="S89" s="1"/>
      <c r="T89" s="1"/>
      <c r="U89" s="1"/>
      <c r="V89" s="1"/>
      <c r="W89" s="1"/>
      <c r="X89" s="1"/>
      <c r="Y89" s="1"/>
      <c r="Z89" s="1"/>
    </row>
    <row r="90" ht="15.75" customHeight="1">
      <c r="A90" s="1"/>
      <c r="B90" s="264"/>
      <c r="C90" s="264"/>
      <c r="D90" s="264"/>
      <c r="E90" s="264"/>
      <c r="F90" s="1"/>
      <c r="G90" s="1"/>
      <c r="H90" s="1"/>
      <c r="I90" s="1"/>
      <c r="J90" s="1"/>
      <c r="K90" s="1"/>
      <c r="L90" s="1"/>
      <c r="M90" s="1"/>
      <c r="N90" s="1"/>
      <c r="O90" s="1"/>
      <c r="P90" s="1"/>
      <c r="Q90" s="1"/>
      <c r="R90" s="1"/>
      <c r="S90" s="1"/>
      <c r="T90" s="1"/>
      <c r="U90" s="1"/>
      <c r="V90" s="1"/>
      <c r="W90" s="1"/>
      <c r="X90" s="1"/>
      <c r="Y90" s="1"/>
      <c r="Z90" s="1"/>
    </row>
    <row r="91" ht="15.75" customHeight="1">
      <c r="A91" s="1"/>
      <c r="B91" s="264"/>
      <c r="C91" s="264"/>
      <c r="D91" s="264"/>
      <c r="E91" s="264"/>
      <c r="F91" s="1"/>
      <c r="G91" s="1"/>
      <c r="H91" s="1"/>
      <c r="I91" s="1"/>
      <c r="J91" s="1"/>
      <c r="K91" s="1"/>
      <c r="L91" s="1"/>
      <c r="M91" s="1"/>
      <c r="N91" s="1"/>
      <c r="O91" s="1"/>
      <c r="P91" s="1"/>
      <c r="Q91" s="1"/>
      <c r="R91" s="1"/>
      <c r="S91" s="1"/>
      <c r="T91" s="1"/>
      <c r="U91" s="1"/>
      <c r="V91" s="1"/>
      <c r="W91" s="1"/>
      <c r="X91" s="1"/>
      <c r="Y91" s="1"/>
      <c r="Z91" s="1"/>
    </row>
    <row r="92" ht="15.75" customHeight="1">
      <c r="A92" s="1"/>
      <c r="B92" s="264"/>
      <c r="C92" s="264"/>
      <c r="D92" s="264"/>
      <c r="E92" s="264"/>
      <c r="F92" s="1"/>
      <c r="G92" s="1"/>
      <c r="H92" s="1"/>
      <c r="I92" s="1"/>
      <c r="J92" s="1"/>
      <c r="K92" s="1"/>
      <c r="L92" s="1"/>
      <c r="M92" s="1"/>
      <c r="N92" s="1"/>
      <c r="O92" s="1"/>
      <c r="P92" s="1"/>
      <c r="Q92" s="1"/>
      <c r="R92" s="1"/>
      <c r="S92" s="1"/>
      <c r="T92" s="1"/>
      <c r="U92" s="1"/>
      <c r="V92" s="1"/>
      <c r="W92" s="1"/>
      <c r="X92" s="1"/>
      <c r="Y92" s="1"/>
      <c r="Z92" s="1"/>
    </row>
    <row r="93" ht="15.75" customHeight="1">
      <c r="A93" s="1"/>
      <c r="B93" s="264"/>
      <c r="C93" s="264"/>
      <c r="D93" s="264"/>
      <c r="E93" s="264"/>
      <c r="F93" s="1"/>
      <c r="G93" s="1"/>
      <c r="H93" s="1"/>
      <c r="I93" s="1"/>
      <c r="J93" s="1"/>
      <c r="K93" s="1"/>
      <c r="L93" s="1"/>
      <c r="M93" s="1"/>
      <c r="N93" s="1"/>
      <c r="O93" s="1"/>
      <c r="P93" s="1"/>
      <c r="Q93" s="1"/>
      <c r="R93" s="1"/>
      <c r="S93" s="1"/>
      <c r="T93" s="1"/>
      <c r="U93" s="1"/>
      <c r="V93" s="1"/>
      <c r="W93" s="1"/>
      <c r="X93" s="1"/>
      <c r="Y93" s="1"/>
      <c r="Z93" s="1"/>
    </row>
    <row r="94" ht="15.75" customHeight="1">
      <c r="A94" s="1"/>
      <c r="B94" s="264"/>
      <c r="C94" s="264"/>
      <c r="D94" s="264"/>
      <c r="E94" s="264"/>
      <c r="F94" s="1"/>
      <c r="G94" s="1"/>
      <c r="H94" s="1"/>
      <c r="I94" s="1"/>
      <c r="J94" s="1"/>
      <c r="K94" s="1"/>
      <c r="L94" s="1"/>
      <c r="M94" s="1"/>
      <c r="N94" s="1"/>
      <c r="O94" s="1"/>
      <c r="P94" s="1"/>
      <c r="Q94" s="1"/>
      <c r="R94" s="1"/>
      <c r="S94" s="1"/>
      <c r="T94" s="1"/>
      <c r="U94" s="1"/>
      <c r="V94" s="1"/>
      <c r="W94" s="1"/>
      <c r="X94" s="1"/>
      <c r="Y94" s="1"/>
      <c r="Z94" s="1"/>
    </row>
    <row r="95" ht="15.75" customHeight="1">
      <c r="A95" s="1"/>
      <c r="B95" s="264"/>
      <c r="C95" s="264"/>
      <c r="D95" s="264"/>
      <c r="E95" s="264"/>
      <c r="F95" s="1"/>
      <c r="G95" s="1"/>
      <c r="H95" s="1"/>
      <c r="I95" s="1"/>
      <c r="J95" s="1"/>
      <c r="K95" s="1"/>
      <c r="L95" s="1"/>
      <c r="M95" s="1"/>
      <c r="N95" s="1"/>
      <c r="O95" s="1"/>
      <c r="P95" s="1"/>
      <c r="Q95" s="1"/>
      <c r="R95" s="1"/>
      <c r="S95" s="1"/>
      <c r="T95" s="1"/>
      <c r="U95" s="1"/>
      <c r="V95" s="1"/>
      <c r="W95" s="1"/>
      <c r="X95" s="1"/>
      <c r="Y95" s="1"/>
      <c r="Z95" s="1"/>
    </row>
    <row r="96" ht="15.75" customHeight="1">
      <c r="A96" s="1"/>
      <c r="B96" s="264"/>
      <c r="C96" s="264"/>
      <c r="D96" s="264"/>
      <c r="E96" s="264"/>
      <c r="F96" s="1"/>
      <c r="G96" s="1"/>
      <c r="H96" s="1"/>
      <c r="I96" s="1"/>
      <c r="J96" s="1"/>
      <c r="K96" s="1"/>
      <c r="L96" s="1"/>
      <c r="M96" s="1"/>
      <c r="N96" s="1"/>
      <c r="O96" s="1"/>
      <c r="P96" s="1"/>
      <c r="Q96" s="1"/>
      <c r="R96" s="1"/>
      <c r="S96" s="1"/>
      <c r="T96" s="1"/>
      <c r="U96" s="1"/>
      <c r="V96" s="1"/>
      <c r="W96" s="1"/>
      <c r="X96" s="1"/>
      <c r="Y96" s="1"/>
      <c r="Z96" s="1"/>
    </row>
    <row r="97" ht="15.75" customHeight="1">
      <c r="A97" s="1"/>
      <c r="B97" s="264"/>
      <c r="C97" s="264"/>
      <c r="D97" s="264"/>
      <c r="E97" s="264"/>
      <c r="F97" s="1"/>
      <c r="G97" s="1"/>
      <c r="H97" s="1"/>
      <c r="I97" s="1"/>
      <c r="J97" s="1"/>
      <c r="K97" s="1"/>
      <c r="L97" s="1"/>
      <c r="M97" s="1"/>
      <c r="N97" s="1"/>
      <c r="O97" s="1"/>
      <c r="P97" s="1"/>
      <c r="Q97" s="1"/>
      <c r="R97" s="1"/>
      <c r="S97" s="1"/>
      <c r="T97" s="1"/>
      <c r="U97" s="1"/>
      <c r="V97" s="1"/>
      <c r="W97" s="1"/>
      <c r="X97" s="1"/>
      <c r="Y97" s="1"/>
      <c r="Z97" s="1"/>
    </row>
    <row r="98" ht="15.75" customHeight="1">
      <c r="A98" s="1"/>
      <c r="B98" s="264"/>
      <c r="C98" s="264"/>
      <c r="D98" s="264"/>
      <c r="E98" s="264"/>
      <c r="F98" s="1"/>
      <c r="G98" s="1"/>
      <c r="H98" s="1"/>
      <c r="I98" s="1"/>
      <c r="J98" s="1"/>
      <c r="K98" s="1"/>
      <c r="L98" s="1"/>
      <c r="M98" s="1"/>
      <c r="N98" s="1"/>
      <c r="O98" s="1"/>
      <c r="P98" s="1"/>
      <c r="Q98" s="1"/>
      <c r="R98" s="1"/>
      <c r="S98" s="1"/>
      <c r="T98" s="1"/>
      <c r="U98" s="1"/>
      <c r="V98" s="1"/>
      <c r="W98" s="1"/>
      <c r="X98" s="1"/>
      <c r="Y98" s="1"/>
      <c r="Z98" s="1"/>
    </row>
    <row r="99" ht="15.75" customHeight="1">
      <c r="A99" s="1"/>
      <c r="B99" s="264"/>
      <c r="C99" s="264"/>
      <c r="D99" s="264"/>
      <c r="E99" s="264"/>
      <c r="F99" s="1"/>
      <c r="G99" s="1"/>
      <c r="H99" s="1"/>
      <c r="I99" s="1"/>
      <c r="J99" s="1"/>
      <c r="K99" s="1"/>
      <c r="L99" s="1"/>
      <c r="M99" s="1"/>
      <c r="N99" s="1"/>
      <c r="O99" s="1"/>
      <c r="P99" s="1"/>
      <c r="Q99" s="1"/>
      <c r="R99" s="1"/>
      <c r="S99" s="1"/>
      <c r="T99" s="1"/>
      <c r="U99" s="1"/>
      <c r="V99" s="1"/>
      <c r="W99" s="1"/>
      <c r="X99" s="1"/>
      <c r="Y99" s="1"/>
      <c r="Z99" s="1"/>
    </row>
    <row r="100" ht="15.75" customHeight="1">
      <c r="A100" s="1"/>
      <c r="B100" s="264"/>
      <c r="C100" s="264"/>
      <c r="D100" s="264"/>
      <c r="E100" s="264"/>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264"/>
      <c r="C101" s="264"/>
      <c r="D101" s="264"/>
      <c r="E101" s="264"/>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264"/>
      <c r="C102" s="264"/>
      <c r="D102" s="264"/>
      <c r="E102" s="264"/>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264"/>
      <c r="C103" s="264"/>
      <c r="D103" s="264"/>
      <c r="E103" s="264"/>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264"/>
      <c r="C104" s="264"/>
      <c r="D104" s="264"/>
      <c r="E104" s="264"/>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264"/>
      <c r="C105" s="264"/>
      <c r="D105" s="264"/>
      <c r="E105" s="264"/>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264"/>
      <c r="C106" s="264"/>
      <c r="D106" s="264"/>
      <c r="E106" s="264"/>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264"/>
      <c r="C107" s="264"/>
      <c r="D107" s="264"/>
      <c r="E107" s="264"/>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264"/>
      <c r="C108" s="264"/>
      <c r="D108" s="264"/>
      <c r="E108" s="264"/>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264"/>
      <c r="C109" s="264"/>
      <c r="D109" s="264"/>
      <c r="E109" s="264"/>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264"/>
      <c r="C110" s="264"/>
      <c r="D110" s="264"/>
      <c r="E110" s="264"/>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264"/>
      <c r="C111" s="264"/>
      <c r="D111" s="264"/>
      <c r="E111" s="264"/>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264"/>
      <c r="C112" s="264"/>
      <c r="D112" s="264"/>
      <c r="E112" s="264"/>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264"/>
      <c r="C113" s="264"/>
      <c r="D113" s="264"/>
      <c r="E113" s="264"/>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264"/>
      <c r="C114" s="264"/>
      <c r="D114" s="264"/>
      <c r="E114" s="264"/>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264"/>
      <c r="C115" s="264"/>
      <c r="D115" s="264"/>
      <c r="E115" s="264"/>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264"/>
      <c r="C116" s="264"/>
      <c r="D116" s="264"/>
      <c r="E116" s="264"/>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264"/>
      <c r="C117" s="264"/>
      <c r="D117" s="264"/>
      <c r="E117" s="264"/>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264"/>
      <c r="C118" s="264"/>
      <c r="D118" s="264"/>
      <c r="E118" s="264"/>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264"/>
      <c r="C119" s="264"/>
      <c r="D119" s="264"/>
      <c r="E119" s="264"/>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264"/>
      <c r="C120" s="264"/>
      <c r="D120" s="264"/>
      <c r="E120" s="264"/>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264"/>
      <c r="C121" s="264"/>
      <c r="D121" s="264"/>
      <c r="E121" s="264"/>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264"/>
      <c r="C122" s="264"/>
      <c r="D122" s="264"/>
      <c r="E122" s="264"/>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264"/>
      <c r="C123" s="264"/>
      <c r="D123" s="264"/>
      <c r="E123" s="264"/>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264"/>
      <c r="C124" s="264"/>
      <c r="D124" s="264"/>
      <c r="E124" s="264"/>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264"/>
      <c r="C125" s="264"/>
      <c r="D125" s="264"/>
      <c r="E125" s="264"/>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264"/>
      <c r="C126" s="264"/>
      <c r="D126" s="264"/>
      <c r="E126" s="264"/>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264"/>
      <c r="C127" s="264"/>
      <c r="D127" s="264"/>
      <c r="E127" s="264"/>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264"/>
      <c r="C128" s="264"/>
      <c r="D128" s="264"/>
      <c r="E128" s="264"/>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264"/>
      <c r="C129" s="264"/>
      <c r="D129" s="264"/>
      <c r="E129" s="264"/>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264"/>
      <c r="C130" s="264"/>
      <c r="D130" s="264"/>
      <c r="E130" s="264"/>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264"/>
      <c r="C131" s="264"/>
      <c r="D131" s="264"/>
      <c r="E131" s="264"/>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264"/>
      <c r="C132" s="264"/>
      <c r="D132" s="264"/>
      <c r="E132" s="264"/>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264"/>
      <c r="C133" s="264"/>
      <c r="D133" s="264"/>
      <c r="E133" s="264"/>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264"/>
      <c r="C134" s="264"/>
      <c r="D134" s="264"/>
      <c r="E134" s="264"/>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264"/>
      <c r="C135" s="264"/>
      <c r="D135" s="264"/>
      <c r="E135" s="264"/>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264"/>
      <c r="C136" s="264"/>
      <c r="D136" s="264"/>
      <c r="E136" s="264"/>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264"/>
      <c r="C137" s="264"/>
      <c r="D137" s="264"/>
      <c r="E137" s="264"/>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264"/>
      <c r="C138" s="264"/>
      <c r="D138" s="264"/>
      <c r="E138" s="264"/>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264"/>
      <c r="C139" s="264"/>
      <c r="D139" s="264"/>
      <c r="E139" s="264"/>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264"/>
      <c r="C140" s="264"/>
      <c r="D140" s="264"/>
      <c r="E140" s="264"/>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264"/>
      <c r="C141" s="264"/>
      <c r="D141" s="264"/>
      <c r="E141" s="264"/>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264"/>
      <c r="C142" s="264"/>
      <c r="D142" s="264"/>
      <c r="E142" s="264"/>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264"/>
      <c r="C143" s="264"/>
      <c r="D143" s="264"/>
      <c r="E143" s="264"/>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264"/>
      <c r="C144" s="264"/>
      <c r="D144" s="264"/>
      <c r="E144" s="264"/>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264"/>
      <c r="C145" s="264"/>
      <c r="D145" s="264"/>
      <c r="E145" s="264"/>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264"/>
      <c r="C146" s="264"/>
      <c r="D146" s="264"/>
      <c r="E146" s="264"/>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264"/>
      <c r="C147" s="264"/>
      <c r="D147" s="264"/>
      <c r="E147" s="264"/>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264"/>
      <c r="C148" s="264"/>
      <c r="D148" s="264"/>
      <c r="E148" s="264"/>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264"/>
      <c r="C149" s="264"/>
      <c r="D149" s="264"/>
      <c r="E149" s="264"/>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264"/>
      <c r="C150" s="264"/>
      <c r="D150" s="264"/>
      <c r="E150" s="264"/>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264"/>
      <c r="C151" s="264"/>
      <c r="D151" s="264"/>
      <c r="E151" s="264"/>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264"/>
      <c r="C152" s="264"/>
      <c r="D152" s="264"/>
      <c r="E152" s="264"/>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264"/>
      <c r="C153" s="264"/>
      <c r="D153" s="264"/>
      <c r="E153" s="264"/>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264"/>
      <c r="C154" s="264"/>
      <c r="D154" s="264"/>
      <c r="E154" s="264"/>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264"/>
      <c r="C155" s="264"/>
      <c r="D155" s="264"/>
      <c r="E155" s="264"/>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264"/>
      <c r="C156" s="264"/>
      <c r="D156" s="264"/>
      <c r="E156" s="264"/>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264"/>
      <c r="C157" s="264"/>
      <c r="D157" s="264"/>
      <c r="E157" s="264"/>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264"/>
      <c r="C158" s="264"/>
      <c r="D158" s="264"/>
      <c r="E158" s="264"/>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264"/>
      <c r="C159" s="264"/>
      <c r="D159" s="264"/>
      <c r="E159" s="264"/>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264"/>
      <c r="C160" s="264"/>
      <c r="D160" s="264"/>
      <c r="E160" s="264"/>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264"/>
      <c r="C161" s="264"/>
      <c r="D161" s="264"/>
      <c r="E161" s="264"/>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264"/>
      <c r="C162" s="264"/>
      <c r="D162" s="264"/>
      <c r="E162" s="264"/>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264"/>
      <c r="C163" s="264"/>
      <c r="D163" s="264"/>
      <c r="E163" s="264"/>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264"/>
      <c r="C164" s="264"/>
      <c r="D164" s="264"/>
      <c r="E164" s="264"/>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264"/>
      <c r="C165" s="264"/>
      <c r="D165" s="264"/>
      <c r="E165" s="264"/>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264"/>
      <c r="C166" s="264"/>
      <c r="D166" s="264"/>
      <c r="E166" s="264"/>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264"/>
      <c r="C167" s="264"/>
      <c r="D167" s="264"/>
      <c r="E167" s="264"/>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264"/>
      <c r="C168" s="264"/>
      <c r="D168" s="264"/>
      <c r="E168" s="264"/>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264"/>
      <c r="C169" s="264"/>
      <c r="D169" s="264"/>
      <c r="E169" s="264"/>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264"/>
      <c r="C170" s="264"/>
      <c r="D170" s="264"/>
      <c r="E170" s="264"/>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264"/>
      <c r="C171" s="264"/>
      <c r="D171" s="264"/>
      <c r="E171" s="264"/>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264"/>
      <c r="C172" s="264"/>
      <c r="D172" s="264"/>
      <c r="E172" s="264"/>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264"/>
      <c r="C173" s="264"/>
      <c r="D173" s="264"/>
      <c r="E173" s="264"/>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264"/>
      <c r="C174" s="264"/>
      <c r="D174" s="264"/>
      <c r="E174" s="264"/>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264"/>
      <c r="C175" s="264"/>
      <c r="D175" s="264"/>
      <c r="E175" s="264"/>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264"/>
      <c r="C176" s="264"/>
      <c r="D176" s="264"/>
      <c r="E176" s="264"/>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264"/>
      <c r="C177" s="264"/>
      <c r="D177" s="264"/>
      <c r="E177" s="264"/>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264"/>
      <c r="C178" s="264"/>
      <c r="D178" s="264"/>
      <c r="E178" s="264"/>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264"/>
      <c r="C179" s="264"/>
      <c r="D179" s="264"/>
      <c r="E179" s="264"/>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264"/>
      <c r="C180" s="264"/>
      <c r="D180" s="264"/>
      <c r="E180" s="264"/>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264"/>
      <c r="C181" s="264"/>
      <c r="D181" s="264"/>
      <c r="E181" s="264"/>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264"/>
      <c r="C182" s="264"/>
      <c r="D182" s="264"/>
      <c r="E182" s="264"/>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264"/>
      <c r="C183" s="264"/>
      <c r="D183" s="264"/>
      <c r="E183" s="264"/>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264"/>
      <c r="C184" s="264"/>
      <c r="D184" s="264"/>
      <c r="E184" s="264"/>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264"/>
      <c r="C185" s="264"/>
      <c r="D185" s="264"/>
      <c r="E185" s="264"/>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264"/>
      <c r="C186" s="264"/>
      <c r="D186" s="264"/>
      <c r="E186" s="264"/>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264"/>
      <c r="C187" s="264"/>
      <c r="D187" s="264"/>
      <c r="E187" s="264"/>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264"/>
      <c r="C188" s="264"/>
      <c r="D188" s="264"/>
      <c r="E188" s="264"/>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264"/>
      <c r="C189" s="264"/>
      <c r="D189" s="264"/>
      <c r="E189" s="264"/>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264"/>
      <c r="C190" s="264"/>
      <c r="D190" s="264"/>
      <c r="E190" s="264"/>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264"/>
      <c r="C191" s="264"/>
      <c r="D191" s="264"/>
      <c r="E191" s="264"/>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264"/>
      <c r="C192" s="264"/>
      <c r="D192" s="264"/>
      <c r="E192" s="264"/>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264"/>
      <c r="C193" s="264"/>
      <c r="D193" s="264"/>
      <c r="E193" s="264"/>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264"/>
      <c r="C194" s="264"/>
      <c r="D194" s="264"/>
      <c r="E194" s="264"/>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264"/>
      <c r="C195" s="264"/>
      <c r="D195" s="264"/>
      <c r="E195" s="264"/>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264"/>
      <c r="C196" s="264"/>
      <c r="D196" s="264"/>
      <c r="E196" s="264"/>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264"/>
      <c r="C197" s="264"/>
      <c r="D197" s="264"/>
      <c r="E197" s="264"/>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264"/>
      <c r="C198" s="264"/>
      <c r="D198" s="264"/>
      <c r="E198" s="264"/>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264"/>
      <c r="C199" s="264"/>
      <c r="D199" s="264"/>
      <c r="E199" s="264"/>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264"/>
      <c r="C200" s="264"/>
      <c r="D200" s="264"/>
      <c r="E200" s="264"/>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264"/>
      <c r="C201" s="264"/>
      <c r="D201" s="264"/>
      <c r="E201" s="264"/>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264"/>
      <c r="C202" s="264"/>
      <c r="D202" s="264"/>
      <c r="E202" s="264"/>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264"/>
      <c r="C203" s="264"/>
      <c r="D203" s="264"/>
      <c r="E203" s="264"/>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264"/>
      <c r="C204" s="264"/>
      <c r="D204" s="264"/>
      <c r="E204" s="264"/>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264"/>
      <c r="C205" s="264"/>
      <c r="D205" s="264"/>
      <c r="E205" s="264"/>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264"/>
      <c r="C206" s="264"/>
      <c r="D206" s="264"/>
      <c r="E206" s="264"/>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264"/>
      <c r="C207" s="264"/>
      <c r="D207" s="264"/>
      <c r="E207" s="264"/>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264"/>
      <c r="C208" s="264"/>
      <c r="D208" s="264"/>
      <c r="E208" s="264"/>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264"/>
      <c r="C209" s="264"/>
      <c r="D209" s="264"/>
      <c r="E209" s="264"/>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264"/>
      <c r="C210" s="264"/>
      <c r="D210" s="264"/>
      <c r="E210" s="264"/>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264"/>
      <c r="C211" s="264"/>
      <c r="D211" s="264"/>
      <c r="E211" s="264"/>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264"/>
      <c r="C212" s="264"/>
      <c r="D212" s="264"/>
      <c r="E212" s="264"/>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264"/>
      <c r="C213" s="264"/>
      <c r="D213" s="264"/>
      <c r="E213" s="264"/>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264"/>
      <c r="C214" s="264"/>
      <c r="D214" s="264"/>
      <c r="E214" s="264"/>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264"/>
      <c r="C215" s="264"/>
      <c r="D215" s="264"/>
      <c r="E215" s="264"/>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264"/>
      <c r="C216" s="264"/>
      <c r="D216" s="264"/>
      <c r="E216" s="264"/>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264"/>
      <c r="C217" s="264"/>
      <c r="D217" s="264"/>
      <c r="E217" s="264"/>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264"/>
      <c r="C218" s="264"/>
      <c r="D218" s="264"/>
      <c r="E218" s="264"/>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264"/>
      <c r="C219" s="264"/>
      <c r="D219" s="264"/>
      <c r="E219" s="264"/>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264"/>
      <c r="C220" s="264"/>
      <c r="D220" s="264"/>
      <c r="E220" s="264"/>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264"/>
      <c r="C221" s="264"/>
      <c r="D221" s="264"/>
      <c r="E221" s="264"/>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264"/>
      <c r="C222" s="264"/>
      <c r="D222" s="264"/>
      <c r="E222" s="264"/>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264"/>
      <c r="C223" s="264"/>
      <c r="D223" s="264"/>
      <c r="E223" s="264"/>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264"/>
      <c r="C224" s="264"/>
      <c r="D224" s="264"/>
      <c r="E224" s="264"/>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264"/>
      <c r="C225" s="264"/>
      <c r="D225" s="264"/>
      <c r="E225" s="264"/>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264"/>
      <c r="C226" s="264"/>
      <c r="D226" s="264"/>
      <c r="E226" s="264"/>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264"/>
      <c r="C227" s="264"/>
      <c r="D227" s="264"/>
      <c r="E227" s="264"/>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264"/>
      <c r="C228" s="264"/>
      <c r="D228" s="264"/>
      <c r="E228" s="264"/>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264"/>
      <c r="C229" s="264"/>
      <c r="D229" s="264"/>
      <c r="E229" s="264"/>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264"/>
      <c r="C230" s="264"/>
      <c r="D230" s="264"/>
      <c r="E230" s="264"/>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264"/>
      <c r="C231" s="264"/>
      <c r="D231" s="264"/>
      <c r="E231" s="264"/>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264"/>
      <c r="C232" s="264"/>
      <c r="D232" s="264"/>
      <c r="E232" s="264"/>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264"/>
      <c r="C233" s="264"/>
      <c r="D233" s="264"/>
      <c r="E233" s="264"/>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264"/>
      <c r="C234" s="264"/>
      <c r="D234" s="264"/>
      <c r="E234" s="264"/>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264"/>
      <c r="C235" s="264"/>
      <c r="D235" s="264"/>
      <c r="E235" s="264"/>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264"/>
      <c r="C236" s="264"/>
      <c r="D236" s="264"/>
      <c r="E236" s="264"/>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264"/>
      <c r="C237" s="264"/>
      <c r="D237" s="264"/>
      <c r="E237" s="264"/>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264"/>
      <c r="C238" s="264"/>
      <c r="D238" s="264"/>
      <c r="E238" s="264"/>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264"/>
      <c r="C239" s="264"/>
      <c r="D239" s="264"/>
      <c r="E239" s="264"/>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264"/>
      <c r="C240" s="264"/>
      <c r="D240" s="264"/>
      <c r="E240" s="264"/>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264"/>
      <c r="C241" s="264"/>
      <c r="D241" s="264"/>
      <c r="E241" s="264"/>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264"/>
      <c r="C242" s="264"/>
      <c r="D242" s="264"/>
      <c r="E242" s="264"/>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264"/>
      <c r="C243" s="264"/>
      <c r="D243" s="264"/>
      <c r="E243" s="264"/>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264"/>
      <c r="C244" s="264"/>
      <c r="D244" s="264"/>
      <c r="E244" s="264"/>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264"/>
      <c r="C245" s="264"/>
      <c r="D245" s="264"/>
      <c r="E245" s="264"/>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264"/>
      <c r="C246" s="264"/>
      <c r="D246" s="264"/>
      <c r="E246" s="264"/>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264"/>
      <c r="C247" s="264"/>
      <c r="D247" s="264"/>
      <c r="E247" s="264"/>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264"/>
      <c r="C248" s="264"/>
      <c r="D248" s="264"/>
      <c r="E248" s="264"/>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264"/>
      <c r="C249" s="264"/>
      <c r="D249" s="264"/>
      <c r="E249" s="264"/>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264"/>
      <c r="C250" s="264"/>
      <c r="D250" s="264"/>
      <c r="E250" s="264"/>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264"/>
      <c r="C251" s="264"/>
      <c r="D251" s="264"/>
      <c r="E251" s="264"/>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264"/>
      <c r="C252" s="264"/>
      <c r="D252" s="264"/>
      <c r="E252" s="264"/>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264"/>
      <c r="C253" s="264"/>
      <c r="D253" s="264"/>
      <c r="E253" s="264"/>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264"/>
      <c r="C254" s="264"/>
      <c r="D254" s="264"/>
      <c r="E254" s="264"/>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264"/>
      <c r="C255" s="264"/>
      <c r="D255" s="264"/>
      <c r="E255" s="264"/>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264"/>
      <c r="C256" s="264"/>
      <c r="D256" s="264"/>
      <c r="E256" s="264"/>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264"/>
      <c r="C257" s="264"/>
      <c r="D257" s="264"/>
      <c r="E257" s="264"/>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264"/>
      <c r="C258" s="264"/>
      <c r="D258" s="264"/>
      <c r="E258" s="264"/>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264"/>
      <c r="C259" s="264"/>
      <c r="D259" s="264"/>
      <c r="E259" s="264"/>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264"/>
      <c r="C260" s="264"/>
      <c r="D260" s="264"/>
      <c r="E260" s="264"/>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264"/>
      <c r="C261" s="264"/>
      <c r="D261" s="264"/>
      <c r="E261" s="264"/>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264"/>
      <c r="C262" s="264"/>
      <c r="D262" s="264"/>
      <c r="E262" s="264"/>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264"/>
      <c r="C263" s="264"/>
      <c r="D263" s="264"/>
      <c r="E263" s="264"/>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264"/>
      <c r="C264" s="264"/>
      <c r="D264" s="264"/>
      <c r="E264" s="264"/>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264"/>
      <c r="C265" s="264"/>
      <c r="D265" s="264"/>
      <c r="E265" s="264"/>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264"/>
      <c r="C266" s="264"/>
      <c r="D266" s="264"/>
      <c r="E266" s="264"/>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264"/>
      <c r="C267" s="264"/>
      <c r="D267" s="264"/>
      <c r="E267" s="264"/>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264"/>
      <c r="C268" s="264"/>
      <c r="D268" s="264"/>
      <c r="E268" s="264"/>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264"/>
      <c r="C269" s="264"/>
      <c r="D269" s="264"/>
      <c r="E269" s="264"/>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264"/>
      <c r="C270" s="264"/>
      <c r="D270" s="264"/>
      <c r="E270" s="264"/>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264"/>
      <c r="C271" s="264"/>
      <c r="D271" s="264"/>
      <c r="E271" s="264"/>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264"/>
      <c r="C272" s="264"/>
      <c r="D272" s="264"/>
      <c r="E272" s="264"/>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264"/>
      <c r="C273" s="264"/>
      <c r="D273" s="264"/>
      <c r="E273" s="264"/>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264"/>
      <c r="C274" s="264"/>
      <c r="D274" s="264"/>
      <c r="E274" s="264"/>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264"/>
      <c r="C275" s="264"/>
      <c r="D275" s="264"/>
      <c r="E275" s="264"/>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264"/>
      <c r="C276" s="264"/>
      <c r="D276" s="264"/>
      <c r="E276" s="264"/>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264"/>
      <c r="C277" s="264"/>
      <c r="D277" s="264"/>
      <c r="E277" s="264"/>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264"/>
      <c r="C278" s="264"/>
      <c r="D278" s="264"/>
      <c r="E278" s="264"/>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264"/>
      <c r="C279" s="264"/>
      <c r="D279" s="264"/>
      <c r="E279" s="264"/>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264"/>
      <c r="C280" s="264"/>
      <c r="D280" s="264"/>
      <c r="E280" s="264"/>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264"/>
      <c r="C281" s="264"/>
      <c r="D281" s="264"/>
      <c r="E281" s="264"/>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264"/>
      <c r="C282" s="264"/>
      <c r="D282" s="264"/>
      <c r="E282" s="264"/>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264"/>
      <c r="C283" s="264"/>
      <c r="D283" s="264"/>
      <c r="E283" s="264"/>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264"/>
      <c r="C284" s="264"/>
      <c r="D284" s="264"/>
      <c r="E284" s="264"/>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264"/>
      <c r="C285" s="264"/>
      <c r="D285" s="264"/>
      <c r="E285" s="264"/>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264"/>
      <c r="C286" s="264"/>
      <c r="D286" s="264"/>
      <c r="E286" s="264"/>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264"/>
      <c r="C287" s="264"/>
      <c r="D287" s="264"/>
      <c r="E287" s="264"/>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264"/>
      <c r="C288" s="264"/>
      <c r="D288" s="264"/>
      <c r="E288" s="264"/>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264"/>
      <c r="C289" s="264"/>
      <c r="D289" s="264"/>
      <c r="E289" s="264"/>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264"/>
      <c r="C290" s="264"/>
      <c r="D290" s="264"/>
      <c r="E290" s="264"/>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264"/>
      <c r="C291" s="264"/>
      <c r="D291" s="264"/>
      <c r="E291" s="264"/>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264"/>
      <c r="C292" s="264"/>
      <c r="D292" s="264"/>
      <c r="E292" s="264"/>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264"/>
      <c r="C293" s="264"/>
      <c r="D293" s="264"/>
      <c r="E293" s="264"/>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264"/>
      <c r="C294" s="264"/>
      <c r="D294" s="264"/>
      <c r="E294" s="264"/>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264"/>
      <c r="C295" s="264"/>
      <c r="D295" s="264"/>
      <c r="E295" s="264"/>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264"/>
      <c r="C296" s="264"/>
      <c r="D296" s="264"/>
      <c r="E296" s="264"/>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264"/>
      <c r="C297" s="264"/>
      <c r="D297" s="264"/>
      <c r="E297" s="264"/>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264"/>
      <c r="C298" s="264"/>
      <c r="D298" s="264"/>
      <c r="E298" s="264"/>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264"/>
      <c r="C299" s="264"/>
      <c r="D299" s="264"/>
      <c r="E299" s="264"/>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264"/>
      <c r="C300" s="264"/>
      <c r="D300" s="264"/>
      <c r="E300" s="264"/>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264"/>
      <c r="C301" s="264"/>
      <c r="D301" s="264"/>
      <c r="E301" s="264"/>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264"/>
      <c r="C302" s="264"/>
      <c r="D302" s="264"/>
      <c r="E302" s="264"/>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264"/>
      <c r="C303" s="264"/>
      <c r="D303" s="264"/>
      <c r="E303" s="264"/>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264"/>
      <c r="C304" s="264"/>
      <c r="D304" s="264"/>
      <c r="E304" s="264"/>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264"/>
      <c r="C305" s="264"/>
      <c r="D305" s="264"/>
      <c r="E305" s="264"/>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264"/>
      <c r="C306" s="264"/>
      <c r="D306" s="264"/>
      <c r="E306" s="264"/>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264"/>
      <c r="C307" s="264"/>
      <c r="D307" s="264"/>
      <c r="E307" s="264"/>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264"/>
      <c r="C308" s="264"/>
      <c r="D308" s="264"/>
      <c r="E308" s="264"/>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264"/>
      <c r="C309" s="264"/>
      <c r="D309" s="264"/>
      <c r="E309" s="264"/>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264"/>
      <c r="C310" s="264"/>
      <c r="D310" s="264"/>
      <c r="E310" s="264"/>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264"/>
      <c r="C311" s="264"/>
      <c r="D311" s="264"/>
      <c r="E311" s="264"/>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264"/>
      <c r="C312" s="264"/>
      <c r="D312" s="264"/>
      <c r="E312" s="264"/>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264"/>
      <c r="C313" s="264"/>
      <c r="D313" s="264"/>
      <c r="E313" s="264"/>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264"/>
      <c r="C314" s="264"/>
      <c r="D314" s="264"/>
      <c r="E314" s="264"/>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264"/>
      <c r="C315" s="264"/>
      <c r="D315" s="264"/>
      <c r="E315" s="264"/>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264"/>
      <c r="C316" s="264"/>
      <c r="D316" s="264"/>
      <c r="E316" s="264"/>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264"/>
      <c r="C317" s="264"/>
      <c r="D317" s="264"/>
      <c r="E317" s="264"/>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264"/>
      <c r="C318" s="264"/>
      <c r="D318" s="264"/>
      <c r="E318" s="264"/>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264"/>
      <c r="C319" s="264"/>
      <c r="D319" s="264"/>
      <c r="E319" s="264"/>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264"/>
      <c r="C320" s="264"/>
      <c r="D320" s="264"/>
      <c r="E320" s="264"/>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264"/>
      <c r="C321" s="264"/>
      <c r="D321" s="264"/>
      <c r="E321" s="264"/>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264"/>
      <c r="C322" s="264"/>
      <c r="D322" s="264"/>
      <c r="E322" s="264"/>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264"/>
      <c r="C323" s="264"/>
      <c r="D323" s="264"/>
      <c r="E323" s="264"/>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264"/>
      <c r="C324" s="264"/>
      <c r="D324" s="264"/>
      <c r="E324" s="264"/>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264"/>
      <c r="C325" s="264"/>
      <c r="D325" s="264"/>
      <c r="E325" s="264"/>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264"/>
      <c r="C326" s="264"/>
      <c r="D326" s="264"/>
      <c r="E326" s="264"/>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264"/>
      <c r="C327" s="264"/>
      <c r="D327" s="264"/>
      <c r="E327" s="264"/>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264"/>
      <c r="C328" s="264"/>
      <c r="D328" s="264"/>
      <c r="E328" s="264"/>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264"/>
      <c r="C329" s="264"/>
      <c r="D329" s="264"/>
      <c r="E329" s="264"/>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264"/>
      <c r="C330" s="264"/>
      <c r="D330" s="264"/>
      <c r="E330" s="264"/>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264"/>
      <c r="C331" s="264"/>
      <c r="D331" s="264"/>
      <c r="E331" s="264"/>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264"/>
      <c r="C332" s="264"/>
      <c r="D332" s="264"/>
      <c r="E332" s="264"/>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264"/>
      <c r="C333" s="264"/>
      <c r="D333" s="264"/>
      <c r="E333" s="264"/>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264"/>
      <c r="C334" s="264"/>
      <c r="D334" s="264"/>
      <c r="E334" s="264"/>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264"/>
      <c r="C335" s="264"/>
      <c r="D335" s="264"/>
      <c r="E335" s="264"/>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264"/>
      <c r="C336" s="264"/>
      <c r="D336" s="264"/>
      <c r="E336" s="264"/>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264"/>
      <c r="C337" s="264"/>
      <c r="D337" s="264"/>
      <c r="E337" s="264"/>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264"/>
      <c r="C338" s="264"/>
      <c r="D338" s="264"/>
      <c r="E338" s="264"/>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264"/>
      <c r="C339" s="264"/>
      <c r="D339" s="264"/>
      <c r="E339" s="264"/>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264"/>
      <c r="C340" s="264"/>
      <c r="D340" s="264"/>
      <c r="E340" s="264"/>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264"/>
      <c r="C341" s="264"/>
      <c r="D341" s="264"/>
      <c r="E341" s="264"/>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264"/>
      <c r="C342" s="264"/>
      <c r="D342" s="264"/>
      <c r="E342" s="264"/>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264"/>
      <c r="C343" s="264"/>
      <c r="D343" s="264"/>
      <c r="E343" s="264"/>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264"/>
      <c r="C344" s="264"/>
      <c r="D344" s="264"/>
      <c r="E344" s="264"/>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264"/>
      <c r="C345" s="264"/>
      <c r="D345" s="264"/>
      <c r="E345" s="264"/>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264"/>
      <c r="C346" s="264"/>
      <c r="D346" s="264"/>
      <c r="E346" s="264"/>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264"/>
      <c r="C347" s="264"/>
      <c r="D347" s="264"/>
      <c r="E347" s="264"/>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264"/>
      <c r="C348" s="264"/>
      <c r="D348" s="264"/>
      <c r="E348" s="264"/>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264"/>
      <c r="C349" s="264"/>
      <c r="D349" s="264"/>
      <c r="E349" s="264"/>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264"/>
      <c r="C350" s="264"/>
      <c r="D350" s="264"/>
      <c r="E350" s="264"/>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264"/>
      <c r="C351" s="264"/>
      <c r="D351" s="264"/>
      <c r="E351" s="264"/>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264"/>
      <c r="C352" s="264"/>
      <c r="D352" s="264"/>
      <c r="E352" s="264"/>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264"/>
      <c r="C353" s="264"/>
      <c r="D353" s="264"/>
      <c r="E353" s="264"/>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264"/>
      <c r="C354" s="264"/>
      <c r="D354" s="264"/>
      <c r="E354" s="264"/>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264"/>
      <c r="C355" s="264"/>
      <c r="D355" s="264"/>
      <c r="E355" s="264"/>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264"/>
      <c r="C356" s="264"/>
      <c r="D356" s="264"/>
      <c r="E356" s="264"/>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264"/>
      <c r="C357" s="264"/>
      <c r="D357" s="264"/>
      <c r="E357" s="264"/>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264"/>
      <c r="C358" s="264"/>
      <c r="D358" s="264"/>
      <c r="E358" s="264"/>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264"/>
      <c r="C359" s="264"/>
      <c r="D359" s="264"/>
      <c r="E359" s="264"/>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264"/>
      <c r="C360" s="264"/>
      <c r="D360" s="264"/>
      <c r="E360" s="264"/>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264"/>
      <c r="C361" s="264"/>
      <c r="D361" s="264"/>
      <c r="E361" s="264"/>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264"/>
      <c r="C362" s="264"/>
      <c r="D362" s="264"/>
      <c r="E362" s="264"/>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264"/>
      <c r="C363" s="264"/>
      <c r="D363" s="264"/>
      <c r="E363" s="264"/>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264"/>
      <c r="C364" s="264"/>
      <c r="D364" s="264"/>
      <c r="E364" s="264"/>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264"/>
      <c r="C365" s="264"/>
      <c r="D365" s="264"/>
      <c r="E365" s="264"/>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264"/>
      <c r="C366" s="264"/>
      <c r="D366" s="264"/>
      <c r="E366" s="264"/>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264"/>
      <c r="C367" s="264"/>
      <c r="D367" s="264"/>
      <c r="E367" s="264"/>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264"/>
      <c r="C368" s="264"/>
      <c r="D368" s="264"/>
      <c r="E368" s="264"/>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264"/>
      <c r="C369" s="264"/>
      <c r="D369" s="264"/>
      <c r="E369" s="264"/>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264"/>
      <c r="C370" s="264"/>
      <c r="D370" s="264"/>
      <c r="E370" s="264"/>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264"/>
      <c r="C371" s="264"/>
      <c r="D371" s="264"/>
      <c r="E371" s="264"/>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264"/>
      <c r="C372" s="264"/>
      <c r="D372" s="264"/>
      <c r="E372" s="264"/>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264"/>
      <c r="C373" s="264"/>
      <c r="D373" s="264"/>
      <c r="E373" s="264"/>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264"/>
      <c r="C374" s="264"/>
      <c r="D374" s="264"/>
      <c r="E374" s="264"/>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264"/>
      <c r="C375" s="264"/>
      <c r="D375" s="264"/>
      <c r="E375" s="264"/>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264"/>
      <c r="C376" s="264"/>
      <c r="D376" s="264"/>
      <c r="E376" s="264"/>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264"/>
      <c r="C377" s="264"/>
      <c r="D377" s="264"/>
      <c r="E377" s="264"/>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264"/>
      <c r="C378" s="264"/>
      <c r="D378" s="264"/>
      <c r="E378" s="264"/>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264"/>
      <c r="C379" s="264"/>
      <c r="D379" s="264"/>
      <c r="E379" s="264"/>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264"/>
      <c r="C380" s="264"/>
      <c r="D380" s="264"/>
      <c r="E380" s="264"/>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264"/>
      <c r="C381" s="264"/>
      <c r="D381" s="264"/>
      <c r="E381" s="264"/>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264"/>
      <c r="C382" s="264"/>
      <c r="D382" s="264"/>
      <c r="E382" s="264"/>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264"/>
      <c r="C383" s="264"/>
      <c r="D383" s="264"/>
      <c r="E383" s="264"/>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264"/>
      <c r="C384" s="264"/>
      <c r="D384" s="264"/>
      <c r="E384" s="264"/>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264"/>
      <c r="C385" s="264"/>
      <c r="D385" s="264"/>
      <c r="E385" s="264"/>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264"/>
      <c r="C386" s="264"/>
      <c r="D386" s="264"/>
      <c r="E386" s="264"/>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264"/>
      <c r="C387" s="264"/>
      <c r="D387" s="264"/>
      <c r="E387" s="264"/>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264"/>
      <c r="C388" s="264"/>
      <c r="D388" s="264"/>
      <c r="E388" s="264"/>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264"/>
      <c r="C389" s="264"/>
      <c r="D389" s="264"/>
      <c r="E389" s="264"/>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264"/>
      <c r="C390" s="264"/>
      <c r="D390" s="264"/>
      <c r="E390" s="264"/>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264"/>
      <c r="C391" s="264"/>
      <c r="D391" s="264"/>
      <c r="E391" s="264"/>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264"/>
      <c r="C392" s="264"/>
      <c r="D392" s="264"/>
      <c r="E392" s="264"/>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264"/>
      <c r="C393" s="264"/>
      <c r="D393" s="264"/>
      <c r="E393" s="264"/>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264"/>
      <c r="C394" s="264"/>
      <c r="D394" s="264"/>
      <c r="E394" s="264"/>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264"/>
      <c r="C395" s="264"/>
      <c r="D395" s="264"/>
      <c r="E395" s="264"/>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264"/>
      <c r="C396" s="264"/>
      <c r="D396" s="264"/>
      <c r="E396" s="264"/>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264"/>
      <c r="C397" s="264"/>
      <c r="D397" s="264"/>
      <c r="E397" s="264"/>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264"/>
      <c r="C398" s="264"/>
      <c r="D398" s="264"/>
      <c r="E398" s="264"/>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264"/>
      <c r="C399" s="264"/>
      <c r="D399" s="264"/>
      <c r="E399" s="264"/>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264"/>
      <c r="C400" s="264"/>
      <c r="D400" s="264"/>
      <c r="E400" s="264"/>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264"/>
      <c r="C401" s="264"/>
      <c r="D401" s="264"/>
      <c r="E401" s="264"/>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264"/>
      <c r="C402" s="264"/>
      <c r="D402" s="264"/>
      <c r="E402" s="264"/>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264"/>
      <c r="C403" s="264"/>
      <c r="D403" s="264"/>
      <c r="E403" s="264"/>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264"/>
      <c r="C404" s="264"/>
      <c r="D404" s="264"/>
      <c r="E404" s="264"/>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264"/>
      <c r="C405" s="264"/>
      <c r="D405" s="264"/>
      <c r="E405" s="264"/>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264"/>
      <c r="C406" s="264"/>
      <c r="D406" s="264"/>
      <c r="E406" s="264"/>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264"/>
      <c r="C407" s="264"/>
      <c r="D407" s="264"/>
      <c r="E407" s="264"/>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264"/>
      <c r="C408" s="264"/>
      <c r="D408" s="264"/>
      <c r="E408" s="264"/>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264"/>
      <c r="C409" s="264"/>
      <c r="D409" s="264"/>
      <c r="E409" s="264"/>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264"/>
      <c r="C410" s="264"/>
      <c r="D410" s="264"/>
      <c r="E410" s="264"/>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264"/>
      <c r="C411" s="264"/>
      <c r="D411" s="264"/>
      <c r="E411" s="264"/>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264"/>
      <c r="C412" s="264"/>
      <c r="D412" s="264"/>
      <c r="E412" s="264"/>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264"/>
      <c r="C413" s="264"/>
      <c r="D413" s="264"/>
      <c r="E413" s="264"/>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264"/>
      <c r="C414" s="264"/>
      <c r="D414" s="264"/>
      <c r="E414" s="264"/>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264"/>
      <c r="C415" s="264"/>
      <c r="D415" s="264"/>
      <c r="E415" s="264"/>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264"/>
      <c r="C416" s="264"/>
      <c r="D416" s="264"/>
      <c r="E416" s="264"/>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264"/>
      <c r="C417" s="264"/>
      <c r="D417" s="264"/>
      <c r="E417" s="264"/>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264"/>
      <c r="C418" s="264"/>
      <c r="D418" s="264"/>
      <c r="E418" s="264"/>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264"/>
      <c r="C419" s="264"/>
      <c r="D419" s="264"/>
      <c r="E419" s="264"/>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264"/>
      <c r="C420" s="264"/>
      <c r="D420" s="264"/>
      <c r="E420" s="264"/>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264"/>
      <c r="C421" s="264"/>
      <c r="D421" s="264"/>
      <c r="E421" s="264"/>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264"/>
      <c r="C422" s="264"/>
      <c r="D422" s="264"/>
      <c r="E422" s="264"/>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264"/>
      <c r="C423" s="264"/>
      <c r="D423" s="264"/>
      <c r="E423" s="264"/>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264"/>
      <c r="C424" s="264"/>
      <c r="D424" s="264"/>
      <c r="E424" s="264"/>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264"/>
      <c r="C425" s="264"/>
      <c r="D425" s="264"/>
      <c r="E425" s="264"/>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264"/>
      <c r="C426" s="264"/>
      <c r="D426" s="264"/>
      <c r="E426" s="264"/>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264"/>
      <c r="C427" s="264"/>
      <c r="D427" s="264"/>
      <c r="E427" s="264"/>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264"/>
      <c r="C428" s="264"/>
      <c r="D428" s="264"/>
      <c r="E428" s="264"/>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264"/>
      <c r="C429" s="264"/>
      <c r="D429" s="264"/>
      <c r="E429" s="264"/>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264"/>
      <c r="C430" s="264"/>
      <c r="D430" s="264"/>
      <c r="E430" s="264"/>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264"/>
      <c r="C431" s="264"/>
      <c r="D431" s="264"/>
      <c r="E431" s="264"/>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264"/>
      <c r="C432" s="264"/>
      <c r="D432" s="264"/>
      <c r="E432" s="264"/>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264"/>
      <c r="C433" s="264"/>
      <c r="D433" s="264"/>
      <c r="E433" s="264"/>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264"/>
      <c r="C434" s="264"/>
      <c r="D434" s="264"/>
      <c r="E434" s="264"/>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264"/>
      <c r="C435" s="264"/>
      <c r="D435" s="264"/>
      <c r="E435" s="264"/>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264"/>
      <c r="C436" s="264"/>
      <c r="D436" s="264"/>
      <c r="E436" s="264"/>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264"/>
      <c r="C437" s="264"/>
      <c r="D437" s="264"/>
      <c r="E437" s="264"/>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264"/>
      <c r="C438" s="264"/>
      <c r="D438" s="264"/>
      <c r="E438" s="264"/>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264"/>
      <c r="C439" s="264"/>
      <c r="D439" s="264"/>
      <c r="E439" s="264"/>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264"/>
      <c r="C440" s="264"/>
      <c r="D440" s="264"/>
      <c r="E440" s="264"/>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264"/>
      <c r="C441" s="264"/>
      <c r="D441" s="264"/>
      <c r="E441" s="264"/>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264"/>
      <c r="C442" s="264"/>
      <c r="D442" s="264"/>
      <c r="E442" s="264"/>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264"/>
      <c r="C443" s="264"/>
      <c r="D443" s="264"/>
      <c r="E443" s="264"/>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264"/>
      <c r="C444" s="264"/>
      <c r="D444" s="264"/>
      <c r="E444" s="264"/>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264"/>
      <c r="C445" s="264"/>
      <c r="D445" s="264"/>
      <c r="E445" s="264"/>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264"/>
      <c r="C446" s="264"/>
      <c r="D446" s="264"/>
      <c r="E446" s="264"/>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264"/>
      <c r="C447" s="264"/>
      <c r="D447" s="264"/>
      <c r="E447" s="264"/>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264"/>
      <c r="C448" s="264"/>
      <c r="D448" s="264"/>
      <c r="E448" s="264"/>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264"/>
      <c r="C449" s="264"/>
      <c r="D449" s="264"/>
      <c r="E449" s="264"/>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264"/>
      <c r="C450" s="264"/>
      <c r="D450" s="264"/>
      <c r="E450" s="264"/>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264"/>
      <c r="C451" s="264"/>
      <c r="D451" s="264"/>
      <c r="E451" s="264"/>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264"/>
      <c r="C452" s="264"/>
      <c r="D452" s="264"/>
      <c r="E452" s="264"/>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264"/>
      <c r="C453" s="264"/>
      <c r="D453" s="264"/>
      <c r="E453" s="264"/>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264"/>
      <c r="C454" s="264"/>
      <c r="D454" s="264"/>
      <c r="E454" s="264"/>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264"/>
      <c r="C455" s="264"/>
      <c r="D455" s="264"/>
      <c r="E455" s="264"/>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264"/>
      <c r="C456" s="264"/>
      <c r="D456" s="264"/>
      <c r="E456" s="264"/>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264"/>
      <c r="C457" s="264"/>
      <c r="D457" s="264"/>
      <c r="E457" s="264"/>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264"/>
      <c r="C458" s="264"/>
      <c r="D458" s="264"/>
      <c r="E458" s="264"/>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264"/>
      <c r="C459" s="264"/>
      <c r="D459" s="264"/>
      <c r="E459" s="264"/>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264"/>
      <c r="C460" s="264"/>
      <c r="D460" s="264"/>
      <c r="E460" s="264"/>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264"/>
      <c r="C461" s="264"/>
      <c r="D461" s="264"/>
      <c r="E461" s="264"/>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264"/>
      <c r="C462" s="264"/>
      <c r="D462" s="264"/>
      <c r="E462" s="264"/>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264"/>
      <c r="C463" s="264"/>
      <c r="D463" s="264"/>
      <c r="E463" s="264"/>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264"/>
      <c r="C464" s="264"/>
      <c r="D464" s="264"/>
      <c r="E464" s="264"/>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264"/>
      <c r="C465" s="264"/>
      <c r="D465" s="264"/>
      <c r="E465" s="264"/>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264"/>
      <c r="C466" s="264"/>
      <c r="D466" s="264"/>
      <c r="E466" s="264"/>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264"/>
      <c r="C467" s="264"/>
      <c r="D467" s="264"/>
      <c r="E467" s="264"/>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264"/>
      <c r="C468" s="264"/>
      <c r="D468" s="264"/>
      <c r="E468" s="264"/>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264"/>
      <c r="C469" s="264"/>
      <c r="D469" s="264"/>
      <c r="E469" s="264"/>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264"/>
      <c r="C470" s="264"/>
      <c r="D470" s="264"/>
      <c r="E470" s="264"/>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264"/>
      <c r="C471" s="264"/>
      <c r="D471" s="264"/>
      <c r="E471" s="264"/>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264"/>
      <c r="C472" s="264"/>
      <c r="D472" s="264"/>
      <c r="E472" s="264"/>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264"/>
      <c r="C473" s="264"/>
      <c r="D473" s="264"/>
      <c r="E473" s="264"/>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264"/>
      <c r="C474" s="264"/>
      <c r="D474" s="264"/>
      <c r="E474" s="264"/>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264"/>
      <c r="C475" s="264"/>
      <c r="D475" s="264"/>
      <c r="E475" s="264"/>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264"/>
      <c r="C476" s="264"/>
      <c r="D476" s="264"/>
      <c r="E476" s="264"/>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264"/>
      <c r="C477" s="264"/>
      <c r="D477" s="264"/>
      <c r="E477" s="264"/>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264"/>
      <c r="C478" s="264"/>
      <c r="D478" s="264"/>
      <c r="E478" s="264"/>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264"/>
      <c r="C479" s="264"/>
      <c r="D479" s="264"/>
      <c r="E479" s="264"/>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264"/>
      <c r="C480" s="264"/>
      <c r="D480" s="264"/>
      <c r="E480" s="264"/>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264"/>
      <c r="C481" s="264"/>
      <c r="D481" s="264"/>
      <c r="E481" s="264"/>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264"/>
      <c r="C482" s="264"/>
      <c r="D482" s="264"/>
      <c r="E482" s="264"/>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264"/>
      <c r="C483" s="264"/>
      <c r="D483" s="264"/>
      <c r="E483" s="264"/>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264"/>
      <c r="C484" s="264"/>
      <c r="D484" s="264"/>
      <c r="E484" s="264"/>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264"/>
      <c r="C485" s="264"/>
      <c r="D485" s="264"/>
      <c r="E485" s="264"/>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264"/>
      <c r="C486" s="264"/>
      <c r="D486" s="264"/>
      <c r="E486" s="264"/>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264"/>
      <c r="C487" s="264"/>
      <c r="D487" s="264"/>
      <c r="E487" s="264"/>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264"/>
      <c r="C488" s="264"/>
      <c r="D488" s="264"/>
      <c r="E488" s="264"/>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264"/>
      <c r="C489" s="264"/>
      <c r="D489" s="264"/>
      <c r="E489" s="264"/>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264"/>
      <c r="C490" s="264"/>
      <c r="D490" s="264"/>
      <c r="E490" s="264"/>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264"/>
      <c r="C491" s="264"/>
      <c r="D491" s="264"/>
      <c r="E491" s="264"/>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264"/>
      <c r="C492" s="264"/>
      <c r="D492" s="264"/>
      <c r="E492" s="264"/>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264"/>
      <c r="C493" s="264"/>
      <c r="D493" s="264"/>
      <c r="E493" s="264"/>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264"/>
      <c r="C494" s="264"/>
      <c r="D494" s="264"/>
      <c r="E494" s="264"/>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264"/>
      <c r="C495" s="264"/>
      <c r="D495" s="264"/>
      <c r="E495" s="264"/>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264"/>
      <c r="C496" s="264"/>
      <c r="D496" s="264"/>
      <c r="E496" s="264"/>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264"/>
      <c r="C497" s="264"/>
      <c r="D497" s="264"/>
      <c r="E497" s="264"/>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264"/>
      <c r="C498" s="264"/>
      <c r="D498" s="264"/>
      <c r="E498" s="264"/>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264"/>
      <c r="C499" s="264"/>
      <c r="D499" s="264"/>
      <c r="E499" s="264"/>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264"/>
      <c r="C500" s="264"/>
      <c r="D500" s="264"/>
      <c r="E500" s="264"/>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264"/>
      <c r="C501" s="264"/>
      <c r="D501" s="264"/>
      <c r="E501" s="264"/>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264"/>
      <c r="C502" s="264"/>
      <c r="D502" s="264"/>
      <c r="E502" s="264"/>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264"/>
      <c r="C503" s="264"/>
      <c r="D503" s="264"/>
      <c r="E503" s="264"/>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264"/>
      <c r="C504" s="264"/>
      <c r="D504" s="264"/>
      <c r="E504" s="264"/>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264"/>
      <c r="C505" s="264"/>
      <c r="D505" s="264"/>
      <c r="E505" s="264"/>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264"/>
      <c r="C506" s="264"/>
      <c r="D506" s="264"/>
      <c r="E506" s="264"/>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264"/>
      <c r="C507" s="264"/>
      <c r="D507" s="264"/>
      <c r="E507" s="264"/>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264"/>
      <c r="C508" s="264"/>
      <c r="D508" s="264"/>
      <c r="E508" s="264"/>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264"/>
      <c r="C509" s="264"/>
      <c r="D509" s="264"/>
      <c r="E509" s="264"/>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264"/>
      <c r="C510" s="264"/>
      <c r="D510" s="264"/>
      <c r="E510" s="264"/>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264"/>
      <c r="C511" s="264"/>
      <c r="D511" s="264"/>
      <c r="E511" s="264"/>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264"/>
      <c r="C512" s="264"/>
      <c r="D512" s="264"/>
      <c r="E512" s="264"/>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264"/>
      <c r="C513" s="264"/>
      <c r="D513" s="264"/>
      <c r="E513" s="264"/>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264"/>
      <c r="C514" s="264"/>
      <c r="D514" s="264"/>
      <c r="E514" s="264"/>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264"/>
      <c r="C515" s="264"/>
      <c r="D515" s="264"/>
      <c r="E515" s="264"/>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264"/>
      <c r="C516" s="264"/>
      <c r="D516" s="264"/>
      <c r="E516" s="264"/>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264"/>
      <c r="C517" s="264"/>
      <c r="D517" s="264"/>
      <c r="E517" s="264"/>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264"/>
      <c r="C518" s="264"/>
      <c r="D518" s="264"/>
      <c r="E518" s="264"/>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264"/>
      <c r="C519" s="264"/>
      <c r="D519" s="264"/>
      <c r="E519" s="264"/>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264"/>
      <c r="C520" s="264"/>
      <c r="D520" s="264"/>
      <c r="E520" s="264"/>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264"/>
      <c r="C521" s="264"/>
      <c r="D521" s="264"/>
      <c r="E521" s="264"/>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264"/>
      <c r="C522" s="264"/>
      <c r="D522" s="264"/>
      <c r="E522" s="264"/>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264"/>
      <c r="C523" s="264"/>
      <c r="D523" s="264"/>
      <c r="E523" s="264"/>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264"/>
      <c r="C524" s="264"/>
      <c r="D524" s="264"/>
      <c r="E524" s="264"/>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264"/>
      <c r="C525" s="264"/>
      <c r="D525" s="264"/>
      <c r="E525" s="264"/>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264"/>
      <c r="C526" s="264"/>
      <c r="D526" s="264"/>
      <c r="E526" s="264"/>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264"/>
      <c r="C527" s="264"/>
      <c r="D527" s="264"/>
      <c r="E527" s="264"/>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264"/>
      <c r="C528" s="264"/>
      <c r="D528" s="264"/>
      <c r="E528" s="264"/>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264"/>
      <c r="C529" s="264"/>
      <c r="D529" s="264"/>
      <c r="E529" s="264"/>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264"/>
      <c r="C530" s="264"/>
      <c r="D530" s="264"/>
      <c r="E530" s="264"/>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264"/>
      <c r="C531" s="264"/>
      <c r="D531" s="264"/>
      <c r="E531" s="264"/>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264"/>
      <c r="C532" s="264"/>
      <c r="D532" s="264"/>
      <c r="E532" s="264"/>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264"/>
      <c r="C533" s="264"/>
      <c r="D533" s="264"/>
      <c r="E533" s="264"/>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264"/>
      <c r="C534" s="264"/>
      <c r="D534" s="264"/>
      <c r="E534" s="264"/>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264"/>
      <c r="C535" s="264"/>
      <c r="D535" s="264"/>
      <c r="E535" s="264"/>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264"/>
      <c r="C536" s="264"/>
      <c r="D536" s="264"/>
      <c r="E536" s="264"/>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264"/>
      <c r="C537" s="264"/>
      <c r="D537" s="264"/>
      <c r="E537" s="264"/>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264"/>
      <c r="C538" s="264"/>
      <c r="D538" s="264"/>
      <c r="E538" s="264"/>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264"/>
      <c r="C539" s="264"/>
      <c r="D539" s="264"/>
      <c r="E539" s="264"/>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264"/>
      <c r="C540" s="264"/>
      <c r="D540" s="264"/>
      <c r="E540" s="264"/>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264"/>
      <c r="C541" s="264"/>
      <c r="D541" s="264"/>
      <c r="E541" s="264"/>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264"/>
      <c r="C542" s="264"/>
      <c r="D542" s="264"/>
      <c r="E542" s="264"/>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264"/>
      <c r="C543" s="264"/>
      <c r="D543" s="264"/>
      <c r="E543" s="264"/>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264"/>
      <c r="C544" s="264"/>
      <c r="D544" s="264"/>
      <c r="E544" s="264"/>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264"/>
      <c r="C545" s="264"/>
      <c r="D545" s="264"/>
      <c r="E545" s="264"/>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264"/>
      <c r="C546" s="264"/>
      <c r="D546" s="264"/>
      <c r="E546" s="264"/>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264"/>
      <c r="C547" s="264"/>
      <c r="D547" s="264"/>
      <c r="E547" s="264"/>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264"/>
      <c r="C548" s="264"/>
      <c r="D548" s="264"/>
      <c r="E548" s="264"/>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264"/>
      <c r="C549" s="264"/>
      <c r="D549" s="264"/>
      <c r="E549" s="264"/>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264"/>
      <c r="C550" s="264"/>
      <c r="D550" s="264"/>
      <c r="E550" s="264"/>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264"/>
      <c r="C551" s="264"/>
      <c r="D551" s="264"/>
      <c r="E551" s="264"/>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264"/>
      <c r="C552" s="264"/>
      <c r="D552" s="264"/>
      <c r="E552" s="264"/>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264"/>
      <c r="C553" s="264"/>
      <c r="D553" s="264"/>
      <c r="E553" s="264"/>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264"/>
      <c r="C554" s="264"/>
      <c r="D554" s="264"/>
      <c r="E554" s="264"/>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264"/>
      <c r="C555" s="264"/>
      <c r="D555" s="264"/>
      <c r="E555" s="264"/>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264"/>
      <c r="C556" s="264"/>
      <c r="D556" s="264"/>
      <c r="E556" s="264"/>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264"/>
      <c r="C557" s="264"/>
      <c r="D557" s="264"/>
      <c r="E557" s="264"/>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264"/>
      <c r="C558" s="264"/>
      <c r="D558" s="264"/>
      <c r="E558" s="264"/>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264"/>
      <c r="C559" s="264"/>
      <c r="D559" s="264"/>
      <c r="E559" s="264"/>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264"/>
      <c r="C560" s="264"/>
      <c r="D560" s="264"/>
      <c r="E560" s="264"/>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264"/>
      <c r="C561" s="264"/>
      <c r="D561" s="264"/>
      <c r="E561" s="264"/>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264"/>
      <c r="C562" s="264"/>
      <c r="D562" s="264"/>
      <c r="E562" s="264"/>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264"/>
      <c r="C563" s="264"/>
      <c r="D563" s="264"/>
      <c r="E563" s="264"/>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264"/>
      <c r="C564" s="264"/>
      <c r="D564" s="264"/>
      <c r="E564" s="264"/>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264"/>
      <c r="C565" s="264"/>
      <c r="D565" s="264"/>
      <c r="E565" s="264"/>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264"/>
      <c r="C566" s="264"/>
      <c r="D566" s="264"/>
      <c r="E566" s="264"/>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264"/>
      <c r="C567" s="264"/>
      <c r="D567" s="264"/>
      <c r="E567" s="264"/>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264"/>
      <c r="C568" s="264"/>
      <c r="D568" s="264"/>
      <c r="E568" s="264"/>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264"/>
      <c r="C569" s="264"/>
      <c r="D569" s="264"/>
      <c r="E569" s="264"/>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264"/>
      <c r="C570" s="264"/>
      <c r="D570" s="264"/>
      <c r="E570" s="264"/>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264"/>
      <c r="C571" s="264"/>
      <c r="D571" s="264"/>
      <c r="E571" s="264"/>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264"/>
      <c r="C572" s="264"/>
      <c r="D572" s="264"/>
      <c r="E572" s="264"/>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264"/>
      <c r="C573" s="264"/>
      <c r="D573" s="264"/>
      <c r="E573" s="264"/>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264"/>
      <c r="C574" s="264"/>
      <c r="D574" s="264"/>
      <c r="E574" s="264"/>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264"/>
      <c r="C575" s="264"/>
      <c r="D575" s="264"/>
      <c r="E575" s="264"/>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264"/>
      <c r="C576" s="264"/>
      <c r="D576" s="264"/>
      <c r="E576" s="264"/>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264"/>
      <c r="C577" s="264"/>
      <c r="D577" s="264"/>
      <c r="E577" s="264"/>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264"/>
      <c r="C578" s="264"/>
      <c r="D578" s="264"/>
      <c r="E578" s="264"/>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264"/>
      <c r="C579" s="264"/>
      <c r="D579" s="264"/>
      <c r="E579" s="264"/>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264"/>
      <c r="C580" s="264"/>
      <c r="D580" s="264"/>
      <c r="E580" s="264"/>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264"/>
      <c r="C581" s="264"/>
      <c r="D581" s="264"/>
      <c r="E581" s="264"/>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264"/>
      <c r="C582" s="264"/>
      <c r="D582" s="264"/>
      <c r="E582" s="264"/>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264"/>
      <c r="C583" s="264"/>
      <c r="D583" s="264"/>
      <c r="E583" s="264"/>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264"/>
      <c r="C584" s="264"/>
      <c r="D584" s="264"/>
      <c r="E584" s="264"/>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264"/>
      <c r="C585" s="264"/>
      <c r="D585" s="264"/>
      <c r="E585" s="264"/>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264"/>
      <c r="C586" s="264"/>
      <c r="D586" s="264"/>
      <c r="E586" s="264"/>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264"/>
      <c r="C587" s="264"/>
      <c r="D587" s="264"/>
      <c r="E587" s="264"/>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264"/>
      <c r="C588" s="264"/>
      <c r="D588" s="264"/>
      <c r="E588" s="264"/>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264"/>
      <c r="C589" s="264"/>
      <c r="D589" s="264"/>
      <c r="E589" s="264"/>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264"/>
      <c r="C590" s="264"/>
      <c r="D590" s="264"/>
      <c r="E590" s="264"/>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264"/>
      <c r="C591" s="264"/>
      <c r="D591" s="264"/>
      <c r="E591" s="264"/>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264"/>
      <c r="C592" s="264"/>
      <c r="D592" s="264"/>
      <c r="E592" s="264"/>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264"/>
      <c r="C593" s="264"/>
      <c r="D593" s="264"/>
      <c r="E593" s="264"/>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264"/>
      <c r="C594" s="264"/>
      <c r="D594" s="264"/>
      <c r="E594" s="264"/>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264"/>
      <c r="C595" s="264"/>
      <c r="D595" s="264"/>
      <c r="E595" s="264"/>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264"/>
      <c r="C596" s="264"/>
      <c r="D596" s="264"/>
      <c r="E596" s="264"/>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264"/>
      <c r="C597" s="264"/>
      <c r="D597" s="264"/>
      <c r="E597" s="264"/>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264"/>
      <c r="C598" s="264"/>
      <c r="D598" s="264"/>
      <c r="E598" s="264"/>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264"/>
      <c r="C599" s="264"/>
      <c r="D599" s="264"/>
      <c r="E599" s="264"/>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264"/>
      <c r="C600" s="264"/>
      <c r="D600" s="264"/>
      <c r="E600" s="264"/>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264"/>
      <c r="C601" s="264"/>
      <c r="D601" s="264"/>
      <c r="E601" s="264"/>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264"/>
      <c r="C602" s="264"/>
      <c r="D602" s="264"/>
      <c r="E602" s="264"/>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264"/>
      <c r="C603" s="264"/>
      <c r="D603" s="264"/>
      <c r="E603" s="264"/>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264"/>
      <c r="C604" s="264"/>
      <c r="D604" s="264"/>
      <c r="E604" s="264"/>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264"/>
      <c r="C605" s="264"/>
      <c r="D605" s="264"/>
      <c r="E605" s="264"/>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264"/>
      <c r="C606" s="264"/>
      <c r="D606" s="264"/>
      <c r="E606" s="264"/>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264"/>
      <c r="C607" s="264"/>
      <c r="D607" s="264"/>
      <c r="E607" s="264"/>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264"/>
      <c r="C608" s="264"/>
      <c r="D608" s="264"/>
      <c r="E608" s="264"/>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264"/>
      <c r="C609" s="264"/>
      <c r="D609" s="264"/>
      <c r="E609" s="264"/>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264"/>
      <c r="C610" s="264"/>
      <c r="D610" s="264"/>
      <c r="E610" s="264"/>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264"/>
      <c r="C611" s="264"/>
      <c r="D611" s="264"/>
      <c r="E611" s="264"/>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264"/>
      <c r="C612" s="264"/>
      <c r="D612" s="264"/>
      <c r="E612" s="264"/>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264"/>
      <c r="C613" s="264"/>
      <c r="D613" s="264"/>
      <c r="E613" s="264"/>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264"/>
      <c r="C614" s="264"/>
      <c r="D614" s="264"/>
      <c r="E614" s="264"/>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264"/>
      <c r="C615" s="264"/>
      <c r="D615" s="264"/>
      <c r="E615" s="264"/>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264"/>
      <c r="C616" s="264"/>
      <c r="D616" s="264"/>
      <c r="E616" s="264"/>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264"/>
      <c r="C617" s="264"/>
      <c r="D617" s="264"/>
      <c r="E617" s="264"/>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264"/>
      <c r="C618" s="264"/>
      <c r="D618" s="264"/>
      <c r="E618" s="264"/>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264"/>
      <c r="C619" s="264"/>
      <c r="D619" s="264"/>
      <c r="E619" s="264"/>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264"/>
      <c r="C620" s="264"/>
      <c r="D620" s="264"/>
      <c r="E620" s="264"/>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264"/>
      <c r="C621" s="264"/>
      <c r="D621" s="264"/>
      <c r="E621" s="264"/>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264"/>
      <c r="C622" s="264"/>
      <c r="D622" s="264"/>
      <c r="E622" s="264"/>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264"/>
      <c r="C623" s="264"/>
      <c r="D623" s="264"/>
      <c r="E623" s="264"/>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264"/>
      <c r="C624" s="264"/>
      <c r="D624" s="264"/>
      <c r="E624" s="264"/>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264"/>
      <c r="C625" s="264"/>
      <c r="D625" s="264"/>
      <c r="E625" s="264"/>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264"/>
      <c r="C626" s="264"/>
      <c r="D626" s="264"/>
      <c r="E626" s="264"/>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264"/>
      <c r="C627" s="264"/>
      <c r="D627" s="264"/>
      <c r="E627" s="264"/>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264"/>
      <c r="C628" s="264"/>
      <c r="D628" s="264"/>
      <c r="E628" s="264"/>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264"/>
      <c r="C629" s="264"/>
      <c r="D629" s="264"/>
      <c r="E629" s="264"/>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264"/>
      <c r="C630" s="264"/>
      <c r="D630" s="264"/>
      <c r="E630" s="264"/>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264"/>
      <c r="C631" s="264"/>
      <c r="D631" s="264"/>
      <c r="E631" s="264"/>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264"/>
      <c r="C632" s="264"/>
      <c r="D632" s="264"/>
      <c r="E632" s="264"/>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264"/>
      <c r="C633" s="264"/>
      <c r="D633" s="264"/>
      <c r="E633" s="264"/>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264"/>
      <c r="C634" s="264"/>
      <c r="D634" s="264"/>
      <c r="E634" s="264"/>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264"/>
      <c r="C635" s="264"/>
      <c r="D635" s="264"/>
      <c r="E635" s="264"/>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264"/>
      <c r="C636" s="264"/>
      <c r="D636" s="264"/>
      <c r="E636" s="264"/>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264"/>
      <c r="C637" s="264"/>
      <c r="D637" s="264"/>
      <c r="E637" s="264"/>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264"/>
      <c r="C638" s="264"/>
      <c r="D638" s="264"/>
      <c r="E638" s="264"/>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264"/>
      <c r="C639" s="264"/>
      <c r="D639" s="264"/>
      <c r="E639" s="264"/>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264"/>
      <c r="C640" s="264"/>
      <c r="D640" s="264"/>
      <c r="E640" s="264"/>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264"/>
      <c r="C641" s="264"/>
      <c r="D641" s="264"/>
      <c r="E641" s="264"/>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264"/>
      <c r="C642" s="264"/>
      <c r="D642" s="264"/>
      <c r="E642" s="264"/>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264"/>
      <c r="C643" s="264"/>
      <c r="D643" s="264"/>
      <c r="E643" s="264"/>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264"/>
      <c r="C644" s="264"/>
      <c r="D644" s="264"/>
      <c r="E644" s="264"/>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264"/>
      <c r="C645" s="264"/>
      <c r="D645" s="264"/>
      <c r="E645" s="264"/>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264"/>
      <c r="C646" s="264"/>
      <c r="D646" s="264"/>
      <c r="E646" s="264"/>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264"/>
      <c r="C647" s="264"/>
      <c r="D647" s="264"/>
      <c r="E647" s="264"/>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264"/>
      <c r="C648" s="264"/>
      <c r="D648" s="264"/>
      <c r="E648" s="264"/>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264"/>
      <c r="C649" s="264"/>
      <c r="D649" s="264"/>
      <c r="E649" s="264"/>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264"/>
      <c r="C650" s="264"/>
      <c r="D650" s="264"/>
      <c r="E650" s="264"/>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264"/>
      <c r="C651" s="264"/>
      <c r="D651" s="264"/>
      <c r="E651" s="264"/>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264"/>
      <c r="C652" s="264"/>
      <c r="D652" s="264"/>
      <c r="E652" s="264"/>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264"/>
      <c r="C653" s="264"/>
      <c r="D653" s="264"/>
      <c r="E653" s="264"/>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264"/>
      <c r="C654" s="264"/>
      <c r="D654" s="264"/>
      <c r="E654" s="264"/>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264"/>
      <c r="C655" s="264"/>
      <c r="D655" s="264"/>
      <c r="E655" s="264"/>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264"/>
      <c r="C656" s="264"/>
      <c r="D656" s="264"/>
      <c r="E656" s="264"/>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264"/>
      <c r="C657" s="264"/>
      <c r="D657" s="264"/>
      <c r="E657" s="264"/>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264"/>
      <c r="C658" s="264"/>
      <c r="D658" s="264"/>
      <c r="E658" s="264"/>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264"/>
      <c r="C659" s="264"/>
      <c r="D659" s="264"/>
      <c r="E659" s="264"/>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264"/>
      <c r="C660" s="264"/>
      <c r="D660" s="264"/>
      <c r="E660" s="264"/>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264"/>
      <c r="C661" s="264"/>
      <c r="D661" s="264"/>
      <c r="E661" s="264"/>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264"/>
      <c r="C662" s="264"/>
      <c r="D662" s="264"/>
      <c r="E662" s="264"/>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264"/>
      <c r="C663" s="264"/>
      <c r="D663" s="264"/>
      <c r="E663" s="264"/>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264"/>
      <c r="C664" s="264"/>
      <c r="D664" s="264"/>
      <c r="E664" s="264"/>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264"/>
      <c r="C665" s="264"/>
      <c r="D665" s="264"/>
      <c r="E665" s="264"/>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264"/>
      <c r="C666" s="264"/>
      <c r="D666" s="264"/>
      <c r="E666" s="264"/>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264"/>
      <c r="C667" s="264"/>
      <c r="D667" s="264"/>
      <c r="E667" s="264"/>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264"/>
      <c r="C668" s="264"/>
      <c r="D668" s="264"/>
      <c r="E668" s="264"/>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264"/>
      <c r="C669" s="264"/>
      <c r="D669" s="264"/>
      <c r="E669" s="264"/>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264"/>
      <c r="C670" s="264"/>
      <c r="D670" s="264"/>
      <c r="E670" s="264"/>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264"/>
      <c r="C671" s="264"/>
      <c r="D671" s="264"/>
      <c r="E671" s="264"/>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264"/>
      <c r="C672" s="264"/>
      <c r="D672" s="264"/>
      <c r="E672" s="264"/>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264"/>
      <c r="C673" s="264"/>
      <c r="D673" s="264"/>
      <c r="E673" s="264"/>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264"/>
      <c r="C674" s="264"/>
      <c r="D674" s="264"/>
      <c r="E674" s="264"/>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264"/>
      <c r="C675" s="264"/>
      <c r="D675" s="264"/>
      <c r="E675" s="264"/>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264"/>
      <c r="C676" s="264"/>
      <c r="D676" s="264"/>
      <c r="E676" s="264"/>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264"/>
      <c r="C677" s="264"/>
      <c r="D677" s="264"/>
      <c r="E677" s="264"/>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264"/>
      <c r="C678" s="264"/>
      <c r="D678" s="264"/>
      <c r="E678" s="264"/>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264"/>
      <c r="C679" s="264"/>
      <c r="D679" s="264"/>
      <c r="E679" s="264"/>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264"/>
      <c r="C680" s="264"/>
      <c r="D680" s="264"/>
      <c r="E680" s="264"/>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264"/>
      <c r="C681" s="264"/>
      <c r="D681" s="264"/>
      <c r="E681" s="264"/>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264"/>
      <c r="C682" s="264"/>
      <c r="D682" s="264"/>
      <c r="E682" s="264"/>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264"/>
      <c r="C683" s="264"/>
      <c r="D683" s="264"/>
      <c r="E683" s="264"/>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264"/>
      <c r="C684" s="264"/>
      <c r="D684" s="264"/>
      <c r="E684" s="264"/>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264"/>
      <c r="C685" s="264"/>
      <c r="D685" s="264"/>
      <c r="E685" s="264"/>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264"/>
      <c r="C686" s="264"/>
      <c r="D686" s="264"/>
      <c r="E686" s="264"/>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264"/>
      <c r="C687" s="264"/>
      <c r="D687" s="264"/>
      <c r="E687" s="264"/>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264"/>
      <c r="C688" s="264"/>
      <c r="D688" s="264"/>
      <c r="E688" s="264"/>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264"/>
      <c r="C689" s="264"/>
      <c r="D689" s="264"/>
      <c r="E689" s="264"/>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264"/>
      <c r="C690" s="264"/>
      <c r="D690" s="264"/>
      <c r="E690" s="264"/>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264"/>
      <c r="C691" s="264"/>
      <c r="D691" s="264"/>
      <c r="E691" s="264"/>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264"/>
      <c r="C692" s="264"/>
      <c r="D692" s="264"/>
      <c r="E692" s="264"/>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264"/>
      <c r="C693" s="264"/>
      <c r="D693" s="264"/>
      <c r="E693" s="264"/>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264"/>
      <c r="C694" s="264"/>
      <c r="D694" s="264"/>
      <c r="E694" s="264"/>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264"/>
      <c r="C695" s="264"/>
      <c r="D695" s="264"/>
      <c r="E695" s="264"/>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264"/>
      <c r="C696" s="264"/>
      <c r="D696" s="264"/>
      <c r="E696" s="264"/>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264"/>
      <c r="C697" s="264"/>
      <c r="D697" s="264"/>
      <c r="E697" s="264"/>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264"/>
      <c r="C698" s="264"/>
      <c r="D698" s="264"/>
      <c r="E698" s="264"/>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264"/>
      <c r="C699" s="264"/>
      <c r="D699" s="264"/>
      <c r="E699" s="264"/>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264"/>
      <c r="C700" s="264"/>
      <c r="D700" s="264"/>
      <c r="E700" s="264"/>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264"/>
      <c r="C701" s="264"/>
      <c r="D701" s="264"/>
      <c r="E701" s="264"/>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264"/>
      <c r="C702" s="264"/>
      <c r="D702" s="264"/>
      <c r="E702" s="264"/>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264"/>
      <c r="C703" s="264"/>
      <c r="D703" s="264"/>
      <c r="E703" s="264"/>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264"/>
      <c r="C704" s="264"/>
      <c r="D704" s="264"/>
      <c r="E704" s="264"/>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264"/>
      <c r="C705" s="264"/>
      <c r="D705" s="264"/>
      <c r="E705" s="264"/>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264"/>
      <c r="C706" s="264"/>
      <c r="D706" s="264"/>
      <c r="E706" s="264"/>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264"/>
      <c r="C707" s="264"/>
      <c r="D707" s="264"/>
      <c r="E707" s="264"/>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264"/>
      <c r="C708" s="264"/>
      <c r="D708" s="264"/>
      <c r="E708" s="264"/>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264"/>
      <c r="C709" s="264"/>
      <c r="D709" s="264"/>
      <c r="E709" s="264"/>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264"/>
      <c r="C710" s="264"/>
      <c r="D710" s="264"/>
      <c r="E710" s="264"/>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264"/>
      <c r="C711" s="264"/>
      <c r="D711" s="264"/>
      <c r="E711" s="264"/>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264"/>
      <c r="C712" s="264"/>
      <c r="D712" s="264"/>
      <c r="E712" s="264"/>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264"/>
      <c r="C713" s="264"/>
      <c r="D713" s="264"/>
      <c r="E713" s="264"/>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264"/>
      <c r="C714" s="264"/>
      <c r="D714" s="264"/>
      <c r="E714" s="264"/>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264"/>
      <c r="C715" s="264"/>
      <c r="D715" s="264"/>
      <c r="E715" s="264"/>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264"/>
      <c r="C716" s="264"/>
      <c r="D716" s="264"/>
      <c r="E716" s="264"/>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264"/>
      <c r="C717" s="264"/>
      <c r="D717" s="264"/>
      <c r="E717" s="264"/>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264"/>
      <c r="C718" s="264"/>
      <c r="D718" s="264"/>
      <c r="E718" s="264"/>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264"/>
      <c r="C719" s="264"/>
      <c r="D719" s="264"/>
      <c r="E719" s="264"/>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264"/>
      <c r="C720" s="264"/>
      <c r="D720" s="264"/>
      <c r="E720" s="264"/>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264"/>
      <c r="C721" s="264"/>
      <c r="D721" s="264"/>
      <c r="E721" s="264"/>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264"/>
      <c r="C722" s="264"/>
      <c r="D722" s="264"/>
      <c r="E722" s="264"/>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264"/>
      <c r="C723" s="264"/>
      <c r="D723" s="264"/>
      <c r="E723" s="264"/>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264"/>
      <c r="C724" s="264"/>
      <c r="D724" s="264"/>
      <c r="E724" s="264"/>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264"/>
      <c r="C725" s="264"/>
      <c r="D725" s="264"/>
      <c r="E725" s="264"/>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264"/>
      <c r="C726" s="264"/>
      <c r="D726" s="264"/>
      <c r="E726" s="264"/>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264"/>
      <c r="C727" s="264"/>
      <c r="D727" s="264"/>
      <c r="E727" s="264"/>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264"/>
      <c r="C728" s="264"/>
      <c r="D728" s="264"/>
      <c r="E728" s="264"/>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264"/>
      <c r="C729" s="264"/>
      <c r="D729" s="264"/>
      <c r="E729" s="264"/>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264"/>
      <c r="C730" s="264"/>
      <c r="D730" s="264"/>
      <c r="E730" s="264"/>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264"/>
      <c r="C731" s="264"/>
      <c r="D731" s="264"/>
      <c r="E731" s="264"/>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264"/>
      <c r="C732" s="264"/>
      <c r="D732" s="264"/>
      <c r="E732" s="264"/>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264"/>
      <c r="C733" s="264"/>
      <c r="D733" s="264"/>
      <c r="E733" s="264"/>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264"/>
      <c r="C734" s="264"/>
      <c r="D734" s="264"/>
      <c r="E734" s="264"/>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264"/>
      <c r="C735" s="264"/>
      <c r="D735" s="264"/>
      <c r="E735" s="264"/>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264"/>
      <c r="C736" s="264"/>
      <c r="D736" s="264"/>
      <c r="E736" s="264"/>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264"/>
      <c r="C737" s="264"/>
      <c r="D737" s="264"/>
      <c r="E737" s="264"/>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264"/>
      <c r="C738" s="264"/>
      <c r="D738" s="264"/>
      <c r="E738" s="264"/>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264"/>
      <c r="C739" s="264"/>
      <c r="D739" s="264"/>
      <c r="E739" s="264"/>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264"/>
      <c r="C740" s="264"/>
      <c r="D740" s="264"/>
      <c r="E740" s="264"/>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264"/>
      <c r="C741" s="264"/>
      <c r="D741" s="264"/>
      <c r="E741" s="264"/>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264"/>
      <c r="C742" s="264"/>
      <c r="D742" s="264"/>
      <c r="E742" s="264"/>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264"/>
      <c r="C743" s="264"/>
      <c r="D743" s="264"/>
      <c r="E743" s="264"/>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264"/>
      <c r="C744" s="264"/>
      <c r="D744" s="264"/>
      <c r="E744" s="264"/>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264"/>
      <c r="C745" s="264"/>
      <c r="D745" s="264"/>
      <c r="E745" s="264"/>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264"/>
      <c r="C746" s="264"/>
      <c r="D746" s="264"/>
      <c r="E746" s="264"/>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264"/>
      <c r="C747" s="264"/>
      <c r="D747" s="264"/>
      <c r="E747" s="264"/>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264"/>
      <c r="C748" s="264"/>
      <c r="D748" s="264"/>
      <c r="E748" s="264"/>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264"/>
      <c r="C749" s="264"/>
      <c r="D749" s="264"/>
      <c r="E749" s="264"/>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264"/>
      <c r="C750" s="264"/>
      <c r="D750" s="264"/>
      <c r="E750" s="264"/>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264"/>
      <c r="C751" s="264"/>
      <c r="D751" s="264"/>
      <c r="E751" s="264"/>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264"/>
      <c r="C752" s="264"/>
      <c r="D752" s="264"/>
      <c r="E752" s="264"/>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264"/>
      <c r="C753" s="264"/>
      <c r="D753" s="264"/>
      <c r="E753" s="264"/>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264"/>
      <c r="C754" s="264"/>
      <c r="D754" s="264"/>
      <c r="E754" s="264"/>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264"/>
      <c r="C755" s="264"/>
      <c r="D755" s="264"/>
      <c r="E755" s="264"/>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264"/>
      <c r="C756" s="264"/>
      <c r="D756" s="264"/>
      <c r="E756" s="264"/>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264"/>
      <c r="C757" s="264"/>
      <c r="D757" s="264"/>
      <c r="E757" s="264"/>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264"/>
      <c r="C758" s="264"/>
      <c r="D758" s="264"/>
      <c r="E758" s="264"/>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264"/>
      <c r="C759" s="264"/>
      <c r="D759" s="264"/>
      <c r="E759" s="264"/>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264"/>
      <c r="C760" s="264"/>
      <c r="D760" s="264"/>
      <c r="E760" s="264"/>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264"/>
      <c r="C761" s="264"/>
      <c r="D761" s="264"/>
      <c r="E761" s="264"/>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264"/>
      <c r="C762" s="264"/>
      <c r="D762" s="264"/>
      <c r="E762" s="264"/>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264"/>
      <c r="C763" s="264"/>
      <c r="D763" s="264"/>
      <c r="E763" s="264"/>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264"/>
      <c r="C764" s="264"/>
      <c r="D764" s="264"/>
      <c r="E764" s="264"/>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264"/>
      <c r="C765" s="264"/>
      <c r="D765" s="264"/>
      <c r="E765" s="264"/>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264"/>
      <c r="C766" s="264"/>
      <c r="D766" s="264"/>
      <c r="E766" s="264"/>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264"/>
      <c r="C767" s="264"/>
      <c r="D767" s="264"/>
      <c r="E767" s="264"/>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264"/>
      <c r="C768" s="264"/>
      <c r="D768" s="264"/>
      <c r="E768" s="264"/>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264"/>
      <c r="C769" s="264"/>
      <c r="D769" s="264"/>
      <c r="E769" s="264"/>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264"/>
      <c r="C770" s="264"/>
      <c r="D770" s="264"/>
      <c r="E770" s="264"/>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264"/>
      <c r="C771" s="264"/>
      <c r="D771" s="264"/>
      <c r="E771" s="264"/>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264"/>
      <c r="C772" s="264"/>
      <c r="D772" s="264"/>
      <c r="E772" s="264"/>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264"/>
      <c r="C773" s="264"/>
      <c r="D773" s="264"/>
      <c r="E773" s="264"/>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264"/>
      <c r="C774" s="264"/>
      <c r="D774" s="264"/>
      <c r="E774" s="264"/>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264"/>
      <c r="C775" s="264"/>
      <c r="D775" s="264"/>
      <c r="E775" s="264"/>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264"/>
      <c r="C776" s="264"/>
      <c r="D776" s="264"/>
      <c r="E776" s="264"/>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264"/>
      <c r="C777" s="264"/>
      <c r="D777" s="264"/>
      <c r="E777" s="264"/>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264"/>
      <c r="C778" s="264"/>
      <c r="D778" s="264"/>
      <c r="E778" s="264"/>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264"/>
      <c r="C779" s="264"/>
      <c r="D779" s="264"/>
      <c r="E779" s="264"/>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264"/>
      <c r="C780" s="264"/>
      <c r="D780" s="264"/>
      <c r="E780" s="264"/>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264"/>
      <c r="C781" s="264"/>
      <c r="D781" s="264"/>
      <c r="E781" s="264"/>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264"/>
      <c r="C782" s="264"/>
      <c r="D782" s="264"/>
      <c r="E782" s="264"/>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264"/>
      <c r="C783" s="264"/>
      <c r="D783" s="264"/>
      <c r="E783" s="264"/>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264"/>
      <c r="C784" s="264"/>
      <c r="D784" s="264"/>
      <c r="E784" s="264"/>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264"/>
      <c r="C785" s="264"/>
      <c r="D785" s="264"/>
      <c r="E785" s="264"/>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264"/>
      <c r="C786" s="264"/>
      <c r="D786" s="264"/>
      <c r="E786" s="264"/>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264"/>
      <c r="C787" s="264"/>
      <c r="D787" s="264"/>
      <c r="E787" s="264"/>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264"/>
      <c r="C788" s="264"/>
      <c r="D788" s="264"/>
      <c r="E788" s="264"/>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264"/>
      <c r="C789" s="264"/>
      <c r="D789" s="264"/>
      <c r="E789" s="264"/>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264"/>
      <c r="C790" s="264"/>
      <c r="D790" s="264"/>
      <c r="E790" s="264"/>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264"/>
      <c r="C791" s="264"/>
      <c r="D791" s="264"/>
      <c r="E791" s="264"/>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264"/>
      <c r="C792" s="264"/>
      <c r="D792" s="264"/>
      <c r="E792" s="264"/>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264"/>
      <c r="C793" s="264"/>
      <c r="D793" s="264"/>
      <c r="E793" s="264"/>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264"/>
      <c r="C794" s="264"/>
      <c r="D794" s="264"/>
      <c r="E794" s="264"/>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264"/>
      <c r="C795" s="264"/>
      <c r="D795" s="264"/>
      <c r="E795" s="264"/>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264"/>
      <c r="C796" s="264"/>
      <c r="D796" s="264"/>
      <c r="E796" s="264"/>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264"/>
      <c r="C797" s="264"/>
      <c r="D797" s="264"/>
      <c r="E797" s="264"/>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264"/>
      <c r="C798" s="264"/>
      <c r="D798" s="264"/>
      <c r="E798" s="264"/>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264"/>
      <c r="C799" s="264"/>
      <c r="D799" s="264"/>
      <c r="E799" s="264"/>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264"/>
      <c r="C800" s="264"/>
      <c r="D800" s="264"/>
      <c r="E800" s="264"/>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264"/>
      <c r="C801" s="264"/>
      <c r="D801" s="264"/>
      <c r="E801" s="264"/>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264"/>
      <c r="C802" s="264"/>
      <c r="D802" s="264"/>
      <c r="E802" s="264"/>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264"/>
      <c r="C803" s="264"/>
      <c r="D803" s="264"/>
      <c r="E803" s="264"/>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264"/>
      <c r="C804" s="264"/>
      <c r="D804" s="264"/>
      <c r="E804" s="264"/>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264"/>
      <c r="C805" s="264"/>
      <c r="D805" s="264"/>
      <c r="E805" s="264"/>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264"/>
      <c r="C806" s="264"/>
      <c r="D806" s="264"/>
      <c r="E806" s="264"/>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264"/>
      <c r="C807" s="264"/>
      <c r="D807" s="264"/>
      <c r="E807" s="264"/>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264"/>
      <c r="C808" s="264"/>
      <c r="D808" s="264"/>
      <c r="E808" s="264"/>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264"/>
      <c r="C809" s="264"/>
      <c r="D809" s="264"/>
      <c r="E809" s="264"/>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264"/>
      <c r="C810" s="264"/>
      <c r="D810" s="264"/>
      <c r="E810" s="264"/>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264"/>
      <c r="C811" s="264"/>
      <c r="D811" s="264"/>
      <c r="E811" s="264"/>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264"/>
      <c r="C812" s="264"/>
      <c r="D812" s="264"/>
      <c r="E812" s="264"/>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264"/>
      <c r="C813" s="264"/>
      <c r="D813" s="264"/>
      <c r="E813" s="264"/>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264"/>
      <c r="C814" s="264"/>
      <c r="D814" s="264"/>
      <c r="E814" s="264"/>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264"/>
      <c r="C815" s="264"/>
      <c r="D815" s="264"/>
      <c r="E815" s="264"/>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264"/>
      <c r="C816" s="264"/>
      <c r="D816" s="264"/>
      <c r="E816" s="264"/>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264"/>
      <c r="C817" s="264"/>
      <c r="D817" s="264"/>
      <c r="E817" s="264"/>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264"/>
      <c r="C818" s="264"/>
      <c r="D818" s="264"/>
      <c r="E818" s="264"/>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264"/>
      <c r="C819" s="264"/>
      <c r="D819" s="264"/>
      <c r="E819" s="264"/>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264"/>
      <c r="C820" s="264"/>
      <c r="D820" s="264"/>
      <c r="E820" s="264"/>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264"/>
      <c r="C821" s="264"/>
      <c r="D821" s="264"/>
      <c r="E821" s="264"/>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264"/>
      <c r="C822" s="264"/>
      <c r="D822" s="264"/>
      <c r="E822" s="264"/>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264"/>
      <c r="C823" s="264"/>
      <c r="D823" s="264"/>
      <c r="E823" s="264"/>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264"/>
      <c r="C824" s="264"/>
      <c r="D824" s="264"/>
      <c r="E824" s="264"/>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264"/>
      <c r="C825" s="264"/>
      <c r="D825" s="264"/>
      <c r="E825" s="264"/>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264"/>
      <c r="C826" s="264"/>
      <c r="D826" s="264"/>
      <c r="E826" s="264"/>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264"/>
      <c r="C827" s="264"/>
      <c r="D827" s="264"/>
      <c r="E827" s="264"/>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264"/>
      <c r="C828" s="264"/>
      <c r="D828" s="264"/>
      <c r="E828" s="264"/>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264"/>
      <c r="C829" s="264"/>
      <c r="D829" s="264"/>
      <c r="E829" s="264"/>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264"/>
      <c r="C830" s="264"/>
      <c r="D830" s="264"/>
      <c r="E830" s="264"/>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264"/>
      <c r="C831" s="264"/>
      <c r="D831" s="264"/>
      <c r="E831" s="264"/>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264"/>
      <c r="C832" s="264"/>
      <c r="D832" s="264"/>
      <c r="E832" s="264"/>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264"/>
      <c r="C833" s="264"/>
      <c r="D833" s="264"/>
      <c r="E833" s="264"/>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264"/>
      <c r="C834" s="264"/>
      <c r="D834" s="264"/>
      <c r="E834" s="264"/>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264"/>
      <c r="C835" s="264"/>
      <c r="D835" s="264"/>
      <c r="E835" s="264"/>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264"/>
      <c r="C836" s="264"/>
      <c r="D836" s="264"/>
      <c r="E836" s="264"/>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264"/>
      <c r="C837" s="264"/>
      <c r="D837" s="264"/>
      <c r="E837" s="264"/>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264"/>
      <c r="C838" s="264"/>
      <c r="D838" s="264"/>
      <c r="E838" s="264"/>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264"/>
      <c r="C839" s="264"/>
      <c r="D839" s="264"/>
      <c r="E839" s="264"/>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264"/>
      <c r="C840" s="264"/>
      <c r="D840" s="264"/>
      <c r="E840" s="264"/>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264"/>
      <c r="C841" s="264"/>
      <c r="D841" s="264"/>
      <c r="E841" s="264"/>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264"/>
      <c r="C842" s="264"/>
      <c r="D842" s="264"/>
      <c r="E842" s="264"/>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264"/>
      <c r="C843" s="264"/>
      <c r="D843" s="264"/>
      <c r="E843" s="264"/>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264"/>
      <c r="C844" s="264"/>
      <c r="D844" s="264"/>
      <c r="E844" s="264"/>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264"/>
      <c r="C845" s="264"/>
      <c r="D845" s="264"/>
      <c r="E845" s="264"/>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264"/>
      <c r="C846" s="264"/>
      <c r="D846" s="264"/>
      <c r="E846" s="264"/>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264"/>
      <c r="C847" s="264"/>
      <c r="D847" s="264"/>
      <c r="E847" s="264"/>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264"/>
      <c r="C848" s="264"/>
      <c r="D848" s="264"/>
      <c r="E848" s="264"/>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264"/>
      <c r="C849" s="264"/>
      <c r="D849" s="264"/>
      <c r="E849" s="264"/>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264"/>
      <c r="C850" s="264"/>
      <c r="D850" s="264"/>
      <c r="E850" s="264"/>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264"/>
      <c r="C851" s="264"/>
      <c r="D851" s="264"/>
      <c r="E851" s="264"/>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264"/>
      <c r="C852" s="264"/>
      <c r="D852" s="264"/>
      <c r="E852" s="264"/>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264"/>
      <c r="C853" s="264"/>
      <c r="D853" s="264"/>
      <c r="E853" s="264"/>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264"/>
      <c r="C854" s="264"/>
      <c r="D854" s="264"/>
      <c r="E854" s="264"/>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264"/>
      <c r="C855" s="264"/>
      <c r="D855" s="264"/>
      <c r="E855" s="264"/>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264"/>
      <c r="C856" s="264"/>
      <c r="D856" s="264"/>
      <c r="E856" s="264"/>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264"/>
      <c r="C857" s="264"/>
      <c r="D857" s="264"/>
      <c r="E857" s="264"/>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264"/>
      <c r="C858" s="264"/>
      <c r="D858" s="264"/>
      <c r="E858" s="264"/>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264"/>
      <c r="C859" s="264"/>
      <c r="D859" s="264"/>
      <c r="E859" s="264"/>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264"/>
      <c r="C860" s="264"/>
      <c r="D860" s="264"/>
      <c r="E860" s="264"/>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264"/>
      <c r="C861" s="264"/>
      <c r="D861" s="264"/>
      <c r="E861" s="264"/>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264"/>
      <c r="C862" s="264"/>
      <c r="D862" s="264"/>
      <c r="E862" s="264"/>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264"/>
      <c r="C863" s="264"/>
      <c r="D863" s="264"/>
      <c r="E863" s="264"/>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264"/>
      <c r="C864" s="264"/>
      <c r="D864" s="264"/>
      <c r="E864" s="264"/>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264"/>
      <c r="C865" s="264"/>
      <c r="D865" s="264"/>
      <c r="E865" s="264"/>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264"/>
      <c r="C866" s="264"/>
      <c r="D866" s="264"/>
      <c r="E866" s="264"/>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264"/>
      <c r="C867" s="264"/>
      <c r="D867" s="264"/>
      <c r="E867" s="264"/>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264"/>
      <c r="C868" s="264"/>
      <c r="D868" s="264"/>
      <c r="E868" s="264"/>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264"/>
      <c r="C869" s="264"/>
      <c r="D869" s="264"/>
      <c r="E869" s="264"/>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264"/>
      <c r="C870" s="264"/>
      <c r="D870" s="264"/>
      <c r="E870" s="264"/>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264"/>
      <c r="C871" s="264"/>
      <c r="D871" s="264"/>
      <c r="E871" s="264"/>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264"/>
      <c r="C872" s="264"/>
      <c r="D872" s="264"/>
      <c r="E872" s="264"/>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264"/>
      <c r="C873" s="264"/>
      <c r="D873" s="264"/>
      <c r="E873" s="264"/>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264"/>
      <c r="C874" s="264"/>
      <c r="D874" s="264"/>
      <c r="E874" s="264"/>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264"/>
      <c r="C875" s="264"/>
      <c r="D875" s="264"/>
      <c r="E875" s="264"/>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264"/>
      <c r="C876" s="264"/>
      <c r="D876" s="264"/>
      <c r="E876" s="264"/>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264"/>
      <c r="C877" s="264"/>
      <c r="D877" s="264"/>
      <c r="E877" s="264"/>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264"/>
      <c r="C878" s="264"/>
      <c r="D878" s="264"/>
      <c r="E878" s="264"/>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264"/>
      <c r="C879" s="264"/>
      <c r="D879" s="264"/>
      <c r="E879" s="264"/>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264"/>
      <c r="C880" s="264"/>
      <c r="D880" s="264"/>
      <c r="E880" s="264"/>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264"/>
      <c r="C881" s="264"/>
      <c r="D881" s="264"/>
      <c r="E881" s="264"/>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264"/>
      <c r="C882" s="264"/>
      <c r="D882" s="264"/>
      <c r="E882" s="264"/>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264"/>
      <c r="C883" s="264"/>
      <c r="D883" s="264"/>
      <c r="E883" s="264"/>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264"/>
      <c r="C884" s="264"/>
      <c r="D884" s="264"/>
      <c r="E884" s="264"/>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264"/>
      <c r="C885" s="264"/>
      <c r="D885" s="264"/>
      <c r="E885" s="264"/>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264"/>
      <c r="C886" s="264"/>
      <c r="D886" s="264"/>
      <c r="E886" s="264"/>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264"/>
      <c r="C887" s="264"/>
      <c r="D887" s="264"/>
      <c r="E887" s="264"/>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264"/>
      <c r="C888" s="264"/>
      <c r="D888" s="264"/>
      <c r="E888" s="264"/>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264"/>
      <c r="C889" s="264"/>
      <c r="D889" s="264"/>
      <c r="E889" s="264"/>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264"/>
      <c r="C890" s="264"/>
      <c r="D890" s="264"/>
      <c r="E890" s="264"/>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264"/>
      <c r="C891" s="264"/>
      <c r="D891" s="264"/>
      <c r="E891" s="264"/>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264"/>
      <c r="C892" s="264"/>
      <c r="D892" s="264"/>
      <c r="E892" s="264"/>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264"/>
      <c r="C893" s="264"/>
      <c r="D893" s="264"/>
      <c r="E893" s="264"/>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264"/>
      <c r="C894" s="264"/>
      <c r="D894" s="264"/>
      <c r="E894" s="264"/>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264"/>
      <c r="C895" s="264"/>
      <c r="D895" s="264"/>
      <c r="E895" s="264"/>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264"/>
      <c r="C896" s="264"/>
      <c r="D896" s="264"/>
      <c r="E896" s="264"/>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264"/>
      <c r="C897" s="264"/>
      <c r="D897" s="264"/>
      <c r="E897" s="264"/>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264"/>
      <c r="C898" s="264"/>
      <c r="D898" s="264"/>
      <c r="E898" s="264"/>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264"/>
      <c r="C899" s="264"/>
      <c r="D899" s="264"/>
      <c r="E899" s="264"/>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264"/>
      <c r="C900" s="264"/>
      <c r="D900" s="264"/>
      <c r="E900" s="264"/>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264"/>
      <c r="C901" s="264"/>
      <c r="D901" s="264"/>
      <c r="E901" s="264"/>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264"/>
      <c r="C902" s="264"/>
      <c r="D902" s="264"/>
      <c r="E902" s="264"/>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264"/>
      <c r="C903" s="264"/>
      <c r="D903" s="264"/>
      <c r="E903" s="264"/>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264"/>
      <c r="C904" s="264"/>
      <c r="D904" s="264"/>
      <c r="E904" s="264"/>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264"/>
      <c r="C905" s="264"/>
      <c r="D905" s="264"/>
      <c r="E905" s="264"/>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264"/>
      <c r="C906" s="264"/>
      <c r="D906" s="264"/>
      <c r="E906" s="264"/>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264"/>
      <c r="C907" s="264"/>
      <c r="D907" s="264"/>
      <c r="E907" s="264"/>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264"/>
      <c r="C908" s="264"/>
      <c r="D908" s="264"/>
      <c r="E908" s="264"/>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264"/>
      <c r="C909" s="264"/>
      <c r="D909" s="264"/>
      <c r="E909" s="264"/>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264"/>
      <c r="C910" s="264"/>
      <c r="D910" s="264"/>
      <c r="E910" s="264"/>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264"/>
      <c r="C911" s="264"/>
      <c r="D911" s="264"/>
      <c r="E911" s="264"/>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264"/>
      <c r="C912" s="264"/>
      <c r="D912" s="264"/>
      <c r="E912" s="264"/>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264"/>
      <c r="C913" s="264"/>
      <c r="D913" s="264"/>
      <c r="E913" s="264"/>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264"/>
      <c r="C914" s="264"/>
      <c r="D914" s="264"/>
      <c r="E914" s="264"/>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264"/>
      <c r="C915" s="264"/>
      <c r="D915" s="264"/>
      <c r="E915" s="264"/>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264"/>
      <c r="C916" s="264"/>
      <c r="D916" s="264"/>
      <c r="E916" s="264"/>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264"/>
      <c r="C917" s="264"/>
      <c r="D917" s="264"/>
      <c r="E917" s="264"/>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264"/>
      <c r="C918" s="264"/>
      <c r="D918" s="264"/>
      <c r="E918" s="264"/>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264"/>
      <c r="C919" s="264"/>
      <c r="D919" s="264"/>
      <c r="E919" s="264"/>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264"/>
      <c r="C920" s="264"/>
      <c r="D920" s="264"/>
      <c r="E920" s="264"/>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264"/>
      <c r="C921" s="264"/>
      <c r="D921" s="264"/>
      <c r="E921" s="264"/>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264"/>
      <c r="C922" s="264"/>
      <c r="D922" s="264"/>
      <c r="E922" s="264"/>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264"/>
      <c r="C923" s="264"/>
      <c r="D923" s="264"/>
      <c r="E923" s="264"/>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264"/>
      <c r="C924" s="264"/>
      <c r="D924" s="264"/>
      <c r="E924" s="264"/>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264"/>
      <c r="C925" s="264"/>
      <c r="D925" s="264"/>
      <c r="E925" s="264"/>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264"/>
      <c r="C926" s="264"/>
      <c r="D926" s="264"/>
      <c r="E926" s="264"/>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264"/>
      <c r="C927" s="264"/>
      <c r="D927" s="264"/>
      <c r="E927" s="264"/>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264"/>
      <c r="C928" s="264"/>
      <c r="D928" s="264"/>
      <c r="E928" s="264"/>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264"/>
      <c r="C929" s="264"/>
      <c r="D929" s="264"/>
      <c r="E929" s="264"/>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264"/>
      <c r="C930" s="264"/>
      <c r="D930" s="264"/>
      <c r="E930" s="264"/>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264"/>
      <c r="C931" s="264"/>
      <c r="D931" s="264"/>
      <c r="E931" s="264"/>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264"/>
      <c r="C932" s="264"/>
      <c r="D932" s="264"/>
      <c r="E932" s="264"/>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264"/>
      <c r="C933" s="264"/>
      <c r="D933" s="264"/>
      <c r="E933" s="264"/>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264"/>
      <c r="C934" s="264"/>
      <c r="D934" s="264"/>
      <c r="E934" s="264"/>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264"/>
      <c r="C935" s="264"/>
      <c r="D935" s="264"/>
      <c r="E935" s="264"/>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264"/>
      <c r="C936" s="264"/>
      <c r="D936" s="264"/>
      <c r="E936" s="264"/>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264"/>
      <c r="C937" s="264"/>
      <c r="D937" s="264"/>
      <c r="E937" s="264"/>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264"/>
      <c r="C938" s="264"/>
      <c r="D938" s="264"/>
      <c r="E938" s="264"/>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264"/>
      <c r="C939" s="264"/>
      <c r="D939" s="264"/>
      <c r="E939" s="264"/>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264"/>
      <c r="C940" s="264"/>
      <c r="D940" s="264"/>
      <c r="E940" s="264"/>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264"/>
      <c r="C941" s="264"/>
      <c r="D941" s="264"/>
      <c r="E941" s="264"/>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264"/>
      <c r="C942" s="264"/>
      <c r="D942" s="264"/>
      <c r="E942" s="264"/>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264"/>
      <c r="C943" s="264"/>
      <c r="D943" s="264"/>
      <c r="E943" s="264"/>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264"/>
      <c r="C944" s="264"/>
      <c r="D944" s="264"/>
      <c r="E944" s="264"/>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264"/>
      <c r="C945" s="264"/>
      <c r="D945" s="264"/>
      <c r="E945" s="264"/>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264"/>
      <c r="C946" s="264"/>
      <c r="D946" s="264"/>
      <c r="E946" s="264"/>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264"/>
      <c r="C947" s="264"/>
      <c r="D947" s="264"/>
      <c r="E947" s="264"/>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264"/>
      <c r="C948" s="264"/>
      <c r="D948" s="264"/>
      <c r="E948" s="264"/>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264"/>
      <c r="C949" s="264"/>
      <c r="D949" s="264"/>
      <c r="E949" s="264"/>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264"/>
      <c r="C950" s="264"/>
      <c r="D950" s="264"/>
      <c r="E950" s="264"/>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264"/>
      <c r="C951" s="264"/>
      <c r="D951" s="264"/>
      <c r="E951" s="264"/>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264"/>
      <c r="C952" s="264"/>
      <c r="D952" s="264"/>
      <c r="E952" s="264"/>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264"/>
      <c r="C953" s="264"/>
      <c r="D953" s="264"/>
      <c r="E953" s="264"/>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264"/>
      <c r="C954" s="264"/>
      <c r="D954" s="264"/>
      <c r="E954" s="264"/>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264"/>
      <c r="C955" s="264"/>
      <c r="D955" s="264"/>
      <c r="E955" s="264"/>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264"/>
      <c r="C956" s="264"/>
      <c r="D956" s="264"/>
      <c r="E956" s="264"/>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264"/>
      <c r="C957" s="264"/>
      <c r="D957" s="264"/>
      <c r="E957" s="264"/>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264"/>
      <c r="C958" s="264"/>
      <c r="D958" s="264"/>
      <c r="E958" s="264"/>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264"/>
      <c r="C959" s="264"/>
      <c r="D959" s="264"/>
      <c r="E959" s="264"/>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264"/>
      <c r="C960" s="264"/>
      <c r="D960" s="264"/>
      <c r="E960" s="264"/>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264"/>
      <c r="C961" s="264"/>
      <c r="D961" s="264"/>
      <c r="E961" s="264"/>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264"/>
      <c r="C962" s="264"/>
      <c r="D962" s="264"/>
      <c r="E962" s="264"/>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264"/>
      <c r="C963" s="264"/>
      <c r="D963" s="264"/>
      <c r="E963" s="264"/>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264"/>
      <c r="C964" s="264"/>
      <c r="D964" s="264"/>
      <c r="E964" s="264"/>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264"/>
      <c r="C965" s="264"/>
      <c r="D965" s="264"/>
      <c r="E965" s="264"/>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264"/>
      <c r="C966" s="264"/>
      <c r="D966" s="264"/>
      <c r="E966" s="264"/>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264"/>
      <c r="C967" s="264"/>
      <c r="D967" s="264"/>
      <c r="E967" s="264"/>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264"/>
      <c r="C968" s="264"/>
      <c r="D968" s="264"/>
      <c r="E968" s="264"/>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264"/>
      <c r="C969" s="264"/>
      <c r="D969" s="264"/>
      <c r="E969" s="264"/>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264"/>
      <c r="C970" s="264"/>
      <c r="D970" s="264"/>
      <c r="E970" s="264"/>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264"/>
      <c r="C971" s="264"/>
      <c r="D971" s="264"/>
      <c r="E971" s="264"/>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264"/>
      <c r="C972" s="264"/>
      <c r="D972" s="264"/>
      <c r="E972" s="264"/>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264"/>
      <c r="C973" s="264"/>
      <c r="D973" s="264"/>
      <c r="E973" s="264"/>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264"/>
      <c r="C974" s="264"/>
      <c r="D974" s="264"/>
      <c r="E974" s="264"/>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264"/>
      <c r="C975" s="264"/>
      <c r="D975" s="264"/>
      <c r="E975" s="264"/>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264"/>
      <c r="C976" s="264"/>
      <c r="D976" s="264"/>
      <c r="E976" s="264"/>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264"/>
      <c r="C977" s="264"/>
      <c r="D977" s="264"/>
      <c r="E977" s="264"/>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264"/>
      <c r="C978" s="264"/>
      <c r="D978" s="264"/>
      <c r="E978" s="264"/>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264"/>
      <c r="C979" s="264"/>
      <c r="D979" s="264"/>
      <c r="E979" s="264"/>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264"/>
      <c r="C980" s="264"/>
      <c r="D980" s="264"/>
      <c r="E980" s="264"/>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264"/>
      <c r="C981" s="264"/>
      <c r="D981" s="264"/>
      <c r="E981" s="264"/>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264"/>
      <c r="C982" s="264"/>
      <c r="D982" s="264"/>
      <c r="E982" s="264"/>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264"/>
      <c r="C983" s="264"/>
      <c r="D983" s="264"/>
      <c r="E983" s="264"/>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264"/>
      <c r="C984" s="264"/>
      <c r="D984" s="264"/>
      <c r="E984" s="264"/>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264"/>
      <c r="C985" s="264"/>
      <c r="D985" s="264"/>
      <c r="E985" s="264"/>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264"/>
      <c r="C986" s="264"/>
      <c r="D986" s="264"/>
      <c r="E986" s="264"/>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264"/>
      <c r="C987" s="264"/>
      <c r="D987" s="264"/>
      <c r="E987" s="264"/>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264"/>
      <c r="C988" s="264"/>
      <c r="D988" s="264"/>
      <c r="E988" s="264"/>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264"/>
      <c r="C989" s="264"/>
      <c r="D989" s="264"/>
      <c r="E989" s="264"/>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264"/>
      <c r="C990" s="264"/>
      <c r="D990" s="264"/>
      <c r="E990" s="264"/>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264"/>
      <c r="C991" s="264"/>
      <c r="D991" s="264"/>
      <c r="E991" s="264"/>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264"/>
      <c r="C992" s="264"/>
      <c r="D992" s="264"/>
      <c r="E992" s="264"/>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264"/>
      <c r="C993" s="264"/>
      <c r="D993" s="264"/>
      <c r="E993" s="264"/>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264"/>
      <c r="C994" s="264"/>
      <c r="D994" s="264"/>
      <c r="E994" s="264"/>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264"/>
      <c r="C995" s="264"/>
      <c r="D995" s="264"/>
      <c r="E995" s="264"/>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264"/>
      <c r="C996" s="264"/>
      <c r="D996" s="264"/>
      <c r="E996" s="264"/>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264"/>
      <c r="C997" s="264"/>
      <c r="D997" s="264"/>
      <c r="E997" s="264"/>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264"/>
      <c r="C998" s="264"/>
      <c r="D998" s="264"/>
      <c r="E998" s="264"/>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264"/>
      <c r="C999" s="264"/>
      <c r="D999" s="264"/>
      <c r="E999" s="264"/>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264"/>
      <c r="C1000" s="264"/>
      <c r="D1000" s="264"/>
      <c r="E1000" s="264"/>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D1:E1"/>
    <mergeCell ref="B37:C37"/>
  </mergeCells>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29"/>
    <col customWidth="1" min="2" max="2" width="28.14"/>
    <col customWidth="1" min="3" max="3" width="30.71"/>
    <col customWidth="1" min="4" max="4" width="24.86"/>
    <col customWidth="1" min="5" max="7" width="44.29"/>
    <col customWidth="1" min="8" max="26" width="10.71"/>
  </cols>
  <sheetData>
    <row r="1" ht="18.75" customHeight="1">
      <c r="A1" s="302" t="s">
        <v>294</v>
      </c>
      <c r="B1" s="303"/>
      <c r="C1" s="303"/>
      <c r="D1" s="304"/>
      <c r="E1" s="183"/>
      <c r="F1" s="183"/>
      <c r="G1" s="183"/>
    </row>
    <row r="2" ht="37.5" customHeight="1">
      <c r="A2" s="305"/>
      <c r="B2" s="306"/>
      <c r="C2" s="306"/>
      <c r="D2" s="307"/>
      <c r="E2" s="183"/>
      <c r="F2" s="183"/>
      <c r="G2" s="183"/>
    </row>
    <row r="3" ht="15.75" customHeight="1">
      <c r="A3" s="4" t="s">
        <v>295</v>
      </c>
      <c r="B3" s="4"/>
      <c r="C3" s="4"/>
      <c r="D3" s="4"/>
      <c r="E3" s="4"/>
      <c r="F3" s="4"/>
      <c r="G3" s="4"/>
      <c r="H3" s="308"/>
      <c r="I3" s="308"/>
      <c r="J3" s="308"/>
      <c r="K3" s="308"/>
      <c r="L3" s="308"/>
      <c r="M3" s="308"/>
      <c r="N3" s="308"/>
      <c r="O3" s="308"/>
      <c r="P3" s="308"/>
      <c r="Q3" s="308"/>
      <c r="R3" s="308"/>
      <c r="S3" s="308"/>
      <c r="T3" s="308"/>
      <c r="U3" s="308"/>
      <c r="V3" s="308"/>
      <c r="W3" s="308"/>
      <c r="X3" s="308"/>
      <c r="Y3" s="308"/>
      <c r="Z3" s="308"/>
    </row>
    <row r="4" ht="15.75" customHeight="1">
      <c r="A4" s="1" t="s">
        <v>296</v>
      </c>
      <c r="B4" s="309">
        <f>'Input sheet'!B21</f>
        <v>127</v>
      </c>
      <c r="C4" s="1"/>
      <c r="D4" s="1"/>
      <c r="E4" s="1"/>
      <c r="F4" s="85"/>
      <c r="G4" s="85"/>
      <c r="H4" s="85"/>
      <c r="I4" s="85"/>
      <c r="J4" s="85"/>
      <c r="K4" s="85"/>
      <c r="L4" s="85"/>
      <c r="M4" s="85"/>
      <c r="N4" s="85"/>
      <c r="O4" s="85"/>
      <c r="P4" s="85"/>
      <c r="Q4" s="85"/>
      <c r="R4" s="85"/>
      <c r="S4" s="85"/>
      <c r="T4" s="85"/>
      <c r="U4" s="85"/>
      <c r="V4" s="85"/>
      <c r="W4" s="85"/>
      <c r="X4" s="85"/>
      <c r="Y4" s="85"/>
      <c r="Z4" s="85"/>
    </row>
    <row r="5" ht="15.75" customHeight="1">
      <c r="A5" s="1" t="s">
        <v>297</v>
      </c>
      <c r="B5" s="309">
        <f>'Input sheet'!B38</f>
        <v>1.29</v>
      </c>
      <c r="C5" s="1"/>
      <c r="D5" s="1"/>
      <c r="E5" s="1"/>
      <c r="F5" s="85"/>
      <c r="G5" s="85"/>
      <c r="H5" s="85"/>
      <c r="I5" s="85"/>
      <c r="J5" s="85"/>
      <c r="K5" s="85"/>
      <c r="L5" s="85"/>
      <c r="M5" s="85"/>
      <c r="N5" s="85"/>
      <c r="O5" s="85"/>
      <c r="P5" s="85"/>
      <c r="Q5" s="85"/>
      <c r="R5" s="85"/>
      <c r="S5" s="85"/>
      <c r="T5" s="85"/>
      <c r="U5" s="85"/>
      <c r="V5" s="85"/>
      <c r="W5" s="85"/>
      <c r="X5" s="85"/>
      <c r="Y5" s="85"/>
      <c r="Z5" s="85"/>
    </row>
    <row r="6" ht="15.75" customHeight="1">
      <c r="A6" s="1" t="s">
        <v>298</v>
      </c>
      <c r="B6" s="310">
        <f>'Input sheet'!B39</f>
        <v>7</v>
      </c>
      <c r="C6" s="1"/>
      <c r="D6" s="1"/>
      <c r="E6" s="1"/>
      <c r="F6" s="85"/>
      <c r="G6" s="85"/>
      <c r="H6" s="85"/>
      <c r="I6" s="85"/>
      <c r="J6" s="85"/>
      <c r="K6" s="85"/>
      <c r="L6" s="85"/>
      <c r="M6" s="85"/>
      <c r="N6" s="85"/>
      <c r="O6" s="85"/>
      <c r="P6" s="85"/>
      <c r="Q6" s="85"/>
      <c r="R6" s="85"/>
      <c r="S6" s="85"/>
      <c r="T6" s="85"/>
      <c r="U6" s="85"/>
      <c r="V6" s="85"/>
      <c r="W6" s="85"/>
      <c r="X6" s="85"/>
      <c r="Y6" s="85"/>
      <c r="Z6" s="85"/>
    </row>
    <row r="7" ht="15.75" customHeight="1">
      <c r="A7" s="1" t="s">
        <v>299</v>
      </c>
      <c r="B7" s="58">
        <f>'Input sheet'!B40</f>
        <v>0.45</v>
      </c>
      <c r="C7" s="1" t="s">
        <v>300</v>
      </c>
      <c r="D7" s="1"/>
      <c r="E7" s="1"/>
      <c r="F7" s="85"/>
      <c r="G7" s="85"/>
      <c r="H7" s="85"/>
      <c r="I7" s="85"/>
      <c r="J7" s="85"/>
      <c r="K7" s="85"/>
      <c r="L7" s="85"/>
      <c r="M7" s="85"/>
      <c r="N7" s="85"/>
      <c r="O7" s="85"/>
      <c r="P7" s="85"/>
      <c r="Q7" s="85"/>
      <c r="R7" s="85"/>
      <c r="S7" s="85"/>
      <c r="T7" s="85"/>
      <c r="U7" s="85"/>
      <c r="V7" s="85"/>
      <c r="W7" s="85"/>
      <c r="X7" s="85"/>
      <c r="Y7" s="85"/>
      <c r="Z7" s="85"/>
    </row>
    <row r="8" ht="15.75" customHeight="1">
      <c r="A8" s="1" t="s">
        <v>301</v>
      </c>
      <c r="B8" s="58">
        <v>0.0</v>
      </c>
      <c r="C8" s="1"/>
      <c r="D8" s="1"/>
      <c r="E8" s="1"/>
      <c r="F8" s="85"/>
      <c r="G8" s="85"/>
      <c r="H8" s="85"/>
      <c r="I8" s="85"/>
      <c r="J8" s="85"/>
      <c r="K8" s="85"/>
      <c r="L8" s="85"/>
      <c r="M8" s="85"/>
      <c r="N8" s="85"/>
      <c r="O8" s="85"/>
      <c r="P8" s="85"/>
      <c r="Q8" s="85"/>
      <c r="R8" s="85"/>
      <c r="S8" s="85"/>
      <c r="T8" s="85"/>
      <c r="U8" s="85"/>
      <c r="V8" s="85"/>
      <c r="W8" s="85"/>
      <c r="X8" s="85"/>
      <c r="Y8" s="85"/>
      <c r="Z8" s="85"/>
    </row>
    <row r="9" ht="15.75" customHeight="1">
      <c r="A9" s="1" t="s">
        <v>302</v>
      </c>
      <c r="B9" s="58">
        <f>'Input sheet'!B33</f>
        <v>0.0426</v>
      </c>
      <c r="C9" s="1"/>
      <c r="D9" s="1"/>
      <c r="E9" s="1"/>
      <c r="F9" s="85"/>
      <c r="G9" s="85"/>
      <c r="H9" s="85"/>
      <c r="I9" s="85"/>
      <c r="J9" s="85"/>
      <c r="K9" s="85"/>
      <c r="L9" s="85"/>
      <c r="M9" s="85"/>
      <c r="N9" s="85"/>
      <c r="O9" s="85"/>
      <c r="P9" s="85"/>
      <c r="Q9" s="85"/>
      <c r="R9" s="85"/>
      <c r="S9" s="85"/>
      <c r="T9" s="85"/>
      <c r="U9" s="85"/>
      <c r="V9" s="85"/>
      <c r="W9" s="85"/>
      <c r="X9" s="85"/>
      <c r="Y9" s="85"/>
      <c r="Z9" s="85"/>
    </row>
    <row r="10" ht="15.75" customHeight="1">
      <c r="A10" s="1" t="s">
        <v>303</v>
      </c>
      <c r="B10" s="310">
        <f>'Input sheet'!B37</f>
        <v>7.72</v>
      </c>
      <c r="C10" s="1"/>
      <c r="D10" s="1"/>
      <c r="E10" s="1"/>
      <c r="F10" s="85"/>
      <c r="G10" s="85"/>
      <c r="H10" s="85"/>
      <c r="I10" s="85"/>
      <c r="J10" s="85"/>
      <c r="K10" s="85"/>
      <c r="L10" s="85"/>
      <c r="M10" s="85"/>
      <c r="N10" s="85"/>
      <c r="O10" s="85"/>
      <c r="P10" s="85"/>
      <c r="Q10" s="85"/>
      <c r="R10" s="85"/>
      <c r="S10" s="85"/>
      <c r="T10" s="85"/>
      <c r="U10" s="85"/>
      <c r="V10" s="85"/>
      <c r="W10" s="85"/>
      <c r="X10" s="85"/>
      <c r="Y10" s="85"/>
      <c r="Z10" s="85"/>
    </row>
    <row r="11" ht="15.75" customHeight="1">
      <c r="A11" s="1" t="s">
        <v>304</v>
      </c>
      <c r="B11" s="311">
        <f>'Input sheet'!B20</f>
        <v>24890</v>
      </c>
      <c r="C11" s="1"/>
      <c r="D11" s="1"/>
      <c r="E11" s="1"/>
      <c r="F11" s="85"/>
      <c r="G11" s="85"/>
      <c r="H11" s="85"/>
      <c r="I11" s="85"/>
      <c r="J11" s="85"/>
      <c r="K11" s="85"/>
      <c r="L11" s="85"/>
      <c r="M11" s="85"/>
      <c r="N11" s="85"/>
      <c r="O11" s="85"/>
      <c r="P11" s="85"/>
      <c r="Q11" s="85"/>
      <c r="R11" s="85"/>
      <c r="S11" s="85"/>
      <c r="T11" s="85"/>
      <c r="U11" s="85"/>
      <c r="V11" s="85"/>
      <c r="W11" s="85"/>
      <c r="X11" s="85"/>
      <c r="Y11" s="85"/>
      <c r="Z11" s="85"/>
    </row>
    <row r="12" ht="15.75" customHeight="1">
      <c r="A12" s="1"/>
      <c r="B12" s="1"/>
      <c r="C12" s="1"/>
      <c r="D12" s="1"/>
      <c r="E12" s="1"/>
      <c r="F12" s="1"/>
      <c r="G12" s="1"/>
      <c r="H12" s="85"/>
      <c r="I12" s="85"/>
      <c r="J12" s="85"/>
      <c r="K12" s="85"/>
      <c r="L12" s="85"/>
      <c r="M12" s="85"/>
      <c r="N12" s="85"/>
      <c r="O12" s="85"/>
      <c r="P12" s="85"/>
      <c r="Q12" s="85"/>
      <c r="R12" s="85"/>
      <c r="S12" s="85"/>
      <c r="T12" s="85"/>
      <c r="U12" s="85"/>
      <c r="V12" s="85"/>
      <c r="W12" s="85"/>
      <c r="X12" s="85"/>
      <c r="Y12" s="85"/>
      <c r="Z12" s="85"/>
    </row>
    <row r="13" ht="15.75" customHeight="1">
      <c r="A13" s="71" t="s">
        <v>305</v>
      </c>
      <c r="B13" s="29"/>
      <c r="C13" s="29"/>
      <c r="D13" s="29"/>
      <c r="E13" s="29"/>
      <c r="F13" s="29"/>
      <c r="G13" s="29"/>
      <c r="H13" s="312"/>
      <c r="I13" s="312"/>
      <c r="J13" s="312"/>
      <c r="K13" s="312"/>
      <c r="L13" s="312"/>
      <c r="M13" s="312"/>
      <c r="N13" s="312"/>
      <c r="O13" s="312"/>
      <c r="P13" s="312"/>
      <c r="Q13" s="312"/>
      <c r="R13" s="312"/>
      <c r="S13" s="312"/>
      <c r="T13" s="312"/>
      <c r="U13" s="312"/>
      <c r="V13" s="312"/>
      <c r="W13" s="312"/>
      <c r="X13" s="312"/>
      <c r="Y13" s="312"/>
      <c r="Z13" s="312"/>
    </row>
    <row r="14" ht="15.75" customHeight="1">
      <c r="A14" s="4" t="s">
        <v>306</v>
      </c>
      <c r="B14" s="1"/>
      <c r="C14" s="1"/>
      <c r="D14" s="1"/>
      <c r="E14" s="1"/>
      <c r="F14" s="1"/>
      <c r="G14" s="1"/>
      <c r="H14" s="90"/>
      <c r="I14" s="90"/>
      <c r="J14" s="90"/>
      <c r="K14" s="90"/>
      <c r="L14" s="90"/>
      <c r="M14" s="90"/>
      <c r="N14" s="90"/>
      <c r="O14" s="90"/>
      <c r="P14" s="90"/>
      <c r="Q14" s="90"/>
      <c r="R14" s="90"/>
      <c r="S14" s="90"/>
      <c r="T14" s="90"/>
      <c r="U14" s="90"/>
      <c r="V14" s="90"/>
      <c r="W14" s="90"/>
      <c r="X14" s="90"/>
      <c r="Y14" s="90"/>
      <c r="Z14" s="90"/>
    </row>
    <row r="15" ht="15.75" customHeight="1">
      <c r="A15" s="18" t="s">
        <v>307</v>
      </c>
      <c r="B15" s="313">
        <f t="shared" ref="B15:B16" si="1">B4</f>
        <v>127</v>
      </c>
      <c r="C15" s="18" t="s">
        <v>308</v>
      </c>
      <c r="D15" s="314">
        <f t="shared" ref="D15:D16" si="2">B10</f>
        <v>7.72</v>
      </c>
      <c r="E15" s="315"/>
      <c r="F15" s="90"/>
      <c r="G15" s="90"/>
      <c r="H15" s="90"/>
      <c r="I15" s="90"/>
      <c r="J15" s="90"/>
      <c r="K15" s="90"/>
      <c r="L15" s="90"/>
      <c r="M15" s="90"/>
      <c r="N15" s="90"/>
      <c r="O15" s="90"/>
      <c r="P15" s="90"/>
      <c r="Q15" s="90"/>
      <c r="R15" s="90"/>
      <c r="S15" s="90"/>
      <c r="T15" s="90"/>
      <c r="U15" s="90"/>
      <c r="V15" s="90"/>
      <c r="W15" s="90"/>
      <c r="X15" s="90"/>
      <c r="Y15" s="90"/>
      <c r="Z15" s="90"/>
    </row>
    <row r="16" ht="15.75" customHeight="1">
      <c r="A16" s="18" t="s">
        <v>309</v>
      </c>
      <c r="B16" s="316">
        <f t="shared" si="1"/>
        <v>1.29</v>
      </c>
      <c r="C16" s="18" t="s">
        <v>310</v>
      </c>
      <c r="D16" s="317">
        <f t="shared" si="2"/>
        <v>24890</v>
      </c>
      <c r="E16" s="315"/>
      <c r="F16" s="90"/>
      <c r="G16" s="90"/>
      <c r="H16" s="90"/>
      <c r="I16" s="90"/>
      <c r="J16" s="90"/>
      <c r="K16" s="90"/>
      <c r="L16" s="90"/>
      <c r="M16" s="90"/>
      <c r="N16" s="90"/>
      <c r="O16" s="90"/>
      <c r="P16" s="90"/>
      <c r="Q16" s="90"/>
      <c r="R16" s="90"/>
      <c r="S16" s="90"/>
      <c r="T16" s="90"/>
      <c r="U16" s="90"/>
      <c r="V16" s="90"/>
      <c r="W16" s="90"/>
      <c r="X16" s="90"/>
      <c r="Y16" s="90"/>
      <c r="Z16" s="90"/>
    </row>
    <row r="17" ht="15.75" customHeight="1">
      <c r="A17" s="18" t="s">
        <v>311</v>
      </c>
      <c r="B17" s="313" t="str">
        <f>(B15*D16+B28*D15)/(D16+D15)</f>
        <v>#REF!</v>
      </c>
      <c r="C17" s="18" t="s">
        <v>312</v>
      </c>
      <c r="D17" s="318">
        <f>B9</f>
        <v>0.0426</v>
      </c>
      <c r="E17" s="1"/>
      <c r="F17" s="90"/>
      <c r="G17" s="90"/>
      <c r="H17" s="90"/>
      <c r="I17" s="90"/>
      <c r="J17" s="90"/>
      <c r="K17" s="90"/>
      <c r="L17" s="90"/>
      <c r="M17" s="90"/>
      <c r="N17" s="90"/>
      <c r="O17" s="90"/>
      <c r="P17" s="90"/>
      <c r="Q17" s="90"/>
      <c r="R17" s="90"/>
      <c r="S17" s="90"/>
      <c r="T17" s="90"/>
      <c r="U17" s="90"/>
      <c r="V17" s="90"/>
      <c r="W17" s="90"/>
      <c r="X17" s="90"/>
      <c r="Y17" s="90"/>
      <c r="Z17" s="90"/>
    </row>
    <row r="18" ht="15.75" customHeight="1">
      <c r="A18" s="18" t="s">
        <v>313</v>
      </c>
      <c r="B18" s="316">
        <f>B16</f>
        <v>1.29</v>
      </c>
      <c r="C18" s="18" t="s">
        <v>314</v>
      </c>
      <c r="D18" s="319">
        <f>B7^2</f>
        <v>0.2025</v>
      </c>
      <c r="E18" s="1"/>
      <c r="F18" s="90"/>
      <c r="G18" s="90"/>
      <c r="H18" s="90"/>
      <c r="I18" s="90"/>
      <c r="J18" s="90"/>
      <c r="K18" s="90"/>
      <c r="L18" s="90"/>
      <c r="M18" s="90"/>
      <c r="N18" s="90"/>
      <c r="O18" s="90"/>
      <c r="P18" s="90"/>
      <c r="Q18" s="90"/>
      <c r="R18" s="90"/>
      <c r="S18" s="90"/>
      <c r="T18" s="90"/>
      <c r="U18" s="90"/>
      <c r="V18" s="90"/>
      <c r="W18" s="90"/>
      <c r="X18" s="90"/>
      <c r="Y18" s="90"/>
      <c r="Z18" s="90"/>
    </row>
    <row r="19" ht="15.75" customHeight="1">
      <c r="A19" s="18" t="s">
        <v>315</v>
      </c>
      <c r="B19" s="320">
        <f>B6</f>
        <v>7</v>
      </c>
      <c r="C19" s="18" t="s">
        <v>316</v>
      </c>
      <c r="D19" s="318">
        <f>B8</f>
        <v>0</v>
      </c>
      <c r="E19" s="1"/>
      <c r="F19" s="90"/>
      <c r="G19" s="90"/>
      <c r="H19" s="90"/>
      <c r="I19" s="90"/>
      <c r="J19" s="90"/>
      <c r="K19" s="90"/>
      <c r="L19" s="90"/>
      <c r="M19" s="90"/>
      <c r="N19" s="90"/>
      <c r="O19" s="90"/>
      <c r="P19" s="90"/>
      <c r="Q19" s="90"/>
      <c r="R19" s="90"/>
      <c r="S19" s="90"/>
      <c r="T19" s="90"/>
      <c r="U19" s="90"/>
      <c r="V19" s="90"/>
      <c r="W19" s="90"/>
      <c r="X19" s="90"/>
      <c r="Y19" s="90"/>
      <c r="Z19" s="90"/>
    </row>
    <row r="20" ht="15.75" customHeight="1">
      <c r="A20" s="1"/>
      <c r="B20" s="1"/>
      <c r="C20" s="18" t="s">
        <v>317</v>
      </c>
      <c r="D20" s="263">
        <f>D17-D19</f>
        <v>0.0426</v>
      </c>
      <c r="E20" s="1"/>
      <c r="F20" s="90"/>
      <c r="G20" s="90"/>
      <c r="H20" s="90"/>
      <c r="I20" s="90"/>
      <c r="J20" s="90"/>
      <c r="K20" s="90"/>
      <c r="L20" s="90"/>
      <c r="M20" s="90"/>
      <c r="N20" s="90"/>
      <c r="O20" s="90"/>
      <c r="P20" s="90"/>
      <c r="Q20" s="90"/>
      <c r="R20" s="90"/>
      <c r="S20" s="90"/>
      <c r="T20" s="90"/>
      <c r="U20" s="90"/>
      <c r="V20" s="90"/>
      <c r="W20" s="90"/>
      <c r="X20" s="90"/>
      <c r="Y20" s="90"/>
      <c r="Z20" s="90"/>
    </row>
    <row r="21" ht="15.75" customHeight="1">
      <c r="A21" s="1"/>
      <c r="B21" s="1"/>
      <c r="C21" s="1"/>
      <c r="D21" s="1"/>
      <c r="E21" s="1"/>
      <c r="F21" s="1"/>
      <c r="G21" s="1"/>
      <c r="H21" s="90"/>
      <c r="I21" s="90"/>
      <c r="J21" s="90"/>
      <c r="K21" s="90"/>
      <c r="L21" s="90"/>
      <c r="M21" s="90"/>
      <c r="N21" s="90"/>
      <c r="O21" s="90"/>
      <c r="P21" s="90"/>
      <c r="Q21" s="90"/>
      <c r="R21" s="90"/>
      <c r="S21" s="90"/>
      <c r="T21" s="90"/>
      <c r="U21" s="90"/>
      <c r="V21" s="90"/>
      <c r="W21" s="90"/>
      <c r="X21" s="90"/>
      <c r="Y21" s="90"/>
      <c r="Z21" s="90"/>
    </row>
    <row r="22" ht="15.75" customHeight="1">
      <c r="A22" s="1" t="s">
        <v>318</v>
      </c>
      <c r="B22" s="321" t="str">
        <f>(LN(B17/B18)+(D20+(D18/2))*B19)/(((D18)^(0.5))*(B19^0.5))</f>
        <v>#REF!</v>
      </c>
      <c r="C22" s="1"/>
      <c r="D22" s="1"/>
      <c r="E22" s="1"/>
      <c r="F22" s="1"/>
      <c r="G22" s="1"/>
      <c r="H22" s="90"/>
      <c r="I22" s="90"/>
      <c r="J22" s="90"/>
      <c r="K22" s="90"/>
      <c r="L22" s="90"/>
      <c r="M22" s="90"/>
      <c r="N22" s="90"/>
      <c r="O22" s="90"/>
      <c r="P22" s="90"/>
      <c r="Q22" s="90"/>
      <c r="R22" s="90"/>
      <c r="S22" s="90"/>
      <c r="T22" s="90"/>
      <c r="U22" s="90"/>
      <c r="V22" s="90"/>
      <c r="W22" s="90"/>
      <c r="X22" s="90"/>
      <c r="Y22" s="90"/>
      <c r="Z22" s="90"/>
    </row>
    <row r="23" ht="15.75" customHeight="1">
      <c r="A23" s="1" t="s">
        <v>319</v>
      </c>
      <c r="B23" s="321" t="str">
        <f>NORMSDIST(B22)</f>
        <v>#REF!</v>
      </c>
      <c r="C23" s="1"/>
      <c r="D23" s="1"/>
      <c r="E23" s="1"/>
      <c r="F23" s="1"/>
      <c r="G23" s="1"/>
      <c r="H23" s="90"/>
      <c r="I23" s="90"/>
      <c r="J23" s="90"/>
      <c r="K23" s="90"/>
      <c r="L23" s="90"/>
      <c r="M23" s="90"/>
      <c r="N23" s="90"/>
      <c r="O23" s="90"/>
      <c r="P23" s="90"/>
      <c r="Q23" s="90"/>
      <c r="R23" s="90"/>
      <c r="S23" s="90"/>
      <c r="T23" s="90"/>
      <c r="U23" s="90"/>
      <c r="V23" s="90"/>
      <c r="W23" s="90"/>
      <c r="X23" s="90"/>
      <c r="Y23" s="90"/>
      <c r="Z23" s="90"/>
    </row>
    <row r="24" ht="15.75" customHeight="1">
      <c r="A24" s="1"/>
      <c r="B24" s="264"/>
      <c r="C24" s="1"/>
      <c r="D24" s="1"/>
      <c r="E24" s="1"/>
      <c r="F24" s="1"/>
      <c r="G24" s="1"/>
      <c r="H24" s="90"/>
      <c r="I24" s="90"/>
      <c r="J24" s="90"/>
      <c r="K24" s="90"/>
      <c r="L24" s="90"/>
      <c r="M24" s="90"/>
      <c r="N24" s="90"/>
      <c r="O24" s="90"/>
      <c r="P24" s="90"/>
      <c r="Q24" s="90"/>
      <c r="R24" s="90"/>
      <c r="S24" s="90"/>
      <c r="T24" s="90"/>
      <c r="U24" s="90"/>
      <c r="V24" s="90"/>
      <c r="W24" s="90"/>
      <c r="X24" s="90"/>
      <c r="Y24" s="90"/>
      <c r="Z24" s="90"/>
    </row>
    <row r="25" ht="15.75" customHeight="1">
      <c r="A25" s="1" t="s">
        <v>320</v>
      </c>
      <c r="B25" s="321" t="str">
        <f>B22-((D18^0.5)*(B19^(0.5)))</f>
        <v>#REF!</v>
      </c>
      <c r="C25" s="1"/>
      <c r="D25" s="1"/>
      <c r="E25" s="1"/>
      <c r="F25" s="1"/>
      <c r="G25" s="1"/>
      <c r="H25" s="90"/>
      <c r="I25" s="90"/>
      <c r="J25" s="90"/>
      <c r="K25" s="90"/>
      <c r="L25" s="90"/>
      <c r="M25" s="90"/>
      <c r="N25" s="90"/>
      <c r="O25" s="90"/>
      <c r="P25" s="90"/>
      <c r="Q25" s="90"/>
      <c r="R25" s="90"/>
      <c r="S25" s="90"/>
      <c r="T25" s="90"/>
      <c r="U25" s="90"/>
      <c r="V25" s="90"/>
      <c r="W25" s="90"/>
      <c r="X25" s="90"/>
      <c r="Y25" s="90"/>
      <c r="Z25" s="90"/>
    </row>
    <row r="26" ht="15.75" customHeight="1">
      <c r="A26" s="1" t="s">
        <v>321</v>
      </c>
      <c r="B26" s="321" t="str">
        <f>NORMSDIST(B25)</f>
        <v>#REF!</v>
      </c>
      <c r="C26" s="1"/>
      <c r="D26" s="1"/>
      <c r="E26" s="1"/>
      <c r="F26" s="1"/>
      <c r="G26" s="1"/>
      <c r="H26" s="90"/>
      <c r="I26" s="90"/>
      <c r="J26" s="90"/>
      <c r="K26" s="90"/>
      <c r="L26" s="90"/>
      <c r="M26" s="90"/>
      <c r="N26" s="90"/>
      <c r="O26" s="90"/>
      <c r="P26" s="90"/>
      <c r="Q26" s="90"/>
      <c r="R26" s="90"/>
      <c r="S26" s="90"/>
      <c r="T26" s="90"/>
      <c r="U26" s="90"/>
      <c r="V26" s="90"/>
      <c r="W26" s="90"/>
      <c r="X26" s="90"/>
      <c r="Y26" s="90"/>
      <c r="Z26" s="90"/>
    </row>
    <row r="27" ht="15.75" customHeight="1">
      <c r="A27" s="1"/>
      <c r="B27" s="1"/>
      <c r="C27" s="1"/>
      <c r="D27" s="1"/>
      <c r="E27" s="1"/>
      <c r="F27" s="1"/>
      <c r="G27" s="1"/>
      <c r="H27" s="85"/>
      <c r="I27" s="85"/>
      <c r="J27" s="85"/>
      <c r="K27" s="85"/>
      <c r="L27" s="85"/>
      <c r="M27" s="85"/>
      <c r="N27" s="85"/>
      <c r="O27" s="85"/>
      <c r="P27" s="85"/>
      <c r="Q27" s="85"/>
      <c r="R27" s="85"/>
      <c r="S27" s="85"/>
      <c r="T27" s="85"/>
      <c r="U27" s="85"/>
      <c r="V27" s="85"/>
      <c r="W27" s="85"/>
      <c r="X27" s="85"/>
      <c r="Y27" s="85"/>
      <c r="Z27" s="85"/>
    </row>
    <row r="28" ht="15.75" customHeight="1">
      <c r="A28" s="1" t="s">
        <v>322</v>
      </c>
      <c r="B28" s="322" t="str">
        <f>((EXP((0-D19)*B19))*B17*B23-B18*(EXP((0-D17)*B19))*B26)</f>
        <v>#REF!</v>
      </c>
      <c r="C28" s="1"/>
      <c r="D28" s="1"/>
      <c r="E28" s="1"/>
      <c r="F28" s="323"/>
      <c r="G28" s="90"/>
      <c r="H28" s="90"/>
      <c r="I28" s="90"/>
      <c r="J28" s="90"/>
      <c r="K28" s="90"/>
      <c r="L28" s="90"/>
      <c r="M28" s="90"/>
      <c r="N28" s="90"/>
      <c r="O28" s="90"/>
      <c r="P28" s="90"/>
      <c r="Q28" s="90"/>
      <c r="R28" s="90"/>
      <c r="S28" s="90"/>
      <c r="T28" s="90"/>
      <c r="U28" s="90"/>
      <c r="V28" s="90"/>
      <c r="W28" s="90"/>
      <c r="X28" s="90"/>
      <c r="Y28" s="90"/>
      <c r="Z28" s="90"/>
    </row>
    <row r="29" ht="15.75" customHeight="1">
      <c r="A29" s="1" t="s">
        <v>323</v>
      </c>
      <c r="B29" s="324" t="str">
        <f>B28*B10</f>
        <v>#REF!</v>
      </c>
      <c r="C29" s="1"/>
      <c r="D29" s="1"/>
      <c r="E29" s="1"/>
      <c r="F29" s="90"/>
      <c r="G29" s="90"/>
      <c r="H29" s="90"/>
      <c r="I29" s="90"/>
      <c r="J29" s="90"/>
      <c r="K29" s="90"/>
      <c r="L29" s="90"/>
      <c r="M29" s="90"/>
      <c r="N29" s="90"/>
      <c r="O29" s="90"/>
      <c r="P29" s="90"/>
      <c r="Q29" s="90"/>
      <c r="R29" s="90"/>
      <c r="S29" s="90"/>
      <c r="T29" s="90"/>
      <c r="U29" s="90"/>
      <c r="V29" s="90"/>
      <c r="W29" s="90"/>
      <c r="X29" s="90"/>
      <c r="Y29" s="90"/>
      <c r="Z29" s="90"/>
    </row>
    <row r="30" ht="15.75" customHeight="1">
      <c r="A30" s="1"/>
      <c r="B30" s="1"/>
      <c r="C30" s="1"/>
      <c r="D30" s="1"/>
      <c r="E30" s="183"/>
      <c r="F30" s="183"/>
      <c r="G30" s="183"/>
    </row>
    <row r="31" ht="15.75" customHeight="1">
      <c r="A31" s="1"/>
      <c r="B31" s="1"/>
      <c r="C31" s="1"/>
      <c r="D31" s="1"/>
      <c r="E31" s="183"/>
      <c r="F31" s="183"/>
      <c r="G31" s="183"/>
    </row>
    <row r="32" ht="15.75" customHeight="1">
      <c r="A32" s="1"/>
      <c r="B32" s="1"/>
      <c r="C32" s="1"/>
      <c r="D32" s="1"/>
      <c r="E32" s="183"/>
      <c r="F32" s="183"/>
      <c r="G32" s="183"/>
    </row>
    <row r="33" ht="15.75" customHeight="1">
      <c r="A33" s="1"/>
      <c r="B33" s="1"/>
      <c r="C33" s="1"/>
      <c r="D33" s="1"/>
      <c r="E33" s="183"/>
      <c r="F33" s="183"/>
      <c r="G33" s="183"/>
    </row>
    <row r="34" ht="15.75" customHeight="1">
      <c r="A34" s="1"/>
      <c r="B34" s="1"/>
      <c r="C34" s="1"/>
      <c r="D34" s="1"/>
      <c r="E34" s="183"/>
      <c r="F34" s="183"/>
      <c r="G34" s="183"/>
    </row>
    <row r="35" ht="15.75" customHeight="1">
      <c r="A35" s="1"/>
      <c r="B35" s="1"/>
      <c r="C35" s="1"/>
      <c r="D35" s="1"/>
      <c r="E35" s="183"/>
      <c r="F35" s="183"/>
      <c r="G35" s="183"/>
    </row>
    <row r="36" ht="15.75" customHeight="1">
      <c r="A36" s="1"/>
      <c r="B36" s="1"/>
      <c r="C36" s="1"/>
      <c r="D36" s="1"/>
      <c r="E36" s="183"/>
      <c r="F36" s="183"/>
      <c r="G36" s="183"/>
    </row>
    <row r="37" ht="15.75" customHeight="1">
      <c r="A37" s="1"/>
      <c r="B37" s="1"/>
      <c r="C37" s="1"/>
      <c r="D37" s="1"/>
      <c r="E37" s="183"/>
      <c r="F37" s="183"/>
      <c r="G37" s="183"/>
    </row>
    <row r="38" ht="15.75" customHeight="1">
      <c r="A38" s="1"/>
      <c r="B38" s="1"/>
      <c r="C38" s="1"/>
      <c r="D38" s="1"/>
      <c r="E38" s="183"/>
      <c r="F38" s="183"/>
      <c r="G38" s="183"/>
    </row>
    <row r="39" ht="15.75" customHeight="1">
      <c r="A39" s="1"/>
      <c r="B39" s="1"/>
      <c r="C39" s="1"/>
      <c r="D39" s="1"/>
      <c r="E39" s="183"/>
      <c r="F39" s="183"/>
      <c r="G39" s="183"/>
    </row>
    <row r="40" ht="15.75" customHeight="1">
      <c r="A40" s="1"/>
      <c r="B40" s="1"/>
      <c r="C40" s="1"/>
      <c r="D40" s="1"/>
      <c r="E40" s="183"/>
      <c r="F40" s="183"/>
      <c r="G40" s="183"/>
    </row>
    <row r="41" ht="15.75" customHeight="1">
      <c r="A41" s="1"/>
      <c r="B41" s="1"/>
      <c r="C41" s="1"/>
      <c r="D41" s="1"/>
      <c r="E41" s="183"/>
      <c r="F41" s="183"/>
      <c r="G41" s="183"/>
    </row>
    <row r="42" ht="15.75" customHeight="1">
      <c r="A42" s="1"/>
      <c r="B42" s="1"/>
      <c r="C42" s="1"/>
      <c r="D42" s="1"/>
      <c r="E42" s="183"/>
      <c r="F42" s="183"/>
      <c r="G42" s="183"/>
    </row>
    <row r="43" ht="15.75" customHeight="1">
      <c r="A43" s="1"/>
      <c r="B43" s="1"/>
      <c r="C43" s="1"/>
      <c r="D43" s="1"/>
      <c r="E43" s="183"/>
      <c r="F43" s="183"/>
      <c r="G43" s="183"/>
    </row>
    <row r="44" ht="15.75" customHeight="1">
      <c r="A44" s="1"/>
      <c r="B44" s="1"/>
      <c r="C44" s="1"/>
      <c r="D44" s="1"/>
      <c r="E44" s="183"/>
      <c r="F44" s="183"/>
      <c r="G44" s="183"/>
    </row>
    <row r="45" ht="15.75" customHeight="1">
      <c r="A45" s="1"/>
      <c r="B45" s="1"/>
      <c r="C45" s="1"/>
      <c r="D45" s="1"/>
      <c r="E45" s="183"/>
      <c r="F45" s="183"/>
      <c r="G45" s="183"/>
    </row>
    <row r="46" ht="15.75" customHeight="1">
      <c r="A46" s="1"/>
      <c r="B46" s="1"/>
      <c r="C46" s="1"/>
      <c r="D46" s="1"/>
      <c r="E46" s="183"/>
      <c r="F46" s="183"/>
      <c r="G46" s="183"/>
    </row>
    <row r="47" ht="15.75" customHeight="1">
      <c r="A47" s="1"/>
      <c r="B47" s="1"/>
      <c r="C47" s="1"/>
      <c r="D47" s="1"/>
      <c r="E47" s="183"/>
      <c r="F47" s="183"/>
      <c r="G47" s="183"/>
    </row>
    <row r="48" ht="15.75" customHeight="1">
      <c r="A48" s="1"/>
      <c r="B48" s="1"/>
      <c r="C48" s="1"/>
      <c r="D48" s="1"/>
      <c r="E48" s="183"/>
      <c r="F48" s="183"/>
      <c r="G48" s="183"/>
    </row>
    <row r="49" ht="15.75" customHeight="1">
      <c r="A49" s="1"/>
      <c r="B49" s="1"/>
      <c r="C49" s="1"/>
      <c r="D49" s="1"/>
      <c r="E49" s="183"/>
      <c r="F49" s="183"/>
      <c r="G49" s="183"/>
    </row>
    <row r="50" ht="15.75" customHeight="1">
      <c r="A50" s="1"/>
      <c r="B50" s="1"/>
      <c r="C50" s="1"/>
      <c r="D50" s="1"/>
      <c r="E50" s="183"/>
      <c r="F50" s="183"/>
      <c r="G50" s="183"/>
    </row>
    <row r="51" ht="15.75" customHeight="1">
      <c r="A51" s="1"/>
      <c r="B51" s="1"/>
      <c r="C51" s="1"/>
      <c r="D51" s="1"/>
      <c r="E51" s="183"/>
      <c r="F51" s="183"/>
      <c r="G51" s="183"/>
    </row>
    <row r="52" ht="15.75" customHeight="1">
      <c r="A52" s="1"/>
      <c r="B52" s="1"/>
      <c r="C52" s="1"/>
      <c r="D52" s="1"/>
      <c r="E52" s="183"/>
      <c r="F52" s="183"/>
      <c r="G52" s="183"/>
    </row>
    <row r="53" ht="15.75" customHeight="1">
      <c r="A53" s="1"/>
      <c r="B53" s="1"/>
      <c r="C53" s="1"/>
      <c r="D53" s="1"/>
      <c r="E53" s="183"/>
      <c r="F53" s="183"/>
      <c r="G53" s="183"/>
    </row>
    <row r="54" ht="15.75" customHeight="1">
      <c r="A54" s="1"/>
      <c r="B54" s="1"/>
      <c r="C54" s="1"/>
      <c r="D54" s="1"/>
      <c r="E54" s="183"/>
      <c r="F54" s="183"/>
      <c r="G54" s="183"/>
    </row>
    <row r="55" ht="15.75" customHeight="1">
      <c r="A55" s="1"/>
      <c r="B55" s="1"/>
      <c r="C55" s="1"/>
      <c r="D55" s="1"/>
      <c r="E55" s="183"/>
      <c r="F55" s="183"/>
      <c r="G55" s="183"/>
    </row>
    <row r="56" ht="15.75" customHeight="1">
      <c r="A56" s="1"/>
      <c r="B56" s="1"/>
      <c r="C56" s="1"/>
      <c r="D56" s="1"/>
      <c r="E56" s="183"/>
      <c r="F56" s="183"/>
      <c r="G56" s="183"/>
    </row>
    <row r="57" ht="15.75" customHeight="1">
      <c r="A57" s="1"/>
      <c r="B57" s="1"/>
      <c r="C57" s="1"/>
      <c r="D57" s="1"/>
      <c r="E57" s="183"/>
      <c r="F57" s="183"/>
      <c r="G57" s="183"/>
    </row>
    <row r="58" ht="15.75" customHeight="1">
      <c r="A58" s="1"/>
      <c r="B58" s="1"/>
      <c r="C58" s="1"/>
      <c r="D58" s="1"/>
      <c r="E58" s="183"/>
      <c r="F58" s="183"/>
      <c r="G58" s="183"/>
    </row>
    <row r="59" ht="15.75" customHeight="1">
      <c r="A59" s="1"/>
      <c r="B59" s="1"/>
      <c r="C59" s="1"/>
      <c r="D59" s="1"/>
      <c r="E59" s="183"/>
      <c r="F59" s="183"/>
      <c r="G59" s="183"/>
    </row>
    <row r="60" ht="15.75" customHeight="1">
      <c r="A60" s="1"/>
      <c r="B60" s="1"/>
      <c r="C60" s="1"/>
      <c r="D60" s="1"/>
      <c r="E60" s="183"/>
      <c r="F60" s="183"/>
      <c r="G60" s="183"/>
    </row>
    <row r="61" ht="15.75" customHeight="1">
      <c r="A61" s="1"/>
      <c r="B61" s="1"/>
      <c r="C61" s="1"/>
      <c r="D61" s="1"/>
      <c r="E61" s="183"/>
      <c r="F61" s="183"/>
      <c r="G61" s="183"/>
    </row>
    <row r="62" ht="15.75" customHeight="1">
      <c r="A62" s="1"/>
      <c r="B62" s="1"/>
      <c r="C62" s="1"/>
      <c r="D62" s="1"/>
      <c r="E62" s="183"/>
      <c r="F62" s="183"/>
      <c r="G62" s="183"/>
    </row>
    <row r="63" ht="15.75" customHeight="1">
      <c r="A63" s="1"/>
      <c r="B63" s="1"/>
      <c r="C63" s="1"/>
      <c r="D63" s="1"/>
      <c r="E63" s="183"/>
      <c r="F63" s="183"/>
      <c r="G63" s="183"/>
    </row>
    <row r="64" ht="15.75" customHeight="1">
      <c r="A64" s="1"/>
      <c r="B64" s="1"/>
      <c r="C64" s="1"/>
      <c r="D64" s="1"/>
      <c r="E64" s="183"/>
      <c r="F64" s="183"/>
      <c r="G64" s="183"/>
    </row>
    <row r="65" ht="15.75" customHeight="1">
      <c r="A65" s="1"/>
      <c r="B65" s="1"/>
      <c r="C65" s="1"/>
      <c r="D65" s="1"/>
      <c r="E65" s="183"/>
      <c r="F65" s="183"/>
      <c r="G65" s="183"/>
    </row>
    <row r="66" ht="15.75" customHeight="1">
      <c r="A66" s="1"/>
      <c r="B66" s="1"/>
      <c r="C66" s="1"/>
      <c r="D66" s="1"/>
      <c r="E66" s="183"/>
      <c r="F66" s="183"/>
      <c r="G66" s="183"/>
    </row>
    <row r="67" ht="15.75" customHeight="1">
      <c r="A67" s="1"/>
      <c r="B67" s="1"/>
      <c r="C67" s="1"/>
      <c r="D67" s="1"/>
      <c r="E67" s="183"/>
      <c r="F67" s="183"/>
      <c r="G67" s="183"/>
    </row>
    <row r="68" ht="15.75" customHeight="1">
      <c r="A68" s="1"/>
      <c r="B68" s="1"/>
      <c r="C68" s="1"/>
      <c r="D68" s="1"/>
      <c r="E68" s="183"/>
      <c r="F68" s="183"/>
      <c r="G68" s="183"/>
    </row>
    <row r="69" ht="15.75" customHeight="1">
      <c r="A69" s="1"/>
      <c r="B69" s="1"/>
      <c r="C69" s="1"/>
      <c r="D69" s="1"/>
      <c r="E69" s="183"/>
      <c r="F69" s="183"/>
      <c r="G69" s="183"/>
    </row>
    <row r="70" ht="15.75" customHeight="1">
      <c r="A70" s="1"/>
      <c r="B70" s="1"/>
      <c r="C70" s="1"/>
      <c r="D70" s="1"/>
      <c r="E70" s="183"/>
      <c r="F70" s="183"/>
      <c r="G70" s="183"/>
    </row>
    <row r="71" ht="15.75" customHeight="1">
      <c r="A71" s="1"/>
      <c r="B71" s="1"/>
      <c r="C71" s="1"/>
      <c r="D71" s="1"/>
      <c r="E71" s="183"/>
      <c r="F71" s="183"/>
      <c r="G71" s="183"/>
    </row>
    <row r="72" ht="15.75" customHeight="1">
      <c r="A72" s="1"/>
      <c r="B72" s="1"/>
      <c r="C72" s="1"/>
      <c r="D72" s="1"/>
      <c r="E72" s="183"/>
      <c r="F72" s="183"/>
      <c r="G72" s="183"/>
    </row>
    <row r="73" ht="15.75" customHeight="1">
      <c r="A73" s="1"/>
      <c r="B73" s="1"/>
      <c r="C73" s="1"/>
      <c r="D73" s="1"/>
      <c r="E73" s="183"/>
      <c r="F73" s="183"/>
      <c r="G73" s="183"/>
    </row>
    <row r="74" ht="15.75" customHeight="1">
      <c r="A74" s="1"/>
      <c r="B74" s="1"/>
      <c r="C74" s="1"/>
      <c r="D74" s="1"/>
      <c r="E74" s="183"/>
      <c r="F74" s="183"/>
      <c r="G74" s="183"/>
    </row>
    <row r="75" ht="15.75" customHeight="1">
      <c r="A75" s="1"/>
      <c r="B75" s="1"/>
      <c r="C75" s="1"/>
      <c r="D75" s="1"/>
      <c r="E75" s="183"/>
      <c r="F75" s="183"/>
      <c r="G75" s="183"/>
    </row>
    <row r="76" ht="15.75" customHeight="1">
      <c r="A76" s="1"/>
      <c r="B76" s="1"/>
      <c r="C76" s="1"/>
      <c r="D76" s="1"/>
      <c r="E76" s="183"/>
      <c r="F76" s="183"/>
      <c r="G76" s="183"/>
    </row>
    <row r="77" ht="15.75" customHeight="1">
      <c r="A77" s="1"/>
      <c r="B77" s="1"/>
      <c r="C77" s="1"/>
      <c r="D77" s="1"/>
      <c r="E77" s="183"/>
      <c r="F77" s="183"/>
      <c r="G77" s="183"/>
    </row>
    <row r="78" ht="15.75" customHeight="1">
      <c r="A78" s="1"/>
      <c r="B78" s="1"/>
      <c r="C78" s="1"/>
      <c r="D78" s="1"/>
      <c r="E78" s="183"/>
      <c r="F78" s="183"/>
      <c r="G78" s="183"/>
    </row>
    <row r="79" ht="15.75" customHeight="1">
      <c r="A79" s="1"/>
      <c r="B79" s="1"/>
      <c r="C79" s="1"/>
      <c r="D79" s="1"/>
      <c r="E79" s="183"/>
      <c r="F79" s="183"/>
      <c r="G79" s="183"/>
    </row>
    <row r="80" ht="15.75" customHeight="1">
      <c r="A80" s="1"/>
      <c r="B80" s="1"/>
      <c r="C80" s="1"/>
      <c r="D80" s="1"/>
      <c r="E80" s="183"/>
      <c r="F80" s="183"/>
      <c r="G80" s="183"/>
    </row>
    <row r="81" ht="15.75" customHeight="1">
      <c r="A81" s="1"/>
      <c r="B81" s="1"/>
      <c r="C81" s="1"/>
      <c r="D81" s="1"/>
      <c r="E81" s="183"/>
      <c r="F81" s="183"/>
      <c r="G81" s="183"/>
    </row>
    <row r="82" ht="15.75" customHeight="1">
      <c r="A82" s="1"/>
      <c r="B82" s="1"/>
      <c r="C82" s="1"/>
      <c r="D82" s="1"/>
      <c r="E82" s="183"/>
      <c r="F82" s="183"/>
      <c r="G82" s="183"/>
    </row>
    <row r="83" ht="15.75" customHeight="1">
      <c r="A83" s="1"/>
      <c r="B83" s="1"/>
      <c r="C83" s="1"/>
      <c r="D83" s="1"/>
      <c r="E83" s="183"/>
      <c r="F83" s="183"/>
      <c r="G83" s="183"/>
    </row>
    <row r="84" ht="15.75" customHeight="1">
      <c r="A84" s="1"/>
      <c r="B84" s="1"/>
      <c r="C84" s="1"/>
      <c r="D84" s="1"/>
      <c r="E84" s="183"/>
      <c r="F84" s="183"/>
      <c r="G84" s="183"/>
    </row>
    <row r="85" ht="15.75" customHeight="1">
      <c r="A85" s="1"/>
      <c r="B85" s="1"/>
      <c r="C85" s="1"/>
      <c r="D85" s="1"/>
      <c r="E85" s="183"/>
      <c r="F85" s="183"/>
      <c r="G85" s="183"/>
    </row>
    <row r="86" ht="15.75" customHeight="1">
      <c r="A86" s="1"/>
      <c r="B86" s="1"/>
      <c r="C86" s="1"/>
      <c r="D86" s="1"/>
      <c r="E86" s="183"/>
      <c r="F86" s="183"/>
      <c r="G86" s="183"/>
    </row>
    <row r="87" ht="15.75" customHeight="1">
      <c r="A87" s="1"/>
      <c r="B87" s="1"/>
      <c r="C87" s="1"/>
      <c r="D87" s="1"/>
      <c r="E87" s="183"/>
      <c r="F87" s="183"/>
      <c r="G87" s="183"/>
    </row>
    <row r="88" ht="15.75" customHeight="1">
      <c r="A88" s="1"/>
      <c r="B88" s="1"/>
      <c r="C88" s="1"/>
      <c r="D88" s="1"/>
      <c r="E88" s="183"/>
      <c r="F88" s="183"/>
      <c r="G88" s="183"/>
    </row>
    <row r="89" ht="15.75" customHeight="1">
      <c r="A89" s="1"/>
      <c r="B89" s="1"/>
      <c r="C89" s="1"/>
      <c r="D89" s="1"/>
      <c r="E89" s="183"/>
      <c r="F89" s="183"/>
      <c r="G89" s="183"/>
    </row>
    <row r="90" ht="15.75" customHeight="1">
      <c r="A90" s="1"/>
      <c r="B90" s="1"/>
      <c r="C90" s="1"/>
      <c r="D90" s="1"/>
      <c r="E90" s="183"/>
      <c r="F90" s="183"/>
      <c r="G90" s="183"/>
    </row>
    <row r="91" ht="15.75" customHeight="1">
      <c r="A91" s="1"/>
      <c r="B91" s="1"/>
      <c r="C91" s="1"/>
      <c r="D91" s="1"/>
      <c r="E91" s="183"/>
      <c r="F91" s="183"/>
      <c r="G91" s="183"/>
    </row>
    <row r="92" ht="15.75" customHeight="1">
      <c r="A92" s="1"/>
      <c r="B92" s="1"/>
      <c r="C92" s="1"/>
      <c r="D92" s="1"/>
      <c r="E92" s="183"/>
      <c r="F92" s="183"/>
      <c r="G92" s="183"/>
    </row>
    <row r="93" ht="15.75" customHeight="1">
      <c r="A93" s="1"/>
      <c r="B93" s="1"/>
      <c r="C93" s="1"/>
      <c r="D93" s="1"/>
      <c r="E93" s="183"/>
      <c r="F93" s="183"/>
      <c r="G93" s="183"/>
    </row>
    <row r="94" ht="15.75" customHeight="1">
      <c r="A94" s="1"/>
      <c r="B94" s="1"/>
      <c r="C94" s="1"/>
      <c r="D94" s="1"/>
      <c r="E94" s="183"/>
      <c r="F94" s="183"/>
      <c r="G94" s="183"/>
    </row>
    <row r="95" ht="15.75" customHeight="1">
      <c r="A95" s="1"/>
      <c r="B95" s="1"/>
      <c r="C95" s="1"/>
      <c r="D95" s="1"/>
      <c r="E95" s="183"/>
      <c r="F95" s="183"/>
      <c r="G95" s="183"/>
    </row>
    <row r="96" ht="15.75" customHeight="1">
      <c r="A96" s="1"/>
      <c r="B96" s="1"/>
      <c r="C96" s="1"/>
      <c r="D96" s="1"/>
      <c r="E96" s="183"/>
      <c r="F96" s="183"/>
      <c r="G96" s="183"/>
    </row>
    <row r="97" ht="15.75" customHeight="1">
      <c r="A97" s="1"/>
      <c r="B97" s="1"/>
      <c r="C97" s="1"/>
      <c r="D97" s="1"/>
      <c r="E97" s="183"/>
      <c r="F97" s="183"/>
      <c r="G97" s="183"/>
    </row>
    <row r="98" ht="15.75" customHeight="1">
      <c r="A98" s="1"/>
      <c r="B98" s="1"/>
      <c r="C98" s="1"/>
      <c r="D98" s="1"/>
      <c r="E98" s="183"/>
      <c r="F98" s="183"/>
      <c r="G98" s="183"/>
    </row>
    <row r="99" ht="15.75" customHeight="1">
      <c r="A99" s="1"/>
      <c r="B99" s="1"/>
      <c r="C99" s="1"/>
      <c r="D99" s="1"/>
      <c r="E99" s="183"/>
      <c r="F99" s="183"/>
      <c r="G99" s="183"/>
    </row>
    <row r="100" ht="15.75" customHeight="1">
      <c r="A100" s="1"/>
      <c r="B100" s="1"/>
      <c r="C100" s="1"/>
      <c r="D100" s="1"/>
      <c r="E100" s="183"/>
      <c r="F100" s="183"/>
      <c r="G100" s="183"/>
    </row>
    <row r="101" ht="15.75" customHeight="1">
      <c r="A101" s="1"/>
      <c r="B101" s="1"/>
      <c r="C101" s="1"/>
      <c r="D101" s="1"/>
      <c r="E101" s="183"/>
      <c r="F101" s="183"/>
      <c r="G101" s="183"/>
    </row>
    <row r="102" ht="15.75" customHeight="1">
      <c r="A102" s="1"/>
      <c r="B102" s="1"/>
      <c r="C102" s="1"/>
      <c r="D102" s="1"/>
      <c r="E102" s="183"/>
      <c r="F102" s="183"/>
      <c r="G102" s="183"/>
    </row>
    <row r="103" ht="15.75" customHeight="1">
      <c r="A103" s="1"/>
      <c r="B103" s="1"/>
      <c r="C103" s="1"/>
      <c r="D103" s="1"/>
      <c r="E103" s="183"/>
      <c r="F103" s="183"/>
      <c r="G103" s="183"/>
    </row>
    <row r="104" ht="15.75" customHeight="1">
      <c r="A104" s="1"/>
      <c r="B104" s="1"/>
      <c r="C104" s="1"/>
      <c r="D104" s="1"/>
      <c r="E104" s="183"/>
      <c r="F104" s="183"/>
      <c r="G104" s="183"/>
    </row>
    <row r="105" ht="15.75" customHeight="1">
      <c r="A105" s="1"/>
      <c r="B105" s="1"/>
      <c r="C105" s="1"/>
      <c r="D105" s="1"/>
      <c r="E105" s="183"/>
      <c r="F105" s="183"/>
      <c r="G105" s="183"/>
    </row>
    <row r="106" ht="15.75" customHeight="1">
      <c r="A106" s="1"/>
      <c r="B106" s="1"/>
      <c r="C106" s="1"/>
      <c r="D106" s="1"/>
      <c r="E106" s="183"/>
      <c r="F106" s="183"/>
      <c r="G106" s="183"/>
    </row>
    <row r="107" ht="15.75" customHeight="1">
      <c r="A107" s="1"/>
      <c r="B107" s="1"/>
      <c r="C107" s="1"/>
      <c r="D107" s="1"/>
      <c r="E107" s="183"/>
      <c r="F107" s="183"/>
      <c r="G107" s="183"/>
    </row>
    <row r="108" ht="15.75" customHeight="1">
      <c r="A108" s="1"/>
      <c r="B108" s="1"/>
      <c r="C108" s="1"/>
      <c r="D108" s="1"/>
      <c r="E108" s="183"/>
      <c r="F108" s="183"/>
      <c r="G108" s="183"/>
    </row>
    <row r="109" ht="15.75" customHeight="1">
      <c r="A109" s="1"/>
      <c r="B109" s="1"/>
      <c r="C109" s="1"/>
      <c r="D109" s="1"/>
      <c r="E109" s="183"/>
      <c r="F109" s="183"/>
      <c r="G109" s="183"/>
    </row>
    <row r="110" ht="15.75" customHeight="1">
      <c r="A110" s="1"/>
      <c r="B110" s="1"/>
      <c r="C110" s="1"/>
      <c r="D110" s="1"/>
      <c r="E110" s="183"/>
      <c r="F110" s="183"/>
      <c r="G110" s="183"/>
    </row>
    <row r="111" ht="15.75" customHeight="1">
      <c r="A111" s="1"/>
      <c r="B111" s="1"/>
      <c r="C111" s="1"/>
      <c r="D111" s="1"/>
      <c r="E111" s="183"/>
      <c r="F111" s="183"/>
      <c r="G111" s="183"/>
    </row>
    <row r="112" ht="15.75" customHeight="1">
      <c r="A112" s="1"/>
      <c r="B112" s="1"/>
      <c r="C112" s="1"/>
      <c r="D112" s="1"/>
      <c r="E112" s="183"/>
      <c r="F112" s="183"/>
      <c r="G112" s="183"/>
    </row>
    <row r="113" ht="15.75" customHeight="1">
      <c r="A113" s="1"/>
      <c r="B113" s="1"/>
      <c r="C113" s="1"/>
      <c r="D113" s="1"/>
      <c r="E113" s="183"/>
      <c r="F113" s="183"/>
      <c r="G113" s="183"/>
    </row>
    <row r="114" ht="15.75" customHeight="1">
      <c r="A114" s="1"/>
      <c r="B114" s="1"/>
      <c r="C114" s="1"/>
      <c r="D114" s="1"/>
      <c r="E114" s="183"/>
      <c r="F114" s="183"/>
      <c r="G114" s="183"/>
    </row>
    <row r="115" ht="15.75" customHeight="1">
      <c r="A115" s="1"/>
      <c r="B115" s="1"/>
      <c r="C115" s="1"/>
      <c r="D115" s="1"/>
      <c r="E115" s="183"/>
      <c r="F115" s="183"/>
      <c r="G115" s="183"/>
    </row>
    <row r="116" ht="15.75" customHeight="1">
      <c r="A116" s="1"/>
      <c r="B116" s="1"/>
      <c r="C116" s="1"/>
      <c r="D116" s="1"/>
      <c r="E116" s="183"/>
      <c r="F116" s="183"/>
      <c r="G116" s="183"/>
    </row>
    <row r="117" ht="15.75" customHeight="1">
      <c r="A117" s="1"/>
      <c r="B117" s="1"/>
      <c r="C117" s="1"/>
      <c r="D117" s="1"/>
      <c r="E117" s="183"/>
      <c r="F117" s="183"/>
      <c r="G117" s="183"/>
    </row>
    <row r="118" ht="15.75" customHeight="1">
      <c r="A118" s="1"/>
      <c r="B118" s="1"/>
      <c r="C118" s="1"/>
      <c r="D118" s="1"/>
      <c r="E118" s="183"/>
      <c r="F118" s="183"/>
      <c r="G118" s="183"/>
    </row>
    <row r="119" ht="15.75" customHeight="1">
      <c r="A119" s="1"/>
      <c r="B119" s="1"/>
      <c r="C119" s="1"/>
      <c r="D119" s="1"/>
      <c r="E119" s="183"/>
      <c r="F119" s="183"/>
      <c r="G119" s="183"/>
    </row>
    <row r="120" ht="15.75" customHeight="1">
      <c r="A120" s="1"/>
      <c r="B120" s="1"/>
      <c r="C120" s="1"/>
      <c r="D120" s="1"/>
      <c r="E120" s="183"/>
      <c r="F120" s="183"/>
      <c r="G120" s="183"/>
    </row>
    <row r="121" ht="15.75" customHeight="1">
      <c r="A121" s="1"/>
      <c r="B121" s="1"/>
      <c r="C121" s="1"/>
      <c r="D121" s="1"/>
      <c r="E121" s="183"/>
      <c r="F121" s="183"/>
      <c r="G121" s="183"/>
    </row>
    <row r="122" ht="15.75" customHeight="1">
      <c r="A122" s="1"/>
      <c r="B122" s="1"/>
      <c r="C122" s="1"/>
      <c r="D122" s="1"/>
      <c r="E122" s="183"/>
      <c r="F122" s="183"/>
      <c r="G122" s="183"/>
    </row>
    <row r="123" ht="15.75" customHeight="1">
      <c r="A123" s="1"/>
      <c r="B123" s="1"/>
      <c r="C123" s="1"/>
      <c r="D123" s="1"/>
      <c r="E123" s="183"/>
      <c r="F123" s="183"/>
      <c r="G123" s="183"/>
    </row>
    <row r="124" ht="15.75" customHeight="1">
      <c r="A124" s="1"/>
      <c r="B124" s="1"/>
      <c r="C124" s="1"/>
      <c r="D124" s="1"/>
      <c r="E124" s="183"/>
      <c r="F124" s="183"/>
      <c r="G124" s="183"/>
    </row>
    <row r="125" ht="15.75" customHeight="1">
      <c r="A125" s="1"/>
      <c r="B125" s="1"/>
      <c r="C125" s="1"/>
      <c r="D125" s="1"/>
      <c r="E125" s="183"/>
      <c r="F125" s="183"/>
      <c r="G125" s="183"/>
    </row>
    <row r="126" ht="15.75" customHeight="1">
      <c r="A126" s="1"/>
      <c r="B126" s="1"/>
      <c r="C126" s="1"/>
      <c r="D126" s="1"/>
      <c r="E126" s="183"/>
      <c r="F126" s="183"/>
      <c r="G126" s="183"/>
    </row>
    <row r="127" ht="15.75" customHeight="1">
      <c r="A127" s="1"/>
      <c r="B127" s="1"/>
      <c r="C127" s="1"/>
      <c r="D127" s="1"/>
      <c r="E127" s="183"/>
      <c r="F127" s="183"/>
      <c r="G127" s="183"/>
    </row>
    <row r="128" ht="15.75" customHeight="1">
      <c r="A128" s="1"/>
      <c r="B128" s="1"/>
      <c r="C128" s="1"/>
      <c r="D128" s="1"/>
      <c r="E128" s="183"/>
      <c r="F128" s="183"/>
      <c r="G128" s="183"/>
    </row>
    <row r="129" ht="15.75" customHeight="1">
      <c r="A129" s="1"/>
      <c r="B129" s="1"/>
      <c r="C129" s="1"/>
      <c r="D129" s="1"/>
      <c r="E129" s="183"/>
      <c r="F129" s="183"/>
      <c r="G129" s="183"/>
    </row>
    <row r="130" ht="15.75" customHeight="1">
      <c r="A130" s="1"/>
      <c r="B130" s="1"/>
      <c r="C130" s="1"/>
      <c r="D130" s="1"/>
      <c r="E130" s="183"/>
      <c r="F130" s="183"/>
      <c r="G130" s="183"/>
    </row>
    <row r="131" ht="15.75" customHeight="1">
      <c r="A131" s="1"/>
      <c r="B131" s="1"/>
      <c r="C131" s="1"/>
      <c r="D131" s="1"/>
      <c r="E131" s="183"/>
      <c r="F131" s="183"/>
      <c r="G131" s="183"/>
    </row>
    <row r="132" ht="15.75" customHeight="1">
      <c r="A132" s="1"/>
      <c r="B132" s="1"/>
      <c r="C132" s="1"/>
      <c r="D132" s="1"/>
      <c r="E132" s="183"/>
      <c r="F132" s="183"/>
      <c r="G132" s="183"/>
    </row>
    <row r="133" ht="15.75" customHeight="1">
      <c r="A133" s="1"/>
      <c r="B133" s="1"/>
      <c r="C133" s="1"/>
      <c r="D133" s="1"/>
      <c r="E133" s="183"/>
      <c r="F133" s="183"/>
      <c r="G133" s="183"/>
    </row>
    <row r="134" ht="15.75" customHeight="1">
      <c r="A134" s="1"/>
      <c r="B134" s="1"/>
      <c r="C134" s="1"/>
      <c r="D134" s="1"/>
      <c r="E134" s="183"/>
      <c r="F134" s="183"/>
      <c r="G134" s="183"/>
    </row>
    <row r="135" ht="15.75" customHeight="1">
      <c r="A135" s="1"/>
      <c r="B135" s="1"/>
      <c r="C135" s="1"/>
      <c r="D135" s="1"/>
      <c r="E135" s="183"/>
      <c r="F135" s="183"/>
      <c r="G135" s="183"/>
    </row>
    <row r="136" ht="15.75" customHeight="1">
      <c r="A136" s="1"/>
      <c r="B136" s="1"/>
      <c r="C136" s="1"/>
      <c r="D136" s="1"/>
      <c r="E136" s="183"/>
      <c r="F136" s="183"/>
      <c r="G136" s="183"/>
    </row>
    <row r="137" ht="15.75" customHeight="1">
      <c r="A137" s="1"/>
      <c r="B137" s="1"/>
      <c r="C137" s="1"/>
      <c r="D137" s="1"/>
      <c r="E137" s="183"/>
      <c r="F137" s="183"/>
      <c r="G137" s="183"/>
    </row>
    <row r="138" ht="15.75" customHeight="1">
      <c r="A138" s="1"/>
      <c r="B138" s="1"/>
      <c r="C138" s="1"/>
      <c r="D138" s="1"/>
      <c r="E138" s="183"/>
      <c r="F138" s="183"/>
      <c r="G138" s="183"/>
    </row>
    <row r="139" ht="15.75" customHeight="1">
      <c r="A139" s="1"/>
      <c r="B139" s="1"/>
      <c r="C139" s="1"/>
      <c r="D139" s="1"/>
      <c r="E139" s="183"/>
      <c r="F139" s="183"/>
      <c r="G139" s="183"/>
    </row>
    <row r="140" ht="15.75" customHeight="1">
      <c r="A140" s="1"/>
      <c r="B140" s="1"/>
      <c r="C140" s="1"/>
      <c r="D140" s="1"/>
      <c r="E140" s="183"/>
      <c r="F140" s="183"/>
      <c r="G140" s="183"/>
    </row>
    <row r="141" ht="15.75" customHeight="1">
      <c r="A141" s="1"/>
      <c r="B141" s="1"/>
      <c r="C141" s="1"/>
      <c r="D141" s="1"/>
      <c r="E141" s="183"/>
      <c r="F141" s="183"/>
      <c r="G141" s="183"/>
    </row>
    <row r="142" ht="15.75" customHeight="1">
      <c r="A142" s="1"/>
      <c r="B142" s="1"/>
      <c r="C142" s="1"/>
      <c r="D142" s="1"/>
      <c r="E142" s="183"/>
      <c r="F142" s="183"/>
      <c r="G142" s="183"/>
    </row>
    <row r="143" ht="15.75" customHeight="1">
      <c r="A143" s="1"/>
      <c r="B143" s="1"/>
      <c r="C143" s="1"/>
      <c r="D143" s="1"/>
      <c r="E143" s="183"/>
      <c r="F143" s="183"/>
      <c r="G143" s="183"/>
    </row>
    <row r="144" ht="15.75" customHeight="1">
      <c r="A144" s="1"/>
      <c r="B144" s="1"/>
      <c r="C144" s="1"/>
      <c r="D144" s="1"/>
      <c r="E144" s="183"/>
      <c r="F144" s="183"/>
      <c r="G144" s="183"/>
    </row>
    <row r="145" ht="15.75" customHeight="1">
      <c r="A145" s="1"/>
      <c r="B145" s="1"/>
      <c r="C145" s="1"/>
      <c r="D145" s="1"/>
      <c r="E145" s="183"/>
      <c r="F145" s="183"/>
      <c r="G145" s="183"/>
    </row>
    <row r="146" ht="15.75" customHeight="1">
      <c r="A146" s="1"/>
      <c r="B146" s="1"/>
      <c r="C146" s="1"/>
      <c r="D146" s="1"/>
      <c r="E146" s="183"/>
      <c r="F146" s="183"/>
      <c r="G146" s="183"/>
    </row>
    <row r="147" ht="15.75" customHeight="1">
      <c r="A147" s="1"/>
      <c r="B147" s="1"/>
      <c r="C147" s="1"/>
      <c r="D147" s="1"/>
      <c r="E147" s="183"/>
      <c r="F147" s="183"/>
      <c r="G147" s="183"/>
    </row>
    <row r="148" ht="15.75" customHeight="1">
      <c r="A148" s="1"/>
      <c r="B148" s="1"/>
      <c r="C148" s="1"/>
      <c r="D148" s="1"/>
      <c r="E148" s="183"/>
      <c r="F148" s="183"/>
      <c r="G148" s="183"/>
    </row>
    <row r="149" ht="15.75" customHeight="1">
      <c r="A149" s="1"/>
      <c r="B149" s="1"/>
      <c r="C149" s="1"/>
      <c r="D149" s="1"/>
      <c r="E149" s="183"/>
      <c r="F149" s="183"/>
      <c r="G149" s="183"/>
    </row>
    <row r="150" ht="15.75" customHeight="1">
      <c r="A150" s="1"/>
      <c r="B150" s="1"/>
      <c r="C150" s="1"/>
      <c r="D150" s="1"/>
      <c r="E150" s="183"/>
      <c r="F150" s="183"/>
      <c r="G150" s="183"/>
    </row>
    <row r="151" ht="15.75" customHeight="1">
      <c r="A151" s="1"/>
      <c r="B151" s="1"/>
      <c r="C151" s="1"/>
      <c r="D151" s="1"/>
      <c r="E151" s="183"/>
      <c r="F151" s="183"/>
      <c r="G151" s="183"/>
    </row>
    <row r="152" ht="15.75" customHeight="1">
      <c r="A152" s="1"/>
      <c r="B152" s="1"/>
      <c r="C152" s="1"/>
      <c r="D152" s="1"/>
      <c r="E152" s="183"/>
      <c r="F152" s="183"/>
      <c r="G152" s="183"/>
    </row>
    <row r="153" ht="15.75" customHeight="1">
      <c r="A153" s="1"/>
      <c r="B153" s="1"/>
      <c r="C153" s="1"/>
      <c r="D153" s="1"/>
      <c r="E153" s="183"/>
      <c r="F153" s="183"/>
      <c r="G153" s="183"/>
    </row>
    <row r="154" ht="15.75" customHeight="1">
      <c r="A154" s="1"/>
      <c r="B154" s="1"/>
      <c r="C154" s="1"/>
      <c r="D154" s="1"/>
      <c r="E154" s="183"/>
      <c r="F154" s="183"/>
      <c r="G154" s="183"/>
    </row>
    <row r="155" ht="15.75" customHeight="1">
      <c r="A155" s="1"/>
      <c r="B155" s="1"/>
      <c r="C155" s="1"/>
      <c r="D155" s="1"/>
      <c r="E155" s="183"/>
      <c r="F155" s="183"/>
      <c r="G155" s="183"/>
    </row>
    <row r="156" ht="15.75" customHeight="1">
      <c r="A156" s="1"/>
      <c r="B156" s="1"/>
      <c r="C156" s="1"/>
      <c r="D156" s="1"/>
      <c r="E156" s="183"/>
      <c r="F156" s="183"/>
      <c r="G156" s="183"/>
    </row>
    <row r="157" ht="15.75" customHeight="1">
      <c r="A157" s="1"/>
      <c r="B157" s="1"/>
      <c r="C157" s="1"/>
      <c r="D157" s="1"/>
      <c r="E157" s="183"/>
      <c r="F157" s="183"/>
      <c r="G157" s="183"/>
    </row>
    <row r="158" ht="15.75" customHeight="1">
      <c r="A158" s="1"/>
      <c r="B158" s="1"/>
      <c r="C158" s="1"/>
      <c r="D158" s="1"/>
      <c r="E158" s="183"/>
      <c r="F158" s="183"/>
      <c r="G158" s="183"/>
    </row>
    <row r="159" ht="15.75" customHeight="1">
      <c r="A159" s="1"/>
      <c r="B159" s="1"/>
      <c r="C159" s="1"/>
      <c r="D159" s="1"/>
      <c r="E159" s="183"/>
      <c r="F159" s="183"/>
      <c r="G159" s="183"/>
    </row>
    <row r="160" ht="15.75" customHeight="1">
      <c r="A160" s="1"/>
      <c r="B160" s="1"/>
      <c r="C160" s="1"/>
      <c r="D160" s="1"/>
      <c r="E160" s="183"/>
      <c r="F160" s="183"/>
      <c r="G160" s="183"/>
    </row>
    <row r="161" ht="15.75" customHeight="1">
      <c r="A161" s="1"/>
      <c r="B161" s="1"/>
      <c r="C161" s="1"/>
      <c r="D161" s="1"/>
      <c r="E161" s="183"/>
      <c r="F161" s="183"/>
      <c r="G161" s="183"/>
    </row>
    <row r="162" ht="15.75" customHeight="1">
      <c r="A162" s="1"/>
      <c r="B162" s="1"/>
      <c r="C162" s="1"/>
      <c r="D162" s="1"/>
      <c r="E162" s="183"/>
      <c r="F162" s="183"/>
      <c r="G162" s="183"/>
    </row>
    <row r="163" ht="15.75" customHeight="1">
      <c r="A163" s="1"/>
      <c r="B163" s="1"/>
      <c r="C163" s="1"/>
      <c r="D163" s="1"/>
      <c r="E163" s="183"/>
      <c r="F163" s="183"/>
      <c r="G163" s="183"/>
    </row>
    <row r="164" ht="15.75" customHeight="1">
      <c r="A164" s="1"/>
      <c r="B164" s="1"/>
      <c r="C164" s="1"/>
      <c r="D164" s="1"/>
      <c r="E164" s="183"/>
      <c r="F164" s="183"/>
      <c r="G164" s="183"/>
    </row>
    <row r="165" ht="15.75" customHeight="1">
      <c r="A165" s="1"/>
      <c r="B165" s="1"/>
      <c r="C165" s="1"/>
      <c r="D165" s="1"/>
      <c r="E165" s="183"/>
      <c r="F165" s="183"/>
      <c r="G165" s="183"/>
    </row>
    <row r="166" ht="15.75" customHeight="1">
      <c r="A166" s="1"/>
      <c r="B166" s="1"/>
      <c r="C166" s="1"/>
      <c r="D166" s="1"/>
      <c r="E166" s="183"/>
      <c r="F166" s="183"/>
      <c r="G166" s="183"/>
    </row>
    <row r="167" ht="15.75" customHeight="1">
      <c r="A167" s="1"/>
      <c r="B167" s="1"/>
      <c r="C167" s="1"/>
      <c r="D167" s="1"/>
      <c r="E167" s="183"/>
      <c r="F167" s="183"/>
      <c r="G167" s="183"/>
    </row>
    <row r="168" ht="15.75" customHeight="1">
      <c r="A168" s="1"/>
      <c r="B168" s="1"/>
      <c r="C168" s="1"/>
      <c r="D168" s="1"/>
      <c r="E168" s="183"/>
      <c r="F168" s="183"/>
      <c r="G168" s="183"/>
    </row>
    <row r="169" ht="15.75" customHeight="1">
      <c r="A169" s="1"/>
      <c r="B169" s="1"/>
      <c r="C169" s="1"/>
      <c r="D169" s="1"/>
      <c r="E169" s="183"/>
      <c r="F169" s="183"/>
      <c r="G169" s="183"/>
    </row>
    <row r="170" ht="15.75" customHeight="1">
      <c r="A170" s="1"/>
      <c r="B170" s="1"/>
      <c r="C170" s="1"/>
      <c r="D170" s="1"/>
      <c r="E170" s="183"/>
      <c r="F170" s="183"/>
      <c r="G170" s="183"/>
    </row>
    <row r="171" ht="15.75" customHeight="1">
      <c r="A171" s="1"/>
      <c r="B171" s="1"/>
      <c r="C171" s="1"/>
      <c r="D171" s="1"/>
      <c r="E171" s="183"/>
      <c r="F171" s="183"/>
      <c r="G171" s="183"/>
    </row>
    <row r="172" ht="15.75" customHeight="1">
      <c r="A172" s="1"/>
      <c r="B172" s="1"/>
      <c r="C172" s="1"/>
      <c r="D172" s="1"/>
      <c r="E172" s="183"/>
      <c r="F172" s="183"/>
      <c r="G172" s="183"/>
    </row>
    <row r="173" ht="15.75" customHeight="1">
      <c r="A173" s="1"/>
      <c r="B173" s="1"/>
      <c r="C173" s="1"/>
      <c r="D173" s="1"/>
      <c r="E173" s="183"/>
      <c r="F173" s="183"/>
      <c r="G173" s="183"/>
    </row>
    <row r="174" ht="15.75" customHeight="1">
      <c r="A174" s="1"/>
      <c r="B174" s="1"/>
      <c r="C174" s="1"/>
      <c r="D174" s="1"/>
      <c r="E174" s="183"/>
      <c r="F174" s="183"/>
      <c r="G174" s="183"/>
    </row>
    <row r="175" ht="15.75" customHeight="1">
      <c r="A175" s="1"/>
      <c r="B175" s="1"/>
      <c r="C175" s="1"/>
      <c r="D175" s="1"/>
      <c r="E175" s="183"/>
      <c r="F175" s="183"/>
      <c r="G175" s="183"/>
    </row>
    <row r="176" ht="15.75" customHeight="1">
      <c r="A176" s="1"/>
      <c r="B176" s="1"/>
      <c r="C176" s="1"/>
      <c r="D176" s="1"/>
      <c r="E176" s="183"/>
      <c r="F176" s="183"/>
      <c r="G176" s="183"/>
    </row>
    <row r="177" ht="15.75" customHeight="1">
      <c r="A177" s="1"/>
      <c r="B177" s="1"/>
      <c r="C177" s="1"/>
      <c r="D177" s="1"/>
      <c r="E177" s="183"/>
      <c r="F177" s="183"/>
      <c r="G177" s="183"/>
    </row>
    <row r="178" ht="15.75" customHeight="1">
      <c r="A178" s="1"/>
      <c r="B178" s="1"/>
      <c r="C178" s="1"/>
      <c r="D178" s="1"/>
      <c r="E178" s="183"/>
      <c r="F178" s="183"/>
      <c r="G178" s="183"/>
    </row>
    <row r="179" ht="15.75" customHeight="1">
      <c r="A179" s="1"/>
      <c r="B179" s="1"/>
      <c r="C179" s="1"/>
      <c r="D179" s="1"/>
      <c r="E179" s="183"/>
      <c r="F179" s="183"/>
      <c r="G179" s="183"/>
    </row>
    <row r="180" ht="15.75" customHeight="1">
      <c r="A180" s="1"/>
      <c r="B180" s="1"/>
      <c r="C180" s="1"/>
      <c r="D180" s="1"/>
      <c r="E180" s="183"/>
      <c r="F180" s="183"/>
      <c r="G180" s="183"/>
    </row>
    <row r="181" ht="15.75" customHeight="1">
      <c r="A181" s="1"/>
      <c r="B181" s="1"/>
      <c r="C181" s="1"/>
      <c r="D181" s="1"/>
      <c r="E181" s="183"/>
      <c r="F181" s="183"/>
      <c r="G181" s="183"/>
    </row>
    <row r="182" ht="15.75" customHeight="1">
      <c r="A182" s="1"/>
      <c r="B182" s="1"/>
      <c r="C182" s="1"/>
      <c r="D182" s="1"/>
      <c r="E182" s="183"/>
      <c r="F182" s="183"/>
      <c r="G182" s="183"/>
    </row>
    <row r="183" ht="15.75" customHeight="1">
      <c r="A183" s="1"/>
      <c r="B183" s="1"/>
      <c r="C183" s="1"/>
      <c r="D183" s="1"/>
      <c r="E183" s="183"/>
      <c r="F183" s="183"/>
      <c r="G183" s="183"/>
    </row>
    <row r="184" ht="15.75" customHeight="1">
      <c r="A184" s="1"/>
      <c r="B184" s="1"/>
      <c r="C184" s="1"/>
      <c r="D184" s="1"/>
      <c r="E184" s="183"/>
      <c r="F184" s="183"/>
      <c r="G184" s="183"/>
    </row>
    <row r="185" ht="15.75" customHeight="1">
      <c r="A185" s="1"/>
      <c r="B185" s="1"/>
      <c r="C185" s="1"/>
      <c r="D185" s="1"/>
      <c r="E185" s="183"/>
      <c r="F185" s="183"/>
      <c r="G185" s="183"/>
    </row>
    <row r="186" ht="15.75" customHeight="1">
      <c r="A186" s="1"/>
      <c r="B186" s="1"/>
      <c r="C186" s="1"/>
      <c r="D186" s="1"/>
      <c r="E186" s="183"/>
      <c r="F186" s="183"/>
      <c r="G186" s="183"/>
    </row>
    <row r="187" ht="15.75" customHeight="1">
      <c r="A187" s="1"/>
      <c r="B187" s="1"/>
      <c r="C187" s="1"/>
      <c r="D187" s="1"/>
      <c r="E187" s="183"/>
      <c r="F187" s="183"/>
      <c r="G187" s="183"/>
    </row>
    <row r="188" ht="15.75" customHeight="1">
      <c r="A188" s="1"/>
      <c r="B188" s="1"/>
      <c r="C188" s="1"/>
      <c r="D188" s="1"/>
      <c r="E188" s="183"/>
      <c r="F188" s="183"/>
      <c r="G188" s="183"/>
    </row>
    <row r="189" ht="15.75" customHeight="1">
      <c r="A189" s="1"/>
      <c r="B189" s="1"/>
      <c r="C189" s="1"/>
      <c r="D189" s="1"/>
      <c r="E189" s="183"/>
      <c r="F189" s="183"/>
      <c r="G189" s="183"/>
    </row>
    <row r="190" ht="15.75" customHeight="1">
      <c r="A190" s="1"/>
      <c r="B190" s="1"/>
      <c r="C190" s="1"/>
      <c r="D190" s="1"/>
      <c r="E190" s="183"/>
      <c r="F190" s="183"/>
      <c r="G190" s="183"/>
    </row>
    <row r="191" ht="15.75" customHeight="1">
      <c r="A191" s="1"/>
      <c r="B191" s="1"/>
      <c r="C191" s="1"/>
      <c r="D191" s="1"/>
      <c r="E191" s="183"/>
      <c r="F191" s="183"/>
      <c r="G191" s="183"/>
    </row>
    <row r="192" ht="15.75" customHeight="1">
      <c r="A192" s="1"/>
      <c r="B192" s="1"/>
      <c r="C192" s="1"/>
      <c r="D192" s="1"/>
      <c r="E192" s="183"/>
      <c r="F192" s="183"/>
      <c r="G192" s="183"/>
    </row>
    <row r="193" ht="15.75" customHeight="1">
      <c r="A193" s="1"/>
      <c r="B193" s="1"/>
      <c r="C193" s="1"/>
      <c r="D193" s="1"/>
      <c r="E193" s="183"/>
      <c r="F193" s="183"/>
      <c r="G193" s="183"/>
    </row>
    <row r="194" ht="15.75" customHeight="1">
      <c r="A194" s="1"/>
      <c r="B194" s="1"/>
      <c r="C194" s="1"/>
      <c r="D194" s="1"/>
      <c r="E194" s="183"/>
      <c r="F194" s="183"/>
      <c r="G194" s="183"/>
    </row>
    <row r="195" ht="15.75" customHeight="1">
      <c r="A195" s="1"/>
      <c r="B195" s="1"/>
      <c r="C195" s="1"/>
      <c r="D195" s="1"/>
      <c r="E195" s="183"/>
      <c r="F195" s="183"/>
      <c r="G195" s="183"/>
    </row>
    <row r="196" ht="15.75" customHeight="1">
      <c r="A196" s="1"/>
      <c r="B196" s="1"/>
      <c r="C196" s="1"/>
      <c r="D196" s="1"/>
      <c r="E196" s="183"/>
      <c r="F196" s="183"/>
      <c r="G196" s="183"/>
    </row>
    <row r="197" ht="15.75" customHeight="1">
      <c r="A197" s="1"/>
      <c r="B197" s="1"/>
      <c r="C197" s="1"/>
      <c r="D197" s="1"/>
      <c r="E197" s="183"/>
      <c r="F197" s="183"/>
      <c r="G197" s="183"/>
    </row>
    <row r="198" ht="15.75" customHeight="1">
      <c r="A198" s="1"/>
      <c r="B198" s="1"/>
      <c r="C198" s="1"/>
      <c r="D198" s="1"/>
      <c r="E198" s="183"/>
      <c r="F198" s="183"/>
      <c r="G198" s="183"/>
    </row>
    <row r="199" ht="15.75" customHeight="1">
      <c r="A199" s="1"/>
      <c r="B199" s="1"/>
      <c r="C199" s="1"/>
      <c r="D199" s="1"/>
      <c r="E199" s="183"/>
      <c r="F199" s="183"/>
      <c r="G199" s="183"/>
    </row>
    <row r="200" ht="15.75" customHeight="1">
      <c r="A200" s="1"/>
      <c r="B200" s="1"/>
      <c r="C200" s="1"/>
      <c r="D200" s="1"/>
      <c r="E200" s="183"/>
      <c r="F200" s="183"/>
      <c r="G200" s="183"/>
    </row>
    <row r="201" ht="15.75" customHeight="1">
      <c r="A201" s="1"/>
      <c r="B201" s="1"/>
      <c r="C201" s="1"/>
      <c r="D201" s="1"/>
      <c r="E201" s="183"/>
      <c r="F201" s="183"/>
      <c r="G201" s="183"/>
    </row>
    <row r="202" ht="15.75" customHeight="1">
      <c r="A202" s="1"/>
      <c r="B202" s="1"/>
      <c r="C202" s="1"/>
      <c r="D202" s="1"/>
      <c r="E202" s="183"/>
      <c r="F202" s="183"/>
      <c r="G202" s="183"/>
    </row>
    <row r="203" ht="15.75" customHeight="1">
      <c r="A203" s="1"/>
      <c r="B203" s="1"/>
      <c r="C203" s="1"/>
      <c r="D203" s="1"/>
      <c r="E203" s="183"/>
      <c r="F203" s="183"/>
      <c r="G203" s="183"/>
    </row>
    <row r="204" ht="15.75" customHeight="1">
      <c r="A204" s="1"/>
      <c r="B204" s="1"/>
      <c r="C204" s="1"/>
      <c r="D204" s="1"/>
      <c r="E204" s="183"/>
      <c r="F204" s="183"/>
      <c r="G204" s="183"/>
    </row>
    <row r="205" ht="15.75" customHeight="1">
      <c r="A205" s="1"/>
      <c r="B205" s="1"/>
      <c r="C205" s="1"/>
      <c r="D205" s="1"/>
      <c r="E205" s="183"/>
      <c r="F205" s="183"/>
      <c r="G205" s="183"/>
    </row>
    <row r="206" ht="15.75" customHeight="1">
      <c r="A206" s="1"/>
      <c r="B206" s="1"/>
      <c r="C206" s="1"/>
      <c r="D206" s="1"/>
      <c r="E206" s="183"/>
      <c r="F206" s="183"/>
      <c r="G206" s="183"/>
    </row>
    <row r="207" ht="15.75" customHeight="1">
      <c r="A207" s="1"/>
      <c r="B207" s="1"/>
      <c r="C207" s="1"/>
      <c r="D207" s="1"/>
      <c r="E207" s="183"/>
      <c r="F207" s="183"/>
      <c r="G207" s="183"/>
    </row>
    <row r="208" ht="15.75" customHeight="1">
      <c r="A208" s="1"/>
      <c r="B208" s="1"/>
      <c r="C208" s="1"/>
      <c r="D208" s="1"/>
      <c r="E208" s="183"/>
      <c r="F208" s="183"/>
      <c r="G208" s="183"/>
    </row>
    <row r="209" ht="15.75" customHeight="1">
      <c r="A209" s="1"/>
      <c r="B209" s="1"/>
      <c r="C209" s="1"/>
      <c r="D209" s="1"/>
      <c r="E209" s="183"/>
      <c r="F209" s="183"/>
      <c r="G209" s="183"/>
    </row>
    <row r="210" ht="15.75" customHeight="1">
      <c r="A210" s="1"/>
      <c r="B210" s="1"/>
      <c r="C210" s="1"/>
      <c r="D210" s="1"/>
      <c r="E210" s="183"/>
      <c r="F210" s="183"/>
      <c r="G210" s="183"/>
    </row>
    <row r="211" ht="15.75" customHeight="1">
      <c r="A211" s="1"/>
      <c r="B211" s="1"/>
      <c r="C211" s="1"/>
      <c r="D211" s="1"/>
      <c r="E211" s="183"/>
      <c r="F211" s="183"/>
      <c r="G211" s="183"/>
    </row>
    <row r="212" ht="15.75" customHeight="1">
      <c r="A212" s="1"/>
      <c r="B212" s="1"/>
      <c r="C212" s="1"/>
      <c r="D212" s="1"/>
      <c r="E212" s="183"/>
      <c r="F212" s="183"/>
      <c r="G212" s="183"/>
    </row>
    <row r="213" ht="15.75" customHeight="1">
      <c r="A213" s="1"/>
      <c r="B213" s="1"/>
      <c r="C213" s="1"/>
      <c r="D213" s="1"/>
      <c r="E213" s="183"/>
      <c r="F213" s="183"/>
      <c r="G213" s="183"/>
    </row>
    <row r="214" ht="15.75" customHeight="1">
      <c r="A214" s="1"/>
      <c r="B214" s="1"/>
      <c r="C214" s="1"/>
      <c r="D214" s="1"/>
      <c r="E214" s="183"/>
      <c r="F214" s="183"/>
      <c r="G214" s="183"/>
    </row>
    <row r="215" ht="15.75" customHeight="1">
      <c r="A215" s="1"/>
      <c r="B215" s="1"/>
      <c r="C215" s="1"/>
      <c r="D215" s="1"/>
      <c r="E215" s="183"/>
      <c r="F215" s="183"/>
      <c r="G215" s="183"/>
    </row>
    <row r="216" ht="15.75" customHeight="1">
      <c r="A216" s="1"/>
      <c r="B216" s="1"/>
      <c r="C216" s="1"/>
      <c r="D216" s="1"/>
      <c r="E216" s="183"/>
      <c r="F216" s="183"/>
      <c r="G216" s="183"/>
    </row>
    <row r="217" ht="15.75" customHeight="1">
      <c r="A217" s="1"/>
      <c r="B217" s="1"/>
      <c r="C217" s="1"/>
      <c r="D217" s="1"/>
      <c r="E217" s="183"/>
      <c r="F217" s="183"/>
      <c r="G217" s="183"/>
    </row>
    <row r="218" ht="15.75" customHeight="1">
      <c r="A218" s="1"/>
      <c r="B218" s="1"/>
      <c r="C218" s="1"/>
      <c r="D218" s="1"/>
      <c r="E218" s="183"/>
      <c r="F218" s="183"/>
      <c r="G218" s="183"/>
    </row>
    <row r="219" ht="15.75" customHeight="1">
      <c r="A219" s="1"/>
      <c r="B219" s="1"/>
      <c r="C219" s="1"/>
      <c r="D219" s="1"/>
      <c r="E219" s="183"/>
      <c r="F219" s="183"/>
      <c r="G219" s="183"/>
    </row>
    <row r="220" ht="15.75" customHeight="1">
      <c r="A220" s="1"/>
      <c r="B220" s="1"/>
      <c r="C220" s="1"/>
      <c r="D220" s="1"/>
      <c r="E220" s="183"/>
      <c r="F220" s="183"/>
      <c r="G220" s="183"/>
    </row>
    <row r="221" ht="15.75" customHeight="1">
      <c r="A221" s="1"/>
      <c r="B221" s="1"/>
      <c r="C221" s="1"/>
      <c r="D221" s="1"/>
      <c r="E221" s="183"/>
      <c r="F221" s="183"/>
      <c r="G221" s="183"/>
    </row>
    <row r="222" ht="15.75" customHeight="1">
      <c r="A222" s="1"/>
      <c r="B222" s="1"/>
      <c r="C222" s="1"/>
      <c r="D222" s="1"/>
      <c r="E222" s="183"/>
      <c r="F222" s="183"/>
      <c r="G222" s="183"/>
    </row>
    <row r="223" ht="15.75" customHeight="1">
      <c r="A223" s="1"/>
      <c r="B223" s="1"/>
      <c r="C223" s="1"/>
      <c r="D223" s="1"/>
      <c r="E223" s="183"/>
      <c r="F223" s="183"/>
      <c r="G223" s="183"/>
    </row>
    <row r="224" ht="15.75" customHeight="1">
      <c r="A224" s="1"/>
      <c r="B224" s="1"/>
      <c r="C224" s="1"/>
      <c r="D224" s="1"/>
      <c r="E224" s="183"/>
      <c r="F224" s="183"/>
      <c r="G224" s="183"/>
    </row>
    <row r="225" ht="15.75" customHeight="1">
      <c r="A225" s="1"/>
      <c r="B225" s="1"/>
      <c r="C225" s="1"/>
      <c r="D225" s="1"/>
      <c r="E225" s="183"/>
      <c r="F225" s="183"/>
      <c r="G225" s="183"/>
    </row>
    <row r="226" ht="15.75" customHeight="1">
      <c r="A226" s="1"/>
      <c r="B226" s="1"/>
      <c r="C226" s="1"/>
      <c r="D226" s="1"/>
      <c r="E226" s="183"/>
      <c r="F226" s="183"/>
      <c r="G226" s="183"/>
    </row>
    <row r="227" ht="15.75" customHeight="1">
      <c r="A227" s="1"/>
      <c r="B227" s="1"/>
      <c r="C227" s="1"/>
      <c r="D227" s="1"/>
      <c r="E227" s="183"/>
      <c r="F227" s="183"/>
      <c r="G227" s="183"/>
    </row>
    <row r="228" ht="15.75" customHeight="1">
      <c r="A228" s="1"/>
      <c r="B228" s="1"/>
      <c r="C228" s="1"/>
      <c r="D228" s="1"/>
      <c r="E228" s="183"/>
      <c r="F228" s="183"/>
      <c r="G228" s="183"/>
    </row>
    <row r="229" ht="15.75" customHeight="1">
      <c r="A229" s="1"/>
      <c r="B229" s="1"/>
      <c r="C229" s="1"/>
      <c r="D229" s="1"/>
      <c r="E229" s="183"/>
      <c r="F229" s="183"/>
      <c r="G229" s="183"/>
    </row>
    <row r="230" ht="15.75" customHeight="1">
      <c r="A230" s="1"/>
      <c r="B230" s="1"/>
      <c r="C230" s="1"/>
      <c r="D230" s="1"/>
      <c r="E230" s="183"/>
      <c r="F230" s="183"/>
      <c r="G230" s="183"/>
    </row>
    <row r="231" ht="15.75" customHeight="1">
      <c r="A231" s="1"/>
      <c r="B231" s="1"/>
      <c r="C231" s="1"/>
      <c r="D231" s="1"/>
      <c r="E231" s="183"/>
      <c r="F231" s="183"/>
      <c r="G231" s="183"/>
    </row>
    <row r="232" ht="15.75" customHeight="1">
      <c r="A232" s="1"/>
      <c r="B232" s="1"/>
      <c r="C232" s="1"/>
      <c r="D232" s="1"/>
      <c r="E232" s="183"/>
      <c r="F232" s="183"/>
      <c r="G232" s="183"/>
    </row>
    <row r="233" ht="15.75" customHeight="1">
      <c r="A233" s="1"/>
      <c r="B233" s="1"/>
      <c r="C233" s="1"/>
      <c r="D233" s="1"/>
      <c r="E233" s="183"/>
      <c r="F233" s="183"/>
      <c r="G233" s="183"/>
    </row>
    <row r="234" ht="15.75" customHeight="1">
      <c r="A234" s="1"/>
      <c r="B234" s="1"/>
      <c r="C234" s="1"/>
      <c r="D234" s="1"/>
      <c r="E234" s="183"/>
      <c r="F234" s="183"/>
      <c r="G234" s="183"/>
    </row>
    <row r="235" ht="15.75" customHeight="1">
      <c r="A235" s="1"/>
      <c r="B235" s="1"/>
      <c r="C235" s="1"/>
      <c r="D235" s="1"/>
      <c r="E235" s="183"/>
      <c r="F235" s="183"/>
      <c r="G235" s="183"/>
    </row>
    <row r="236" ht="15.75" customHeight="1">
      <c r="A236" s="1"/>
      <c r="B236" s="1"/>
      <c r="C236" s="1"/>
      <c r="D236" s="1"/>
      <c r="E236" s="183"/>
      <c r="F236" s="183"/>
      <c r="G236" s="183"/>
    </row>
    <row r="237" ht="15.75" customHeight="1">
      <c r="A237" s="1"/>
      <c r="B237" s="1"/>
      <c r="C237" s="1"/>
      <c r="D237" s="1"/>
      <c r="E237" s="183"/>
      <c r="F237" s="183"/>
      <c r="G237" s="183"/>
    </row>
    <row r="238" ht="15.75" customHeight="1">
      <c r="A238" s="1"/>
      <c r="B238" s="1"/>
      <c r="C238" s="1"/>
      <c r="D238" s="1"/>
      <c r="E238" s="183"/>
      <c r="F238" s="183"/>
      <c r="G238" s="183"/>
    </row>
    <row r="239" ht="15.75" customHeight="1">
      <c r="A239" s="1"/>
      <c r="B239" s="1"/>
      <c r="C239" s="1"/>
      <c r="D239" s="1"/>
      <c r="E239" s="183"/>
      <c r="F239" s="183"/>
      <c r="G239" s="183"/>
    </row>
    <row r="240" ht="15.75" customHeight="1">
      <c r="A240" s="1"/>
      <c r="B240" s="1"/>
      <c r="C240" s="1"/>
      <c r="D240" s="1"/>
      <c r="E240" s="183"/>
      <c r="F240" s="183"/>
      <c r="G240" s="183"/>
    </row>
    <row r="241" ht="15.75" customHeight="1">
      <c r="A241" s="1"/>
      <c r="B241" s="1"/>
      <c r="C241" s="1"/>
      <c r="D241" s="1"/>
      <c r="E241" s="183"/>
      <c r="F241" s="183"/>
      <c r="G241" s="183"/>
    </row>
    <row r="242" ht="15.75" customHeight="1">
      <c r="A242" s="1"/>
      <c r="B242" s="1"/>
      <c r="C242" s="1"/>
      <c r="D242" s="1"/>
      <c r="E242" s="183"/>
      <c r="F242" s="183"/>
      <c r="G242" s="183"/>
    </row>
    <row r="243" ht="15.75" customHeight="1">
      <c r="A243" s="1"/>
      <c r="B243" s="1"/>
      <c r="C243" s="1"/>
      <c r="D243" s="1"/>
      <c r="E243" s="183"/>
      <c r="F243" s="183"/>
      <c r="G243" s="183"/>
    </row>
    <row r="244" ht="15.75" customHeight="1">
      <c r="A244" s="1"/>
      <c r="B244" s="1"/>
      <c r="C244" s="1"/>
      <c r="D244" s="1"/>
      <c r="E244" s="183"/>
      <c r="F244" s="183"/>
      <c r="G244" s="183"/>
    </row>
    <row r="245" ht="15.75" customHeight="1">
      <c r="A245" s="1"/>
      <c r="B245" s="1"/>
      <c r="C245" s="1"/>
      <c r="D245" s="1"/>
      <c r="E245" s="183"/>
      <c r="F245" s="183"/>
      <c r="G245" s="183"/>
    </row>
    <row r="246" ht="15.75" customHeight="1">
      <c r="A246" s="1"/>
      <c r="B246" s="1"/>
      <c r="C246" s="1"/>
      <c r="D246" s="1"/>
      <c r="E246" s="183"/>
      <c r="F246" s="183"/>
      <c r="G246" s="183"/>
    </row>
    <row r="247" ht="15.75" customHeight="1">
      <c r="A247" s="1"/>
      <c r="B247" s="1"/>
      <c r="C247" s="1"/>
      <c r="D247" s="1"/>
      <c r="E247" s="183"/>
      <c r="F247" s="183"/>
      <c r="G247" s="183"/>
    </row>
    <row r="248" ht="15.75" customHeight="1">
      <c r="A248" s="1"/>
      <c r="B248" s="1"/>
      <c r="C248" s="1"/>
      <c r="D248" s="1"/>
      <c r="E248" s="183"/>
      <c r="F248" s="183"/>
      <c r="G248" s="183"/>
    </row>
    <row r="249" ht="15.75" customHeight="1">
      <c r="A249" s="1"/>
      <c r="B249" s="1"/>
      <c r="C249" s="1"/>
      <c r="D249" s="1"/>
      <c r="E249" s="183"/>
      <c r="F249" s="183"/>
      <c r="G249" s="183"/>
    </row>
    <row r="250" ht="15.75" customHeight="1">
      <c r="A250" s="1"/>
      <c r="B250" s="1"/>
      <c r="C250" s="1"/>
      <c r="D250" s="1"/>
      <c r="E250" s="183"/>
      <c r="F250" s="183"/>
      <c r="G250" s="183"/>
    </row>
    <row r="251" ht="15.75" customHeight="1">
      <c r="A251" s="1"/>
      <c r="B251" s="1"/>
      <c r="C251" s="1"/>
      <c r="D251" s="1"/>
      <c r="E251" s="183"/>
      <c r="F251" s="183"/>
      <c r="G251" s="183"/>
    </row>
    <row r="252" ht="15.75" customHeight="1">
      <c r="A252" s="1"/>
      <c r="B252" s="1"/>
      <c r="C252" s="1"/>
      <c r="D252" s="1"/>
      <c r="E252" s="183"/>
      <c r="F252" s="183"/>
      <c r="G252" s="183"/>
    </row>
    <row r="253" ht="15.75" customHeight="1">
      <c r="A253" s="1"/>
      <c r="B253" s="1"/>
      <c r="C253" s="1"/>
      <c r="D253" s="1"/>
      <c r="E253" s="183"/>
      <c r="F253" s="183"/>
      <c r="G253" s="183"/>
    </row>
    <row r="254" ht="15.75" customHeight="1">
      <c r="A254" s="1"/>
      <c r="B254" s="1"/>
      <c r="C254" s="1"/>
      <c r="D254" s="1"/>
      <c r="E254" s="183"/>
      <c r="F254" s="183"/>
      <c r="G254" s="183"/>
    </row>
    <row r="255" ht="15.75" customHeight="1">
      <c r="A255" s="1"/>
      <c r="B255" s="1"/>
      <c r="C255" s="1"/>
      <c r="D255" s="1"/>
      <c r="E255" s="183"/>
      <c r="F255" s="183"/>
      <c r="G255" s="183"/>
    </row>
    <row r="256" ht="15.75" customHeight="1">
      <c r="A256" s="1"/>
      <c r="B256" s="1"/>
      <c r="C256" s="1"/>
      <c r="D256" s="1"/>
      <c r="E256" s="183"/>
      <c r="F256" s="183"/>
      <c r="G256" s="183"/>
    </row>
    <row r="257" ht="15.75" customHeight="1">
      <c r="A257" s="1"/>
      <c r="B257" s="1"/>
      <c r="C257" s="1"/>
      <c r="D257" s="1"/>
      <c r="E257" s="183"/>
      <c r="F257" s="183"/>
      <c r="G257" s="183"/>
    </row>
    <row r="258" ht="15.75" customHeight="1">
      <c r="A258" s="1"/>
      <c r="B258" s="1"/>
      <c r="C258" s="1"/>
      <c r="D258" s="1"/>
      <c r="E258" s="183"/>
      <c r="F258" s="183"/>
      <c r="G258" s="183"/>
    </row>
    <row r="259" ht="15.75" customHeight="1">
      <c r="A259" s="1"/>
      <c r="B259" s="1"/>
      <c r="C259" s="1"/>
      <c r="D259" s="1"/>
      <c r="E259" s="183"/>
      <c r="F259" s="183"/>
      <c r="G259" s="183"/>
    </row>
    <row r="260" ht="15.75" customHeight="1">
      <c r="A260" s="1"/>
      <c r="B260" s="1"/>
      <c r="C260" s="1"/>
      <c r="D260" s="1"/>
      <c r="E260" s="183"/>
      <c r="F260" s="183"/>
      <c r="G260" s="183"/>
    </row>
    <row r="261" ht="15.75" customHeight="1">
      <c r="A261" s="1"/>
      <c r="B261" s="1"/>
      <c r="C261" s="1"/>
      <c r="D261" s="1"/>
      <c r="E261" s="183"/>
      <c r="F261" s="183"/>
      <c r="G261" s="183"/>
    </row>
    <row r="262" ht="15.75" customHeight="1">
      <c r="A262" s="1"/>
      <c r="B262" s="1"/>
      <c r="C262" s="1"/>
      <c r="D262" s="1"/>
      <c r="E262" s="183"/>
      <c r="F262" s="183"/>
      <c r="G262" s="183"/>
    </row>
    <row r="263" ht="15.75" customHeight="1">
      <c r="A263" s="1"/>
      <c r="B263" s="1"/>
      <c r="C263" s="1"/>
      <c r="D263" s="1"/>
      <c r="E263" s="183"/>
      <c r="F263" s="183"/>
      <c r="G263" s="183"/>
    </row>
    <row r="264" ht="15.75" customHeight="1">
      <c r="A264" s="1"/>
      <c r="B264" s="1"/>
      <c r="C264" s="1"/>
      <c r="D264" s="1"/>
      <c r="E264" s="183"/>
      <c r="F264" s="183"/>
      <c r="G264" s="183"/>
    </row>
    <row r="265" ht="15.75" customHeight="1">
      <c r="A265" s="1"/>
      <c r="B265" s="1"/>
      <c r="C265" s="1"/>
      <c r="D265" s="1"/>
      <c r="E265" s="183"/>
      <c r="F265" s="183"/>
      <c r="G265" s="183"/>
    </row>
    <row r="266" ht="15.75" customHeight="1">
      <c r="A266" s="1"/>
      <c r="B266" s="1"/>
      <c r="C266" s="1"/>
      <c r="D266" s="1"/>
      <c r="E266" s="183"/>
      <c r="F266" s="183"/>
      <c r="G266" s="183"/>
    </row>
    <row r="267" ht="15.75" customHeight="1">
      <c r="A267" s="1"/>
      <c r="B267" s="1"/>
      <c r="C267" s="1"/>
      <c r="D267" s="1"/>
      <c r="E267" s="183"/>
      <c r="F267" s="183"/>
      <c r="G267" s="183"/>
    </row>
    <row r="268" ht="15.75" customHeight="1">
      <c r="A268" s="1"/>
      <c r="B268" s="1"/>
      <c r="C268" s="1"/>
      <c r="D268" s="1"/>
      <c r="E268" s="183"/>
      <c r="F268" s="183"/>
      <c r="G268" s="183"/>
    </row>
    <row r="269" ht="15.75" customHeight="1">
      <c r="A269" s="1"/>
      <c r="B269" s="1"/>
      <c r="C269" s="1"/>
      <c r="D269" s="1"/>
      <c r="E269" s="183"/>
      <c r="F269" s="183"/>
      <c r="G269" s="183"/>
    </row>
    <row r="270" ht="15.75" customHeight="1">
      <c r="A270" s="1"/>
      <c r="B270" s="1"/>
      <c r="C270" s="1"/>
      <c r="D270" s="1"/>
      <c r="E270" s="183"/>
      <c r="F270" s="183"/>
      <c r="G270" s="183"/>
    </row>
    <row r="271" ht="15.75" customHeight="1">
      <c r="A271" s="1"/>
      <c r="B271" s="1"/>
      <c r="C271" s="1"/>
      <c r="D271" s="1"/>
      <c r="E271" s="183"/>
      <c r="F271" s="183"/>
      <c r="G271" s="183"/>
    </row>
    <row r="272" ht="15.75" customHeight="1">
      <c r="A272" s="1"/>
      <c r="B272" s="1"/>
      <c r="C272" s="1"/>
      <c r="D272" s="1"/>
      <c r="E272" s="183"/>
      <c r="F272" s="183"/>
      <c r="G272" s="183"/>
    </row>
    <row r="273" ht="15.75" customHeight="1">
      <c r="A273" s="1"/>
      <c r="B273" s="1"/>
      <c r="C273" s="1"/>
      <c r="D273" s="1"/>
      <c r="E273" s="183"/>
      <c r="F273" s="183"/>
      <c r="G273" s="183"/>
    </row>
    <row r="274" ht="15.75" customHeight="1">
      <c r="A274" s="1"/>
      <c r="B274" s="1"/>
      <c r="C274" s="1"/>
      <c r="D274" s="1"/>
      <c r="E274" s="183"/>
      <c r="F274" s="183"/>
      <c r="G274" s="183"/>
    </row>
    <row r="275" ht="15.75" customHeight="1">
      <c r="A275" s="1"/>
      <c r="B275" s="1"/>
      <c r="C275" s="1"/>
      <c r="D275" s="1"/>
      <c r="E275" s="183"/>
      <c r="F275" s="183"/>
      <c r="G275" s="183"/>
    </row>
    <row r="276" ht="15.75" customHeight="1">
      <c r="A276" s="1"/>
      <c r="B276" s="1"/>
      <c r="C276" s="1"/>
      <c r="D276" s="1"/>
      <c r="E276" s="183"/>
      <c r="F276" s="183"/>
      <c r="G276" s="183"/>
    </row>
    <row r="277" ht="15.75" customHeight="1">
      <c r="A277" s="1"/>
      <c r="B277" s="1"/>
      <c r="C277" s="1"/>
      <c r="D277" s="1"/>
      <c r="E277" s="183"/>
      <c r="F277" s="183"/>
      <c r="G277" s="183"/>
    </row>
    <row r="278" ht="15.75" customHeight="1">
      <c r="A278" s="1"/>
      <c r="B278" s="1"/>
      <c r="C278" s="1"/>
      <c r="D278" s="1"/>
      <c r="E278" s="183"/>
      <c r="F278" s="183"/>
      <c r="G278" s="183"/>
    </row>
    <row r="279" ht="15.75" customHeight="1">
      <c r="A279" s="1"/>
      <c r="B279" s="1"/>
      <c r="C279" s="1"/>
      <c r="D279" s="1"/>
      <c r="E279" s="183"/>
      <c r="F279" s="183"/>
      <c r="G279" s="183"/>
    </row>
    <row r="280" ht="15.75" customHeight="1">
      <c r="A280" s="1"/>
      <c r="B280" s="1"/>
      <c r="C280" s="1"/>
      <c r="D280" s="1"/>
      <c r="E280" s="183"/>
      <c r="F280" s="183"/>
      <c r="G280" s="183"/>
    </row>
    <row r="281" ht="15.75" customHeight="1">
      <c r="A281" s="1"/>
      <c r="B281" s="1"/>
      <c r="C281" s="1"/>
      <c r="D281" s="1"/>
      <c r="E281" s="183"/>
      <c r="F281" s="183"/>
      <c r="G281" s="183"/>
    </row>
    <row r="282" ht="15.75" customHeight="1">
      <c r="A282" s="1"/>
      <c r="B282" s="1"/>
      <c r="C282" s="1"/>
      <c r="D282" s="1"/>
      <c r="E282" s="183"/>
      <c r="F282" s="183"/>
      <c r="G282" s="183"/>
    </row>
    <row r="283" ht="15.75" customHeight="1">
      <c r="A283" s="1"/>
      <c r="B283" s="1"/>
      <c r="C283" s="1"/>
      <c r="D283" s="1"/>
      <c r="E283" s="183"/>
      <c r="F283" s="183"/>
      <c r="G283" s="183"/>
    </row>
    <row r="284" ht="15.75" customHeight="1">
      <c r="A284" s="1"/>
      <c r="B284" s="1"/>
      <c r="C284" s="1"/>
      <c r="D284" s="1"/>
      <c r="E284" s="183"/>
      <c r="F284" s="183"/>
      <c r="G284" s="183"/>
    </row>
    <row r="285" ht="15.75" customHeight="1">
      <c r="A285" s="1"/>
      <c r="B285" s="1"/>
      <c r="C285" s="1"/>
      <c r="D285" s="1"/>
      <c r="E285" s="183"/>
      <c r="F285" s="183"/>
      <c r="G285" s="183"/>
    </row>
    <row r="286" ht="15.75" customHeight="1">
      <c r="A286" s="1"/>
      <c r="B286" s="1"/>
      <c r="C286" s="1"/>
      <c r="D286" s="1"/>
      <c r="E286" s="183"/>
      <c r="F286" s="183"/>
      <c r="G286" s="183"/>
    </row>
    <row r="287" ht="15.75" customHeight="1">
      <c r="A287" s="1"/>
      <c r="B287" s="1"/>
      <c r="C287" s="1"/>
      <c r="D287" s="1"/>
      <c r="E287" s="183"/>
      <c r="F287" s="183"/>
      <c r="G287" s="183"/>
    </row>
    <row r="288" ht="15.75" customHeight="1">
      <c r="A288" s="1"/>
      <c r="B288" s="1"/>
      <c r="C288" s="1"/>
      <c r="D288" s="1"/>
      <c r="E288" s="183"/>
      <c r="F288" s="183"/>
      <c r="G288" s="183"/>
    </row>
    <row r="289" ht="15.75" customHeight="1">
      <c r="A289" s="1"/>
      <c r="B289" s="1"/>
      <c r="C289" s="1"/>
      <c r="D289" s="1"/>
      <c r="E289" s="183"/>
      <c r="F289" s="183"/>
      <c r="G289" s="183"/>
    </row>
    <row r="290" ht="15.75" customHeight="1">
      <c r="A290" s="1"/>
      <c r="B290" s="1"/>
      <c r="C290" s="1"/>
      <c r="D290" s="1"/>
      <c r="E290" s="183"/>
      <c r="F290" s="183"/>
      <c r="G290" s="183"/>
    </row>
    <row r="291" ht="15.75" customHeight="1">
      <c r="A291" s="1"/>
      <c r="B291" s="1"/>
      <c r="C291" s="1"/>
      <c r="D291" s="1"/>
      <c r="E291" s="183"/>
      <c r="F291" s="183"/>
      <c r="G291" s="183"/>
    </row>
    <row r="292" ht="15.75" customHeight="1">
      <c r="A292" s="1"/>
      <c r="B292" s="1"/>
      <c r="C292" s="1"/>
      <c r="D292" s="1"/>
      <c r="E292" s="183"/>
      <c r="F292" s="183"/>
      <c r="G292" s="183"/>
    </row>
    <row r="293" ht="15.75" customHeight="1">
      <c r="A293" s="1"/>
      <c r="B293" s="1"/>
      <c r="C293" s="1"/>
      <c r="D293" s="1"/>
      <c r="E293" s="183"/>
      <c r="F293" s="183"/>
      <c r="G293" s="183"/>
    </row>
    <row r="294" ht="15.75" customHeight="1">
      <c r="A294" s="1"/>
      <c r="B294" s="1"/>
      <c r="C294" s="1"/>
      <c r="D294" s="1"/>
      <c r="E294" s="183"/>
      <c r="F294" s="183"/>
      <c r="G294" s="183"/>
    </row>
    <row r="295" ht="15.75" customHeight="1">
      <c r="A295" s="1"/>
      <c r="B295" s="1"/>
      <c r="C295" s="1"/>
      <c r="D295" s="1"/>
      <c r="E295" s="183"/>
      <c r="F295" s="183"/>
      <c r="G295" s="183"/>
    </row>
    <row r="296" ht="15.75" customHeight="1">
      <c r="A296" s="1"/>
      <c r="B296" s="1"/>
      <c r="C296" s="1"/>
      <c r="D296" s="1"/>
      <c r="E296" s="183"/>
      <c r="F296" s="183"/>
      <c r="G296" s="183"/>
    </row>
    <row r="297" ht="15.75" customHeight="1">
      <c r="A297" s="1"/>
      <c r="B297" s="1"/>
      <c r="C297" s="1"/>
      <c r="D297" s="1"/>
      <c r="E297" s="183"/>
      <c r="F297" s="183"/>
      <c r="G297" s="183"/>
    </row>
    <row r="298" ht="15.75" customHeight="1">
      <c r="A298" s="1"/>
      <c r="B298" s="1"/>
      <c r="C298" s="1"/>
      <c r="D298" s="1"/>
      <c r="E298" s="183"/>
      <c r="F298" s="183"/>
      <c r="G298" s="183"/>
    </row>
    <row r="299" ht="15.75" customHeight="1">
      <c r="A299" s="1"/>
      <c r="B299" s="1"/>
      <c r="C299" s="1"/>
      <c r="D299" s="1"/>
      <c r="E299" s="183"/>
      <c r="F299" s="183"/>
      <c r="G299" s="183"/>
    </row>
    <row r="300" ht="15.75" customHeight="1">
      <c r="A300" s="1"/>
      <c r="B300" s="1"/>
      <c r="C300" s="1"/>
      <c r="D300" s="1"/>
      <c r="E300" s="183"/>
      <c r="F300" s="183"/>
      <c r="G300" s="183"/>
    </row>
    <row r="301" ht="15.75" customHeight="1">
      <c r="A301" s="1"/>
      <c r="B301" s="1"/>
      <c r="C301" s="1"/>
      <c r="D301" s="1"/>
      <c r="E301" s="183"/>
      <c r="F301" s="183"/>
      <c r="G301" s="183"/>
    </row>
    <row r="302" ht="15.75" customHeight="1">
      <c r="A302" s="1"/>
      <c r="B302" s="1"/>
      <c r="C302" s="1"/>
      <c r="D302" s="1"/>
      <c r="E302" s="183"/>
      <c r="F302" s="183"/>
      <c r="G302" s="183"/>
    </row>
    <row r="303" ht="15.75" customHeight="1">
      <c r="A303" s="1"/>
      <c r="B303" s="1"/>
      <c r="C303" s="1"/>
      <c r="D303" s="1"/>
      <c r="E303" s="183"/>
      <c r="F303" s="183"/>
      <c r="G303" s="183"/>
    </row>
    <row r="304" ht="15.75" customHeight="1">
      <c r="A304" s="1"/>
      <c r="B304" s="1"/>
      <c r="C304" s="1"/>
      <c r="D304" s="1"/>
      <c r="E304" s="183"/>
      <c r="F304" s="183"/>
      <c r="G304" s="183"/>
    </row>
    <row r="305" ht="15.75" customHeight="1">
      <c r="A305" s="1"/>
      <c r="B305" s="1"/>
      <c r="C305" s="1"/>
      <c r="D305" s="1"/>
      <c r="E305" s="183"/>
      <c r="F305" s="183"/>
      <c r="G305" s="183"/>
    </row>
    <row r="306" ht="15.75" customHeight="1">
      <c r="A306" s="1"/>
      <c r="B306" s="1"/>
      <c r="C306" s="1"/>
      <c r="D306" s="1"/>
      <c r="E306" s="183"/>
      <c r="F306" s="183"/>
      <c r="G306" s="183"/>
    </row>
    <row r="307" ht="15.75" customHeight="1">
      <c r="A307" s="1"/>
      <c r="B307" s="1"/>
      <c r="C307" s="1"/>
      <c r="D307" s="1"/>
      <c r="E307" s="183"/>
      <c r="F307" s="183"/>
      <c r="G307" s="183"/>
    </row>
    <row r="308" ht="15.75" customHeight="1">
      <c r="A308" s="1"/>
      <c r="B308" s="1"/>
      <c r="C308" s="1"/>
      <c r="D308" s="1"/>
      <c r="E308" s="183"/>
      <c r="F308" s="183"/>
      <c r="G308" s="183"/>
    </row>
    <row r="309" ht="15.75" customHeight="1">
      <c r="A309" s="1"/>
      <c r="B309" s="1"/>
      <c r="C309" s="1"/>
      <c r="D309" s="1"/>
      <c r="E309" s="183"/>
      <c r="F309" s="183"/>
      <c r="G309" s="183"/>
    </row>
    <row r="310" ht="15.75" customHeight="1">
      <c r="A310" s="1"/>
      <c r="B310" s="1"/>
      <c r="C310" s="1"/>
      <c r="D310" s="1"/>
      <c r="E310" s="183"/>
      <c r="F310" s="183"/>
      <c r="G310" s="183"/>
    </row>
    <row r="311" ht="15.75" customHeight="1">
      <c r="A311" s="1"/>
      <c r="B311" s="1"/>
      <c r="C311" s="1"/>
      <c r="D311" s="1"/>
      <c r="E311" s="183"/>
      <c r="F311" s="183"/>
      <c r="G311" s="183"/>
    </row>
    <row r="312" ht="15.75" customHeight="1">
      <c r="A312" s="1"/>
      <c r="B312" s="1"/>
      <c r="C312" s="1"/>
      <c r="D312" s="1"/>
      <c r="E312" s="183"/>
      <c r="F312" s="183"/>
      <c r="G312" s="183"/>
    </row>
    <row r="313" ht="15.75" customHeight="1">
      <c r="A313" s="1"/>
      <c r="B313" s="1"/>
      <c r="C313" s="1"/>
      <c r="D313" s="1"/>
      <c r="E313" s="183"/>
      <c r="F313" s="183"/>
      <c r="G313" s="183"/>
    </row>
    <row r="314" ht="15.75" customHeight="1">
      <c r="A314" s="1"/>
      <c r="B314" s="1"/>
      <c r="C314" s="1"/>
      <c r="D314" s="1"/>
      <c r="E314" s="183"/>
      <c r="F314" s="183"/>
      <c r="G314" s="183"/>
    </row>
    <row r="315" ht="15.75" customHeight="1">
      <c r="A315" s="1"/>
      <c r="B315" s="1"/>
      <c r="C315" s="1"/>
      <c r="D315" s="1"/>
      <c r="E315" s="183"/>
      <c r="F315" s="183"/>
      <c r="G315" s="183"/>
    </row>
    <row r="316" ht="15.75" customHeight="1">
      <c r="A316" s="1"/>
      <c r="B316" s="1"/>
      <c r="C316" s="1"/>
      <c r="D316" s="1"/>
      <c r="E316" s="183"/>
      <c r="F316" s="183"/>
      <c r="G316" s="183"/>
    </row>
    <row r="317" ht="15.75" customHeight="1">
      <c r="A317" s="1"/>
      <c r="B317" s="1"/>
      <c r="C317" s="1"/>
      <c r="D317" s="1"/>
      <c r="E317" s="183"/>
      <c r="F317" s="183"/>
      <c r="G317" s="183"/>
    </row>
    <row r="318" ht="15.75" customHeight="1">
      <c r="A318" s="1"/>
      <c r="B318" s="1"/>
      <c r="C318" s="1"/>
      <c r="D318" s="1"/>
      <c r="E318" s="183"/>
      <c r="F318" s="183"/>
      <c r="G318" s="183"/>
    </row>
    <row r="319" ht="15.75" customHeight="1">
      <c r="A319" s="1"/>
      <c r="B319" s="1"/>
      <c r="C319" s="1"/>
      <c r="D319" s="1"/>
      <c r="E319" s="183"/>
      <c r="F319" s="183"/>
      <c r="G319" s="183"/>
    </row>
    <row r="320" ht="15.75" customHeight="1">
      <c r="A320" s="1"/>
      <c r="B320" s="1"/>
      <c r="C320" s="1"/>
      <c r="D320" s="1"/>
      <c r="E320" s="183"/>
      <c r="F320" s="183"/>
      <c r="G320" s="183"/>
    </row>
    <row r="321" ht="15.75" customHeight="1">
      <c r="A321" s="1"/>
      <c r="B321" s="1"/>
      <c r="C321" s="1"/>
      <c r="D321" s="1"/>
      <c r="E321" s="183"/>
      <c r="F321" s="183"/>
      <c r="G321" s="183"/>
    </row>
    <row r="322" ht="15.75" customHeight="1">
      <c r="A322" s="1"/>
      <c r="B322" s="1"/>
      <c r="C322" s="1"/>
      <c r="D322" s="1"/>
      <c r="E322" s="183"/>
      <c r="F322" s="183"/>
      <c r="G322" s="183"/>
    </row>
    <row r="323" ht="15.75" customHeight="1">
      <c r="A323" s="1"/>
      <c r="B323" s="1"/>
      <c r="C323" s="1"/>
      <c r="D323" s="1"/>
      <c r="E323" s="183"/>
      <c r="F323" s="183"/>
      <c r="G323" s="183"/>
    </row>
    <row r="324" ht="15.75" customHeight="1">
      <c r="A324" s="1"/>
      <c r="B324" s="1"/>
      <c r="C324" s="1"/>
      <c r="D324" s="1"/>
      <c r="E324" s="183"/>
      <c r="F324" s="183"/>
      <c r="G324" s="183"/>
    </row>
    <row r="325" ht="15.75" customHeight="1">
      <c r="A325" s="1"/>
      <c r="B325" s="1"/>
      <c r="C325" s="1"/>
      <c r="D325" s="1"/>
      <c r="E325" s="183"/>
      <c r="F325" s="183"/>
      <c r="G325" s="183"/>
    </row>
    <row r="326" ht="15.75" customHeight="1">
      <c r="A326" s="1"/>
      <c r="B326" s="1"/>
      <c r="C326" s="1"/>
      <c r="D326" s="1"/>
      <c r="E326" s="183"/>
      <c r="F326" s="183"/>
      <c r="G326" s="183"/>
    </row>
    <row r="327" ht="15.75" customHeight="1">
      <c r="A327" s="1"/>
      <c r="B327" s="1"/>
      <c r="C327" s="1"/>
      <c r="D327" s="1"/>
      <c r="E327" s="183"/>
      <c r="F327" s="183"/>
      <c r="G327" s="183"/>
    </row>
    <row r="328" ht="15.75" customHeight="1">
      <c r="A328" s="1"/>
      <c r="B328" s="1"/>
      <c r="C328" s="1"/>
      <c r="D328" s="1"/>
      <c r="E328" s="183"/>
      <c r="F328" s="183"/>
      <c r="G328" s="183"/>
    </row>
    <row r="329" ht="15.75" customHeight="1">
      <c r="A329" s="1"/>
      <c r="B329" s="1"/>
      <c r="C329" s="1"/>
      <c r="D329" s="1"/>
      <c r="E329" s="183"/>
      <c r="F329" s="183"/>
      <c r="G329" s="183"/>
    </row>
    <row r="330" ht="15.75" customHeight="1">
      <c r="A330" s="1"/>
      <c r="B330" s="1"/>
      <c r="C330" s="1"/>
      <c r="D330" s="1"/>
      <c r="E330" s="183"/>
      <c r="F330" s="183"/>
      <c r="G330" s="183"/>
    </row>
    <row r="331" ht="15.75" customHeight="1">
      <c r="A331" s="1"/>
      <c r="B331" s="1"/>
      <c r="C331" s="1"/>
      <c r="D331" s="1"/>
      <c r="E331" s="183"/>
      <c r="F331" s="183"/>
      <c r="G331" s="183"/>
    </row>
    <row r="332" ht="15.75" customHeight="1">
      <c r="A332" s="1"/>
      <c r="B332" s="1"/>
      <c r="C332" s="1"/>
      <c r="D332" s="1"/>
      <c r="E332" s="183"/>
      <c r="F332" s="183"/>
      <c r="G332" s="183"/>
    </row>
    <row r="333" ht="15.75" customHeight="1">
      <c r="A333" s="1"/>
      <c r="B333" s="1"/>
      <c r="C333" s="1"/>
      <c r="D333" s="1"/>
      <c r="E333" s="183"/>
      <c r="F333" s="183"/>
      <c r="G333" s="183"/>
    </row>
    <row r="334" ht="15.75" customHeight="1">
      <c r="A334" s="1"/>
      <c r="B334" s="1"/>
      <c r="C334" s="1"/>
      <c r="D334" s="1"/>
      <c r="E334" s="183"/>
      <c r="F334" s="183"/>
      <c r="G334" s="183"/>
    </row>
    <row r="335" ht="15.75" customHeight="1">
      <c r="A335" s="1"/>
      <c r="B335" s="1"/>
      <c r="C335" s="1"/>
      <c r="D335" s="1"/>
      <c r="E335" s="183"/>
      <c r="F335" s="183"/>
      <c r="G335" s="183"/>
    </row>
    <row r="336" ht="15.75" customHeight="1">
      <c r="A336" s="1"/>
      <c r="B336" s="1"/>
      <c r="C336" s="1"/>
      <c r="D336" s="1"/>
      <c r="E336" s="183"/>
      <c r="F336" s="183"/>
      <c r="G336" s="183"/>
    </row>
    <row r="337" ht="15.75" customHeight="1">
      <c r="A337" s="1"/>
      <c r="B337" s="1"/>
      <c r="C337" s="1"/>
      <c r="D337" s="1"/>
      <c r="E337" s="183"/>
      <c r="F337" s="183"/>
      <c r="G337" s="183"/>
    </row>
    <row r="338" ht="15.75" customHeight="1">
      <c r="A338" s="1"/>
      <c r="B338" s="1"/>
      <c r="C338" s="1"/>
      <c r="D338" s="1"/>
      <c r="E338" s="183"/>
      <c r="F338" s="183"/>
      <c r="G338" s="183"/>
    </row>
    <row r="339" ht="15.75" customHeight="1">
      <c r="A339" s="1"/>
      <c r="B339" s="1"/>
      <c r="C339" s="1"/>
      <c r="D339" s="1"/>
      <c r="E339" s="183"/>
      <c r="F339" s="183"/>
      <c r="G339" s="183"/>
    </row>
    <row r="340" ht="15.75" customHeight="1">
      <c r="A340" s="1"/>
      <c r="B340" s="1"/>
      <c r="C340" s="1"/>
      <c r="D340" s="1"/>
      <c r="E340" s="183"/>
      <c r="F340" s="183"/>
      <c r="G340" s="183"/>
    </row>
    <row r="341" ht="15.75" customHeight="1">
      <c r="A341" s="1"/>
      <c r="B341" s="1"/>
      <c r="C341" s="1"/>
      <c r="D341" s="1"/>
      <c r="E341" s="183"/>
      <c r="F341" s="183"/>
      <c r="G341" s="183"/>
    </row>
    <row r="342" ht="15.75" customHeight="1">
      <c r="A342" s="1"/>
      <c r="B342" s="1"/>
      <c r="C342" s="1"/>
      <c r="D342" s="1"/>
      <c r="E342" s="183"/>
      <c r="F342" s="183"/>
      <c r="G342" s="183"/>
    </row>
    <row r="343" ht="15.75" customHeight="1">
      <c r="A343" s="1"/>
      <c r="B343" s="1"/>
      <c r="C343" s="1"/>
      <c r="D343" s="1"/>
      <c r="E343" s="183"/>
      <c r="F343" s="183"/>
      <c r="G343" s="183"/>
    </row>
    <row r="344" ht="15.75" customHeight="1">
      <c r="A344" s="1"/>
      <c r="B344" s="1"/>
      <c r="C344" s="1"/>
      <c r="D344" s="1"/>
      <c r="E344" s="183"/>
      <c r="F344" s="183"/>
      <c r="G344" s="183"/>
    </row>
    <row r="345" ht="15.75" customHeight="1">
      <c r="A345" s="1"/>
      <c r="B345" s="1"/>
      <c r="C345" s="1"/>
      <c r="D345" s="1"/>
      <c r="E345" s="183"/>
      <c r="F345" s="183"/>
      <c r="G345" s="183"/>
    </row>
    <row r="346" ht="15.75" customHeight="1">
      <c r="A346" s="1"/>
      <c r="B346" s="1"/>
      <c r="C346" s="1"/>
      <c r="D346" s="1"/>
      <c r="E346" s="183"/>
      <c r="F346" s="183"/>
      <c r="G346" s="183"/>
    </row>
    <row r="347" ht="15.75" customHeight="1">
      <c r="A347" s="1"/>
      <c r="B347" s="1"/>
      <c r="C347" s="1"/>
      <c r="D347" s="1"/>
      <c r="E347" s="183"/>
      <c r="F347" s="183"/>
      <c r="G347" s="183"/>
    </row>
    <row r="348" ht="15.75" customHeight="1">
      <c r="A348" s="1"/>
      <c r="B348" s="1"/>
      <c r="C348" s="1"/>
      <c r="D348" s="1"/>
      <c r="E348" s="183"/>
      <c r="F348" s="183"/>
      <c r="G348" s="183"/>
    </row>
    <row r="349" ht="15.75" customHeight="1">
      <c r="A349" s="1"/>
      <c r="B349" s="1"/>
      <c r="C349" s="1"/>
      <c r="D349" s="1"/>
      <c r="E349" s="183"/>
      <c r="F349" s="183"/>
      <c r="G349" s="183"/>
    </row>
    <row r="350" ht="15.75" customHeight="1">
      <c r="A350" s="1"/>
      <c r="B350" s="1"/>
      <c r="C350" s="1"/>
      <c r="D350" s="1"/>
      <c r="E350" s="183"/>
      <c r="F350" s="183"/>
      <c r="G350" s="183"/>
    </row>
    <row r="351" ht="15.75" customHeight="1">
      <c r="A351" s="1"/>
      <c r="B351" s="1"/>
      <c r="C351" s="1"/>
      <c r="D351" s="1"/>
      <c r="E351" s="183"/>
      <c r="F351" s="183"/>
      <c r="G351" s="183"/>
    </row>
    <row r="352" ht="15.75" customHeight="1">
      <c r="A352" s="1"/>
      <c r="B352" s="1"/>
      <c r="C352" s="1"/>
      <c r="D352" s="1"/>
      <c r="E352" s="183"/>
      <c r="F352" s="183"/>
      <c r="G352" s="183"/>
    </row>
    <row r="353" ht="15.75" customHeight="1">
      <c r="A353" s="1"/>
      <c r="B353" s="1"/>
      <c r="C353" s="1"/>
      <c r="D353" s="1"/>
      <c r="E353" s="183"/>
      <c r="F353" s="183"/>
      <c r="G353" s="183"/>
    </row>
    <row r="354" ht="15.75" customHeight="1">
      <c r="A354" s="1"/>
      <c r="B354" s="1"/>
      <c r="C354" s="1"/>
      <c r="D354" s="1"/>
      <c r="E354" s="183"/>
      <c r="F354" s="183"/>
      <c r="G354" s="183"/>
    </row>
    <row r="355" ht="15.75" customHeight="1">
      <c r="A355" s="1"/>
      <c r="B355" s="1"/>
      <c r="C355" s="1"/>
      <c r="D355" s="1"/>
      <c r="E355" s="183"/>
      <c r="F355" s="183"/>
      <c r="G355" s="183"/>
    </row>
    <row r="356" ht="15.75" customHeight="1">
      <c r="A356" s="1"/>
      <c r="B356" s="1"/>
      <c r="C356" s="1"/>
      <c r="D356" s="1"/>
      <c r="E356" s="183"/>
      <c r="F356" s="183"/>
      <c r="G356" s="183"/>
    </row>
    <row r="357" ht="15.75" customHeight="1">
      <c r="A357" s="1"/>
      <c r="B357" s="1"/>
      <c r="C357" s="1"/>
      <c r="D357" s="1"/>
      <c r="E357" s="183"/>
      <c r="F357" s="183"/>
      <c r="G357" s="183"/>
    </row>
    <row r="358" ht="15.75" customHeight="1">
      <c r="A358" s="1"/>
      <c r="B358" s="1"/>
      <c r="C358" s="1"/>
      <c r="D358" s="1"/>
      <c r="E358" s="183"/>
      <c r="F358" s="183"/>
      <c r="G358" s="183"/>
    </row>
    <row r="359" ht="15.75" customHeight="1">
      <c r="A359" s="1"/>
      <c r="B359" s="1"/>
      <c r="C359" s="1"/>
      <c r="D359" s="1"/>
      <c r="E359" s="183"/>
      <c r="F359" s="183"/>
      <c r="G359" s="183"/>
    </row>
    <row r="360" ht="15.75" customHeight="1">
      <c r="A360" s="1"/>
      <c r="B360" s="1"/>
      <c r="C360" s="1"/>
      <c r="D360" s="1"/>
      <c r="E360" s="183"/>
      <c r="F360" s="183"/>
      <c r="G360" s="183"/>
    </row>
    <row r="361" ht="15.75" customHeight="1">
      <c r="A361" s="1"/>
      <c r="B361" s="1"/>
      <c r="C361" s="1"/>
      <c r="D361" s="1"/>
      <c r="E361" s="183"/>
      <c r="F361" s="183"/>
      <c r="G361" s="183"/>
    </row>
    <row r="362" ht="15.75" customHeight="1">
      <c r="A362" s="1"/>
      <c r="B362" s="1"/>
      <c r="C362" s="1"/>
      <c r="D362" s="1"/>
      <c r="E362" s="183"/>
      <c r="F362" s="183"/>
      <c r="G362" s="183"/>
    </row>
    <row r="363" ht="15.75" customHeight="1">
      <c r="A363" s="1"/>
      <c r="B363" s="1"/>
      <c r="C363" s="1"/>
      <c r="D363" s="1"/>
      <c r="E363" s="183"/>
      <c r="F363" s="183"/>
      <c r="G363" s="183"/>
    </row>
    <row r="364" ht="15.75" customHeight="1">
      <c r="A364" s="1"/>
      <c r="B364" s="1"/>
      <c r="C364" s="1"/>
      <c r="D364" s="1"/>
      <c r="E364" s="183"/>
      <c r="F364" s="183"/>
      <c r="G364" s="183"/>
    </row>
    <row r="365" ht="15.75" customHeight="1">
      <c r="A365" s="1"/>
      <c r="B365" s="1"/>
      <c r="C365" s="1"/>
      <c r="D365" s="1"/>
      <c r="E365" s="183"/>
      <c r="F365" s="183"/>
      <c r="G365" s="183"/>
    </row>
    <row r="366" ht="15.75" customHeight="1">
      <c r="A366" s="1"/>
      <c r="B366" s="1"/>
      <c r="C366" s="1"/>
      <c r="D366" s="1"/>
      <c r="E366" s="183"/>
      <c r="F366" s="183"/>
      <c r="G366" s="183"/>
    </row>
    <row r="367" ht="15.75" customHeight="1">
      <c r="A367" s="1"/>
      <c r="B367" s="1"/>
      <c r="C367" s="1"/>
      <c r="D367" s="1"/>
      <c r="E367" s="183"/>
      <c r="F367" s="183"/>
      <c r="G367" s="183"/>
    </row>
    <row r="368" ht="15.75" customHeight="1">
      <c r="A368" s="1"/>
      <c r="B368" s="1"/>
      <c r="C368" s="1"/>
      <c r="D368" s="1"/>
      <c r="E368" s="183"/>
      <c r="F368" s="183"/>
      <c r="G368" s="183"/>
    </row>
    <row r="369" ht="15.75" customHeight="1">
      <c r="A369" s="1"/>
      <c r="B369" s="1"/>
      <c r="C369" s="1"/>
      <c r="D369" s="1"/>
      <c r="E369" s="183"/>
      <c r="F369" s="183"/>
      <c r="G369" s="183"/>
    </row>
    <row r="370" ht="15.75" customHeight="1">
      <c r="A370" s="1"/>
      <c r="B370" s="1"/>
      <c r="C370" s="1"/>
      <c r="D370" s="1"/>
      <c r="E370" s="183"/>
      <c r="F370" s="183"/>
      <c r="G370" s="183"/>
    </row>
    <row r="371" ht="15.75" customHeight="1">
      <c r="A371" s="1"/>
      <c r="B371" s="1"/>
      <c r="C371" s="1"/>
      <c r="D371" s="1"/>
      <c r="E371" s="183"/>
      <c r="F371" s="183"/>
      <c r="G371" s="183"/>
    </row>
    <row r="372" ht="15.75" customHeight="1">
      <c r="A372" s="1"/>
      <c r="B372" s="1"/>
      <c r="C372" s="1"/>
      <c r="D372" s="1"/>
      <c r="E372" s="183"/>
      <c r="F372" s="183"/>
      <c r="G372" s="183"/>
    </row>
    <row r="373" ht="15.75" customHeight="1">
      <c r="A373" s="1"/>
      <c r="B373" s="1"/>
      <c r="C373" s="1"/>
      <c r="D373" s="1"/>
      <c r="E373" s="183"/>
      <c r="F373" s="183"/>
      <c r="G373" s="183"/>
    </row>
    <row r="374" ht="15.75" customHeight="1">
      <c r="A374" s="1"/>
      <c r="B374" s="1"/>
      <c r="C374" s="1"/>
      <c r="D374" s="1"/>
      <c r="E374" s="183"/>
      <c r="F374" s="183"/>
      <c r="G374" s="183"/>
    </row>
    <row r="375" ht="15.75" customHeight="1">
      <c r="A375" s="1"/>
      <c r="B375" s="1"/>
      <c r="C375" s="1"/>
      <c r="D375" s="1"/>
      <c r="E375" s="183"/>
      <c r="F375" s="183"/>
      <c r="G375" s="183"/>
    </row>
    <row r="376" ht="15.75" customHeight="1">
      <c r="A376" s="1"/>
      <c r="B376" s="1"/>
      <c r="C376" s="1"/>
      <c r="D376" s="1"/>
      <c r="E376" s="183"/>
      <c r="F376" s="183"/>
      <c r="G376" s="183"/>
    </row>
    <row r="377" ht="15.75" customHeight="1">
      <c r="A377" s="1"/>
      <c r="B377" s="1"/>
      <c r="C377" s="1"/>
      <c r="D377" s="1"/>
      <c r="E377" s="183"/>
      <c r="F377" s="183"/>
      <c r="G377" s="183"/>
    </row>
    <row r="378" ht="15.75" customHeight="1">
      <c r="A378" s="1"/>
      <c r="B378" s="1"/>
      <c r="C378" s="1"/>
      <c r="D378" s="1"/>
      <c r="E378" s="183"/>
      <c r="F378" s="183"/>
      <c r="G378" s="183"/>
    </row>
    <row r="379" ht="15.75" customHeight="1">
      <c r="A379" s="1"/>
      <c r="B379" s="1"/>
      <c r="C379" s="1"/>
      <c r="D379" s="1"/>
      <c r="E379" s="183"/>
      <c r="F379" s="183"/>
      <c r="G379" s="183"/>
    </row>
    <row r="380" ht="15.75" customHeight="1">
      <c r="A380" s="1"/>
      <c r="B380" s="1"/>
      <c r="C380" s="1"/>
      <c r="D380" s="1"/>
      <c r="E380" s="183"/>
      <c r="F380" s="183"/>
      <c r="G380" s="183"/>
    </row>
    <row r="381" ht="15.75" customHeight="1">
      <c r="A381" s="1"/>
      <c r="B381" s="1"/>
      <c r="C381" s="1"/>
      <c r="D381" s="1"/>
      <c r="E381" s="183"/>
      <c r="F381" s="183"/>
      <c r="G381" s="183"/>
    </row>
    <row r="382" ht="15.75" customHeight="1">
      <c r="A382" s="1"/>
      <c r="B382" s="1"/>
      <c r="C382" s="1"/>
      <c r="D382" s="1"/>
      <c r="E382" s="183"/>
      <c r="F382" s="183"/>
      <c r="G382" s="183"/>
    </row>
    <row r="383" ht="15.75" customHeight="1">
      <c r="A383" s="1"/>
      <c r="B383" s="1"/>
      <c r="C383" s="1"/>
      <c r="D383" s="1"/>
      <c r="E383" s="183"/>
      <c r="F383" s="183"/>
      <c r="G383" s="183"/>
    </row>
    <row r="384" ht="15.75" customHeight="1">
      <c r="A384" s="1"/>
      <c r="B384" s="1"/>
      <c r="C384" s="1"/>
      <c r="D384" s="1"/>
      <c r="E384" s="183"/>
      <c r="F384" s="183"/>
      <c r="G384" s="183"/>
    </row>
    <row r="385" ht="15.75" customHeight="1">
      <c r="A385" s="1"/>
      <c r="B385" s="1"/>
      <c r="C385" s="1"/>
      <c r="D385" s="1"/>
      <c r="E385" s="183"/>
      <c r="F385" s="183"/>
      <c r="G385" s="183"/>
    </row>
    <row r="386" ht="15.75" customHeight="1">
      <c r="A386" s="1"/>
      <c r="B386" s="1"/>
      <c r="C386" s="1"/>
      <c r="D386" s="1"/>
      <c r="E386" s="183"/>
      <c r="F386" s="183"/>
      <c r="G386" s="183"/>
    </row>
    <row r="387" ht="15.75" customHeight="1">
      <c r="A387" s="1"/>
      <c r="B387" s="1"/>
      <c r="C387" s="1"/>
      <c r="D387" s="1"/>
      <c r="E387" s="183"/>
      <c r="F387" s="183"/>
      <c r="G387" s="183"/>
    </row>
    <row r="388" ht="15.75" customHeight="1">
      <c r="A388" s="1"/>
      <c r="B388" s="1"/>
      <c r="C388" s="1"/>
      <c r="D388" s="1"/>
      <c r="E388" s="183"/>
      <c r="F388" s="183"/>
      <c r="G388" s="183"/>
    </row>
    <row r="389" ht="15.75" customHeight="1">
      <c r="A389" s="1"/>
      <c r="B389" s="1"/>
      <c r="C389" s="1"/>
      <c r="D389" s="1"/>
      <c r="E389" s="183"/>
      <c r="F389" s="183"/>
      <c r="G389" s="183"/>
    </row>
    <row r="390" ht="15.75" customHeight="1">
      <c r="A390" s="1"/>
      <c r="B390" s="1"/>
      <c r="C390" s="1"/>
      <c r="D390" s="1"/>
      <c r="E390" s="183"/>
      <c r="F390" s="183"/>
      <c r="G390" s="183"/>
    </row>
    <row r="391" ht="15.75" customHeight="1">
      <c r="A391" s="1"/>
      <c r="B391" s="1"/>
      <c r="C391" s="1"/>
      <c r="D391" s="1"/>
      <c r="E391" s="183"/>
      <c r="F391" s="183"/>
      <c r="G391" s="183"/>
    </row>
    <row r="392" ht="15.75" customHeight="1">
      <c r="A392" s="1"/>
      <c r="B392" s="1"/>
      <c r="C392" s="1"/>
      <c r="D392" s="1"/>
      <c r="E392" s="183"/>
      <c r="F392" s="183"/>
      <c r="G392" s="183"/>
    </row>
    <row r="393" ht="15.75" customHeight="1">
      <c r="A393" s="1"/>
      <c r="B393" s="1"/>
      <c r="C393" s="1"/>
      <c r="D393" s="1"/>
      <c r="E393" s="183"/>
      <c r="F393" s="183"/>
      <c r="G393" s="183"/>
    </row>
    <row r="394" ht="15.75" customHeight="1">
      <c r="A394" s="1"/>
      <c r="B394" s="1"/>
      <c r="C394" s="1"/>
      <c r="D394" s="1"/>
      <c r="E394" s="183"/>
      <c r="F394" s="183"/>
      <c r="G394" s="183"/>
    </row>
    <row r="395" ht="15.75" customHeight="1">
      <c r="A395" s="1"/>
      <c r="B395" s="1"/>
      <c r="C395" s="1"/>
      <c r="D395" s="1"/>
      <c r="E395" s="183"/>
      <c r="F395" s="183"/>
      <c r="G395" s="183"/>
    </row>
    <row r="396" ht="15.75" customHeight="1">
      <c r="A396" s="1"/>
      <c r="B396" s="1"/>
      <c r="C396" s="1"/>
      <c r="D396" s="1"/>
      <c r="E396" s="183"/>
      <c r="F396" s="183"/>
      <c r="G396" s="183"/>
    </row>
    <row r="397" ht="15.75" customHeight="1">
      <c r="A397" s="1"/>
      <c r="B397" s="1"/>
      <c r="C397" s="1"/>
      <c r="D397" s="1"/>
      <c r="E397" s="183"/>
      <c r="F397" s="183"/>
      <c r="G397" s="183"/>
    </row>
    <row r="398" ht="15.75" customHeight="1">
      <c r="A398" s="1"/>
      <c r="B398" s="1"/>
      <c r="C398" s="1"/>
      <c r="D398" s="1"/>
      <c r="E398" s="183"/>
      <c r="F398" s="183"/>
      <c r="G398" s="183"/>
    </row>
    <row r="399" ht="15.75" customHeight="1">
      <c r="A399" s="1"/>
      <c r="B399" s="1"/>
      <c r="C399" s="1"/>
      <c r="D399" s="1"/>
      <c r="E399" s="183"/>
      <c r="F399" s="183"/>
      <c r="G399" s="183"/>
    </row>
    <row r="400" ht="15.75" customHeight="1">
      <c r="A400" s="1"/>
      <c r="B400" s="1"/>
      <c r="C400" s="1"/>
      <c r="D400" s="1"/>
      <c r="E400" s="183"/>
      <c r="F400" s="183"/>
      <c r="G400" s="183"/>
    </row>
    <row r="401" ht="15.75" customHeight="1">
      <c r="A401" s="1"/>
      <c r="B401" s="1"/>
      <c r="C401" s="1"/>
      <c r="D401" s="1"/>
      <c r="E401" s="183"/>
      <c r="F401" s="183"/>
      <c r="G401" s="183"/>
    </row>
    <row r="402" ht="15.75" customHeight="1">
      <c r="A402" s="1"/>
      <c r="B402" s="1"/>
      <c r="C402" s="1"/>
      <c r="D402" s="1"/>
      <c r="E402" s="183"/>
      <c r="F402" s="183"/>
      <c r="G402" s="183"/>
    </row>
    <row r="403" ht="15.75" customHeight="1">
      <c r="A403" s="1"/>
      <c r="B403" s="1"/>
      <c r="C403" s="1"/>
      <c r="D403" s="1"/>
      <c r="E403" s="183"/>
      <c r="F403" s="183"/>
      <c r="G403" s="183"/>
    </row>
    <row r="404" ht="15.75" customHeight="1">
      <c r="A404" s="1"/>
      <c r="B404" s="1"/>
      <c r="C404" s="1"/>
      <c r="D404" s="1"/>
      <c r="E404" s="183"/>
      <c r="F404" s="183"/>
      <c r="G404" s="183"/>
    </row>
    <row r="405" ht="15.75" customHeight="1">
      <c r="A405" s="1"/>
      <c r="B405" s="1"/>
      <c r="C405" s="1"/>
      <c r="D405" s="1"/>
      <c r="E405" s="183"/>
      <c r="F405" s="183"/>
      <c r="G405" s="183"/>
    </row>
    <row r="406" ht="15.75" customHeight="1">
      <c r="A406" s="1"/>
      <c r="B406" s="1"/>
      <c r="C406" s="1"/>
      <c r="D406" s="1"/>
      <c r="E406" s="183"/>
      <c r="F406" s="183"/>
      <c r="G406" s="183"/>
    </row>
    <row r="407" ht="15.75" customHeight="1">
      <c r="A407" s="1"/>
      <c r="B407" s="1"/>
      <c r="C407" s="1"/>
      <c r="D407" s="1"/>
      <c r="E407" s="183"/>
      <c r="F407" s="183"/>
      <c r="G407" s="183"/>
    </row>
    <row r="408" ht="15.75" customHeight="1">
      <c r="A408" s="1"/>
      <c r="B408" s="1"/>
      <c r="C408" s="1"/>
      <c r="D408" s="1"/>
      <c r="E408" s="183"/>
      <c r="F408" s="183"/>
      <c r="G408" s="183"/>
    </row>
    <row r="409" ht="15.75" customHeight="1">
      <c r="A409" s="1"/>
      <c r="B409" s="1"/>
      <c r="C409" s="1"/>
      <c r="D409" s="1"/>
      <c r="E409" s="183"/>
      <c r="F409" s="183"/>
      <c r="G409" s="183"/>
    </row>
    <row r="410" ht="15.75" customHeight="1">
      <c r="A410" s="1"/>
      <c r="B410" s="1"/>
      <c r="C410" s="1"/>
      <c r="D410" s="1"/>
      <c r="E410" s="183"/>
      <c r="F410" s="183"/>
      <c r="G410" s="183"/>
    </row>
    <row r="411" ht="15.75" customHeight="1">
      <c r="A411" s="1"/>
      <c r="B411" s="1"/>
      <c r="C411" s="1"/>
      <c r="D411" s="1"/>
      <c r="E411" s="183"/>
      <c r="F411" s="183"/>
      <c r="G411" s="183"/>
    </row>
    <row r="412" ht="15.75" customHeight="1">
      <c r="A412" s="1"/>
      <c r="B412" s="1"/>
      <c r="C412" s="1"/>
      <c r="D412" s="1"/>
      <c r="E412" s="183"/>
      <c r="F412" s="183"/>
      <c r="G412" s="183"/>
    </row>
    <row r="413" ht="15.75" customHeight="1">
      <c r="A413" s="1"/>
      <c r="B413" s="1"/>
      <c r="C413" s="1"/>
      <c r="D413" s="1"/>
      <c r="E413" s="183"/>
      <c r="F413" s="183"/>
      <c r="G413" s="183"/>
    </row>
    <row r="414" ht="15.75" customHeight="1">
      <c r="A414" s="1"/>
      <c r="B414" s="1"/>
      <c r="C414" s="1"/>
      <c r="D414" s="1"/>
      <c r="E414" s="183"/>
      <c r="F414" s="183"/>
      <c r="G414" s="183"/>
    </row>
    <row r="415" ht="15.75" customHeight="1">
      <c r="A415" s="1"/>
      <c r="B415" s="1"/>
      <c r="C415" s="1"/>
      <c r="D415" s="1"/>
      <c r="E415" s="183"/>
      <c r="F415" s="183"/>
      <c r="G415" s="183"/>
    </row>
    <row r="416" ht="15.75" customHeight="1">
      <c r="A416" s="1"/>
      <c r="B416" s="1"/>
      <c r="C416" s="1"/>
      <c r="D416" s="1"/>
      <c r="E416" s="183"/>
      <c r="F416" s="183"/>
      <c r="G416" s="183"/>
    </row>
    <row r="417" ht="15.75" customHeight="1">
      <c r="A417" s="1"/>
      <c r="B417" s="1"/>
      <c r="C417" s="1"/>
      <c r="D417" s="1"/>
      <c r="E417" s="183"/>
      <c r="F417" s="183"/>
      <c r="G417" s="183"/>
    </row>
    <row r="418" ht="15.75" customHeight="1">
      <c r="A418" s="1"/>
      <c r="B418" s="1"/>
      <c r="C418" s="1"/>
      <c r="D418" s="1"/>
      <c r="E418" s="183"/>
      <c r="F418" s="183"/>
      <c r="G418" s="183"/>
    </row>
    <row r="419" ht="15.75" customHeight="1">
      <c r="A419" s="1"/>
      <c r="B419" s="1"/>
      <c r="C419" s="1"/>
      <c r="D419" s="1"/>
      <c r="E419" s="183"/>
      <c r="F419" s="183"/>
      <c r="G419" s="183"/>
    </row>
    <row r="420" ht="15.75" customHeight="1">
      <c r="A420" s="1"/>
      <c r="B420" s="1"/>
      <c r="C420" s="1"/>
      <c r="D420" s="1"/>
      <c r="E420" s="183"/>
      <c r="F420" s="183"/>
      <c r="G420" s="183"/>
    </row>
    <row r="421" ht="15.75" customHeight="1">
      <c r="A421" s="1"/>
      <c r="B421" s="1"/>
      <c r="C421" s="1"/>
      <c r="D421" s="1"/>
      <c r="E421" s="183"/>
      <c r="F421" s="183"/>
      <c r="G421" s="183"/>
    </row>
    <row r="422" ht="15.75" customHeight="1">
      <c r="A422" s="1"/>
      <c r="B422" s="1"/>
      <c r="C422" s="1"/>
      <c r="D422" s="1"/>
      <c r="E422" s="183"/>
      <c r="F422" s="183"/>
      <c r="G422" s="183"/>
    </row>
    <row r="423" ht="15.75" customHeight="1">
      <c r="A423" s="1"/>
      <c r="B423" s="1"/>
      <c r="C423" s="1"/>
      <c r="D423" s="1"/>
      <c r="E423" s="183"/>
      <c r="F423" s="183"/>
      <c r="G423" s="183"/>
    </row>
    <row r="424" ht="15.75" customHeight="1">
      <c r="A424" s="1"/>
      <c r="B424" s="1"/>
      <c r="C424" s="1"/>
      <c r="D424" s="1"/>
      <c r="E424" s="183"/>
      <c r="F424" s="183"/>
      <c r="G424" s="183"/>
    </row>
    <row r="425" ht="15.75" customHeight="1">
      <c r="A425" s="1"/>
      <c r="B425" s="1"/>
      <c r="C425" s="1"/>
      <c r="D425" s="1"/>
      <c r="E425" s="183"/>
      <c r="F425" s="183"/>
      <c r="G425" s="183"/>
    </row>
    <row r="426" ht="15.75" customHeight="1">
      <c r="A426" s="1"/>
      <c r="B426" s="1"/>
      <c r="C426" s="1"/>
      <c r="D426" s="1"/>
      <c r="E426" s="183"/>
      <c r="F426" s="183"/>
      <c r="G426" s="183"/>
    </row>
    <row r="427" ht="15.75" customHeight="1">
      <c r="A427" s="1"/>
      <c r="B427" s="1"/>
      <c r="C427" s="1"/>
      <c r="D427" s="1"/>
      <c r="E427" s="183"/>
      <c r="F427" s="183"/>
      <c r="G427" s="183"/>
    </row>
    <row r="428" ht="15.75" customHeight="1">
      <c r="A428" s="1"/>
      <c r="B428" s="1"/>
      <c r="C428" s="1"/>
      <c r="D428" s="1"/>
      <c r="E428" s="183"/>
      <c r="F428" s="183"/>
      <c r="G428" s="183"/>
    </row>
    <row r="429" ht="15.75" customHeight="1">
      <c r="A429" s="1"/>
      <c r="B429" s="1"/>
      <c r="C429" s="1"/>
      <c r="D429" s="1"/>
      <c r="E429" s="183"/>
      <c r="F429" s="183"/>
      <c r="G429" s="183"/>
    </row>
    <row r="430" ht="15.75" customHeight="1">
      <c r="A430" s="1"/>
      <c r="B430" s="1"/>
      <c r="C430" s="1"/>
      <c r="D430" s="1"/>
      <c r="E430" s="183"/>
      <c r="F430" s="183"/>
      <c r="G430" s="183"/>
    </row>
    <row r="431" ht="15.75" customHeight="1">
      <c r="A431" s="1"/>
      <c r="B431" s="1"/>
      <c r="C431" s="1"/>
      <c r="D431" s="1"/>
      <c r="E431" s="183"/>
      <c r="F431" s="183"/>
      <c r="G431" s="183"/>
    </row>
    <row r="432" ht="15.75" customHeight="1">
      <c r="A432" s="1"/>
      <c r="B432" s="1"/>
      <c r="C432" s="1"/>
      <c r="D432" s="1"/>
      <c r="E432" s="183"/>
      <c r="F432" s="183"/>
      <c r="G432" s="183"/>
    </row>
    <row r="433" ht="15.75" customHeight="1">
      <c r="A433" s="1"/>
      <c r="B433" s="1"/>
      <c r="C433" s="1"/>
      <c r="D433" s="1"/>
      <c r="E433" s="183"/>
      <c r="F433" s="183"/>
      <c r="G433" s="183"/>
    </row>
    <row r="434" ht="15.75" customHeight="1">
      <c r="A434" s="1"/>
      <c r="B434" s="1"/>
      <c r="C434" s="1"/>
      <c r="D434" s="1"/>
      <c r="E434" s="183"/>
      <c r="F434" s="183"/>
      <c r="G434" s="183"/>
    </row>
    <row r="435" ht="15.75" customHeight="1">
      <c r="A435" s="1"/>
      <c r="B435" s="1"/>
      <c r="C435" s="1"/>
      <c r="D435" s="1"/>
      <c r="E435" s="183"/>
      <c r="F435" s="183"/>
      <c r="G435" s="183"/>
    </row>
    <row r="436" ht="15.75" customHeight="1">
      <c r="A436" s="1"/>
      <c r="B436" s="1"/>
      <c r="C436" s="1"/>
      <c r="D436" s="1"/>
      <c r="E436" s="183"/>
      <c r="F436" s="183"/>
      <c r="G436" s="183"/>
    </row>
    <row r="437" ht="15.75" customHeight="1">
      <c r="A437" s="1"/>
      <c r="B437" s="1"/>
      <c r="C437" s="1"/>
      <c r="D437" s="1"/>
      <c r="E437" s="183"/>
      <c r="F437" s="183"/>
      <c r="G437" s="183"/>
    </row>
    <row r="438" ht="15.75" customHeight="1">
      <c r="A438" s="1"/>
      <c r="B438" s="1"/>
      <c r="C438" s="1"/>
      <c r="D438" s="1"/>
      <c r="E438" s="183"/>
      <c r="F438" s="183"/>
      <c r="G438" s="183"/>
    </row>
    <row r="439" ht="15.75" customHeight="1">
      <c r="A439" s="1"/>
      <c r="B439" s="1"/>
      <c r="C439" s="1"/>
      <c r="D439" s="1"/>
      <c r="E439" s="183"/>
      <c r="F439" s="183"/>
      <c r="G439" s="183"/>
    </row>
    <row r="440" ht="15.75" customHeight="1">
      <c r="A440" s="1"/>
      <c r="B440" s="1"/>
      <c r="C440" s="1"/>
      <c r="D440" s="1"/>
      <c r="E440" s="183"/>
      <c r="F440" s="183"/>
      <c r="G440" s="183"/>
    </row>
    <row r="441" ht="15.75" customHeight="1">
      <c r="A441" s="1"/>
      <c r="B441" s="1"/>
      <c r="C441" s="1"/>
      <c r="D441" s="1"/>
      <c r="E441" s="183"/>
      <c r="F441" s="183"/>
      <c r="G441" s="183"/>
    </row>
    <row r="442" ht="15.75" customHeight="1">
      <c r="A442" s="1"/>
      <c r="B442" s="1"/>
      <c r="C442" s="1"/>
      <c r="D442" s="1"/>
      <c r="E442" s="183"/>
      <c r="F442" s="183"/>
      <c r="G442" s="183"/>
    </row>
    <row r="443" ht="15.75" customHeight="1">
      <c r="A443" s="1"/>
      <c r="B443" s="1"/>
      <c r="C443" s="1"/>
      <c r="D443" s="1"/>
      <c r="E443" s="183"/>
      <c r="F443" s="183"/>
      <c r="G443" s="183"/>
    </row>
    <row r="444" ht="15.75" customHeight="1">
      <c r="A444" s="1"/>
      <c r="B444" s="1"/>
      <c r="C444" s="1"/>
      <c r="D444" s="1"/>
      <c r="E444" s="183"/>
      <c r="F444" s="183"/>
      <c r="G444" s="183"/>
    </row>
    <row r="445" ht="15.75" customHeight="1">
      <c r="A445" s="1"/>
      <c r="B445" s="1"/>
      <c r="C445" s="1"/>
      <c r="D445" s="1"/>
      <c r="E445" s="183"/>
      <c r="F445" s="183"/>
      <c r="G445" s="183"/>
    </row>
    <row r="446" ht="15.75" customHeight="1">
      <c r="A446" s="1"/>
      <c r="B446" s="1"/>
      <c r="C446" s="1"/>
      <c r="D446" s="1"/>
      <c r="E446" s="183"/>
      <c r="F446" s="183"/>
      <c r="G446" s="183"/>
    </row>
    <row r="447" ht="15.75" customHeight="1">
      <c r="A447" s="1"/>
      <c r="B447" s="1"/>
      <c r="C447" s="1"/>
      <c r="D447" s="1"/>
      <c r="E447" s="183"/>
      <c r="F447" s="183"/>
      <c r="G447" s="183"/>
    </row>
    <row r="448" ht="15.75" customHeight="1">
      <c r="A448" s="1"/>
      <c r="B448" s="1"/>
      <c r="C448" s="1"/>
      <c r="D448" s="1"/>
      <c r="E448" s="183"/>
      <c r="F448" s="183"/>
      <c r="G448" s="183"/>
    </row>
    <row r="449" ht="15.75" customHeight="1">
      <c r="A449" s="1"/>
      <c r="B449" s="1"/>
      <c r="C449" s="1"/>
      <c r="D449" s="1"/>
      <c r="E449" s="183"/>
      <c r="F449" s="183"/>
      <c r="G449" s="183"/>
    </row>
    <row r="450" ht="15.75" customHeight="1">
      <c r="A450" s="1"/>
      <c r="B450" s="1"/>
      <c r="C450" s="1"/>
      <c r="D450" s="1"/>
      <c r="E450" s="183"/>
      <c r="F450" s="183"/>
      <c r="G450" s="183"/>
    </row>
    <row r="451" ht="15.75" customHeight="1">
      <c r="A451" s="1"/>
      <c r="B451" s="1"/>
      <c r="C451" s="1"/>
      <c r="D451" s="1"/>
      <c r="E451" s="183"/>
      <c r="F451" s="183"/>
      <c r="G451" s="183"/>
    </row>
    <row r="452" ht="15.75" customHeight="1">
      <c r="A452" s="1"/>
      <c r="B452" s="1"/>
      <c r="C452" s="1"/>
      <c r="D452" s="1"/>
      <c r="E452" s="183"/>
      <c r="F452" s="183"/>
      <c r="G452" s="183"/>
    </row>
    <row r="453" ht="15.75" customHeight="1">
      <c r="A453" s="1"/>
      <c r="B453" s="1"/>
      <c r="C453" s="1"/>
      <c r="D453" s="1"/>
      <c r="E453" s="183"/>
      <c r="F453" s="183"/>
      <c r="G453" s="183"/>
    </row>
    <row r="454" ht="15.75" customHeight="1">
      <c r="A454" s="1"/>
      <c r="B454" s="1"/>
      <c r="C454" s="1"/>
      <c r="D454" s="1"/>
      <c r="E454" s="183"/>
      <c r="F454" s="183"/>
      <c r="G454" s="183"/>
    </row>
    <row r="455" ht="15.75" customHeight="1">
      <c r="A455" s="1"/>
      <c r="B455" s="1"/>
      <c r="C455" s="1"/>
      <c r="D455" s="1"/>
      <c r="E455" s="183"/>
      <c r="F455" s="183"/>
      <c r="G455" s="183"/>
    </row>
    <row r="456" ht="15.75" customHeight="1">
      <c r="A456" s="1"/>
      <c r="B456" s="1"/>
      <c r="C456" s="1"/>
      <c r="D456" s="1"/>
      <c r="E456" s="183"/>
      <c r="F456" s="183"/>
      <c r="G456" s="183"/>
    </row>
    <row r="457" ht="15.75" customHeight="1">
      <c r="A457" s="1"/>
      <c r="B457" s="1"/>
      <c r="C457" s="1"/>
      <c r="D457" s="1"/>
      <c r="E457" s="183"/>
      <c r="F457" s="183"/>
      <c r="G457" s="183"/>
    </row>
    <row r="458" ht="15.75" customHeight="1">
      <c r="A458" s="1"/>
      <c r="B458" s="1"/>
      <c r="C458" s="1"/>
      <c r="D458" s="1"/>
      <c r="E458" s="183"/>
      <c r="F458" s="183"/>
      <c r="G458" s="183"/>
    </row>
    <row r="459" ht="15.75" customHeight="1">
      <c r="A459" s="1"/>
      <c r="B459" s="1"/>
      <c r="C459" s="1"/>
      <c r="D459" s="1"/>
      <c r="E459" s="183"/>
      <c r="F459" s="183"/>
      <c r="G459" s="183"/>
    </row>
    <row r="460" ht="15.75" customHeight="1">
      <c r="A460" s="1"/>
      <c r="B460" s="1"/>
      <c r="C460" s="1"/>
      <c r="D460" s="1"/>
      <c r="E460" s="183"/>
      <c r="F460" s="183"/>
      <c r="G460" s="183"/>
    </row>
    <row r="461" ht="15.75" customHeight="1">
      <c r="A461" s="1"/>
      <c r="B461" s="1"/>
      <c r="C461" s="1"/>
      <c r="D461" s="1"/>
      <c r="E461" s="183"/>
      <c r="F461" s="183"/>
      <c r="G461" s="183"/>
    </row>
    <row r="462" ht="15.75" customHeight="1">
      <c r="A462" s="1"/>
      <c r="B462" s="1"/>
      <c r="C462" s="1"/>
      <c r="D462" s="1"/>
      <c r="E462" s="183"/>
      <c r="F462" s="183"/>
      <c r="G462" s="183"/>
    </row>
    <row r="463" ht="15.75" customHeight="1">
      <c r="A463" s="1"/>
      <c r="B463" s="1"/>
      <c r="C463" s="1"/>
      <c r="D463" s="1"/>
      <c r="E463" s="183"/>
      <c r="F463" s="183"/>
      <c r="G463" s="183"/>
    </row>
    <row r="464" ht="15.75" customHeight="1">
      <c r="A464" s="1"/>
      <c r="B464" s="1"/>
      <c r="C464" s="1"/>
      <c r="D464" s="1"/>
      <c r="E464" s="183"/>
      <c r="F464" s="183"/>
      <c r="G464" s="183"/>
    </row>
    <row r="465" ht="15.75" customHeight="1">
      <c r="A465" s="1"/>
      <c r="B465" s="1"/>
      <c r="C465" s="1"/>
      <c r="D465" s="1"/>
      <c r="E465" s="183"/>
      <c r="F465" s="183"/>
      <c r="G465" s="183"/>
    </row>
    <row r="466" ht="15.75" customHeight="1">
      <c r="A466" s="1"/>
      <c r="B466" s="1"/>
      <c r="C466" s="1"/>
      <c r="D466" s="1"/>
      <c r="E466" s="183"/>
      <c r="F466" s="183"/>
      <c r="G466" s="183"/>
    </row>
    <row r="467" ht="15.75" customHeight="1">
      <c r="A467" s="1"/>
      <c r="B467" s="1"/>
      <c r="C467" s="1"/>
      <c r="D467" s="1"/>
      <c r="E467" s="183"/>
      <c r="F467" s="183"/>
      <c r="G467" s="183"/>
    </row>
    <row r="468" ht="15.75" customHeight="1">
      <c r="A468" s="1"/>
      <c r="B468" s="1"/>
      <c r="C468" s="1"/>
      <c r="D468" s="1"/>
      <c r="E468" s="183"/>
      <c r="F468" s="183"/>
      <c r="G468" s="183"/>
    </row>
    <row r="469" ht="15.75" customHeight="1">
      <c r="A469" s="1"/>
      <c r="B469" s="1"/>
      <c r="C469" s="1"/>
      <c r="D469" s="1"/>
      <c r="E469" s="183"/>
      <c r="F469" s="183"/>
      <c r="G469" s="183"/>
    </row>
    <row r="470" ht="15.75" customHeight="1">
      <c r="A470" s="1"/>
      <c r="B470" s="1"/>
      <c r="C470" s="1"/>
      <c r="D470" s="1"/>
      <c r="E470" s="183"/>
      <c r="F470" s="183"/>
      <c r="G470" s="183"/>
    </row>
    <row r="471" ht="15.75" customHeight="1">
      <c r="A471" s="1"/>
      <c r="B471" s="1"/>
      <c r="C471" s="1"/>
      <c r="D471" s="1"/>
      <c r="E471" s="183"/>
      <c r="F471" s="183"/>
      <c r="G471" s="183"/>
    </row>
    <row r="472" ht="15.75" customHeight="1">
      <c r="A472" s="1"/>
      <c r="B472" s="1"/>
      <c r="C472" s="1"/>
      <c r="D472" s="1"/>
      <c r="E472" s="183"/>
      <c r="F472" s="183"/>
      <c r="G472" s="183"/>
    </row>
    <row r="473" ht="15.75" customHeight="1">
      <c r="A473" s="1"/>
      <c r="B473" s="1"/>
      <c r="C473" s="1"/>
      <c r="D473" s="1"/>
      <c r="E473" s="183"/>
      <c r="F473" s="183"/>
      <c r="G473" s="183"/>
    </row>
    <row r="474" ht="15.75" customHeight="1">
      <c r="A474" s="1"/>
      <c r="B474" s="1"/>
      <c r="C474" s="1"/>
      <c r="D474" s="1"/>
      <c r="E474" s="183"/>
      <c r="F474" s="183"/>
      <c r="G474" s="183"/>
    </row>
    <row r="475" ht="15.75" customHeight="1">
      <c r="A475" s="1"/>
      <c r="B475" s="1"/>
      <c r="C475" s="1"/>
      <c r="D475" s="1"/>
      <c r="E475" s="183"/>
      <c r="F475" s="183"/>
      <c r="G475" s="183"/>
    </row>
    <row r="476" ht="15.75" customHeight="1">
      <c r="A476" s="1"/>
      <c r="B476" s="1"/>
      <c r="C476" s="1"/>
      <c r="D476" s="1"/>
      <c r="E476" s="183"/>
      <c r="F476" s="183"/>
      <c r="G476" s="183"/>
    </row>
    <row r="477" ht="15.75" customHeight="1">
      <c r="A477" s="1"/>
      <c r="B477" s="1"/>
      <c r="C477" s="1"/>
      <c r="D477" s="1"/>
      <c r="E477" s="183"/>
      <c r="F477" s="183"/>
      <c r="G477" s="183"/>
    </row>
    <row r="478" ht="15.75" customHeight="1">
      <c r="A478" s="1"/>
      <c r="B478" s="1"/>
      <c r="C478" s="1"/>
      <c r="D478" s="1"/>
      <c r="E478" s="183"/>
      <c r="F478" s="183"/>
      <c r="G478" s="183"/>
    </row>
    <row r="479" ht="15.75" customHeight="1">
      <c r="A479" s="1"/>
      <c r="B479" s="1"/>
      <c r="C479" s="1"/>
      <c r="D479" s="1"/>
      <c r="E479" s="183"/>
      <c r="F479" s="183"/>
      <c r="G479" s="183"/>
    </row>
    <row r="480" ht="15.75" customHeight="1">
      <c r="A480" s="1"/>
      <c r="B480" s="1"/>
      <c r="C480" s="1"/>
      <c r="D480" s="1"/>
      <c r="E480" s="183"/>
      <c r="F480" s="183"/>
      <c r="G480" s="183"/>
    </row>
    <row r="481" ht="15.75" customHeight="1">
      <c r="A481" s="1"/>
      <c r="B481" s="1"/>
      <c r="C481" s="1"/>
      <c r="D481" s="1"/>
      <c r="E481" s="183"/>
      <c r="F481" s="183"/>
      <c r="G481" s="183"/>
    </row>
    <row r="482" ht="15.75" customHeight="1">
      <c r="A482" s="1"/>
      <c r="B482" s="1"/>
      <c r="C482" s="1"/>
      <c r="D482" s="1"/>
      <c r="E482" s="183"/>
      <c r="F482" s="183"/>
      <c r="G482" s="183"/>
    </row>
    <row r="483" ht="15.75" customHeight="1">
      <c r="A483" s="1"/>
      <c r="B483" s="1"/>
      <c r="C483" s="1"/>
      <c r="D483" s="1"/>
      <c r="E483" s="183"/>
      <c r="F483" s="183"/>
      <c r="G483" s="183"/>
    </row>
    <row r="484" ht="15.75" customHeight="1">
      <c r="A484" s="1"/>
      <c r="B484" s="1"/>
      <c r="C484" s="1"/>
      <c r="D484" s="1"/>
      <c r="E484" s="183"/>
      <c r="F484" s="183"/>
      <c r="G484" s="183"/>
    </row>
    <row r="485" ht="15.75" customHeight="1">
      <c r="A485" s="1"/>
      <c r="B485" s="1"/>
      <c r="C485" s="1"/>
      <c r="D485" s="1"/>
      <c r="E485" s="183"/>
      <c r="F485" s="183"/>
      <c r="G485" s="183"/>
    </row>
    <row r="486" ht="15.75" customHeight="1">
      <c r="A486" s="1"/>
      <c r="B486" s="1"/>
      <c r="C486" s="1"/>
      <c r="D486" s="1"/>
      <c r="E486" s="183"/>
      <c r="F486" s="183"/>
      <c r="G486" s="183"/>
    </row>
    <row r="487" ht="15.75" customHeight="1">
      <c r="A487" s="1"/>
      <c r="B487" s="1"/>
      <c r="C487" s="1"/>
      <c r="D487" s="1"/>
      <c r="E487" s="183"/>
      <c r="F487" s="183"/>
      <c r="G487" s="183"/>
    </row>
    <row r="488" ht="15.75" customHeight="1">
      <c r="A488" s="1"/>
      <c r="B488" s="1"/>
      <c r="C488" s="1"/>
      <c r="D488" s="1"/>
      <c r="E488" s="183"/>
      <c r="F488" s="183"/>
      <c r="G488" s="183"/>
    </row>
    <row r="489" ht="15.75" customHeight="1">
      <c r="A489" s="1"/>
      <c r="B489" s="1"/>
      <c r="C489" s="1"/>
      <c r="D489" s="1"/>
      <c r="E489" s="183"/>
      <c r="F489" s="183"/>
      <c r="G489" s="183"/>
    </row>
    <row r="490" ht="15.75" customHeight="1">
      <c r="A490" s="1"/>
      <c r="B490" s="1"/>
      <c r="C490" s="1"/>
      <c r="D490" s="1"/>
      <c r="E490" s="183"/>
      <c r="F490" s="183"/>
      <c r="G490" s="183"/>
    </row>
    <row r="491" ht="15.75" customHeight="1">
      <c r="A491" s="1"/>
      <c r="B491" s="1"/>
      <c r="C491" s="1"/>
      <c r="D491" s="1"/>
      <c r="E491" s="183"/>
      <c r="F491" s="183"/>
      <c r="G491" s="183"/>
    </row>
    <row r="492" ht="15.75" customHeight="1">
      <c r="A492" s="1"/>
      <c r="B492" s="1"/>
      <c r="C492" s="1"/>
      <c r="D492" s="1"/>
      <c r="E492" s="183"/>
      <c r="F492" s="183"/>
      <c r="G492" s="183"/>
    </row>
    <row r="493" ht="15.75" customHeight="1">
      <c r="A493" s="1"/>
      <c r="B493" s="1"/>
      <c r="C493" s="1"/>
      <c r="D493" s="1"/>
      <c r="E493" s="183"/>
      <c r="F493" s="183"/>
      <c r="G493" s="183"/>
    </row>
    <row r="494" ht="15.75" customHeight="1">
      <c r="A494" s="1"/>
      <c r="B494" s="1"/>
      <c r="C494" s="1"/>
      <c r="D494" s="1"/>
      <c r="E494" s="183"/>
      <c r="F494" s="183"/>
      <c r="G494" s="183"/>
    </row>
    <row r="495" ht="15.75" customHeight="1">
      <c r="A495" s="1"/>
      <c r="B495" s="1"/>
      <c r="C495" s="1"/>
      <c r="D495" s="1"/>
      <c r="E495" s="183"/>
      <c r="F495" s="183"/>
      <c r="G495" s="183"/>
    </row>
    <row r="496" ht="15.75" customHeight="1">
      <c r="A496" s="1"/>
      <c r="B496" s="1"/>
      <c r="C496" s="1"/>
      <c r="D496" s="1"/>
      <c r="E496" s="183"/>
      <c r="F496" s="183"/>
      <c r="G496" s="183"/>
    </row>
    <row r="497" ht="15.75" customHeight="1">
      <c r="A497" s="1"/>
      <c r="B497" s="1"/>
      <c r="C497" s="1"/>
      <c r="D497" s="1"/>
      <c r="E497" s="183"/>
      <c r="F497" s="183"/>
      <c r="G497" s="183"/>
    </row>
    <row r="498" ht="15.75" customHeight="1">
      <c r="A498" s="1"/>
      <c r="B498" s="1"/>
      <c r="C498" s="1"/>
      <c r="D498" s="1"/>
      <c r="E498" s="183"/>
      <c r="F498" s="183"/>
      <c r="G498" s="183"/>
    </row>
    <row r="499" ht="15.75" customHeight="1">
      <c r="A499" s="1"/>
      <c r="B499" s="1"/>
      <c r="C499" s="1"/>
      <c r="D499" s="1"/>
      <c r="E499" s="183"/>
      <c r="F499" s="183"/>
      <c r="G499" s="183"/>
    </row>
    <row r="500" ht="15.75" customHeight="1">
      <c r="A500" s="1"/>
      <c r="B500" s="1"/>
      <c r="C500" s="1"/>
      <c r="D500" s="1"/>
      <c r="E500" s="183"/>
      <c r="F500" s="183"/>
      <c r="G500" s="183"/>
    </row>
    <row r="501" ht="15.75" customHeight="1">
      <c r="A501" s="1"/>
      <c r="B501" s="1"/>
      <c r="C501" s="1"/>
      <c r="D501" s="1"/>
      <c r="E501" s="183"/>
      <c r="F501" s="183"/>
      <c r="G501" s="183"/>
    </row>
    <row r="502" ht="15.75" customHeight="1">
      <c r="A502" s="1"/>
      <c r="B502" s="1"/>
      <c r="C502" s="1"/>
      <c r="D502" s="1"/>
      <c r="E502" s="183"/>
      <c r="F502" s="183"/>
      <c r="G502" s="183"/>
    </row>
    <row r="503" ht="15.75" customHeight="1">
      <c r="A503" s="1"/>
      <c r="B503" s="1"/>
      <c r="C503" s="1"/>
      <c r="D503" s="1"/>
      <c r="E503" s="183"/>
      <c r="F503" s="183"/>
      <c r="G503" s="183"/>
    </row>
    <row r="504" ht="15.75" customHeight="1">
      <c r="A504" s="1"/>
      <c r="B504" s="1"/>
      <c r="C504" s="1"/>
      <c r="D504" s="1"/>
      <c r="E504" s="183"/>
      <c r="F504" s="183"/>
      <c r="G504" s="183"/>
    </row>
    <row r="505" ht="15.75" customHeight="1">
      <c r="A505" s="1"/>
      <c r="B505" s="1"/>
      <c r="C505" s="1"/>
      <c r="D505" s="1"/>
      <c r="E505" s="183"/>
      <c r="F505" s="183"/>
      <c r="G505" s="183"/>
    </row>
    <row r="506" ht="15.75" customHeight="1">
      <c r="A506" s="1"/>
      <c r="B506" s="1"/>
      <c r="C506" s="1"/>
      <c r="D506" s="1"/>
      <c r="E506" s="183"/>
      <c r="F506" s="183"/>
      <c r="G506" s="183"/>
    </row>
    <row r="507" ht="15.75" customHeight="1">
      <c r="A507" s="1"/>
      <c r="B507" s="1"/>
      <c r="C507" s="1"/>
      <c r="D507" s="1"/>
      <c r="E507" s="183"/>
      <c r="F507" s="183"/>
      <c r="G507" s="183"/>
    </row>
    <row r="508" ht="15.75" customHeight="1">
      <c r="A508" s="1"/>
      <c r="B508" s="1"/>
      <c r="C508" s="1"/>
      <c r="D508" s="1"/>
      <c r="E508" s="183"/>
      <c r="F508" s="183"/>
      <c r="G508" s="183"/>
    </row>
    <row r="509" ht="15.75" customHeight="1">
      <c r="A509" s="1"/>
      <c r="B509" s="1"/>
      <c r="C509" s="1"/>
      <c r="D509" s="1"/>
      <c r="E509" s="183"/>
      <c r="F509" s="183"/>
      <c r="G509" s="183"/>
    </row>
    <row r="510" ht="15.75" customHeight="1">
      <c r="A510" s="1"/>
      <c r="B510" s="1"/>
      <c r="C510" s="1"/>
      <c r="D510" s="1"/>
      <c r="E510" s="183"/>
      <c r="F510" s="183"/>
      <c r="G510" s="183"/>
    </row>
    <row r="511" ht="15.75" customHeight="1">
      <c r="A511" s="1"/>
      <c r="B511" s="1"/>
      <c r="C511" s="1"/>
      <c r="D511" s="1"/>
      <c r="E511" s="183"/>
      <c r="F511" s="183"/>
      <c r="G511" s="183"/>
    </row>
    <row r="512" ht="15.75" customHeight="1">
      <c r="A512" s="1"/>
      <c r="B512" s="1"/>
      <c r="C512" s="1"/>
      <c r="D512" s="1"/>
      <c r="E512" s="183"/>
      <c r="F512" s="183"/>
      <c r="G512" s="183"/>
    </row>
    <row r="513" ht="15.75" customHeight="1">
      <c r="A513" s="1"/>
      <c r="B513" s="1"/>
      <c r="C513" s="1"/>
      <c r="D513" s="1"/>
      <c r="E513" s="183"/>
      <c r="F513" s="183"/>
      <c r="G513" s="183"/>
    </row>
    <row r="514" ht="15.75" customHeight="1">
      <c r="A514" s="1"/>
      <c r="B514" s="1"/>
      <c r="C514" s="1"/>
      <c r="D514" s="1"/>
      <c r="E514" s="183"/>
      <c r="F514" s="183"/>
      <c r="G514" s="183"/>
    </row>
    <row r="515" ht="15.75" customHeight="1">
      <c r="A515" s="1"/>
      <c r="B515" s="1"/>
      <c r="C515" s="1"/>
      <c r="D515" s="1"/>
      <c r="E515" s="183"/>
      <c r="F515" s="183"/>
      <c r="G515" s="183"/>
    </row>
    <row r="516" ht="15.75" customHeight="1">
      <c r="A516" s="1"/>
      <c r="B516" s="1"/>
      <c r="C516" s="1"/>
      <c r="D516" s="1"/>
      <c r="E516" s="183"/>
      <c r="F516" s="183"/>
      <c r="G516" s="183"/>
    </row>
    <row r="517" ht="15.75" customHeight="1">
      <c r="A517" s="1"/>
      <c r="B517" s="1"/>
      <c r="C517" s="1"/>
      <c r="D517" s="1"/>
      <c r="E517" s="183"/>
      <c r="F517" s="183"/>
      <c r="G517" s="183"/>
    </row>
    <row r="518" ht="15.75" customHeight="1">
      <c r="A518" s="1"/>
      <c r="B518" s="1"/>
      <c r="C518" s="1"/>
      <c r="D518" s="1"/>
      <c r="E518" s="183"/>
      <c r="F518" s="183"/>
      <c r="G518" s="183"/>
    </row>
    <row r="519" ht="15.75" customHeight="1">
      <c r="A519" s="1"/>
      <c r="B519" s="1"/>
      <c r="C519" s="1"/>
      <c r="D519" s="1"/>
      <c r="E519" s="183"/>
      <c r="F519" s="183"/>
      <c r="G519" s="183"/>
    </row>
    <row r="520" ht="15.75" customHeight="1">
      <c r="A520" s="1"/>
      <c r="B520" s="1"/>
      <c r="C520" s="1"/>
      <c r="D520" s="1"/>
      <c r="E520" s="183"/>
      <c r="F520" s="183"/>
      <c r="G520" s="183"/>
    </row>
    <row r="521" ht="15.75" customHeight="1">
      <c r="A521" s="1"/>
      <c r="B521" s="1"/>
      <c r="C521" s="1"/>
      <c r="D521" s="1"/>
      <c r="E521" s="183"/>
      <c r="F521" s="183"/>
      <c r="G521" s="183"/>
    </row>
    <row r="522" ht="15.75" customHeight="1">
      <c r="A522" s="1"/>
      <c r="B522" s="1"/>
      <c r="C522" s="1"/>
      <c r="D522" s="1"/>
      <c r="E522" s="183"/>
      <c r="F522" s="183"/>
      <c r="G522" s="183"/>
    </row>
    <row r="523" ht="15.75" customHeight="1">
      <c r="A523" s="1"/>
      <c r="B523" s="1"/>
      <c r="C523" s="1"/>
      <c r="D523" s="1"/>
      <c r="E523" s="183"/>
      <c r="F523" s="183"/>
      <c r="G523" s="183"/>
    </row>
    <row r="524" ht="15.75" customHeight="1">
      <c r="A524" s="1"/>
      <c r="B524" s="1"/>
      <c r="C524" s="1"/>
      <c r="D524" s="1"/>
      <c r="E524" s="183"/>
      <c r="F524" s="183"/>
      <c r="G524" s="183"/>
    </row>
    <row r="525" ht="15.75" customHeight="1">
      <c r="A525" s="1"/>
      <c r="B525" s="1"/>
      <c r="C525" s="1"/>
      <c r="D525" s="1"/>
      <c r="E525" s="183"/>
      <c r="F525" s="183"/>
      <c r="G525" s="183"/>
    </row>
    <row r="526" ht="15.75" customHeight="1">
      <c r="A526" s="1"/>
      <c r="B526" s="1"/>
      <c r="C526" s="1"/>
      <c r="D526" s="1"/>
      <c r="E526" s="183"/>
      <c r="F526" s="183"/>
      <c r="G526" s="183"/>
    </row>
    <row r="527" ht="15.75" customHeight="1">
      <c r="A527" s="1"/>
      <c r="B527" s="1"/>
      <c r="C527" s="1"/>
      <c r="D527" s="1"/>
      <c r="E527" s="183"/>
      <c r="F527" s="183"/>
      <c r="G527" s="183"/>
    </row>
    <row r="528" ht="15.75" customHeight="1">
      <c r="A528" s="1"/>
      <c r="B528" s="1"/>
      <c r="C528" s="1"/>
      <c r="D528" s="1"/>
      <c r="E528" s="183"/>
      <c r="F528" s="183"/>
      <c r="G528" s="183"/>
    </row>
    <row r="529" ht="15.75" customHeight="1">
      <c r="A529" s="1"/>
      <c r="B529" s="1"/>
      <c r="C529" s="1"/>
      <c r="D529" s="1"/>
      <c r="E529" s="183"/>
      <c r="F529" s="183"/>
      <c r="G529" s="183"/>
    </row>
    <row r="530" ht="15.75" customHeight="1">
      <c r="A530" s="1"/>
      <c r="B530" s="1"/>
      <c r="C530" s="1"/>
      <c r="D530" s="1"/>
      <c r="E530" s="183"/>
      <c r="F530" s="183"/>
      <c r="G530" s="183"/>
    </row>
    <row r="531" ht="15.75" customHeight="1">
      <c r="A531" s="1"/>
      <c r="B531" s="1"/>
      <c r="C531" s="1"/>
      <c r="D531" s="1"/>
      <c r="E531" s="183"/>
      <c r="F531" s="183"/>
      <c r="G531" s="183"/>
    </row>
    <row r="532" ht="15.75" customHeight="1">
      <c r="A532" s="1"/>
      <c r="B532" s="1"/>
      <c r="C532" s="1"/>
      <c r="D532" s="1"/>
      <c r="E532" s="183"/>
      <c r="F532" s="183"/>
      <c r="G532" s="183"/>
    </row>
    <row r="533" ht="15.75" customHeight="1">
      <c r="A533" s="1"/>
      <c r="B533" s="1"/>
      <c r="C533" s="1"/>
      <c r="D533" s="1"/>
      <c r="E533" s="183"/>
      <c r="F533" s="183"/>
      <c r="G533" s="183"/>
    </row>
    <row r="534" ht="15.75" customHeight="1">
      <c r="A534" s="1"/>
      <c r="B534" s="1"/>
      <c r="C534" s="1"/>
      <c r="D534" s="1"/>
      <c r="E534" s="183"/>
      <c r="F534" s="183"/>
      <c r="G534" s="183"/>
    </row>
    <row r="535" ht="15.75" customHeight="1">
      <c r="A535" s="1"/>
      <c r="B535" s="1"/>
      <c r="C535" s="1"/>
      <c r="D535" s="1"/>
      <c r="E535" s="183"/>
      <c r="F535" s="183"/>
      <c r="G535" s="183"/>
    </row>
    <row r="536" ht="15.75" customHeight="1">
      <c r="A536" s="1"/>
      <c r="B536" s="1"/>
      <c r="C536" s="1"/>
      <c r="D536" s="1"/>
      <c r="E536" s="183"/>
      <c r="F536" s="183"/>
      <c r="G536" s="183"/>
    </row>
    <row r="537" ht="15.75" customHeight="1">
      <c r="A537" s="1"/>
      <c r="B537" s="1"/>
      <c r="C537" s="1"/>
      <c r="D537" s="1"/>
      <c r="E537" s="183"/>
      <c r="F537" s="183"/>
      <c r="G537" s="183"/>
    </row>
    <row r="538" ht="15.75" customHeight="1">
      <c r="A538" s="1"/>
      <c r="B538" s="1"/>
      <c r="C538" s="1"/>
      <c r="D538" s="1"/>
      <c r="E538" s="183"/>
      <c r="F538" s="183"/>
      <c r="G538" s="183"/>
    </row>
    <row r="539" ht="15.75" customHeight="1">
      <c r="A539" s="1"/>
      <c r="B539" s="1"/>
      <c r="C539" s="1"/>
      <c r="D539" s="1"/>
      <c r="E539" s="183"/>
      <c r="F539" s="183"/>
      <c r="G539" s="183"/>
    </row>
    <row r="540" ht="15.75" customHeight="1">
      <c r="A540" s="1"/>
      <c r="B540" s="1"/>
      <c r="C540" s="1"/>
      <c r="D540" s="1"/>
      <c r="E540" s="183"/>
      <c r="F540" s="183"/>
      <c r="G540" s="183"/>
    </row>
    <row r="541" ht="15.75" customHeight="1">
      <c r="A541" s="1"/>
      <c r="B541" s="1"/>
      <c r="C541" s="1"/>
      <c r="D541" s="1"/>
      <c r="E541" s="183"/>
      <c r="F541" s="183"/>
      <c r="G541" s="183"/>
    </row>
    <row r="542" ht="15.75" customHeight="1">
      <c r="A542" s="1"/>
      <c r="B542" s="1"/>
      <c r="C542" s="1"/>
      <c r="D542" s="1"/>
      <c r="E542" s="183"/>
      <c r="F542" s="183"/>
      <c r="G542" s="183"/>
    </row>
    <row r="543" ht="15.75" customHeight="1">
      <c r="A543" s="1"/>
      <c r="B543" s="1"/>
      <c r="C543" s="1"/>
      <c r="D543" s="1"/>
      <c r="E543" s="183"/>
      <c r="F543" s="183"/>
      <c r="G543" s="183"/>
    </row>
    <row r="544" ht="15.75" customHeight="1">
      <c r="A544" s="1"/>
      <c r="B544" s="1"/>
      <c r="C544" s="1"/>
      <c r="D544" s="1"/>
      <c r="E544" s="183"/>
      <c r="F544" s="183"/>
      <c r="G544" s="183"/>
    </row>
    <row r="545" ht="15.75" customHeight="1">
      <c r="A545" s="1"/>
      <c r="B545" s="1"/>
      <c r="C545" s="1"/>
      <c r="D545" s="1"/>
      <c r="E545" s="183"/>
      <c r="F545" s="183"/>
      <c r="G545" s="183"/>
    </row>
    <row r="546" ht="15.75" customHeight="1">
      <c r="A546" s="1"/>
      <c r="B546" s="1"/>
      <c r="C546" s="1"/>
      <c r="D546" s="1"/>
      <c r="E546" s="183"/>
      <c r="F546" s="183"/>
      <c r="G546" s="183"/>
    </row>
    <row r="547" ht="15.75" customHeight="1">
      <c r="A547" s="1"/>
      <c r="B547" s="1"/>
      <c r="C547" s="1"/>
      <c r="D547" s="1"/>
      <c r="E547" s="183"/>
      <c r="F547" s="183"/>
      <c r="G547" s="183"/>
    </row>
    <row r="548" ht="15.75" customHeight="1">
      <c r="A548" s="1"/>
      <c r="B548" s="1"/>
      <c r="C548" s="1"/>
      <c r="D548" s="1"/>
      <c r="E548" s="183"/>
      <c r="F548" s="183"/>
      <c r="G548" s="183"/>
    </row>
    <row r="549" ht="15.75" customHeight="1">
      <c r="A549" s="1"/>
      <c r="B549" s="1"/>
      <c r="C549" s="1"/>
      <c r="D549" s="1"/>
      <c r="E549" s="183"/>
      <c r="F549" s="183"/>
      <c r="G549" s="183"/>
    </row>
    <row r="550" ht="15.75" customHeight="1">
      <c r="A550" s="1"/>
      <c r="B550" s="1"/>
      <c r="C550" s="1"/>
      <c r="D550" s="1"/>
      <c r="E550" s="183"/>
      <c r="F550" s="183"/>
      <c r="G550" s="183"/>
    </row>
    <row r="551" ht="15.75" customHeight="1">
      <c r="A551" s="1"/>
      <c r="B551" s="1"/>
      <c r="C551" s="1"/>
      <c r="D551" s="1"/>
      <c r="E551" s="183"/>
      <c r="F551" s="183"/>
      <c r="G551" s="183"/>
    </row>
    <row r="552" ht="15.75" customHeight="1">
      <c r="A552" s="1"/>
      <c r="B552" s="1"/>
      <c r="C552" s="1"/>
      <c r="D552" s="1"/>
      <c r="E552" s="183"/>
      <c r="F552" s="183"/>
      <c r="G552" s="183"/>
    </row>
    <row r="553" ht="15.75" customHeight="1">
      <c r="A553" s="1"/>
      <c r="B553" s="1"/>
      <c r="C553" s="1"/>
      <c r="D553" s="1"/>
      <c r="E553" s="183"/>
      <c r="F553" s="183"/>
      <c r="G553" s="183"/>
    </row>
    <row r="554" ht="15.75" customHeight="1">
      <c r="A554" s="1"/>
      <c r="B554" s="1"/>
      <c r="C554" s="1"/>
      <c r="D554" s="1"/>
      <c r="E554" s="183"/>
      <c r="F554" s="183"/>
      <c r="G554" s="183"/>
    </row>
    <row r="555" ht="15.75" customHeight="1">
      <c r="A555" s="1"/>
      <c r="B555" s="1"/>
      <c r="C555" s="1"/>
      <c r="D555" s="1"/>
      <c r="E555" s="183"/>
      <c r="F555" s="183"/>
      <c r="G555" s="183"/>
    </row>
    <row r="556" ht="15.75" customHeight="1">
      <c r="A556" s="1"/>
      <c r="B556" s="1"/>
      <c r="C556" s="1"/>
      <c r="D556" s="1"/>
      <c r="E556" s="183"/>
      <c r="F556" s="183"/>
      <c r="G556" s="183"/>
    </row>
    <row r="557" ht="15.75" customHeight="1">
      <c r="A557" s="1"/>
      <c r="B557" s="1"/>
      <c r="C557" s="1"/>
      <c r="D557" s="1"/>
      <c r="E557" s="183"/>
      <c r="F557" s="183"/>
      <c r="G557" s="183"/>
    </row>
    <row r="558" ht="15.75" customHeight="1">
      <c r="A558" s="1"/>
      <c r="B558" s="1"/>
      <c r="C558" s="1"/>
      <c r="D558" s="1"/>
      <c r="E558" s="183"/>
      <c r="F558" s="183"/>
      <c r="G558" s="183"/>
    </row>
    <row r="559" ht="15.75" customHeight="1">
      <c r="A559" s="1"/>
      <c r="B559" s="1"/>
      <c r="C559" s="1"/>
      <c r="D559" s="1"/>
      <c r="E559" s="183"/>
      <c r="F559" s="183"/>
      <c r="G559" s="183"/>
    </row>
    <row r="560" ht="15.75" customHeight="1">
      <c r="A560" s="1"/>
      <c r="B560" s="1"/>
      <c r="C560" s="1"/>
      <c r="D560" s="1"/>
      <c r="E560" s="183"/>
      <c r="F560" s="183"/>
      <c r="G560" s="183"/>
    </row>
    <row r="561" ht="15.75" customHeight="1">
      <c r="A561" s="1"/>
      <c r="B561" s="1"/>
      <c r="C561" s="1"/>
      <c r="D561" s="1"/>
      <c r="E561" s="183"/>
      <c r="F561" s="183"/>
      <c r="G561" s="183"/>
    </row>
    <row r="562" ht="15.75" customHeight="1">
      <c r="A562" s="1"/>
      <c r="B562" s="1"/>
      <c r="C562" s="1"/>
      <c r="D562" s="1"/>
      <c r="E562" s="183"/>
      <c r="F562" s="183"/>
      <c r="G562" s="183"/>
    </row>
    <row r="563" ht="15.75" customHeight="1">
      <c r="A563" s="1"/>
      <c r="B563" s="1"/>
      <c r="C563" s="1"/>
      <c r="D563" s="1"/>
      <c r="E563" s="183"/>
      <c r="F563" s="183"/>
      <c r="G563" s="183"/>
    </row>
    <row r="564" ht="15.75" customHeight="1">
      <c r="A564" s="1"/>
      <c r="B564" s="1"/>
      <c r="C564" s="1"/>
      <c r="D564" s="1"/>
      <c r="E564" s="183"/>
      <c r="F564" s="183"/>
      <c r="G564" s="183"/>
    </row>
    <row r="565" ht="15.75" customHeight="1">
      <c r="A565" s="1"/>
      <c r="B565" s="1"/>
      <c r="C565" s="1"/>
      <c r="D565" s="1"/>
      <c r="E565" s="183"/>
      <c r="F565" s="183"/>
      <c r="G565" s="183"/>
    </row>
    <row r="566" ht="15.75" customHeight="1">
      <c r="A566" s="1"/>
      <c r="B566" s="1"/>
      <c r="C566" s="1"/>
      <c r="D566" s="1"/>
      <c r="E566" s="183"/>
      <c r="F566" s="183"/>
      <c r="G566" s="183"/>
    </row>
    <row r="567" ht="15.75" customHeight="1">
      <c r="A567" s="1"/>
      <c r="B567" s="1"/>
      <c r="C567" s="1"/>
      <c r="D567" s="1"/>
      <c r="E567" s="183"/>
      <c r="F567" s="183"/>
      <c r="G567" s="183"/>
    </row>
    <row r="568" ht="15.75" customHeight="1">
      <c r="A568" s="1"/>
      <c r="B568" s="1"/>
      <c r="C568" s="1"/>
      <c r="D568" s="1"/>
      <c r="E568" s="183"/>
      <c r="F568" s="183"/>
      <c r="G568" s="183"/>
    </row>
    <row r="569" ht="15.75" customHeight="1">
      <c r="A569" s="1"/>
      <c r="B569" s="1"/>
      <c r="C569" s="1"/>
      <c r="D569" s="1"/>
      <c r="E569" s="183"/>
      <c r="F569" s="183"/>
      <c r="G569" s="183"/>
    </row>
    <row r="570" ht="15.75" customHeight="1">
      <c r="A570" s="1"/>
      <c r="B570" s="1"/>
      <c r="C570" s="1"/>
      <c r="D570" s="1"/>
      <c r="E570" s="183"/>
      <c r="F570" s="183"/>
      <c r="G570" s="183"/>
    </row>
    <row r="571" ht="15.75" customHeight="1">
      <c r="A571" s="1"/>
      <c r="B571" s="1"/>
      <c r="C571" s="1"/>
      <c r="D571" s="1"/>
      <c r="E571" s="183"/>
      <c r="F571" s="183"/>
      <c r="G571" s="183"/>
    </row>
    <row r="572" ht="15.75" customHeight="1">
      <c r="A572" s="1"/>
      <c r="B572" s="1"/>
      <c r="C572" s="1"/>
      <c r="D572" s="1"/>
      <c r="E572" s="183"/>
      <c r="F572" s="183"/>
      <c r="G572" s="183"/>
    </row>
    <row r="573" ht="15.75" customHeight="1">
      <c r="A573" s="1"/>
      <c r="B573" s="1"/>
      <c r="C573" s="1"/>
      <c r="D573" s="1"/>
      <c r="E573" s="183"/>
      <c r="F573" s="183"/>
      <c r="G573" s="183"/>
    </row>
    <row r="574" ht="15.75" customHeight="1">
      <c r="A574" s="1"/>
      <c r="B574" s="1"/>
      <c r="C574" s="1"/>
      <c r="D574" s="1"/>
      <c r="E574" s="183"/>
      <c r="F574" s="183"/>
      <c r="G574" s="183"/>
    </row>
    <row r="575" ht="15.75" customHeight="1">
      <c r="A575" s="1"/>
      <c r="B575" s="1"/>
      <c r="C575" s="1"/>
      <c r="D575" s="1"/>
      <c r="E575" s="183"/>
      <c r="F575" s="183"/>
      <c r="G575" s="183"/>
    </row>
    <row r="576" ht="15.75" customHeight="1">
      <c r="A576" s="1"/>
      <c r="B576" s="1"/>
      <c r="C576" s="1"/>
      <c r="D576" s="1"/>
      <c r="E576" s="183"/>
      <c r="F576" s="183"/>
      <c r="G576" s="183"/>
    </row>
    <row r="577" ht="15.75" customHeight="1">
      <c r="A577" s="1"/>
      <c r="B577" s="1"/>
      <c r="C577" s="1"/>
      <c r="D577" s="1"/>
      <c r="E577" s="183"/>
      <c r="F577" s="183"/>
      <c r="G577" s="183"/>
    </row>
    <row r="578" ht="15.75" customHeight="1">
      <c r="A578" s="1"/>
      <c r="B578" s="1"/>
      <c r="C578" s="1"/>
      <c r="D578" s="1"/>
      <c r="E578" s="183"/>
      <c r="F578" s="183"/>
      <c r="G578" s="183"/>
    </row>
    <row r="579" ht="15.75" customHeight="1">
      <c r="A579" s="1"/>
      <c r="B579" s="1"/>
      <c r="C579" s="1"/>
      <c r="D579" s="1"/>
      <c r="E579" s="183"/>
      <c r="F579" s="183"/>
      <c r="G579" s="183"/>
    </row>
    <row r="580" ht="15.75" customHeight="1">
      <c r="A580" s="1"/>
      <c r="B580" s="1"/>
      <c r="C580" s="1"/>
      <c r="D580" s="1"/>
      <c r="E580" s="183"/>
      <c r="F580" s="183"/>
      <c r="G580" s="183"/>
    </row>
    <row r="581" ht="15.75" customHeight="1">
      <c r="A581" s="1"/>
      <c r="B581" s="1"/>
      <c r="C581" s="1"/>
      <c r="D581" s="1"/>
      <c r="E581" s="183"/>
      <c r="F581" s="183"/>
      <c r="G581" s="183"/>
    </row>
    <row r="582" ht="15.75" customHeight="1">
      <c r="A582" s="1"/>
      <c r="B582" s="1"/>
      <c r="C582" s="1"/>
      <c r="D582" s="1"/>
      <c r="E582" s="183"/>
      <c r="F582" s="183"/>
      <c r="G582" s="183"/>
    </row>
    <row r="583" ht="15.75" customHeight="1">
      <c r="A583" s="1"/>
      <c r="B583" s="1"/>
      <c r="C583" s="1"/>
      <c r="D583" s="1"/>
      <c r="E583" s="183"/>
      <c r="F583" s="183"/>
      <c r="G583" s="183"/>
    </row>
    <row r="584" ht="15.75" customHeight="1">
      <c r="A584" s="1"/>
      <c r="B584" s="1"/>
      <c r="C584" s="1"/>
      <c r="D584" s="1"/>
      <c r="E584" s="183"/>
      <c r="F584" s="183"/>
      <c r="G584" s="183"/>
    </row>
    <row r="585" ht="15.75" customHeight="1">
      <c r="A585" s="1"/>
      <c r="B585" s="1"/>
      <c r="C585" s="1"/>
      <c r="D585" s="1"/>
      <c r="E585" s="183"/>
      <c r="F585" s="183"/>
      <c r="G585" s="183"/>
    </row>
    <row r="586" ht="15.75" customHeight="1">
      <c r="A586" s="1"/>
      <c r="B586" s="1"/>
      <c r="C586" s="1"/>
      <c r="D586" s="1"/>
      <c r="E586" s="183"/>
      <c r="F586" s="183"/>
      <c r="G586" s="183"/>
    </row>
    <row r="587" ht="15.75" customHeight="1">
      <c r="A587" s="1"/>
      <c r="B587" s="1"/>
      <c r="C587" s="1"/>
      <c r="D587" s="1"/>
      <c r="E587" s="183"/>
      <c r="F587" s="183"/>
      <c r="G587" s="183"/>
    </row>
    <row r="588" ht="15.75" customHeight="1">
      <c r="A588" s="1"/>
      <c r="B588" s="1"/>
      <c r="C588" s="1"/>
      <c r="D588" s="1"/>
      <c r="E588" s="183"/>
      <c r="F588" s="183"/>
      <c r="G588" s="183"/>
    </row>
    <row r="589" ht="15.75" customHeight="1">
      <c r="A589" s="1"/>
      <c r="B589" s="1"/>
      <c r="C589" s="1"/>
      <c r="D589" s="1"/>
      <c r="E589" s="183"/>
      <c r="F589" s="183"/>
      <c r="G589" s="183"/>
    </row>
    <row r="590" ht="15.75" customHeight="1">
      <c r="A590" s="1"/>
      <c r="B590" s="1"/>
      <c r="C590" s="1"/>
      <c r="D590" s="1"/>
      <c r="E590" s="183"/>
      <c r="F590" s="183"/>
      <c r="G590" s="183"/>
    </row>
    <row r="591" ht="15.75" customHeight="1">
      <c r="A591" s="1"/>
      <c r="B591" s="1"/>
      <c r="C591" s="1"/>
      <c r="D591" s="1"/>
      <c r="E591" s="183"/>
      <c r="F591" s="183"/>
      <c r="G591" s="183"/>
    </row>
    <row r="592" ht="15.75" customHeight="1">
      <c r="A592" s="1"/>
      <c r="B592" s="1"/>
      <c r="C592" s="1"/>
      <c r="D592" s="1"/>
      <c r="E592" s="183"/>
      <c r="F592" s="183"/>
      <c r="G592" s="183"/>
    </row>
    <row r="593" ht="15.75" customHeight="1">
      <c r="A593" s="1"/>
      <c r="B593" s="1"/>
      <c r="C593" s="1"/>
      <c r="D593" s="1"/>
      <c r="E593" s="183"/>
      <c r="F593" s="183"/>
      <c r="G593" s="183"/>
    </row>
    <row r="594" ht="15.75" customHeight="1">
      <c r="A594" s="1"/>
      <c r="B594" s="1"/>
      <c r="C594" s="1"/>
      <c r="D594" s="1"/>
      <c r="E594" s="183"/>
      <c r="F594" s="183"/>
      <c r="G594" s="183"/>
    </row>
    <row r="595" ht="15.75" customHeight="1">
      <c r="A595" s="1"/>
      <c r="B595" s="1"/>
      <c r="C595" s="1"/>
      <c r="D595" s="1"/>
      <c r="E595" s="183"/>
      <c r="F595" s="183"/>
      <c r="G595" s="183"/>
    </row>
    <row r="596" ht="15.75" customHeight="1">
      <c r="A596" s="1"/>
      <c r="B596" s="1"/>
      <c r="C596" s="1"/>
      <c r="D596" s="1"/>
      <c r="E596" s="183"/>
      <c r="F596" s="183"/>
      <c r="G596" s="183"/>
    </row>
    <row r="597" ht="15.75" customHeight="1">
      <c r="A597" s="1"/>
      <c r="B597" s="1"/>
      <c r="C597" s="1"/>
      <c r="D597" s="1"/>
      <c r="E597" s="183"/>
      <c r="F597" s="183"/>
      <c r="G597" s="183"/>
    </row>
    <row r="598" ht="15.75" customHeight="1">
      <c r="A598" s="1"/>
      <c r="B598" s="1"/>
      <c r="C598" s="1"/>
      <c r="D598" s="1"/>
      <c r="E598" s="183"/>
      <c r="F598" s="183"/>
      <c r="G598" s="183"/>
    </row>
    <row r="599" ht="15.75" customHeight="1">
      <c r="A599" s="1"/>
      <c r="B599" s="1"/>
      <c r="C599" s="1"/>
      <c r="D599" s="1"/>
      <c r="E599" s="183"/>
      <c r="F599" s="183"/>
      <c r="G599" s="183"/>
    </row>
    <row r="600" ht="15.75" customHeight="1">
      <c r="A600" s="1"/>
      <c r="B600" s="1"/>
      <c r="C600" s="1"/>
      <c r="D600" s="1"/>
      <c r="E600" s="183"/>
      <c r="F600" s="183"/>
      <c r="G600" s="183"/>
    </row>
    <row r="601" ht="15.75" customHeight="1">
      <c r="A601" s="1"/>
      <c r="B601" s="1"/>
      <c r="C601" s="1"/>
      <c r="D601" s="1"/>
      <c r="E601" s="183"/>
      <c r="F601" s="183"/>
      <c r="G601" s="183"/>
    </row>
    <row r="602" ht="15.75" customHeight="1">
      <c r="A602" s="1"/>
      <c r="B602" s="1"/>
      <c r="C602" s="1"/>
      <c r="D602" s="1"/>
      <c r="E602" s="183"/>
      <c r="F602" s="183"/>
      <c r="G602" s="183"/>
    </row>
    <row r="603" ht="15.75" customHeight="1">
      <c r="A603" s="1"/>
      <c r="B603" s="1"/>
      <c r="C603" s="1"/>
      <c r="D603" s="1"/>
      <c r="E603" s="183"/>
      <c r="F603" s="183"/>
      <c r="G603" s="183"/>
    </row>
    <row r="604" ht="15.75" customHeight="1">
      <c r="A604" s="1"/>
      <c r="B604" s="1"/>
      <c r="C604" s="1"/>
      <c r="D604" s="1"/>
      <c r="E604" s="183"/>
      <c r="F604" s="183"/>
      <c r="G604" s="183"/>
    </row>
    <row r="605" ht="15.75" customHeight="1">
      <c r="A605" s="1"/>
      <c r="B605" s="1"/>
      <c r="C605" s="1"/>
      <c r="D605" s="1"/>
      <c r="E605" s="183"/>
      <c r="F605" s="183"/>
      <c r="G605" s="183"/>
    </row>
    <row r="606" ht="15.75" customHeight="1">
      <c r="A606" s="1"/>
      <c r="B606" s="1"/>
      <c r="C606" s="1"/>
      <c r="D606" s="1"/>
      <c r="E606" s="183"/>
      <c r="F606" s="183"/>
      <c r="G606" s="183"/>
    </row>
    <row r="607" ht="15.75" customHeight="1">
      <c r="A607" s="1"/>
      <c r="B607" s="1"/>
      <c r="C607" s="1"/>
      <c r="D607" s="1"/>
      <c r="E607" s="183"/>
      <c r="F607" s="183"/>
      <c r="G607" s="183"/>
    </row>
    <row r="608" ht="15.75" customHeight="1">
      <c r="A608" s="1"/>
      <c r="B608" s="1"/>
      <c r="C608" s="1"/>
      <c r="D608" s="1"/>
      <c r="E608" s="183"/>
      <c r="F608" s="183"/>
      <c r="G608" s="183"/>
    </row>
    <row r="609" ht="15.75" customHeight="1">
      <c r="A609" s="1"/>
      <c r="B609" s="1"/>
      <c r="C609" s="1"/>
      <c r="D609" s="1"/>
      <c r="E609" s="183"/>
      <c r="F609" s="183"/>
      <c r="G609" s="183"/>
    </row>
    <row r="610" ht="15.75" customHeight="1">
      <c r="A610" s="1"/>
      <c r="B610" s="1"/>
      <c r="C610" s="1"/>
      <c r="D610" s="1"/>
      <c r="E610" s="183"/>
      <c r="F610" s="183"/>
      <c r="G610" s="183"/>
    </row>
    <row r="611" ht="15.75" customHeight="1">
      <c r="A611" s="1"/>
      <c r="B611" s="1"/>
      <c r="C611" s="1"/>
      <c r="D611" s="1"/>
      <c r="E611" s="183"/>
      <c r="F611" s="183"/>
      <c r="G611" s="183"/>
    </row>
    <row r="612" ht="15.75" customHeight="1">
      <c r="A612" s="1"/>
      <c r="B612" s="1"/>
      <c r="C612" s="1"/>
      <c r="D612" s="1"/>
      <c r="E612" s="183"/>
      <c r="F612" s="183"/>
      <c r="G612" s="183"/>
    </row>
    <row r="613" ht="15.75" customHeight="1">
      <c r="A613" s="1"/>
      <c r="B613" s="1"/>
      <c r="C613" s="1"/>
      <c r="D613" s="1"/>
      <c r="E613" s="183"/>
      <c r="F613" s="183"/>
      <c r="G613" s="183"/>
    </row>
    <row r="614" ht="15.75" customHeight="1">
      <c r="A614" s="1"/>
      <c r="B614" s="1"/>
      <c r="C614" s="1"/>
      <c r="D614" s="1"/>
      <c r="E614" s="183"/>
      <c r="F614" s="183"/>
      <c r="G614" s="183"/>
    </row>
    <row r="615" ht="15.75" customHeight="1">
      <c r="A615" s="1"/>
      <c r="B615" s="1"/>
      <c r="C615" s="1"/>
      <c r="D615" s="1"/>
      <c r="E615" s="183"/>
      <c r="F615" s="183"/>
      <c r="G615" s="183"/>
    </row>
    <row r="616" ht="15.75" customHeight="1">
      <c r="A616" s="1"/>
      <c r="B616" s="1"/>
      <c r="C616" s="1"/>
      <c r="D616" s="1"/>
      <c r="E616" s="183"/>
      <c r="F616" s="183"/>
      <c r="G616" s="183"/>
    </row>
    <row r="617" ht="15.75" customHeight="1">
      <c r="A617" s="1"/>
      <c r="B617" s="1"/>
      <c r="C617" s="1"/>
      <c r="D617" s="1"/>
      <c r="E617" s="183"/>
      <c r="F617" s="183"/>
      <c r="G617" s="183"/>
    </row>
    <row r="618" ht="15.75" customHeight="1">
      <c r="A618" s="1"/>
      <c r="B618" s="1"/>
      <c r="C618" s="1"/>
      <c r="D618" s="1"/>
      <c r="E618" s="183"/>
      <c r="F618" s="183"/>
      <c r="G618" s="183"/>
    </row>
    <row r="619" ht="15.75" customHeight="1">
      <c r="A619" s="1"/>
      <c r="B619" s="1"/>
      <c r="C619" s="1"/>
      <c r="D619" s="1"/>
      <c r="E619" s="183"/>
      <c r="F619" s="183"/>
      <c r="G619" s="183"/>
    </row>
    <row r="620" ht="15.75" customHeight="1">
      <c r="A620" s="1"/>
      <c r="B620" s="1"/>
      <c r="C620" s="1"/>
      <c r="D620" s="1"/>
      <c r="E620" s="183"/>
      <c r="F620" s="183"/>
      <c r="G620" s="183"/>
    </row>
    <row r="621" ht="15.75" customHeight="1">
      <c r="A621" s="1"/>
      <c r="B621" s="1"/>
      <c r="C621" s="1"/>
      <c r="D621" s="1"/>
      <c r="E621" s="183"/>
      <c r="F621" s="183"/>
      <c r="G621" s="183"/>
    </row>
    <row r="622" ht="15.75" customHeight="1">
      <c r="A622" s="1"/>
      <c r="B622" s="1"/>
      <c r="C622" s="1"/>
      <c r="D622" s="1"/>
      <c r="E622" s="183"/>
      <c r="F622" s="183"/>
      <c r="G622" s="183"/>
    </row>
    <row r="623" ht="15.75" customHeight="1">
      <c r="A623" s="1"/>
      <c r="B623" s="1"/>
      <c r="C623" s="1"/>
      <c r="D623" s="1"/>
      <c r="E623" s="183"/>
      <c r="F623" s="183"/>
      <c r="G623" s="183"/>
    </row>
    <row r="624" ht="15.75" customHeight="1">
      <c r="A624" s="1"/>
      <c r="B624" s="1"/>
      <c r="C624" s="1"/>
      <c r="D624" s="1"/>
      <c r="E624" s="183"/>
      <c r="F624" s="183"/>
      <c r="G624" s="183"/>
    </row>
    <row r="625" ht="15.75" customHeight="1">
      <c r="A625" s="1"/>
      <c r="B625" s="1"/>
      <c r="C625" s="1"/>
      <c r="D625" s="1"/>
      <c r="E625" s="183"/>
      <c r="F625" s="183"/>
      <c r="G625" s="183"/>
    </row>
    <row r="626" ht="15.75" customHeight="1">
      <c r="A626" s="1"/>
      <c r="B626" s="1"/>
      <c r="C626" s="1"/>
      <c r="D626" s="1"/>
      <c r="E626" s="183"/>
      <c r="F626" s="183"/>
      <c r="G626" s="183"/>
    </row>
    <row r="627" ht="15.75" customHeight="1">
      <c r="A627" s="1"/>
      <c r="B627" s="1"/>
      <c r="C627" s="1"/>
      <c r="D627" s="1"/>
      <c r="E627" s="183"/>
      <c r="F627" s="183"/>
      <c r="G627" s="183"/>
    </row>
    <row r="628" ht="15.75" customHeight="1">
      <c r="A628" s="1"/>
      <c r="B628" s="1"/>
      <c r="C628" s="1"/>
      <c r="D628" s="1"/>
      <c r="E628" s="183"/>
      <c r="F628" s="183"/>
      <c r="G628" s="183"/>
    </row>
    <row r="629" ht="15.75" customHeight="1">
      <c r="A629" s="1"/>
      <c r="B629" s="1"/>
      <c r="C629" s="1"/>
      <c r="D629" s="1"/>
      <c r="E629" s="183"/>
      <c r="F629" s="183"/>
      <c r="G629" s="183"/>
    </row>
    <row r="630" ht="15.75" customHeight="1">
      <c r="A630" s="1"/>
      <c r="B630" s="1"/>
      <c r="C630" s="1"/>
      <c r="D630" s="1"/>
      <c r="E630" s="183"/>
      <c r="F630" s="183"/>
      <c r="G630" s="183"/>
    </row>
    <row r="631" ht="15.75" customHeight="1">
      <c r="A631" s="1"/>
      <c r="B631" s="1"/>
      <c r="C631" s="1"/>
      <c r="D631" s="1"/>
      <c r="E631" s="183"/>
      <c r="F631" s="183"/>
      <c r="G631" s="183"/>
    </row>
    <row r="632" ht="15.75" customHeight="1">
      <c r="A632" s="1"/>
      <c r="B632" s="1"/>
      <c r="C632" s="1"/>
      <c r="D632" s="1"/>
      <c r="E632" s="183"/>
      <c r="F632" s="183"/>
      <c r="G632" s="183"/>
    </row>
    <row r="633" ht="15.75" customHeight="1">
      <c r="A633" s="1"/>
      <c r="B633" s="1"/>
      <c r="C633" s="1"/>
      <c r="D633" s="1"/>
      <c r="E633" s="183"/>
      <c r="F633" s="183"/>
      <c r="G633" s="183"/>
    </row>
    <row r="634" ht="15.75" customHeight="1">
      <c r="A634" s="1"/>
      <c r="B634" s="1"/>
      <c r="C634" s="1"/>
      <c r="D634" s="1"/>
      <c r="E634" s="183"/>
      <c r="F634" s="183"/>
      <c r="G634" s="183"/>
    </row>
    <row r="635" ht="15.75" customHeight="1">
      <c r="A635" s="1"/>
      <c r="B635" s="1"/>
      <c r="C635" s="1"/>
      <c r="D635" s="1"/>
      <c r="E635" s="183"/>
      <c r="F635" s="183"/>
      <c r="G635" s="183"/>
    </row>
    <row r="636" ht="15.75" customHeight="1">
      <c r="A636" s="1"/>
      <c r="B636" s="1"/>
      <c r="C636" s="1"/>
      <c r="D636" s="1"/>
      <c r="E636" s="183"/>
      <c r="F636" s="183"/>
      <c r="G636" s="183"/>
    </row>
    <row r="637" ht="15.75" customHeight="1">
      <c r="A637" s="1"/>
      <c r="B637" s="1"/>
      <c r="C637" s="1"/>
      <c r="D637" s="1"/>
      <c r="E637" s="183"/>
      <c r="F637" s="183"/>
      <c r="G637" s="183"/>
    </row>
    <row r="638" ht="15.75" customHeight="1">
      <c r="A638" s="1"/>
      <c r="B638" s="1"/>
      <c r="C638" s="1"/>
      <c r="D638" s="1"/>
      <c r="E638" s="183"/>
      <c r="F638" s="183"/>
      <c r="G638" s="183"/>
    </row>
    <row r="639" ht="15.75" customHeight="1">
      <c r="A639" s="1"/>
      <c r="B639" s="1"/>
      <c r="C639" s="1"/>
      <c r="D639" s="1"/>
      <c r="E639" s="183"/>
      <c r="F639" s="183"/>
      <c r="G639" s="183"/>
    </row>
    <row r="640" ht="15.75" customHeight="1">
      <c r="A640" s="1"/>
      <c r="B640" s="1"/>
      <c r="C640" s="1"/>
      <c r="D640" s="1"/>
      <c r="E640" s="183"/>
      <c r="F640" s="183"/>
      <c r="G640" s="183"/>
    </row>
    <row r="641" ht="15.75" customHeight="1">
      <c r="A641" s="1"/>
      <c r="B641" s="1"/>
      <c r="C641" s="1"/>
      <c r="D641" s="1"/>
      <c r="E641" s="183"/>
      <c r="F641" s="183"/>
      <c r="G641" s="183"/>
    </row>
    <row r="642" ht="15.75" customHeight="1">
      <c r="A642" s="1"/>
      <c r="B642" s="1"/>
      <c r="C642" s="1"/>
      <c r="D642" s="1"/>
      <c r="E642" s="183"/>
      <c r="F642" s="183"/>
      <c r="G642" s="183"/>
    </row>
    <row r="643" ht="15.75" customHeight="1">
      <c r="A643" s="1"/>
      <c r="B643" s="1"/>
      <c r="C643" s="1"/>
      <c r="D643" s="1"/>
      <c r="E643" s="183"/>
      <c r="F643" s="183"/>
      <c r="G643" s="183"/>
    </row>
    <row r="644" ht="15.75" customHeight="1">
      <c r="A644" s="1"/>
      <c r="B644" s="1"/>
      <c r="C644" s="1"/>
      <c r="D644" s="1"/>
      <c r="E644" s="183"/>
      <c r="F644" s="183"/>
      <c r="G644" s="183"/>
    </row>
    <row r="645" ht="15.75" customHeight="1">
      <c r="A645" s="1"/>
      <c r="B645" s="1"/>
      <c r="C645" s="1"/>
      <c r="D645" s="1"/>
      <c r="E645" s="183"/>
      <c r="F645" s="183"/>
      <c r="G645" s="183"/>
    </row>
    <row r="646" ht="15.75" customHeight="1">
      <c r="A646" s="1"/>
      <c r="B646" s="1"/>
      <c r="C646" s="1"/>
      <c r="D646" s="1"/>
      <c r="E646" s="183"/>
      <c r="F646" s="183"/>
      <c r="G646" s="183"/>
    </row>
    <row r="647" ht="15.75" customHeight="1">
      <c r="A647" s="1"/>
      <c r="B647" s="1"/>
      <c r="C647" s="1"/>
      <c r="D647" s="1"/>
      <c r="E647" s="183"/>
      <c r="F647" s="183"/>
      <c r="G647" s="183"/>
    </row>
    <row r="648" ht="15.75" customHeight="1">
      <c r="A648" s="1"/>
      <c r="B648" s="1"/>
      <c r="C648" s="1"/>
      <c r="D648" s="1"/>
      <c r="E648" s="183"/>
      <c r="F648" s="183"/>
      <c r="G648" s="183"/>
    </row>
    <row r="649" ht="15.75" customHeight="1">
      <c r="A649" s="1"/>
      <c r="B649" s="1"/>
      <c r="C649" s="1"/>
      <c r="D649" s="1"/>
      <c r="E649" s="183"/>
      <c r="F649" s="183"/>
      <c r="G649" s="183"/>
    </row>
    <row r="650" ht="15.75" customHeight="1">
      <c r="A650" s="1"/>
      <c r="B650" s="1"/>
      <c r="C650" s="1"/>
      <c r="D650" s="1"/>
      <c r="E650" s="183"/>
      <c r="F650" s="183"/>
      <c r="G650" s="183"/>
    </row>
    <row r="651" ht="15.75" customHeight="1">
      <c r="A651" s="1"/>
      <c r="B651" s="1"/>
      <c r="C651" s="1"/>
      <c r="D651" s="1"/>
      <c r="E651" s="183"/>
      <c r="F651" s="183"/>
      <c r="G651" s="183"/>
    </row>
    <row r="652" ht="15.75" customHeight="1">
      <c r="A652" s="1"/>
      <c r="B652" s="1"/>
      <c r="C652" s="1"/>
      <c r="D652" s="1"/>
      <c r="E652" s="183"/>
      <c r="F652" s="183"/>
      <c r="G652" s="183"/>
    </row>
    <row r="653" ht="15.75" customHeight="1">
      <c r="A653" s="1"/>
      <c r="B653" s="1"/>
      <c r="C653" s="1"/>
      <c r="D653" s="1"/>
      <c r="E653" s="183"/>
      <c r="F653" s="183"/>
      <c r="G653" s="183"/>
    </row>
    <row r="654" ht="15.75" customHeight="1">
      <c r="A654" s="1"/>
      <c r="B654" s="1"/>
      <c r="C654" s="1"/>
      <c r="D654" s="1"/>
      <c r="E654" s="183"/>
      <c r="F654" s="183"/>
      <c r="G654" s="183"/>
    </row>
    <row r="655" ht="15.75" customHeight="1">
      <c r="A655" s="1"/>
      <c r="B655" s="1"/>
      <c r="C655" s="1"/>
      <c r="D655" s="1"/>
      <c r="E655" s="183"/>
      <c r="F655" s="183"/>
      <c r="G655" s="183"/>
    </row>
    <row r="656" ht="15.75" customHeight="1">
      <c r="A656" s="1"/>
      <c r="B656" s="1"/>
      <c r="C656" s="1"/>
      <c r="D656" s="1"/>
      <c r="E656" s="183"/>
      <c r="F656" s="183"/>
      <c r="G656" s="183"/>
    </row>
    <row r="657" ht="15.75" customHeight="1">
      <c r="A657" s="1"/>
      <c r="B657" s="1"/>
      <c r="C657" s="1"/>
      <c r="D657" s="1"/>
      <c r="E657" s="183"/>
      <c r="F657" s="183"/>
      <c r="G657" s="183"/>
    </row>
    <row r="658" ht="15.75" customHeight="1">
      <c r="A658" s="1"/>
      <c r="B658" s="1"/>
      <c r="C658" s="1"/>
      <c r="D658" s="1"/>
      <c r="E658" s="183"/>
      <c r="F658" s="183"/>
      <c r="G658" s="183"/>
    </row>
    <row r="659" ht="15.75" customHeight="1">
      <c r="A659" s="1"/>
      <c r="B659" s="1"/>
      <c r="C659" s="1"/>
      <c r="D659" s="1"/>
      <c r="E659" s="183"/>
      <c r="F659" s="183"/>
      <c r="G659" s="183"/>
    </row>
    <row r="660" ht="15.75" customHeight="1">
      <c r="A660" s="1"/>
      <c r="B660" s="1"/>
      <c r="C660" s="1"/>
      <c r="D660" s="1"/>
      <c r="E660" s="183"/>
      <c r="F660" s="183"/>
      <c r="G660" s="183"/>
    </row>
    <row r="661" ht="15.75" customHeight="1">
      <c r="A661" s="1"/>
      <c r="B661" s="1"/>
      <c r="C661" s="1"/>
      <c r="D661" s="1"/>
      <c r="E661" s="183"/>
      <c r="F661" s="183"/>
      <c r="G661" s="183"/>
    </row>
    <row r="662" ht="15.75" customHeight="1">
      <c r="A662" s="1"/>
      <c r="B662" s="1"/>
      <c r="C662" s="1"/>
      <c r="D662" s="1"/>
      <c r="E662" s="183"/>
      <c r="F662" s="183"/>
      <c r="G662" s="183"/>
    </row>
    <row r="663" ht="15.75" customHeight="1">
      <c r="A663" s="1"/>
      <c r="B663" s="1"/>
      <c r="C663" s="1"/>
      <c r="D663" s="1"/>
      <c r="E663" s="183"/>
      <c r="F663" s="183"/>
      <c r="G663" s="183"/>
    </row>
    <row r="664" ht="15.75" customHeight="1">
      <c r="A664" s="1"/>
      <c r="B664" s="1"/>
      <c r="C664" s="1"/>
      <c r="D664" s="1"/>
      <c r="E664" s="183"/>
      <c r="F664" s="183"/>
      <c r="G664" s="183"/>
    </row>
    <row r="665" ht="15.75" customHeight="1">
      <c r="A665" s="1"/>
      <c r="B665" s="1"/>
      <c r="C665" s="1"/>
      <c r="D665" s="1"/>
      <c r="E665" s="183"/>
      <c r="F665" s="183"/>
      <c r="G665" s="183"/>
    </row>
    <row r="666" ht="15.75" customHeight="1">
      <c r="A666" s="1"/>
      <c r="B666" s="1"/>
      <c r="C666" s="1"/>
      <c r="D666" s="1"/>
      <c r="E666" s="183"/>
      <c r="F666" s="183"/>
      <c r="G666" s="183"/>
    </row>
    <row r="667" ht="15.75" customHeight="1">
      <c r="A667" s="1"/>
      <c r="B667" s="1"/>
      <c r="C667" s="1"/>
      <c r="D667" s="1"/>
      <c r="E667" s="183"/>
      <c r="F667" s="183"/>
      <c r="G667" s="183"/>
    </row>
    <row r="668" ht="15.75" customHeight="1">
      <c r="A668" s="1"/>
      <c r="B668" s="1"/>
      <c r="C668" s="1"/>
      <c r="D668" s="1"/>
      <c r="E668" s="183"/>
      <c r="F668" s="183"/>
      <c r="G668" s="183"/>
    </row>
    <row r="669" ht="15.75" customHeight="1">
      <c r="A669" s="1"/>
      <c r="B669" s="1"/>
      <c r="C669" s="1"/>
      <c r="D669" s="1"/>
      <c r="E669" s="183"/>
      <c r="F669" s="183"/>
      <c r="G669" s="183"/>
    </row>
    <row r="670" ht="15.75" customHeight="1">
      <c r="A670" s="1"/>
      <c r="B670" s="1"/>
      <c r="C670" s="1"/>
      <c r="D670" s="1"/>
      <c r="E670" s="183"/>
      <c r="F670" s="183"/>
      <c r="G670" s="183"/>
    </row>
    <row r="671" ht="15.75" customHeight="1">
      <c r="A671" s="1"/>
      <c r="B671" s="1"/>
      <c r="C671" s="1"/>
      <c r="D671" s="1"/>
      <c r="E671" s="183"/>
      <c r="F671" s="183"/>
      <c r="G671" s="183"/>
    </row>
    <row r="672" ht="15.75" customHeight="1">
      <c r="A672" s="1"/>
      <c r="B672" s="1"/>
      <c r="C672" s="1"/>
      <c r="D672" s="1"/>
      <c r="E672" s="183"/>
      <c r="F672" s="183"/>
      <c r="G672" s="183"/>
    </row>
    <row r="673" ht="15.75" customHeight="1">
      <c r="A673" s="1"/>
      <c r="B673" s="1"/>
      <c r="C673" s="1"/>
      <c r="D673" s="1"/>
      <c r="E673" s="183"/>
      <c r="F673" s="183"/>
      <c r="G673" s="183"/>
    </row>
    <row r="674" ht="15.75" customHeight="1">
      <c r="A674" s="1"/>
      <c r="B674" s="1"/>
      <c r="C674" s="1"/>
      <c r="D674" s="1"/>
      <c r="E674" s="183"/>
      <c r="F674" s="183"/>
      <c r="G674" s="183"/>
    </row>
    <row r="675" ht="15.75" customHeight="1">
      <c r="A675" s="1"/>
      <c r="B675" s="1"/>
      <c r="C675" s="1"/>
      <c r="D675" s="1"/>
      <c r="E675" s="183"/>
      <c r="F675" s="183"/>
      <c r="G675" s="183"/>
    </row>
    <row r="676" ht="15.75" customHeight="1">
      <c r="A676" s="1"/>
      <c r="B676" s="1"/>
      <c r="C676" s="1"/>
      <c r="D676" s="1"/>
      <c r="E676" s="183"/>
      <c r="F676" s="183"/>
      <c r="G676" s="183"/>
    </row>
    <row r="677" ht="15.75" customHeight="1">
      <c r="A677" s="1"/>
      <c r="B677" s="1"/>
      <c r="C677" s="1"/>
      <c r="D677" s="1"/>
      <c r="E677" s="183"/>
      <c r="F677" s="183"/>
      <c r="G677" s="183"/>
    </row>
    <row r="678" ht="15.75" customHeight="1">
      <c r="A678" s="1"/>
      <c r="B678" s="1"/>
      <c r="C678" s="1"/>
      <c r="D678" s="1"/>
      <c r="E678" s="183"/>
      <c r="F678" s="183"/>
      <c r="G678" s="183"/>
    </row>
    <row r="679" ht="15.75" customHeight="1">
      <c r="A679" s="1"/>
      <c r="B679" s="1"/>
      <c r="C679" s="1"/>
      <c r="D679" s="1"/>
      <c r="E679" s="183"/>
      <c r="F679" s="183"/>
      <c r="G679" s="183"/>
    </row>
    <row r="680" ht="15.75" customHeight="1">
      <c r="A680" s="1"/>
      <c r="B680" s="1"/>
      <c r="C680" s="1"/>
      <c r="D680" s="1"/>
      <c r="E680" s="183"/>
      <c r="F680" s="183"/>
      <c r="G680" s="183"/>
    </row>
    <row r="681" ht="15.75" customHeight="1">
      <c r="A681" s="1"/>
      <c r="B681" s="1"/>
      <c r="C681" s="1"/>
      <c r="D681" s="1"/>
      <c r="E681" s="183"/>
      <c r="F681" s="183"/>
      <c r="G681" s="183"/>
    </row>
    <row r="682" ht="15.75" customHeight="1">
      <c r="A682" s="1"/>
      <c r="B682" s="1"/>
      <c r="C682" s="1"/>
      <c r="D682" s="1"/>
      <c r="E682" s="183"/>
      <c r="F682" s="183"/>
      <c r="G682" s="183"/>
    </row>
    <row r="683" ht="15.75" customHeight="1">
      <c r="A683" s="1"/>
      <c r="B683" s="1"/>
      <c r="C683" s="1"/>
      <c r="D683" s="1"/>
      <c r="E683" s="183"/>
      <c r="F683" s="183"/>
      <c r="G683" s="183"/>
    </row>
    <row r="684" ht="15.75" customHeight="1">
      <c r="A684" s="1"/>
      <c r="B684" s="1"/>
      <c r="C684" s="1"/>
      <c r="D684" s="1"/>
      <c r="E684" s="183"/>
      <c r="F684" s="183"/>
      <c r="G684" s="183"/>
    </row>
    <row r="685" ht="15.75" customHeight="1">
      <c r="A685" s="1"/>
      <c r="B685" s="1"/>
      <c r="C685" s="1"/>
      <c r="D685" s="1"/>
      <c r="E685" s="183"/>
      <c r="F685" s="183"/>
      <c r="G685" s="183"/>
    </row>
    <row r="686" ht="15.75" customHeight="1">
      <c r="A686" s="1"/>
      <c r="B686" s="1"/>
      <c r="C686" s="1"/>
      <c r="D686" s="1"/>
      <c r="E686" s="183"/>
      <c r="F686" s="183"/>
      <c r="G686" s="183"/>
    </row>
    <row r="687" ht="15.75" customHeight="1">
      <c r="A687" s="1"/>
      <c r="B687" s="1"/>
      <c r="C687" s="1"/>
      <c r="D687" s="1"/>
      <c r="E687" s="183"/>
      <c r="F687" s="183"/>
      <c r="G687" s="183"/>
    </row>
    <row r="688" ht="15.75" customHeight="1">
      <c r="A688" s="1"/>
      <c r="B688" s="1"/>
      <c r="C688" s="1"/>
      <c r="D688" s="1"/>
      <c r="E688" s="183"/>
      <c r="F688" s="183"/>
      <c r="G688" s="183"/>
    </row>
    <row r="689" ht="15.75" customHeight="1">
      <c r="A689" s="1"/>
      <c r="B689" s="1"/>
      <c r="C689" s="1"/>
      <c r="D689" s="1"/>
      <c r="E689" s="183"/>
      <c r="F689" s="183"/>
      <c r="G689" s="183"/>
    </row>
    <row r="690" ht="15.75" customHeight="1">
      <c r="A690" s="1"/>
      <c r="B690" s="1"/>
      <c r="C690" s="1"/>
      <c r="D690" s="1"/>
      <c r="E690" s="183"/>
      <c r="F690" s="183"/>
      <c r="G690" s="183"/>
    </row>
    <row r="691" ht="15.75" customHeight="1">
      <c r="A691" s="1"/>
      <c r="B691" s="1"/>
      <c r="C691" s="1"/>
      <c r="D691" s="1"/>
      <c r="E691" s="183"/>
      <c r="F691" s="183"/>
      <c r="G691" s="183"/>
    </row>
    <row r="692" ht="15.75" customHeight="1">
      <c r="A692" s="1"/>
      <c r="B692" s="1"/>
      <c r="C692" s="1"/>
      <c r="D692" s="1"/>
      <c r="E692" s="183"/>
      <c r="F692" s="183"/>
      <c r="G692" s="183"/>
    </row>
    <row r="693" ht="15.75" customHeight="1">
      <c r="A693" s="1"/>
      <c r="B693" s="1"/>
      <c r="C693" s="1"/>
      <c r="D693" s="1"/>
      <c r="E693" s="183"/>
      <c r="F693" s="183"/>
      <c r="G693" s="183"/>
    </row>
    <row r="694" ht="15.75" customHeight="1">
      <c r="A694" s="1"/>
      <c r="B694" s="1"/>
      <c r="C694" s="1"/>
      <c r="D694" s="1"/>
      <c r="E694" s="183"/>
      <c r="F694" s="183"/>
      <c r="G694" s="183"/>
    </row>
    <row r="695" ht="15.75" customHeight="1">
      <c r="A695" s="1"/>
      <c r="B695" s="1"/>
      <c r="C695" s="1"/>
      <c r="D695" s="1"/>
      <c r="E695" s="183"/>
      <c r="F695" s="183"/>
      <c r="G695" s="183"/>
    </row>
    <row r="696" ht="15.75" customHeight="1">
      <c r="A696" s="1"/>
      <c r="B696" s="1"/>
      <c r="C696" s="1"/>
      <c r="D696" s="1"/>
      <c r="E696" s="183"/>
      <c r="F696" s="183"/>
      <c r="G696" s="183"/>
    </row>
    <row r="697" ht="15.75" customHeight="1">
      <c r="A697" s="1"/>
      <c r="B697" s="1"/>
      <c r="C697" s="1"/>
      <c r="D697" s="1"/>
      <c r="E697" s="183"/>
      <c r="F697" s="183"/>
      <c r="G697" s="183"/>
    </row>
    <row r="698" ht="15.75" customHeight="1">
      <c r="A698" s="1"/>
      <c r="B698" s="1"/>
      <c r="C698" s="1"/>
      <c r="D698" s="1"/>
      <c r="E698" s="183"/>
      <c r="F698" s="183"/>
      <c r="G698" s="183"/>
    </row>
    <row r="699" ht="15.75" customHeight="1">
      <c r="A699" s="1"/>
      <c r="B699" s="1"/>
      <c r="C699" s="1"/>
      <c r="D699" s="1"/>
      <c r="E699" s="183"/>
      <c r="F699" s="183"/>
      <c r="G699" s="183"/>
    </row>
    <row r="700" ht="15.75" customHeight="1">
      <c r="A700" s="1"/>
      <c r="B700" s="1"/>
      <c r="C700" s="1"/>
      <c r="D700" s="1"/>
      <c r="E700" s="183"/>
      <c r="F700" s="183"/>
      <c r="G700" s="183"/>
    </row>
    <row r="701" ht="15.75" customHeight="1">
      <c r="A701" s="1"/>
      <c r="B701" s="1"/>
      <c r="C701" s="1"/>
      <c r="D701" s="1"/>
      <c r="E701" s="183"/>
      <c r="F701" s="183"/>
      <c r="G701" s="183"/>
    </row>
    <row r="702" ht="15.75" customHeight="1">
      <c r="A702" s="1"/>
      <c r="B702" s="1"/>
      <c r="C702" s="1"/>
      <c r="D702" s="1"/>
      <c r="E702" s="183"/>
      <c r="F702" s="183"/>
      <c r="G702" s="183"/>
    </row>
    <row r="703" ht="15.75" customHeight="1">
      <c r="A703" s="1"/>
      <c r="B703" s="1"/>
      <c r="C703" s="1"/>
      <c r="D703" s="1"/>
      <c r="E703" s="183"/>
      <c r="F703" s="183"/>
      <c r="G703" s="183"/>
    </row>
    <row r="704" ht="15.75" customHeight="1">
      <c r="A704" s="1"/>
      <c r="B704" s="1"/>
      <c r="C704" s="1"/>
      <c r="D704" s="1"/>
      <c r="E704" s="183"/>
      <c r="F704" s="183"/>
      <c r="G704" s="183"/>
    </row>
    <row r="705" ht="15.75" customHeight="1">
      <c r="A705" s="1"/>
      <c r="B705" s="1"/>
      <c r="C705" s="1"/>
      <c r="D705" s="1"/>
      <c r="E705" s="183"/>
      <c r="F705" s="183"/>
      <c r="G705" s="183"/>
    </row>
    <row r="706" ht="15.75" customHeight="1">
      <c r="A706" s="1"/>
      <c r="B706" s="1"/>
      <c r="C706" s="1"/>
      <c r="D706" s="1"/>
      <c r="E706" s="183"/>
      <c r="F706" s="183"/>
      <c r="G706" s="183"/>
    </row>
    <row r="707" ht="15.75" customHeight="1">
      <c r="A707" s="1"/>
      <c r="B707" s="1"/>
      <c r="C707" s="1"/>
      <c r="D707" s="1"/>
      <c r="E707" s="183"/>
      <c r="F707" s="183"/>
      <c r="G707" s="183"/>
    </row>
    <row r="708" ht="15.75" customHeight="1">
      <c r="A708" s="1"/>
      <c r="B708" s="1"/>
      <c r="C708" s="1"/>
      <c r="D708" s="1"/>
      <c r="E708" s="183"/>
      <c r="F708" s="183"/>
      <c r="G708" s="183"/>
    </row>
    <row r="709" ht="15.75" customHeight="1">
      <c r="A709" s="1"/>
      <c r="B709" s="1"/>
      <c r="C709" s="1"/>
      <c r="D709" s="1"/>
      <c r="E709" s="183"/>
      <c r="F709" s="183"/>
      <c r="G709" s="183"/>
    </row>
    <row r="710" ht="15.75" customHeight="1">
      <c r="A710" s="1"/>
      <c r="B710" s="1"/>
      <c r="C710" s="1"/>
      <c r="D710" s="1"/>
      <c r="E710" s="183"/>
      <c r="F710" s="183"/>
      <c r="G710" s="183"/>
    </row>
    <row r="711" ht="15.75" customHeight="1">
      <c r="A711" s="1"/>
      <c r="B711" s="1"/>
      <c r="C711" s="1"/>
      <c r="D711" s="1"/>
      <c r="E711" s="183"/>
      <c r="F711" s="183"/>
      <c r="G711" s="183"/>
    </row>
    <row r="712" ht="15.75" customHeight="1">
      <c r="A712" s="1"/>
      <c r="B712" s="1"/>
      <c r="C712" s="1"/>
      <c r="D712" s="1"/>
      <c r="E712" s="183"/>
      <c r="F712" s="183"/>
      <c r="G712" s="183"/>
    </row>
    <row r="713" ht="15.75" customHeight="1">
      <c r="A713" s="1"/>
      <c r="B713" s="1"/>
      <c r="C713" s="1"/>
      <c r="D713" s="1"/>
      <c r="E713" s="183"/>
      <c r="F713" s="183"/>
      <c r="G713" s="183"/>
    </row>
    <row r="714" ht="15.75" customHeight="1">
      <c r="A714" s="1"/>
      <c r="B714" s="1"/>
      <c r="C714" s="1"/>
      <c r="D714" s="1"/>
      <c r="E714" s="183"/>
      <c r="F714" s="183"/>
      <c r="G714" s="183"/>
    </row>
    <row r="715" ht="15.75" customHeight="1">
      <c r="A715" s="1"/>
      <c r="B715" s="1"/>
      <c r="C715" s="1"/>
      <c r="D715" s="1"/>
      <c r="E715" s="183"/>
      <c r="F715" s="183"/>
      <c r="G715" s="183"/>
    </row>
    <row r="716" ht="15.75" customHeight="1">
      <c r="A716" s="1"/>
      <c r="B716" s="1"/>
      <c r="C716" s="1"/>
      <c r="D716" s="1"/>
      <c r="E716" s="183"/>
      <c r="F716" s="183"/>
      <c r="G716" s="183"/>
    </row>
    <row r="717" ht="15.75" customHeight="1">
      <c r="A717" s="1"/>
      <c r="B717" s="1"/>
      <c r="C717" s="1"/>
      <c r="D717" s="1"/>
      <c r="E717" s="183"/>
      <c r="F717" s="183"/>
      <c r="G717" s="183"/>
    </row>
    <row r="718" ht="15.75" customHeight="1">
      <c r="A718" s="1"/>
      <c r="B718" s="1"/>
      <c r="C718" s="1"/>
      <c r="D718" s="1"/>
      <c r="E718" s="183"/>
      <c r="F718" s="183"/>
      <c r="G718" s="183"/>
    </row>
    <row r="719" ht="15.75" customHeight="1">
      <c r="A719" s="1"/>
      <c r="B719" s="1"/>
      <c r="C719" s="1"/>
      <c r="D719" s="1"/>
      <c r="E719" s="183"/>
      <c r="F719" s="183"/>
      <c r="G719" s="183"/>
    </row>
    <row r="720" ht="15.75" customHeight="1">
      <c r="A720" s="1"/>
      <c r="B720" s="1"/>
      <c r="C720" s="1"/>
      <c r="D720" s="1"/>
      <c r="E720" s="183"/>
      <c r="F720" s="183"/>
      <c r="G720" s="183"/>
    </row>
    <row r="721" ht="15.75" customHeight="1">
      <c r="A721" s="1"/>
      <c r="B721" s="1"/>
      <c r="C721" s="1"/>
      <c r="D721" s="1"/>
      <c r="E721" s="183"/>
      <c r="F721" s="183"/>
      <c r="G721" s="183"/>
    </row>
    <row r="722" ht="15.75" customHeight="1">
      <c r="A722" s="1"/>
      <c r="B722" s="1"/>
      <c r="C722" s="1"/>
      <c r="D722" s="1"/>
      <c r="E722" s="183"/>
      <c r="F722" s="183"/>
      <c r="G722" s="183"/>
    </row>
    <row r="723" ht="15.75" customHeight="1">
      <c r="A723" s="1"/>
      <c r="B723" s="1"/>
      <c r="C723" s="1"/>
      <c r="D723" s="1"/>
      <c r="E723" s="183"/>
      <c r="F723" s="183"/>
      <c r="G723" s="183"/>
    </row>
    <row r="724" ht="15.75" customHeight="1">
      <c r="A724" s="1"/>
      <c r="B724" s="1"/>
      <c r="C724" s="1"/>
      <c r="D724" s="1"/>
      <c r="E724" s="183"/>
      <c r="F724" s="183"/>
      <c r="G724" s="183"/>
    </row>
    <row r="725" ht="15.75" customHeight="1">
      <c r="A725" s="1"/>
      <c r="B725" s="1"/>
      <c r="C725" s="1"/>
      <c r="D725" s="1"/>
      <c r="E725" s="183"/>
      <c r="F725" s="183"/>
      <c r="G725" s="183"/>
    </row>
    <row r="726" ht="15.75" customHeight="1">
      <c r="A726" s="1"/>
      <c r="B726" s="1"/>
      <c r="C726" s="1"/>
      <c r="D726" s="1"/>
      <c r="E726" s="183"/>
      <c r="F726" s="183"/>
      <c r="G726" s="183"/>
    </row>
    <row r="727" ht="15.75" customHeight="1">
      <c r="A727" s="1"/>
      <c r="B727" s="1"/>
      <c r="C727" s="1"/>
      <c r="D727" s="1"/>
      <c r="E727" s="183"/>
      <c r="F727" s="183"/>
      <c r="G727" s="183"/>
    </row>
    <row r="728" ht="15.75" customHeight="1">
      <c r="A728" s="1"/>
      <c r="B728" s="1"/>
      <c r="C728" s="1"/>
      <c r="D728" s="1"/>
      <c r="E728" s="183"/>
      <c r="F728" s="183"/>
      <c r="G728" s="183"/>
    </row>
    <row r="729" ht="15.75" customHeight="1">
      <c r="A729" s="1"/>
      <c r="B729" s="1"/>
      <c r="C729" s="1"/>
      <c r="D729" s="1"/>
      <c r="E729" s="183"/>
      <c r="F729" s="183"/>
      <c r="G729" s="183"/>
    </row>
    <row r="730" ht="15.75" customHeight="1">
      <c r="A730" s="1"/>
      <c r="B730" s="1"/>
      <c r="C730" s="1"/>
      <c r="D730" s="1"/>
      <c r="E730" s="183"/>
      <c r="F730" s="183"/>
      <c r="G730" s="183"/>
    </row>
    <row r="731" ht="15.75" customHeight="1">
      <c r="A731" s="1"/>
      <c r="B731" s="1"/>
      <c r="C731" s="1"/>
      <c r="D731" s="1"/>
      <c r="E731" s="183"/>
      <c r="F731" s="183"/>
      <c r="G731" s="183"/>
    </row>
    <row r="732" ht="15.75" customHeight="1">
      <c r="A732" s="1"/>
      <c r="B732" s="1"/>
      <c r="C732" s="1"/>
      <c r="D732" s="1"/>
      <c r="E732" s="183"/>
      <c r="F732" s="183"/>
      <c r="G732" s="183"/>
    </row>
    <row r="733" ht="15.75" customHeight="1">
      <c r="A733" s="1"/>
      <c r="B733" s="1"/>
      <c r="C733" s="1"/>
      <c r="D733" s="1"/>
      <c r="E733" s="183"/>
      <c r="F733" s="183"/>
      <c r="G733" s="183"/>
    </row>
    <row r="734" ht="15.75" customHeight="1">
      <c r="A734" s="1"/>
      <c r="B734" s="1"/>
      <c r="C734" s="1"/>
      <c r="D734" s="1"/>
      <c r="E734" s="183"/>
      <c r="F734" s="183"/>
      <c r="G734" s="183"/>
    </row>
    <row r="735" ht="15.75" customHeight="1">
      <c r="A735" s="1"/>
      <c r="B735" s="1"/>
      <c r="C735" s="1"/>
      <c r="D735" s="1"/>
      <c r="E735" s="183"/>
      <c r="F735" s="183"/>
      <c r="G735" s="183"/>
    </row>
    <row r="736" ht="15.75" customHeight="1">
      <c r="A736" s="1"/>
      <c r="B736" s="1"/>
      <c r="C736" s="1"/>
      <c r="D736" s="1"/>
      <c r="E736" s="183"/>
      <c r="F736" s="183"/>
      <c r="G736" s="183"/>
    </row>
    <row r="737" ht="15.75" customHeight="1">
      <c r="A737" s="1"/>
      <c r="B737" s="1"/>
      <c r="C737" s="1"/>
      <c r="D737" s="1"/>
      <c r="E737" s="183"/>
      <c r="F737" s="183"/>
      <c r="G737" s="183"/>
    </row>
    <row r="738" ht="15.75" customHeight="1">
      <c r="A738" s="1"/>
      <c r="B738" s="1"/>
      <c r="C738" s="1"/>
      <c r="D738" s="1"/>
      <c r="E738" s="183"/>
      <c r="F738" s="183"/>
      <c r="G738" s="183"/>
    </row>
    <row r="739" ht="15.75" customHeight="1">
      <c r="A739" s="1"/>
      <c r="B739" s="1"/>
      <c r="C739" s="1"/>
      <c r="D739" s="1"/>
      <c r="E739" s="183"/>
      <c r="F739" s="183"/>
      <c r="G739" s="183"/>
    </row>
    <row r="740" ht="15.75" customHeight="1">
      <c r="A740" s="1"/>
      <c r="B740" s="1"/>
      <c r="C740" s="1"/>
      <c r="D740" s="1"/>
      <c r="E740" s="183"/>
      <c r="F740" s="183"/>
      <c r="G740" s="183"/>
    </row>
    <row r="741" ht="15.75" customHeight="1">
      <c r="A741" s="1"/>
      <c r="B741" s="1"/>
      <c r="C741" s="1"/>
      <c r="D741" s="1"/>
      <c r="E741" s="183"/>
      <c r="F741" s="183"/>
      <c r="G741" s="183"/>
    </row>
    <row r="742" ht="15.75" customHeight="1">
      <c r="A742" s="1"/>
      <c r="B742" s="1"/>
      <c r="C742" s="1"/>
      <c r="D742" s="1"/>
      <c r="E742" s="183"/>
      <c r="F742" s="183"/>
      <c r="G742" s="183"/>
    </row>
    <row r="743" ht="15.75" customHeight="1">
      <c r="A743" s="1"/>
      <c r="B743" s="1"/>
      <c r="C743" s="1"/>
      <c r="D743" s="1"/>
      <c r="E743" s="183"/>
      <c r="F743" s="183"/>
      <c r="G743" s="183"/>
    </row>
    <row r="744" ht="15.75" customHeight="1">
      <c r="A744" s="1"/>
      <c r="B744" s="1"/>
      <c r="C744" s="1"/>
      <c r="D744" s="1"/>
      <c r="E744" s="183"/>
      <c r="F744" s="183"/>
      <c r="G744" s="183"/>
    </row>
    <row r="745" ht="15.75" customHeight="1">
      <c r="A745" s="1"/>
      <c r="B745" s="1"/>
      <c r="C745" s="1"/>
      <c r="D745" s="1"/>
      <c r="E745" s="183"/>
      <c r="F745" s="183"/>
      <c r="G745" s="183"/>
    </row>
    <row r="746" ht="15.75" customHeight="1">
      <c r="A746" s="1"/>
      <c r="B746" s="1"/>
      <c r="C746" s="1"/>
      <c r="D746" s="1"/>
      <c r="E746" s="183"/>
      <c r="F746" s="183"/>
      <c r="G746" s="183"/>
    </row>
    <row r="747" ht="15.75" customHeight="1">
      <c r="A747" s="1"/>
      <c r="B747" s="1"/>
      <c r="C747" s="1"/>
      <c r="D747" s="1"/>
      <c r="E747" s="183"/>
      <c r="F747" s="183"/>
      <c r="G747" s="183"/>
    </row>
    <row r="748" ht="15.75" customHeight="1">
      <c r="A748" s="1"/>
      <c r="B748" s="1"/>
      <c r="C748" s="1"/>
      <c r="D748" s="1"/>
      <c r="E748" s="183"/>
      <c r="F748" s="183"/>
      <c r="G748" s="183"/>
    </row>
    <row r="749" ht="15.75" customHeight="1">
      <c r="A749" s="1"/>
      <c r="B749" s="1"/>
      <c r="C749" s="1"/>
      <c r="D749" s="1"/>
      <c r="E749" s="183"/>
      <c r="F749" s="183"/>
      <c r="G749" s="183"/>
    </row>
    <row r="750" ht="15.75" customHeight="1">
      <c r="A750" s="1"/>
      <c r="B750" s="1"/>
      <c r="C750" s="1"/>
      <c r="D750" s="1"/>
      <c r="E750" s="183"/>
      <c r="F750" s="183"/>
      <c r="G750" s="183"/>
    </row>
    <row r="751" ht="15.75" customHeight="1">
      <c r="A751" s="1"/>
      <c r="B751" s="1"/>
      <c r="C751" s="1"/>
      <c r="D751" s="1"/>
      <c r="E751" s="183"/>
      <c r="F751" s="183"/>
      <c r="G751" s="183"/>
    </row>
    <row r="752" ht="15.75" customHeight="1">
      <c r="A752" s="1"/>
      <c r="B752" s="1"/>
      <c r="C752" s="1"/>
      <c r="D752" s="1"/>
      <c r="E752" s="183"/>
      <c r="F752" s="183"/>
      <c r="G752" s="183"/>
    </row>
    <row r="753" ht="15.75" customHeight="1">
      <c r="A753" s="1"/>
      <c r="B753" s="1"/>
      <c r="C753" s="1"/>
      <c r="D753" s="1"/>
      <c r="E753" s="183"/>
      <c r="F753" s="183"/>
      <c r="G753" s="183"/>
    </row>
    <row r="754" ht="15.75" customHeight="1">
      <c r="A754" s="1"/>
      <c r="B754" s="1"/>
      <c r="C754" s="1"/>
      <c r="D754" s="1"/>
      <c r="E754" s="183"/>
      <c r="F754" s="183"/>
      <c r="G754" s="183"/>
    </row>
    <row r="755" ht="15.75" customHeight="1">
      <c r="A755" s="1"/>
      <c r="B755" s="1"/>
      <c r="C755" s="1"/>
      <c r="D755" s="1"/>
      <c r="E755" s="183"/>
      <c r="F755" s="183"/>
      <c r="G755" s="183"/>
    </row>
    <row r="756" ht="15.75" customHeight="1">
      <c r="A756" s="1"/>
      <c r="B756" s="1"/>
      <c r="C756" s="1"/>
      <c r="D756" s="1"/>
      <c r="E756" s="183"/>
      <c r="F756" s="183"/>
      <c r="G756" s="183"/>
    </row>
    <row r="757" ht="15.75" customHeight="1">
      <c r="A757" s="1"/>
      <c r="B757" s="1"/>
      <c r="C757" s="1"/>
      <c r="D757" s="1"/>
      <c r="E757" s="183"/>
      <c r="F757" s="183"/>
      <c r="G757" s="183"/>
    </row>
    <row r="758" ht="15.75" customHeight="1">
      <c r="A758" s="1"/>
      <c r="B758" s="1"/>
      <c r="C758" s="1"/>
      <c r="D758" s="1"/>
      <c r="E758" s="183"/>
      <c r="F758" s="183"/>
      <c r="G758" s="183"/>
    </row>
    <row r="759" ht="15.75" customHeight="1">
      <c r="A759" s="1"/>
      <c r="B759" s="1"/>
      <c r="C759" s="1"/>
      <c r="D759" s="1"/>
      <c r="E759" s="183"/>
      <c r="F759" s="183"/>
      <c r="G759" s="183"/>
    </row>
    <row r="760" ht="15.75" customHeight="1">
      <c r="A760" s="1"/>
      <c r="B760" s="1"/>
      <c r="C760" s="1"/>
      <c r="D760" s="1"/>
      <c r="E760" s="183"/>
      <c r="F760" s="183"/>
      <c r="G760" s="183"/>
    </row>
    <row r="761" ht="15.75" customHeight="1">
      <c r="A761" s="1"/>
      <c r="B761" s="1"/>
      <c r="C761" s="1"/>
      <c r="D761" s="1"/>
      <c r="E761" s="183"/>
      <c r="F761" s="183"/>
      <c r="G761" s="183"/>
    </row>
    <row r="762" ht="15.75" customHeight="1">
      <c r="A762" s="1"/>
      <c r="B762" s="1"/>
      <c r="C762" s="1"/>
      <c r="D762" s="1"/>
      <c r="E762" s="183"/>
      <c r="F762" s="183"/>
      <c r="G762" s="183"/>
    </row>
    <row r="763" ht="15.75" customHeight="1">
      <c r="A763" s="1"/>
      <c r="B763" s="1"/>
      <c r="C763" s="1"/>
      <c r="D763" s="1"/>
      <c r="E763" s="183"/>
      <c r="F763" s="183"/>
      <c r="G763" s="183"/>
    </row>
    <row r="764" ht="15.75" customHeight="1">
      <c r="A764" s="1"/>
      <c r="B764" s="1"/>
      <c r="C764" s="1"/>
      <c r="D764" s="1"/>
      <c r="E764" s="183"/>
      <c r="F764" s="183"/>
      <c r="G764" s="183"/>
    </row>
    <row r="765" ht="15.75" customHeight="1">
      <c r="A765" s="1"/>
      <c r="B765" s="1"/>
      <c r="C765" s="1"/>
      <c r="D765" s="1"/>
      <c r="E765" s="183"/>
      <c r="F765" s="183"/>
      <c r="G765" s="183"/>
    </row>
    <row r="766" ht="15.75" customHeight="1">
      <c r="A766" s="1"/>
      <c r="B766" s="1"/>
      <c r="C766" s="1"/>
      <c r="D766" s="1"/>
      <c r="E766" s="183"/>
      <c r="F766" s="183"/>
      <c r="G766" s="183"/>
    </row>
    <row r="767" ht="15.75" customHeight="1">
      <c r="A767" s="1"/>
      <c r="B767" s="1"/>
      <c r="C767" s="1"/>
      <c r="D767" s="1"/>
      <c r="E767" s="183"/>
      <c r="F767" s="183"/>
      <c r="G767" s="183"/>
    </row>
    <row r="768" ht="15.75" customHeight="1">
      <c r="A768" s="1"/>
      <c r="B768" s="1"/>
      <c r="C768" s="1"/>
      <c r="D768" s="1"/>
      <c r="E768" s="183"/>
      <c r="F768" s="183"/>
      <c r="G768" s="183"/>
    </row>
    <row r="769" ht="15.75" customHeight="1">
      <c r="A769" s="1"/>
      <c r="B769" s="1"/>
      <c r="C769" s="1"/>
      <c r="D769" s="1"/>
      <c r="E769" s="183"/>
      <c r="F769" s="183"/>
      <c r="G769" s="183"/>
    </row>
    <row r="770" ht="15.75" customHeight="1">
      <c r="A770" s="1"/>
      <c r="B770" s="1"/>
      <c r="C770" s="1"/>
      <c r="D770" s="1"/>
      <c r="E770" s="183"/>
      <c r="F770" s="183"/>
      <c r="G770" s="183"/>
    </row>
    <row r="771" ht="15.75" customHeight="1">
      <c r="A771" s="1"/>
      <c r="B771" s="1"/>
      <c r="C771" s="1"/>
      <c r="D771" s="1"/>
      <c r="E771" s="183"/>
      <c r="F771" s="183"/>
      <c r="G771" s="183"/>
    </row>
    <row r="772" ht="15.75" customHeight="1">
      <c r="A772" s="1"/>
      <c r="B772" s="1"/>
      <c r="C772" s="1"/>
      <c r="D772" s="1"/>
      <c r="E772" s="183"/>
      <c r="F772" s="183"/>
      <c r="G772" s="183"/>
    </row>
    <row r="773" ht="15.75" customHeight="1">
      <c r="A773" s="1"/>
      <c r="B773" s="1"/>
      <c r="C773" s="1"/>
      <c r="D773" s="1"/>
      <c r="E773" s="183"/>
      <c r="F773" s="183"/>
      <c r="G773" s="183"/>
    </row>
    <row r="774" ht="15.75" customHeight="1">
      <c r="A774" s="1"/>
      <c r="B774" s="1"/>
      <c r="C774" s="1"/>
      <c r="D774" s="1"/>
      <c r="E774" s="183"/>
      <c r="F774" s="183"/>
      <c r="G774" s="183"/>
    </row>
    <row r="775" ht="15.75" customHeight="1">
      <c r="A775" s="1"/>
      <c r="B775" s="1"/>
      <c r="C775" s="1"/>
      <c r="D775" s="1"/>
      <c r="E775" s="183"/>
      <c r="F775" s="183"/>
      <c r="G775" s="183"/>
    </row>
    <row r="776" ht="15.75" customHeight="1">
      <c r="A776" s="1"/>
      <c r="B776" s="1"/>
      <c r="C776" s="1"/>
      <c r="D776" s="1"/>
      <c r="E776" s="183"/>
      <c r="F776" s="183"/>
      <c r="G776" s="183"/>
    </row>
    <row r="777" ht="15.75" customHeight="1">
      <c r="A777" s="1"/>
      <c r="B777" s="1"/>
      <c r="C777" s="1"/>
      <c r="D777" s="1"/>
      <c r="E777" s="183"/>
      <c r="F777" s="183"/>
      <c r="G777" s="183"/>
    </row>
    <row r="778" ht="15.75" customHeight="1">
      <c r="A778" s="1"/>
      <c r="B778" s="1"/>
      <c r="C778" s="1"/>
      <c r="D778" s="1"/>
      <c r="E778" s="183"/>
      <c r="F778" s="183"/>
      <c r="G778" s="183"/>
    </row>
    <row r="779" ht="15.75" customHeight="1">
      <c r="A779" s="1"/>
      <c r="B779" s="1"/>
      <c r="C779" s="1"/>
      <c r="D779" s="1"/>
      <c r="E779" s="183"/>
      <c r="F779" s="183"/>
      <c r="G779" s="183"/>
    </row>
    <row r="780" ht="15.75" customHeight="1">
      <c r="A780" s="1"/>
      <c r="B780" s="1"/>
      <c r="C780" s="1"/>
      <c r="D780" s="1"/>
      <c r="E780" s="183"/>
      <c r="F780" s="183"/>
      <c r="G780" s="183"/>
    </row>
    <row r="781" ht="15.75" customHeight="1">
      <c r="A781" s="1"/>
      <c r="B781" s="1"/>
      <c r="C781" s="1"/>
      <c r="D781" s="1"/>
      <c r="E781" s="183"/>
      <c r="F781" s="183"/>
      <c r="G781" s="183"/>
    </row>
    <row r="782" ht="15.75" customHeight="1">
      <c r="A782" s="1"/>
      <c r="B782" s="1"/>
      <c r="C782" s="1"/>
      <c r="D782" s="1"/>
      <c r="E782" s="183"/>
      <c r="F782" s="183"/>
      <c r="G782" s="183"/>
    </row>
    <row r="783" ht="15.75" customHeight="1">
      <c r="A783" s="1"/>
      <c r="B783" s="1"/>
      <c r="C783" s="1"/>
      <c r="D783" s="1"/>
      <c r="E783" s="183"/>
      <c r="F783" s="183"/>
      <c r="G783" s="183"/>
    </row>
    <row r="784" ht="15.75" customHeight="1">
      <c r="A784" s="1"/>
      <c r="B784" s="1"/>
      <c r="C784" s="1"/>
      <c r="D784" s="1"/>
      <c r="E784" s="183"/>
      <c r="F784" s="183"/>
      <c r="G784" s="183"/>
    </row>
    <row r="785" ht="15.75" customHeight="1">
      <c r="A785" s="1"/>
      <c r="B785" s="1"/>
      <c r="C785" s="1"/>
      <c r="D785" s="1"/>
      <c r="E785" s="183"/>
      <c r="F785" s="183"/>
      <c r="G785" s="183"/>
    </row>
    <row r="786" ht="15.75" customHeight="1">
      <c r="A786" s="1"/>
      <c r="B786" s="1"/>
      <c r="C786" s="1"/>
      <c r="D786" s="1"/>
      <c r="E786" s="183"/>
      <c r="F786" s="183"/>
      <c r="G786" s="183"/>
    </row>
    <row r="787" ht="15.75" customHeight="1">
      <c r="A787" s="1"/>
      <c r="B787" s="1"/>
      <c r="C787" s="1"/>
      <c r="D787" s="1"/>
      <c r="E787" s="183"/>
      <c r="F787" s="183"/>
      <c r="G787" s="183"/>
    </row>
    <row r="788" ht="15.75" customHeight="1">
      <c r="A788" s="1"/>
      <c r="B788" s="1"/>
      <c r="C788" s="1"/>
      <c r="D788" s="1"/>
      <c r="E788" s="183"/>
      <c r="F788" s="183"/>
      <c r="G788" s="183"/>
    </row>
    <row r="789" ht="15.75" customHeight="1">
      <c r="A789" s="1"/>
      <c r="B789" s="1"/>
      <c r="C789" s="1"/>
      <c r="D789" s="1"/>
      <c r="E789" s="183"/>
      <c r="F789" s="183"/>
      <c r="G789" s="183"/>
    </row>
    <row r="790" ht="15.75" customHeight="1">
      <c r="A790" s="1"/>
      <c r="B790" s="1"/>
      <c r="C790" s="1"/>
      <c r="D790" s="1"/>
      <c r="E790" s="183"/>
      <c r="F790" s="183"/>
      <c r="G790" s="183"/>
    </row>
    <row r="791" ht="15.75" customHeight="1">
      <c r="A791" s="1"/>
      <c r="B791" s="1"/>
      <c r="C791" s="1"/>
      <c r="D791" s="1"/>
      <c r="E791" s="183"/>
      <c r="F791" s="183"/>
      <c r="G791" s="183"/>
    </row>
    <row r="792" ht="15.75" customHeight="1">
      <c r="A792" s="1"/>
      <c r="B792" s="1"/>
      <c r="C792" s="1"/>
      <c r="D792" s="1"/>
      <c r="E792" s="183"/>
      <c r="F792" s="183"/>
      <c r="G792" s="183"/>
    </row>
    <row r="793" ht="15.75" customHeight="1">
      <c r="A793" s="1"/>
      <c r="B793" s="1"/>
      <c r="C793" s="1"/>
      <c r="D793" s="1"/>
      <c r="E793" s="183"/>
      <c r="F793" s="183"/>
      <c r="G793" s="183"/>
    </row>
    <row r="794" ht="15.75" customHeight="1">
      <c r="A794" s="1"/>
      <c r="B794" s="1"/>
      <c r="C794" s="1"/>
      <c r="D794" s="1"/>
      <c r="E794" s="183"/>
      <c r="F794" s="183"/>
      <c r="G794" s="183"/>
    </row>
    <row r="795" ht="15.75" customHeight="1">
      <c r="A795" s="1"/>
      <c r="B795" s="1"/>
      <c r="C795" s="1"/>
      <c r="D795" s="1"/>
      <c r="E795" s="183"/>
      <c r="F795" s="183"/>
      <c r="G795" s="183"/>
    </row>
    <row r="796" ht="15.75" customHeight="1">
      <c r="A796" s="1"/>
      <c r="B796" s="1"/>
      <c r="C796" s="1"/>
      <c r="D796" s="1"/>
      <c r="E796" s="183"/>
      <c r="F796" s="183"/>
      <c r="G796" s="183"/>
    </row>
    <row r="797" ht="15.75" customHeight="1">
      <c r="A797" s="1"/>
      <c r="B797" s="1"/>
      <c r="C797" s="1"/>
      <c r="D797" s="1"/>
      <c r="E797" s="183"/>
      <c r="F797" s="183"/>
      <c r="G797" s="183"/>
    </row>
    <row r="798" ht="15.75" customHeight="1">
      <c r="A798" s="1"/>
      <c r="B798" s="1"/>
      <c r="C798" s="1"/>
      <c r="D798" s="1"/>
      <c r="E798" s="183"/>
      <c r="F798" s="183"/>
      <c r="G798" s="183"/>
    </row>
    <row r="799" ht="15.75" customHeight="1">
      <c r="A799" s="1"/>
      <c r="B799" s="1"/>
      <c r="C799" s="1"/>
      <c r="D799" s="1"/>
      <c r="E799" s="183"/>
      <c r="F799" s="183"/>
      <c r="G799" s="183"/>
    </row>
    <row r="800" ht="15.75" customHeight="1">
      <c r="A800" s="1"/>
      <c r="B800" s="1"/>
      <c r="C800" s="1"/>
      <c r="D800" s="1"/>
      <c r="E800" s="183"/>
      <c r="F800" s="183"/>
      <c r="G800" s="183"/>
    </row>
    <row r="801" ht="15.75" customHeight="1">
      <c r="A801" s="1"/>
      <c r="B801" s="1"/>
      <c r="C801" s="1"/>
      <c r="D801" s="1"/>
      <c r="E801" s="183"/>
      <c r="F801" s="183"/>
      <c r="G801" s="183"/>
    </row>
    <row r="802" ht="15.75" customHeight="1">
      <c r="A802" s="1"/>
      <c r="B802" s="1"/>
      <c r="C802" s="1"/>
      <c r="D802" s="1"/>
      <c r="E802" s="183"/>
      <c r="F802" s="183"/>
      <c r="G802" s="183"/>
    </row>
    <row r="803" ht="15.75" customHeight="1">
      <c r="A803" s="1"/>
      <c r="B803" s="1"/>
      <c r="C803" s="1"/>
      <c r="D803" s="1"/>
      <c r="E803" s="183"/>
      <c r="F803" s="183"/>
      <c r="G803" s="183"/>
    </row>
    <row r="804" ht="15.75" customHeight="1">
      <c r="A804" s="1"/>
      <c r="B804" s="1"/>
      <c r="C804" s="1"/>
      <c r="D804" s="1"/>
      <c r="E804" s="183"/>
      <c r="F804" s="183"/>
      <c r="G804" s="183"/>
    </row>
    <row r="805" ht="15.75" customHeight="1">
      <c r="A805" s="1"/>
      <c r="B805" s="1"/>
      <c r="C805" s="1"/>
      <c r="D805" s="1"/>
      <c r="E805" s="183"/>
      <c r="F805" s="183"/>
      <c r="G805" s="183"/>
    </row>
    <row r="806" ht="15.75" customHeight="1">
      <c r="A806" s="1"/>
      <c r="B806" s="1"/>
      <c r="C806" s="1"/>
      <c r="D806" s="1"/>
      <c r="E806" s="183"/>
      <c r="F806" s="183"/>
      <c r="G806" s="183"/>
    </row>
    <row r="807" ht="15.75" customHeight="1">
      <c r="A807" s="1"/>
      <c r="B807" s="1"/>
      <c r="C807" s="1"/>
      <c r="D807" s="1"/>
      <c r="E807" s="183"/>
      <c r="F807" s="183"/>
      <c r="G807" s="183"/>
    </row>
    <row r="808" ht="15.75" customHeight="1">
      <c r="A808" s="1"/>
      <c r="B808" s="1"/>
      <c r="C808" s="1"/>
      <c r="D808" s="1"/>
      <c r="E808" s="183"/>
      <c r="F808" s="183"/>
      <c r="G808" s="183"/>
    </row>
    <row r="809" ht="15.75" customHeight="1">
      <c r="A809" s="1"/>
      <c r="B809" s="1"/>
      <c r="C809" s="1"/>
      <c r="D809" s="1"/>
      <c r="E809" s="183"/>
      <c r="F809" s="183"/>
      <c r="G809" s="183"/>
    </row>
    <row r="810" ht="15.75" customHeight="1">
      <c r="A810" s="1"/>
      <c r="B810" s="1"/>
      <c r="C810" s="1"/>
      <c r="D810" s="1"/>
      <c r="E810" s="183"/>
      <c r="F810" s="183"/>
      <c r="G810" s="183"/>
    </row>
    <row r="811" ht="15.75" customHeight="1">
      <c r="A811" s="1"/>
      <c r="B811" s="1"/>
      <c r="C811" s="1"/>
      <c r="D811" s="1"/>
      <c r="E811" s="183"/>
      <c r="F811" s="183"/>
      <c r="G811" s="183"/>
    </row>
    <row r="812" ht="15.75" customHeight="1">
      <c r="A812" s="1"/>
      <c r="B812" s="1"/>
      <c r="C812" s="1"/>
      <c r="D812" s="1"/>
      <c r="E812" s="183"/>
      <c r="F812" s="183"/>
      <c r="G812" s="183"/>
    </row>
    <row r="813" ht="15.75" customHeight="1">
      <c r="A813" s="1"/>
      <c r="B813" s="1"/>
      <c r="C813" s="1"/>
      <c r="D813" s="1"/>
      <c r="E813" s="183"/>
      <c r="F813" s="183"/>
      <c r="G813" s="183"/>
    </row>
    <row r="814" ht="15.75" customHeight="1">
      <c r="A814" s="1"/>
      <c r="B814" s="1"/>
      <c r="C814" s="1"/>
      <c r="D814" s="1"/>
      <c r="E814" s="183"/>
      <c r="F814" s="183"/>
      <c r="G814" s="183"/>
    </row>
    <row r="815" ht="15.75" customHeight="1">
      <c r="A815" s="1"/>
      <c r="B815" s="1"/>
      <c r="C815" s="1"/>
      <c r="D815" s="1"/>
      <c r="E815" s="183"/>
      <c r="F815" s="183"/>
      <c r="G815" s="183"/>
    </row>
    <row r="816" ht="15.75" customHeight="1">
      <c r="A816" s="1"/>
      <c r="B816" s="1"/>
      <c r="C816" s="1"/>
      <c r="D816" s="1"/>
      <c r="E816" s="183"/>
      <c r="F816" s="183"/>
      <c r="G816" s="183"/>
    </row>
    <row r="817" ht="15.75" customHeight="1">
      <c r="A817" s="1"/>
      <c r="B817" s="1"/>
      <c r="C817" s="1"/>
      <c r="D817" s="1"/>
      <c r="E817" s="183"/>
      <c r="F817" s="183"/>
      <c r="G817" s="183"/>
    </row>
    <row r="818" ht="15.75" customHeight="1">
      <c r="A818" s="1"/>
      <c r="B818" s="1"/>
      <c r="C818" s="1"/>
      <c r="D818" s="1"/>
      <c r="E818" s="183"/>
      <c r="F818" s="183"/>
      <c r="G818" s="183"/>
    </row>
    <row r="819" ht="15.75" customHeight="1">
      <c r="A819" s="1"/>
      <c r="B819" s="1"/>
      <c r="C819" s="1"/>
      <c r="D819" s="1"/>
      <c r="E819" s="183"/>
      <c r="F819" s="183"/>
      <c r="G819" s="183"/>
    </row>
    <row r="820" ht="15.75" customHeight="1">
      <c r="A820" s="1"/>
      <c r="B820" s="1"/>
      <c r="C820" s="1"/>
      <c r="D820" s="1"/>
      <c r="E820" s="183"/>
      <c r="F820" s="183"/>
      <c r="G820" s="183"/>
    </row>
    <row r="821" ht="15.75" customHeight="1">
      <c r="A821" s="1"/>
      <c r="B821" s="1"/>
      <c r="C821" s="1"/>
      <c r="D821" s="1"/>
      <c r="E821" s="183"/>
      <c r="F821" s="183"/>
      <c r="G821" s="183"/>
    </row>
    <row r="822" ht="15.75" customHeight="1">
      <c r="A822" s="1"/>
      <c r="B822" s="1"/>
      <c r="C822" s="1"/>
      <c r="D822" s="1"/>
      <c r="E822" s="183"/>
      <c r="F822" s="183"/>
      <c r="G822" s="183"/>
    </row>
    <row r="823" ht="15.75" customHeight="1">
      <c r="A823" s="1"/>
      <c r="B823" s="1"/>
      <c r="C823" s="1"/>
      <c r="D823" s="1"/>
      <c r="E823" s="183"/>
      <c r="F823" s="183"/>
      <c r="G823" s="183"/>
    </row>
    <row r="824" ht="15.75" customHeight="1">
      <c r="A824" s="1"/>
      <c r="B824" s="1"/>
      <c r="C824" s="1"/>
      <c r="D824" s="1"/>
      <c r="E824" s="183"/>
      <c r="F824" s="183"/>
      <c r="G824" s="183"/>
    </row>
    <row r="825" ht="15.75" customHeight="1">
      <c r="A825" s="1"/>
      <c r="B825" s="1"/>
      <c r="C825" s="1"/>
      <c r="D825" s="1"/>
      <c r="E825" s="183"/>
      <c r="F825" s="183"/>
      <c r="G825" s="183"/>
    </row>
    <row r="826" ht="15.75" customHeight="1">
      <c r="A826" s="1"/>
      <c r="B826" s="1"/>
      <c r="C826" s="1"/>
      <c r="D826" s="1"/>
      <c r="E826" s="183"/>
      <c r="F826" s="183"/>
      <c r="G826" s="183"/>
    </row>
    <row r="827" ht="15.75" customHeight="1">
      <c r="A827" s="1"/>
      <c r="B827" s="1"/>
      <c r="C827" s="1"/>
      <c r="D827" s="1"/>
      <c r="E827" s="183"/>
      <c r="F827" s="183"/>
      <c r="G827" s="183"/>
    </row>
    <row r="828" ht="15.75" customHeight="1">
      <c r="A828" s="1"/>
      <c r="B828" s="1"/>
      <c r="C828" s="1"/>
      <c r="D828" s="1"/>
      <c r="E828" s="183"/>
      <c r="F828" s="183"/>
      <c r="G828" s="183"/>
    </row>
    <row r="829" ht="15.75" customHeight="1">
      <c r="A829" s="1"/>
      <c r="B829" s="1"/>
      <c r="C829" s="1"/>
      <c r="D829" s="1"/>
      <c r="E829" s="183"/>
      <c r="F829" s="183"/>
      <c r="G829" s="183"/>
    </row>
    <row r="830" ht="15.75" customHeight="1">
      <c r="A830" s="1"/>
      <c r="B830" s="1"/>
      <c r="C830" s="1"/>
      <c r="D830" s="1"/>
      <c r="E830" s="183"/>
      <c r="F830" s="183"/>
      <c r="G830" s="183"/>
    </row>
    <row r="831" ht="15.75" customHeight="1">
      <c r="A831" s="1"/>
      <c r="B831" s="1"/>
      <c r="C831" s="1"/>
      <c r="D831" s="1"/>
      <c r="E831" s="183"/>
      <c r="F831" s="183"/>
      <c r="G831" s="183"/>
    </row>
    <row r="832" ht="15.75" customHeight="1">
      <c r="A832" s="1"/>
      <c r="B832" s="1"/>
      <c r="C832" s="1"/>
      <c r="D832" s="1"/>
      <c r="E832" s="183"/>
      <c r="F832" s="183"/>
      <c r="G832" s="183"/>
    </row>
    <row r="833" ht="15.75" customHeight="1">
      <c r="A833" s="1"/>
      <c r="B833" s="1"/>
      <c r="C833" s="1"/>
      <c r="D833" s="1"/>
      <c r="E833" s="183"/>
      <c r="F833" s="183"/>
      <c r="G833" s="183"/>
    </row>
    <row r="834" ht="15.75" customHeight="1">
      <c r="A834" s="1"/>
      <c r="B834" s="1"/>
      <c r="C834" s="1"/>
      <c r="D834" s="1"/>
      <c r="E834" s="183"/>
      <c r="F834" s="183"/>
      <c r="G834" s="183"/>
    </row>
    <row r="835" ht="15.75" customHeight="1">
      <c r="A835" s="1"/>
      <c r="B835" s="1"/>
      <c r="C835" s="1"/>
      <c r="D835" s="1"/>
      <c r="E835" s="183"/>
      <c r="F835" s="183"/>
      <c r="G835" s="183"/>
    </row>
    <row r="836" ht="15.75" customHeight="1">
      <c r="A836" s="1"/>
      <c r="B836" s="1"/>
      <c r="C836" s="1"/>
      <c r="D836" s="1"/>
      <c r="E836" s="183"/>
      <c r="F836" s="183"/>
      <c r="G836" s="183"/>
    </row>
    <row r="837" ht="15.75" customHeight="1">
      <c r="A837" s="1"/>
      <c r="B837" s="1"/>
      <c r="C837" s="1"/>
      <c r="D837" s="1"/>
      <c r="E837" s="183"/>
      <c r="F837" s="183"/>
      <c r="G837" s="183"/>
    </row>
    <row r="838" ht="15.75" customHeight="1">
      <c r="A838" s="1"/>
      <c r="B838" s="1"/>
      <c r="C838" s="1"/>
      <c r="D838" s="1"/>
      <c r="E838" s="183"/>
      <c r="F838" s="183"/>
      <c r="G838" s="183"/>
    </row>
    <row r="839" ht="15.75" customHeight="1">
      <c r="A839" s="1"/>
      <c r="B839" s="1"/>
      <c r="C839" s="1"/>
      <c r="D839" s="1"/>
      <c r="E839" s="183"/>
      <c r="F839" s="183"/>
      <c r="G839" s="183"/>
    </row>
    <row r="840" ht="15.75" customHeight="1">
      <c r="A840" s="1"/>
      <c r="B840" s="1"/>
      <c r="C840" s="1"/>
      <c r="D840" s="1"/>
      <c r="E840" s="183"/>
      <c r="F840" s="183"/>
      <c r="G840" s="183"/>
    </row>
    <row r="841" ht="15.75" customHeight="1">
      <c r="A841" s="1"/>
      <c r="B841" s="1"/>
      <c r="C841" s="1"/>
      <c r="D841" s="1"/>
      <c r="E841" s="183"/>
      <c r="F841" s="183"/>
      <c r="G841" s="183"/>
    </row>
    <row r="842" ht="15.75" customHeight="1">
      <c r="A842" s="1"/>
      <c r="B842" s="1"/>
      <c r="C842" s="1"/>
      <c r="D842" s="1"/>
      <c r="E842" s="183"/>
      <c r="F842" s="183"/>
      <c r="G842" s="183"/>
    </row>
    <row r="843" ht="15.75" customHeight="1">
      <c r="A843" s="1"/>
      <c r="B843" s="1"/>
      <c r="C843" s="1"/>
      <c r="D843" s="1"/>
      <c r="E843" s="183"/>
      <c r="F843" s="183"/>
      <c r="G843" s="183"/>
    </row>
    <row r="844" ht="15.75" customHeight="1">
      <c r="A844" s="1"/>
      <c r="B844" s="1"/>
      <c r="C844" s="1"/>
      <c r="D844" s="1"/>
      <c r="E844" s="183"/>
      <c r="F844" s="183"/>
      <c r="G844" s="183"/>
    </row>
    <row r="845" ht="15.75" customHeight="1">
      <c r="A845" s="1"/>
      <c r="B845" s="1"/>
      <c r="C845" s="1"/>
      <c r="D845" s="1"/>
      <c r="E845" s="183"/>
      <c r="F845" s="183"/>
      <c r="G845" s="183"/>
    </row>
    <row r="846" ht="15.75" customHeight="1">
      <c r="A846" s="1"/>
      <c r="B846" s="1"/>
      <c r="C846" s="1"/>
      <c r="D846" s="1"/>
      <c r="E846" s="183"/>
      <c r="F846" s="183"/>
      <c r="G846" s="183"/>
    </row>
    <row r="847" ht="15.75" customHeight="1">
      <c r="A847" s="1"/>
      <c r="B847" s="1"/>
      <c r="C847" s="1"/>
      <c r="D847" s="1"/>
      <c r="E847" s="183"/>
      <c r="F847" s="183"/>
      <c r="G847" s="183"/>
    </row>
    <row r="848" ht="15.75" customHeight="1">
      <c r="A848" s="1"/>
      <c r="B848" s="1"/>
      <c r="C848" s="1"/>
      <c r="D848" s="1"/>
      <c r="E848" s="183"/>
      <c r="F848" s="183"/>
      <c r="G848" s="183"/>
    </row>
    <row r="849" ht="15.75" customHeight="1">
      <c r="A849" s="1"/>
      <c r="B849" s="1"/>
      <c r="C849" s="1"/>
      <c r="D849" s="1"/>
      <c r="E849" s="183"/>
      <c r="F849" s="183"/>
      <c r="G849" s="183"/>
    </row>
    <row r="850" ht="15.75" customHeight="1">
      <c r="A850" s="1"/>
      <c r="B850" s="1"/>
      <c r="C850" s="1"/>
      <c r="D850" s="1"/>
      <c r="E850" s="183"/>
      <c r="F850" s="183"/>
      <c r="G850" s="183"/>
    </row>
    <row r="851" ht="15.75" customHeight="1">
      <c r="A851" s="1"/>
      <c r="B851" s="1"/>
      <c r="C851" s="1"/>
      <c r="D851" s="1"/>
      <c r="E851" s="183"/>
      <c r="F851" s="183"/>
      <c r="G851" s="183"/>
    </row>
    <row r="852" ht="15.75" customHeight="1">
      <c r="A852" s="1"/>
      <c r="B852" s="1"/>
      <c r="C852" s="1"/>
      <c r="D852" s="1"/>
      <c r="E852" s="183"/>
      <c r="F852" s="183"/>
      <c r="G852" s="183"/>
    </row>
    <row r="853" ht="15.75" customHeight="1">
      <c r="A853" s="1"/>
      <c r="B853" s="1"/>
      <c r="C853" s="1"/>
      <c r="D853" s="1"/>
      <c r="E853" s="183"/>
      <c r="F853" s="183"/>
      <c r="G853" s="183"/>
    </row>
    <row r="854" ht="15.75" customHeight="1">
      <c r="A854" s="1"/>
      <c r="B854" s="1"/>
      <c r="C854" s="1"/>
      <c r="D854" s="1"/>
      <c r="E854" s="183"/>
      <c r="F854" s="183"/>
      <c r="G854" s="183"/>
    </row>
    <row r="855" ht="15.75" customHeight="1">
      <c r="A855" s="1"/>
      <c r="B855" s="1"/>
      <c r="C855" s="1"/>
      <c r="D855" s="1"/>
      <c r="E855" s="183"/>
      <c r="F855" s="183"/>
      <c r="G855" s="183"/>
    </row>
    <row r="856" ht="15.75" customHeight="1">
      <c r="A856" s="1"/>
      <c r="B856" s="1"/>
      <c r="C856" s="1"/>
      <c r="D856" s="1"/>
      <c r="E856" s="183"/>
      <c r="F856" s="183"/>
      <c r="G856" s="183"/>
    </row>
    <row r="857" ht="15.75" customHeight="1">
      <c r="A857" s="1"/>
      <c r="B857" s="1"/>
      <c r="C857" s="1"/>
      <c r="D857" s="1"/>
      <c r="E857" s="183"/>
      <c r="F857" s="183"/>
      <c r="G857" s="183"/>
    </row>
    <row r="858" ht="15.75" customHeight="1">
      <c r="A858" s="1"/>
      <c r="B858" s="1"/>
      <c r="C858" s="1"/>
      <c r="D858" s="1"/>
      <c r="E858" s="183"/>
      <c r="F858" s="183"/>
      <c r="G858" s="183"/>
    </row>
    <row r="859" ht="15.75" customHeight="1">
      <c r="A859" s="1"/>
      <c r="B859" s="1"/>
      <c r="C859" s="1"/>
      <c r="D859" s="1"/>
      <c r="E859" s="183"/>
      <c r="F859" s="183"/>
      <c r="G859" s="183"/>
    </row>
    <row r="860" ht="15.75" customHeight="1">
      <c r="A860" s="1"/>
      <c r="B860" s="1"/>
      <c r="C860" s="1"/>
      <c r="D860" s="1"/>
      <c r="E860" s="183"/>
      <c r="F860" s="183"/>
      <c r="G860" s="183"/>
    </row>
    <row r="861" ht="15.75" customHeight="1">
      <c r="A861" s="1"/>
      <c r="B861" s="1"/>
      <c r="C861" s="1"/>
      <c r="D861" s="1"/>
      <c r="E861" s="183"/>
      <c r="F861" s="183"/>
      <c r="G861" s="183"/>
    </row>
    <row r="862" ht="15.75" customHeight="1">
      <c r="A862" s="1"/>
      <c r="B862" s="1"/>
      <c r="C862" s="1"/>
      <c r="D862" s="1"/>
      <c r="E862" s="183"/>
      <c r="F862" s="183"/>
      <c r="G862" s="183"/>
    </row>
    <row r="863" ht="15.75" customHeight="1">
      <c r="A863" s="1"/>
      <c r="B863" s="1"/>
      <c r="C863" s="1"/>
      <c r="D863" s="1"/>
      <c r="E863" s="183"/>
      <c r="F863" s="183"/>
      <c r="G863" s="183"/>
    </row>
    <row r="864" ht="15.75" customHeight="1">
      <c r="A864" s="1"/>
      <c r="B864" s="1"/>
      <c r="C864" s="1"/>
      <c r="D864" s="1"/>
      <c r="E864" s="183"/>
      <c r="F864" s="183"/>
      <c r="G864" s="183"/>
    </row>
    <row r="865" ht="15.75" customHeight="1">
      <c r="A865" s="1"/>
      <c r="B865" s="1"/>
      <c r="C865" s="1"/>
      <c r="D865" s="1"/>
      <c r="E865" s="183"/>
      <c r="F865" s="183"/>
      <c r="G865" s="183"/>
    </row>
    <row r="866" ht="15.75" customHeight="1">
      <c r="A866" s="1"/>
      <c r="B866" s="1"/>
      <c r="C866" s="1"/>
      <c r="D866" s="1"/>
      <c r="E866" s="183"/>
      <c r="F866" s="183"/>
      <c r="G866" s="183"/>
    </row>
    <row r="867" ht="15.75" customHeight="1">
      <c r="A867" s="1"/>
      <c r="B867" s="1"/>
      <c r="C867" s="1"/>
      <c r="D867" s="1"/>
      <c r="E867" s="183"/>
      <c r="F867" s="183"/>
      <c r="G867" s="183"/>
    </row>
    <row r="868" ht="15.75" customHeight="1">
      <c r="A868" s="1"/>
      <c r="B868" s="1"/>
      <c r="C868" s="1"/>
      <c r="D868" s="1"/>
      <c r="E868" s="183"/>
      <c r="F868" s="183"/>
      <c r="G868" s="183"/>
    </row>
    <row r="869" ht="15.75" customHeight="1">
      <c r="A869" s="1"/>
      <c r="B869" s="1"/>
      <c r="C869" s="1"/>
      <c r="D869" s="1"/>
      <c r="E869" s="183"/>
      <c r="F869" s="183"/>
      <c r="G869" s="183"/>
    </row>
    <row r="870" ht="15.75" customHeight="1">
      <c r="A870" s="1"/>
      <c r="B870" s="1"/>
      <c r="C870" s="1"/>
      <c r="D870" s="1"/>
      <c r="E870" s="183"/>
      <c r="F870" s="183"/>
      <c r="G870" s="183"/>
    </row>
    <row r="871" ht="15.75" customHeight="1">
      <c r="A871" s="1"/>
      <c r="B871" s="1"/>
      <c r="C871" s="1"/>
      <c r="D871" s="1"/>
      <c r="E871" s="183"/>
      <c r="F871" s="183"/>
      <c r="G871" s="183"/>
    </row>
    <row r="872" ht="15.75" customHeight="1">
      <c r="A872" s="1"/>
      <c r="B872" s="1"/>
      <c r="C872" s="1"/>
      <c r="D872" s="1"/>
      <c r="E872" s="183"/>
      <c r="F872" s="183"/>
      <c r="G872" s="183"/>
    </row>
    <row r="873" ht="15.75" customHeight="1">
      <c r="A873" s="1"/>
      <c r="B873" s="1"/>
      <c r="C873" s="1"/>
      <c r="D873" s="1"/>
      <c r="E873" s="183"/>
      <c r="F873" s="183"/>
      <c r="G873" s="183"/>
    </row>
    <row r="874" ht="15.75" customHeight="1">
      <c r="A874" s="1"/>
      <c r="B874" s="1"/>
      <c r="C874" s="1"/>
      <c r="D874" s="1"/>
      <c r="E874" s="183"/>
      <c r="F874" s="183"/>
      <c r="G874" s="183"/>
    </row>
    <row r="875" ht="15.75" customHeight="1">
      <c r="A875" s="1"/>
      <c r="B875" s="1"/>
      <c r="C875" s="1"/>
      <c r="D875" s="1"/>
      <c r="E875" s="183"/>
      <c r="F875" s="183"/>
      <c r="G875" s="183"/>
    </row>
    <row r="876" ht="15.75" customHeight="1">
      <c r="A876" s="1"/>
      <c r="B876" s="1"/>
      <c r="C876" s="1"/>
      <c r="D876" s="1"/>
      <c r="E876" s="183"/>
      <c r="F876" s="183"/>
      <c r="G876" s="183"/>
    </row>
    <row r="877" ht="15.75" customHeight="1">
      <c r="A877" s="1"/>
      <c r="B877" s="1"/>
      <c r="C877" s="1"/>
      <c r="D877" s="1"/>
      <c r="E877" s="183"/>
      <c r="F877" s="183"/>
      <c r="G877" s="183"/>
    </row>
    <row r="878" ht="15.75" customHeight="1">
      <c r="A878" s="1"/>
      <c r="B878" s="1"/>
      <c r="C878" s="1"/>
      <c r="D878" s="1"/>
      <c r="E878" s="183"/>
      <c r="F878" s="183"/>
      <c r="G878" s="183"/>
    </row>
    <row r="879" ht="15.75" customHeight="1">
      <c r="A879" s="1"/>
      <c r="B879" s="1"/>
      <c r="C879" s="1"/>
      <c r="D879" s="1"/>
      <c r="E879" s="183"/>
      <c r="F879" s="183"/>
      <c r="G879" s="183"/>
    </row>
    <row r="880" ht="15.75" customHeight="1">
      <c r="A880" s="1"/>
      <c r="B880" s="1"/>
      <c r="C880" s="1"/>
      <c r="D880" s="1"/>
      <c r="E880" s="183"/>
      <c r="F880" s="183"/>
      <c r="G880" s="183"/>
    </row>
    <row r="881" ht="15.75" customHeight="1">
      <c r="A881" s="1"/>
      <c r="B881" s="1"/>
      <c r="C881" s="1"/>
      <c r="D881" s="1"/>
      <c r="E881" s="183"/>
      <c r="F881" s="183"/>
      <c r="G881" s="183"/>
    </row>
    <row r="882" ht="15.75" customHeight="1">
      <c r="A882" s="1"/>
      <c r="B882" s="1"/>
      <c r="C882" s="1"/>
      <c r="D882" s="1"/>
      <c r="E882" s="183"/>
      <c r="F882" s="183"/>
      <c r="G882" s="183"/>
    </row>
    <row r="883" ht="15.75" customHeight="1">
      <c r="A883" s="1"/>
      <c r="B883" s="1"/>
      <c r="C883" s="1"/>
      <c r="D883" s="1"/>
      <c r="E883" s="183"/>
      <c r="F883" s="183"/>
      <c r="G883" s="183"/>
    </row>
    <row r="884" ht="15.75" customHeight="1">
      <c r="A884" s="1"/>
      <c r="B884" s="1"/>
      <c r="C884" s="1"/>
      <c r="D884" s="1"/>
      <c r="E884" s="183"/>
      <c r="F884" s="183"/>
      <c r="G884" s="183"/>
    </row>
    <row r="885" ht="15.75" customHeight="1">
      <c r="A885" s="1"/>
      <c r="B885" s="1"/>
      <c r="C885" s="1"/>
      <c r="D885" s="1"/>
      <c r="E885" s="183"/>
      <c r="F885" s="183"/>
      <c r="G885" s="183"/>
    </row>
    <row r="886" ht="15.75" customHeight="1">
      <c r="A886" s="1"/>
      <c r="B886" s="1"/>
      <c r="C886" s="1"/>
      <c r="D886" s="1"/>
      <c r="E886" s="183"/>
      <c r="F886" s="183"/>
      <c r="G886" s="183"/>
    </row>
    <row r="887" ht="15.75" customHeight="1">
      <c r="A887" s="1"/>
      <c r="B887" s="1"/>
      <c r="C887" s="1"/>
      <c r="D887" s="1"/>
      <c r="E887" s="183"/>
      <c r="F887" s="183"/>
      <c r="G887" s="183"/>
    </row>
    <row r="888" ht="15.75" customHeight="1">
      <c r="A888" s="1"/>
      <c r="B888" s="1"/>
      <c r="C888" s="1"/>
      <c r="D888" s="1"/>
      <c r="E888" s="183"/>
      <c r="F888" s="183"/>
      <c r="G888" s="183"/>
    </row>
    <row r="889" ht="15.75" customHeight="1">
      <c r="A889" s="1"/>
      <c r="B889" s="1"/>
      <c r="C889" s="1"/>
      <c r="D889" s="1"/>
      <c r="E889" s="183"/>
      <c r="F889" s="183"/>
      <c r="G889" s="183"/>
    </row>
    <row r="890" ht="15.75" customHeight="1">
      <c r="A890" s="1"/>
      <c r="B890" s="1"/>
      <c r="C890" s="1"/>
      <c r="D890" s="1"/>
      <c r="E890" s="183"/>
      <c r="F890" s="183"/>
      <c r="G890" s="183"/>
    </row>
    <row r="891" ht="15.75" customHeight="1">
      <c r="A891" s="1"/>
      <c r="B891" s="1"/>
      <c r="C891" s="1"/>
      <c r="D891" s="1"/>
      <c r="E891" s="183"/>
      <c r="F891" s="183"/>
      <c r="G891" s="183"/>
    </row>
    <row r="892" ht="15.75" customHeight="1">
      <c r="A892" s="1"/>
      <c r="B892" s="1"/>
      <c r="C892" s="1"/>
      <c r="D892" s="1"/>
      <c r="E892" s="183"/>
      <c r="F892" s="183"/>
      <c r="G892" s="183"/>
    </row>
    <row r="893" ht="15.75" customHeight="1">
      <c r="A893" s="1"/>
      <c r="B893" s="1"/>
      <c r="C893" s="1"/>
      <c r="D893" s="1"/>
      <c r="E893" s="183"/>
      <c r="F893" s="183"/>
      <c r="G893" s="183"/>
    </row>
    <row r="894" ht="15.75" customHeight="1">
      <c r="A894" s="1"/>
      <c r="B894" s="1"/>
      <c r="C894" s="1"/>
      <c r="D894" s="1"/>
      <c r="E894" s="183"/>
      <c r="F894" s="183"/>
      <c r="G894" s="183"/>
    </row>
    <row r="895" ht="15.75" customHeight="1">
      <c r="A895" s="1"/>
      <c r="B895" s="1"/>
      <c r="C895" s="1"/>
      <c r="D895" s="1"/>
      <c r="E895" s="183"/>
      <c r="F895" s="183"/>
      <c r="G895" s="183"/>
    </row>
    <row r="896" ht="15.75" customHeight="1">
      <c r="A896" s="1"/>
      <c r="B896" s="1"/>
      <c r="C896" s="1"/>
      <c r="D896" s="1"/>
      <c r="E896" s="183"/>
      <c r="F896" s="183"/>
      <c r="G896" s="183"/>
    </row>
    <row r="897" ht="15.75" customHeight="1">
      <c r="A897" s="1"/>
      <c r="B897" s="1"/>
      <c r="C897" s="1"/>
      <c r="D897" s="1"/>
      <c r="E897" s="183"/>
      <c r="F897" s="183"/>
      <c r="G897" s="183"/>
    </row>
    <row r="898" ht="15.75" customHeight="1">
      <c r="A898" s="1"/>
      <c r="B898" s="1"/>
      <c r="C898" s="1"/>
      <c r="D898" s="1"/>
      <c r="E898" s="183"/>
      <c r="F898" s="183"/>
      <c r="G898" s="183"/>
    </row>
    <row r="899" ht="15.75" customHeight="1">
      <c r="A899" s="1"/>
      <c r="B899" s="1"/>
      <c r="C899" s="1"/>
      <c r="D899" s="1"/>
      <c r="E899" s="183"/>
      <c r="F899" s="183"/>
      <c r="G899" s="183"/>
    </row>
    <row r="900" ht="15.75" customHeight="1">
      <c r="A900" s="1"/>
      <c r="B900" s="1"/>
      <c r="C900" s="1"/>
      <c r="D900" s="1"/>
      <c r="E900" s="183"/>
      <c r="F900" s="183"/>
      <c r="G900" s="183"/>
    </row>
    <row r="901" ht="15.75" customHeight="1">
      <c r="A901" s="1"/>
      <c r="B901" s="1"/>
      <c r="C901" s="1"/>
      <c r="D901" s="1"/>
      <c r="E901" s="183"/>
      <c r="F901" s="183"/>
      <c r="G901" s="183"/>
    </row>
    <row r="902" ht="15.75" customHeight="1">
      <c r="A902" s="1"/>
      <c r="B902" s="1"/>
      <c r="C902" s="1"/>
      <c r="D902" s="1"/>
      <c r="E902" s="183"/>
      <c r="F902" s="183"/>
      <c r="G902" s="183"/>
    </row>
    <row r="903" ht="15.75" customHeight="1">
      <c r="A903" s="1"/>
      <c r="B903" s="1"/>
      <c r="C903" s="1"/>
      <c r="D903" s="1"/>
      <c r="E903" s="183"/>
      <c r="F903" s="183"/>
      <c r="G903" s="183"/>
    </row>
    <row r="904" ht="15.75" customHeight="1">
      <c r="A904" s="1"/>
      <c r="B904" s="1"/>
      <c r="C904" s="1"/>
      <c r="D904" s="1"/>
      <c r="E904" s="183"/>
      <c r="F904" s="183"/>
      <c r="G904" s="183"/>
    </row>
    <row r="905" ht="15.75" customHeight="1">
      <c r="A905" s="1"/>
      <c r="B905" s="1"/>
      <c r="C905" s="1"/>
      <c r="D905" s="1"/>
      <c r="E905" s="183"/>
      <c r="F905" s="183"/>
      <c r="G905" s="183"/>
    </row>
    <row r="906" ht="15.75" customHeight="1">
      <c r="A906" s="1"/>
      <c r="B906" s="1"/>
      <c r="C906" s="1"/>
      <c r="D906" s="1"/>
      <c r="E906" s="183"/>
      <c r="F906" s="183"/>
      <c r="G906" s="183"/>
    </row>
    <row r="907" ht="15.75" customHeight="1">
      <c r="A907" s="1"/>
      <c r="B907" s="1"/>
      <c r="C907" s="1"/>
      <c r="D907" s="1"/>
      <c r="E907" s="183"/>
      <c r="F907" s="183"/>
      <c r="G907" s="183"/>
    </row>
    <row r="908" ht="15.75" customHeight="1">
      <c r="A908" s="1"/>
      <c r="B908" s="1"/>
      <c r="C908" s="1"/>
      <c r="D908" s="1"/>
      <c r="E908" s="183"/>
      <c r="F908" s="183"/>
      <c r="G908" s="183"/>
    </row>
    <row r="909" ht="15.75" customHeight="1">
      <c r="A909" s="1"/>
      <c r="B909" s="1"/>
      <c r="C909" s="1"/>
      <c r="D909" s="1"/>
      <c r="E909" s="183"/>
      <c r="F909" s="183"/>
      <c r="G909" s="183"/>
    </row>
    <row r="910" ht="15.75" customHeight="1">
      <c r="A910" s="1"/>
      <c r="B910" s="1"/>
      <c r="C910" s="1"/>
      <c r="D910" s="1"/>
      <c r="E910" s="183"/>
      <c r="F910" s="183"/>
      <c r="G910" s="183"/>
    </row>
    <row r="911" ht="15.75" customHeight="1">
      <c r="A911" s="1"/>
      <c r="B911" s="1"/>
      <c r="C911" s="1"/>
      <c r="D911" s="1"/>
      <c r="E911" s="183"/>
      <c r="F911" s="183"/>
      <c r="G911" s="183"/>
    </row>
    <row r="912" ht="15.75" customHeight="1">
      <c r="A912" s="1"/>
      <c r="B912" s="1"/>
      <c r="C912" s="1"/>
      <c r="D912" s="1"/>
      <c r="E912" s="183"/>
      <c r="F912" s="183"/>
      <c r="G912" s="183"/>
    </row>
    <row r="913" ht="15.75" customHeight="1">
      <c r="A913" s="1"/>
      <c r="B913" s="1"/>
      <c r="C913" s="1"/>
      <c r="D913" s="1"/>
      <c r="E913" s="183"/>
      <c r="F913" s="183"/>
      <c r="G913" s="183"/>
    </row>
    <row r="914" ht="15.75" customHeight="1">
      <c r="A914" s="1"/>
      <c r="B914" s="1"/>
      <c r="C914" s="1"/>
      <c r="D914" s="1"/>
      <c r="E914" s="183"/>
      <c r="F914" s="183"/>
      <c r="G914" s="183"/>
    </row>
    <row r="915" ht="15.75" customHeight="1">
      <c r="A915" s="1"/>
      <c r="B915" s="1"/>
      <c r="C915" s="1"/>
      <c r="D915" s="1"/>
      <c r="E915" s="183"/>
      <c r="F915" s="183"/>
      <c r="G915" s="183"/>
    </row>
    <row r="916" ht="15.75" customHeight="1">
      <c r="A916" s="1"/>
      <c r="B916" s="1"/>
      <c r="C916" s="1"/>
      <c r="D916" s="1"/>
      <c r="E916" s="183"/>
      <c r="F916" s="183"/>
      <c r="G916" s="183"/>
    </row>
    <row r="917" ht="15.75" customHeight="1">
      <c r="A917" s="1"/>
      <c r="B917" s="1"/>
      <c r="C917" s="1"/>
      <c r="D917" s="1"/>
      <c r="E917" s="183"/>
      <c r="F917" s="183"/>
      <c r="G917" s="183"/>
    </row>
    <row r="918" ht="15.75" customHeight="1">
      <c r="A918" s="1"/>
      <c r="B918" s="1"/>
      <c r="C918" s="1"/>
      <c r="D918" s="1"/>
      <c r="E918" s="183"/>
      <c r="F918" s="183"/>
      <c r="G918" s="183"/>
    </row>
    <row r="919" ht="15.75" customHeight="1">
      <c r="A919" s="1"/>
      <c r="B919" s="1"/>
      <c r="C919" s="1"/>
      <c r="D919" s="1"/>
      <c r="E919" s="183"/>
      <c r="F919" s="183"/>
      <c r="G919" s="183"/>
    </row>
    <row r="920" ht="15.75" customHeight="1">
      <c r="A920" s="1"/>
      <c r="B920" s="1"/>
      <c r="C920" s="1"/>
      <c r="D920" s="1"/>
      <c r="E920" s="183"/>
      <c r="F920" s="183"/>
      <c r="G920" s="183"/>
    </row>
    <row r="921" ht="15.75" customHeight="1">
      <c r="A921" s="1"/>
      <c r="B921" s="1"/>
      <c r="C921" s="1"/>
      <c r="D921" s="1"/>
      <c r="E921" s="183"/>
      <c r="F921" s="183"/>
      <c r="G921" s="183"/>
    </row>
    <row r="922" ht="15.75" customHeight="1">
      <c r="A922" s="1"/>
      <c r="B922" s="1"/>
      <c r="C922" s="1"/>
      <c r="D922" s="1"/>
      <c r="E922" s="183"/>
      <c r="F922" s="183"/>
      <c r="G922" s="183"/>
    </row>
    <row r="923" ht="15.75" customHeight="1">
      <c r="A923" s="1"/>
      <c r="B923" s="1"/>
      <c r="C923" s="1"/>
      <c r="D923" s="1"/>
      <c r="E923" s="183"/>
      <c r="F923" s="183"/>
      <c r="G923" s="183"/>
    </row>
    <row r="924" ht="15.75" customHeight="1">
      <c r="A924" s="1"/>
      <c r="B924" s="1"/>
      <c r="C924" s="1"/>
      <c r="D924" s="1"/>
      <c r="E924" s="183"/>
      <c r="F924" s="183"/>
      <c r="G924" s="183"/>
    </row>
    <row r="925" ht="15.75" customHeight="1">
      <c r="A925" s="1"/>
      <c r="B925" s="1"/>
      <c r="C925" s="1"/>
      <c r="D925" s="1"/>
      <c r="E925" s="183"/>
      <c r="F925" s="183"/>
      <c r="G925" s="183"/>
    </row>
    <row r="926" ht="15.75" customHeight="1">
      <c r="A926" s="1"/>
      <c r="B926" s="1"/>
      <c r="C926" s="1"/>
      <c r="D926" s="1"/>
      <c r="E926" s="183"/>
      <c r="F926" s="183"/>
      <c r="G926" s="183"/>
    </row>
    <row r="927" ht="15.75" customHeight="1">
      <c r="A927" s="1"/>
      <c r="B927" s="1"/>
      <c r="C927" s="1"/>
      <c r="D927" s="1"/>
      <c r="E927" s="183"/>
      <c r="F927" s="183"/>
      <c r="G927" s="183"/>
    </row>
    <row r="928" ht="15.75" customHeight="1">
      <c r="A928" s="1"/>
      <c r="B928" s="1"/>
      <c r="C928" s="1"/>
      <c r="D928" s="1"/>
      <c r="E928" s="183"/>
      <c r="F928" s="183"/>
      <c r="G928" s="183"/>
    </row>
    <row r="929" ht="15.75" customHeight="1">
      <c r="A929" s="1"/>
      <c r="B929" s="1"/>
      <c r="C929" s="1"/>
      <c r="D929" s="1"/>
      <c r="E929" s="183"/>
      <c r="F929" s="183"/>
      <c r="G929" s="183"/>
    </row>
    <row r="930" ht="15.75" customHeight="1">
      <c r="A930" s="1"/>
      <c r="B930" s="1"/>
      <c r="C930" s="1"/>
      <c r="D930" s="1"/>
      <c r="E930" s="183"/>
      <c r="F930" s="183"/>
      <c r="G930" s="183"/>
    </row>
    <row r="931" ht="15.75" customHeight="1">
      <c r="A931" s="1"/>
      <c r="B931" s="1"/>
      <c r="C931" s="1"/>
      <c r="D931" s="1"/>
      <c r="E931" s="183"/>
      <c r="F931" s="183"/>
      <c r="G931" s="183"/>
    </row>
    <row r="932" ht="15.75" customHeight="1">
      <c r="A932" s="1"/>
      <c r="B932" s="1"/>
      <c r="C932" s="1"/>
      <c r="D932" s="1"/>
      <c r="E932" s="183"/>
      <c r="F932" s="183"/>
      <c r="G932" s="183"/>
    </row>
    <row r="933" ht="15.75" customHeight="1">
      <c r="A933" s="1"/>
      <c r="B933" s="1"/>
      <c r="C933" s="1"/>
      <c r="D933" s="1"/>
      <c r="E933" s="183"/>
      <c r="F933" s="183"/>
      <c r="G933" s="183"/>
    </row>
    <row r="934" ht="15.75" customHeight="1">
      <c r="A934" s="1"/>
      <c r="B934" s="1"/>
      <c r="C934" s="1"/>
      <c r="D934" s="1"/>
      <c r="E934" s="183"/>
      <c r="F934" s="183"/>
      <c r="G934" s="183"/>
    </row>
    <row r="935" ht="15.75" customHeight="1">
      <c r="A935" s="1"/>
      <c r="B935" s="1"/>
      <c r="C935" s="1"/>
      <c r="D935" s="1"/>
      <c r="E935" s="183"/>
      <c r="F935" s="183"/>
      <c r="G935" s="183"/>
    </row>
    <row r="936" ht="15.75" customHeight="1">
      <c r="A936" s="1"/>
      <c r="B936" s="1"/>
      <c r="C936" s="1"/>
      <c r="D936" s="1"/>
      <c r="E936" s="183"/>
      <c r="F936" s="183"/>
      <c r="G936" s="183"/>
    </row>
    <row r="937" ht="15.75" customHeight="1">
      <c r="A937" s="1"/>
      <c r="B937" s="1"/>
      <c r="C937" s="1"/>
      <c r="D937" s="1"/>
      <c r="E937" s="183"/>
      <c r="F937" s="183"/>
      <c r="G937" s="183"/>
    </row>
    <row r="938" ht="15.75" customHeight="1">
      <c r="A938" s="1"/>
      <c r="B938" s="1"/>
      <c r="C938" s="1"/>
      <c r="D938" s="1"/>
      <c r="E938" s="183"/>
      <c r="F938" s="183"/>
      <c r="G938" s="183"/>
    </row>
    <row r="939" ht="15.75" customHeight="1">
      <c r="A939" s="1"/>
      <c r="B939" s="1"/>
      <c r="C939" s="1"/>
      <c r="D939" s="1"/>
      <c r="E939" s="183"/>
      <c r="F939" s="183"/>
      <c r="G939" s="183"/>
    </row>
    <row r="940" ht="15.75" customHeight="1">
      <c r="A940" s="1"/>
      <c r="B940" s="1"/>
      <c r="C940" s="1"/>
      <c r="D940" s="1"/>
      <c r="E940" s="183"/>
      <c r="F940" s="183"/>
      <c r="G940" s="183"/>
    </row>
    <row r="941" ht="15.75" customHeight="1">
      <c r="A941" s="1"/>
      <c r="B941" s="1"/>
      <c r="C941" s="1"/>
      <c r="D941" s="1"/>
      <c r="E941" s="183"/>
      <c r="F941" s="183"/>
      <c r="G941" s="183"/>
    </row>
    <row r="942" ht="15.75" customHeight="1">
      <c r="A942" s="1"/>
      <c r="B942" s="1"/>
      <c r="C942" s="1"/>
      <c r="D942" s="1"/>
      <c r="E942" s="183"/>
      <c r="F942" s="183"/>
      <c r="G942" s="183"/>
    </row>
    <row r="943" ht="15.75" customHeight="1">
      <c r="A943" s="1"/>
      <c r="B943" s="1"/>
      <c r="C943" s="1"/>
      <c r="D943" s="1"/>
      <c r="E943" s="183"/>
      <c r="F943" s="183"/>
      <c r="G943" s="183"/>
    </row>
    <row r="944" ht="15.75" customHeight="1">
      <c r="A944" s="1"/>
      <c r="B944" s="1"/>
      <c r="C944" s="1"/>
      <c r="D944" s="1"/>
      <c r="E944" s="183"/>
      <c r="F944" s="183"/>
      <c r="G944" s="183"/>
    </row>
    <row r="945" ht="15.75" customHeight="1">
      <c r="A945" s="1"/>
      <c r="B945" s="1"/>
      <c r="C945" s="1"/>
      <c r="D945" s="1"/>
      <c r="E945" s="183"/>
      <c r="F945" s="183"/>
      <c r="G945" s="183"/>
    </row>
    <row r="946" ht="15.75" customHeight="1">
      <c r="A946" s="1"/>
      <c r="B946" s="1"/>
      <c r="C946" s="1"/>
      <c r="D946" s="1"/>
      <c r="E946" s="183"/>
      <c r="F946" s="183"/>
      <c r="G946" s="183"/>
    </row>
    <row r="947" ht="15.75" customHeight="1">
      <c r="A947" s="1"/>
      <c r="B947" s="1"/>
      <c r="C947" s="1"/>
      <c r="D947" s="1"/>
      <c r="E947" s="183"/>
      <c r="F947" s="183"/>
      <c r="G947" s="183"/>
    </row>
    <row r="948" ht="15.75" customHeight="1">
      <c r="A948" s="1"/>
      <c r="B948" s="1"/>
      <c r="C948" s="1"/>
      <c r="D948" s="1"/>
      <c r="E948" s="183"/>
      <c r="F948" s="183"/>
      <c r="G948" s="183"/>
    </row>
    <row r="949" ht="15.75" customHeight="1">
      <c r="A949" s="1"/>
      <c r="B949" s="1"/>
      <c r="C949" s="1"/>
      <c r="D949" s="1"/>
      <c r="E949" s="183"/>
      <c r="F949" s="183"/>
      <c r="G949" s="183"/>
    </row>
    <row r="950" ht="15.75" customHeight="1">
      <c r="A950" s="1"/>
      <c r="B950" s="1"/>
      <c r="C950" s="1"/>
      <c r="D950" s="1"/>
      <c r="E950" s="183"/>
      <c r="F950" s="183"/>
      <c r="G950" s="183"/>
    </row>
    <row r="951" ht="15.75" customHeight="1">
      <c r="A951" s="1"/>
      <c r="B951" s="1"/>
      <c r="C951" s="1"/>
      <c r="D951" s="1"/>
      <c r="E951" s="183"/>
      <c r="F951" s="183"/>
      <c r="G951" s="183"/>
    </row>
    <row r="952" ht="15.75" customHeight="1">
      <c r="A952" s="1"/>
      <c r="B952" s="1"/>
      <c r="C952" s="1"/>
      <c r="D952" s="1"/>
      <c r="E952" s="183"/>
      <c r="F952" s="183"/>
      <c r="G952" s="183"/>
    </row>
    <row r="953" ht="15.75" customHeight="1">
      <c r="A953" s="1"/>
      <c r="B953" s="1"/>
      <c r="C953" s="1"/>
      <c r="D953" s="1"/>
      <c r="E953" s="183"/>
      <c r="F953" s="183"/>
      <c r="G953" s="183"/>
    </row>
    <row r="954" ht="15.75" customHeight="1">
      <c r="A954" s="1"/>
      <c r="B954" s="1"/>
      <c r="C954" s="1"/>
      <c r="D954" s="1"/>
      <c r="E954" s="183"/>
      <c r="F954" s="183"/>
      <c r="G954" s="183"/>
    </row>
    <row r="955" ht="15.75" customHeight="1">
      <c r="A955" s="1"/>
      <c r="B955" s="1"/>
      <c r="C955" s="1"/>
      <c r="D955" s="1"/>
      <c r="E955" s="183"/>
      <c r="F955" s="183"/>
      <c r="G955" s="183"/>
    </row>
    <row r="956" ht="15.75" customHeight="1">
      <c r="A956" s="1"/>
      <c r="B956" s="1"/>
      <c r="C956" s="1"/>
      <c r="D956" s="1"/>
      <c r="E956" s="183"/>
      <c r="F956" s="183"/>
      <c r="G956" s="183"/>
    </row>
    <row r="957" ht="15.75" customHeight="1">
      <c r="A957" s="1"/>
      <c r="B957" s="1"/>
      <c r="C957" s="1"/>
      <c r="D957" s="1"/>
      <c r="E957" s="183"/>
      <c r="F957" s="183"/>
      <c r="G957" s="183"/>
    </row>
    <row r="958" ht="15.75" customHeight="1">
      <c r="A958" s="1"/>
      <c r="B958" s="1"/>
      <c r="C958" s="1"/>
      <c r="D958" s="1"/>
      <c r="E958" s="183"/>
      <c r="F958" s="183"/>
      <c r="G958" s="183"/>
    </row>
    <row r="959" ht="15.75" customHeight="1">
      <c r="A959" s="1"/>
      <c r="B959" s="1"/>
      <c r="C959" s="1"/>
      <c r="D959" s="1"/>
      <c r="E959" s="183"/>
      <c r="F959" s="183"/>
      <c r="G959" s="183"/>
    </row>
    <row r="960" ht="15.75" customHeight="1">
      <c r="A960" s="1"/>
      <c r="B960" s="1"/>
      <c r="C960" s="1"/>
      <c r="D960" s="1"/>
      <c r="E960" s="183"/>
      <c r="F960" s="183"/>
      <c r="G960" s="183"/>
    </row>
    <row r="961" ht="15.75" customHeight="1">
      <c r="A961" s="1"/>
      <c r="B961" s="1"/>
      <c r="C961" s="1"/>
      <c r="D961" s="1"/>
      <c r="E961" s="183"/>
      <c r="F961" s="183"/>
      <c r="G961" s="183"/>
    </row>
    <row r="962" ht="15.75" customHeight="1">
      <c r="A962" s="1"/>
      <c r="B962" s="1"/>
      <c r="C962" s="1"/>
      <c r="D962" s="1"/>
      <c r="E962" s="183"/>
      <c r="F962" s="183"/>
      <c r="G962" s="183"/>
    </row>
    <row r="963" ht="15.75" customHeight="1">
      <c r="A963" s="1"/>
      <c r="B963" s="1"/>
      <c r="C963" s="1"/>
      <c r="D963" s="1"/>
      <c r="E963" s="183"/>
      <c r="F963" s="183"/>
      <c r="G963" s="183"/>
    </row>
    <row r="964" ht="15.75" customHeight="1">
      <c r="A964" s="1"/>
      <c r="B964" s="1"/>
      <c r="C964" s="1"/>
      <c r="D964" s="1"/>
      <c r="E964" s="183"/>
      <c r="F964" s="183"/>
      <c r="G964" s="183"/>
    </row>
    <row r="965" ht="15.75" customHeight="1">
      <c r="A965" s="1"/>
      <c r="B965" s="1"/>
      <c r="C965" s="1"/>
      <c r="D965" s="1"/>
      <c r="E965" s="183"/>
      <c r="F965" s="183"/>
      <c r="G965" s="183"/>
    </row>
    <row r="966" ht="15.75" customHeight="1">
      <c r="A966" s="1"/>
      <c r="B966" s="1"/>
      <c r="C966" s="1"/>
      <c r="D966" s="1"/>
      <c r="E966" s="183"/>
      <c r="F966" s="183"/>
      <c r="G966" s="183"/>
    </row>
    <row r="967" ht="15.75" customHeight="1">
      <c r="A967" s="1"/>
      <c r="B967" s="1"/>
      <c r="C967" s="1"/>
      <c r="D967" s="1"/>
      <c r="E967" s="183"/>
      <c r="F967" s="183"/>
      <c r="G967" s="183"/>
    </row>
    <row r="968" ht="15.75" customHeight="1">
      <c r="A968" s="1"/>
      <c r="B968" s="1"/>
      <c r="C968" s="1"/>
      <c r="D968" s="1"/>
      <c r="E968" s="183"/>
      <c r="F968" s="183"/>
      <c r="G968" s="183"/>
    </row>
    <row r="969" ht="15.75" customHeight="1">
      <c r="A969" s="1"/>
      <c r="B969" s="1"/>
      <c r="C969" s="1"/>
      <c r="D969" s="1"/>
      <c r="E969" s="183"/>
      <c r="F969" s="183"/>
      <c r="G969" s="183"/>
    </row>
    <row r="970" ht="15.75" customHeight="1">
      <c r="A970" s="1"/>
      <c r="B970" s="1"/>
      <c r="C970" s="1"/>
      <c r="D970" s="1"/>
      <c r="E970" s="183"/>
      <c r="F970" s="183"/>
      <c r="G970" s="183"/>
    </row>
    <row r="971" ht="15.75" customHeight="1">
      <c r="A971" s="1"/>
      <c r="B971" s="1"/>
      <c r="C971" s="1"/>
      <c r="D971" s="1"/>
      <c r="E971" s="183"/>
      <c r="F971" s="183"/>
      <c r="G971" s="183"/>
    </row>
    <row r="972" ht="15.75" customHeight="1">
      <c r="A972" s="1"/>
      <c r="B972" s="1"/>
      <c r="C972" s="1"/>
      <c r="D972" s="1"/>
      <c r="E972" s="183"/>
      <c r="F972" s="183"/>
      <c r="G972" s="183"/>
    </row>
    <row r="973" ht="15.75" customHeight="1">
      <c r="A973" s="1"/>
      <c r="B973" s="1"/>
      <c r="C973" s="1"/>
      <c r="D973" s="1"/>
      <c r="E973" s="183"/>
      <c r="F973" s="183"/>
      <c r="G973" s="183"/>
    </row>
    <row r="974" ht="15.75" customHeight="1">
      <c r="A974" s="1"/>
      <c r="B974" s="1"/>
      <c r="C974" s="1"/>
      <c r="D974" s="1"/>
      <c r="E974" s="183"/>
      <c r="F974" s="183"/>
      <c r="G974" s="183"/>
    </row>
    <row r="975" ht="15.75" customHeight="1">
      <c r="A975" s="1"/>
      <c r="B975" s="1"/>
      <c r="C975" s="1"/>
      <c r="D975" s="1"/>
      <c r="E975" s="183"/>
      <c r="F975" s="183"/>
      <c r="G975" s="183"/>
    </row>
    <row r="976" ht="15.75" customHeight="1">
      <c r="A976" s="1"/>
      <c r="B976" s="1"/>
      <c r="C976" s="1"/>
      <c r="D976" s="1"/>
      <c r="E976" s="183"/>
      <c r="F976" s="183"/>
      <c r="G976" s="183"/>
    </row>
    <row r="977" ht="15.75" customHeight="1">
      <c r="A977" s="1"/>
      <c r="B977" s="1"/>
      <c r="C977" s="1"/>
      <c r="D977" s="1"/>
      <c r="E977" s="183"/>
      <c r="F977" s="183"/>
      <c r="G977" s="183"/>
    </row>
    <row r="978" ht="15.75" customHeight="1">
      <c r="A978" s="1"/>
      <c r="B978" s="1"/>
      <c r="C978" s="1"/>
      <c r="D978" s="1"/>
      <c r="E978" s="183"/>
      <c r="F978" s="183"/>
      <c r="G978" s="183"/>
    </row>
    <row r="979" ht="15.75" customHeight="1">
      <c r="A979" s="1"/>
      <c r="B979" s="1"/>
      <c r="C979" s="1"/>
      <c r="D979" s="1"/>
      <c r="E979" s="183"/>
      <c r="F979" s="183"/>
      <c r="G979" s="183"/>
    </row>
    <row r="980" ht="15.75" customHeight="1">
      <c r="A980" s="1"/>
      <c r="B980" s="1"/>
      <c r="C980" s="1"/>
      <c r="D980" s="1"/>
      <c r="E980" s="183"/>
      <c r="F980" s="183"/>
      <c r="G980" s="183"/>
    </row>
    <row r="981" ht="15.75" customHeight="1">
      <c r="A981" s="1"/>
      <c r="B981" s="1"/>
      <c r="C981" s="1"/>
      <c r="D981" s="1"/>
      <c r="E981" s="183"/>
      <c r="F981" s="183"/>
      <c r="G981" s="183"/>
    </row>
    <row r="982" ht="15.75" customHeight="1">
      <c r="A982" s="1"/>
      <c r="B982" s="1"/>
      <c r="C982" s="1"/>
      <c r="D982" s="1"/>
      <c r="E982" s="183"/>
      <c r="F982" s="183"/>
      <c r="G982" s="183"/>
    </row>
    <row r="983" ht="15.75" customHeight="1">
      <c r="A983" s="1"/>
      <c r="B983" s="1"/>
      <c r="C983" s="1"/>
      <c r="D983" s="1"/>
      <c r="E983" s="183"/>
      <c r="F983" s="183"/>
      <c r="G983" s="183"/>
    </row>
    <row r="984" ht="15.75" customHeight="1">
      <c r="A984" s="1"/>
      <c r="B984" s="1"/>
      <c r="C984" s="1"/>
      <c r="D984" s="1"/>
      <c r="E984" s="183"/>
      <c r="F984" s="183"/>
      <c r="G984" s="183"/>
    </row>
    <row r="985" ht="15.75" customHeight="1">
      <c r="A985" s="1"/>
      <c r="B985" s="1"/>
      <c r="C985" s="1"/>
      <c r="D985" s="1"/>
      <c r="E985" s="183"/>
      <c r="F985" s="183"/>
      <c r="G985" s="183"/>
    </row>
    <row r="986" ht="15.75" customHeight="1">
      <c r="A986" s="1"/>
      <c r="B986" s="1"/>
      <c r="C986" s="1"/>
      <c r="D986" s="1"/>
      <c r="E986" s="183"/>
      <c r="F986" s="183"/>
      <c r="G986" s="183"/>
    </row>
    <row r="987" ht="15.75" customHeight="1">
      <c r="A987" s="1"/>
      <c r="B987" s="1"/>
      <c r="C987" s="1"/>
      <c r="D987" s="1"/>
      <c r="E987" s="183"/>
      <c r="F987" s="183"/>
      <c r="G987" s="183"/>
    </row>
    <row r="988" ht="15.75" customHeight="1">
      <c r="A988" s="1"/>
      <c r="B988" s="1"/>
      <c r="C988" s="1"/>
      <c r="D988" s="1"/>
      <c r="E988" s="183"/>
      <c r="F988" s="183"/>
      <c r="G988" s="183"/>
    </row>
    <row r="989" ht="15.75" customHeight="1">
      <c r="A989" s="1"/>
      <c r="B989" s="1"/>
      <c r="C989" s="1"/>
      <c r="D989" s="1"/>
      <c r="E989" s="183"/>
      <c r="F989" s="183"/>
      <c r="G989" s="183"/>
    </row>
    <row r="990" ht="15.75" customHeight="1">
      <c r="A990" s="1"/>
      <c r="B990" s="1"/>
      <c r="C990" s="1"/>
      <c r="D990" s="1"/>
      <c r="E990" s="183"/>
      <c r="F990" s="183"/>
      <c r="G990" s="183"/>
    </row>
    <row r="991" ht="15.75" customHeight="1">
      <c r="A991" s="1"/>
      <c r="B991" s="1"/>
      <c r="C991" s="1"/>
      <c r="D991" s="1"/>
      <c r="E991" s="183"/>
      <c r="F991" s="183"/>
      <c r="G991" s="183"/>
    </row>
    <row r="992" ht="15.75" customHeight="1">
      <c r="A992" s="1"/>
      <c r="B992" s="1"/>
      <c r="C992" s="1"/>
      <c r="D992" s="1"/>
      <c r="E992" s="183"/>
      <c r="F992" s="183"/>
      <c r="G992" s="183"/>
    </row>
    <row r="993" ht="15.75" customHeight="1">
      <c r="A993" s="1"/>
      <c r="B993" s="1"/>
      <c r="C993" s="1"/>
      <c r="D993" s="1"/>
      <c r="E993" s="183"/>
      <c r="F993" s="183"/>
      <c r="G993" s="183"/>
    </row>
    <row r="994" ht="15.75" customHeight="1">
      <c r="A994" s="1"/>
      <c r="B994" s="1"/>
      <c r="C994" s="1"/>
      <c r="D994" s="1"/>
      <c r="E994" s="183"/>
      <c r="F994" s="183"/>
      <c r="G994" s="183"/>
    </row>
    <row r="995" ht="15.75" customHeight="1">
      <c r="A995" s="1"/>
      <c r="B995" s="1"/>
      <c r="C995" s="1"/>
      <c r="D995" s="1"/>
      <c r="E995" s="183"/>
      <c r="F995" s="183"/>
      <c r="G995" s="183"/>
    </row>
    <row r="996" ht="15.75" customHeight="1">
      <c r="A996" s="1"/>
      <c r="B996" s="1"/>
      <c r="C996" s="1"/>
      <c r="D996" s="1"/>
      <c r="E996" s="183"/>
      <c r="F996" s="183"/>
      <c r="G996" s="183"/>
    </row>
    <row r="997" ht="15.75" customHeight="1">
      <c r="A997" s="1"/>
      <c r="B997" s="1"/>
      <c r="C997" s="1"/>
      <c r="D997" s="1"/>
      <c r="E997" s="183"/>
      <c r="F997" s="183"/>
      <c r="G997" s="183"/>
    </row>
    <row r="998" ht="15.75" customHeight="1">
      <c r="A998" s="1"/>
      <c r="B998" s="1"/>
      <c r="C998" s="1"/>
      <c r="D998" s="1"/>
      <c r="E998" s="183"/>
      <c r="F998" s="183"/>
      <c r="G998" s="183"/>
    </row>
    <row r="999" ht="15.75" customHeight="1">
      <c r="A999" s="1"/>
      <c r="B999" s="1"/>
      <c r="C999" s="1"/>
      <c r="D999" s="1"/>
      <c r="E999" s="183"/>
      <c r="F999" s="183"/>
      <c r="G999" s="183"/>
    </row>
    <row r="1000" ht="15.75" customHeight="1">
      <c r="A1000" s="1"/>
      <c r="B1000" s="1"/>
      <c r="C1000" s="1"/>
      <c r="D1000" s="1"/>
      <c r="E1000" s="183"/>
      <c r="F1000" s="183"/>
      <c r="G1000" s="183"/>
    </row>
  </sheetData>
  <mergeCells count="1">
    <mergeCell ref="A1:D2"/>
  </mergeCells>
  <printOptions/>
  <pageMargins bottom="1.0" footer="0.0" header="0.0" left="0.75" right="0.75" top="1.0"/>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11.0"/>
    <col customWidth="1" min="4" max="6" width="11.14"/>
    <col customWidth="1" min="7" max="10" width="10.86"/>
    <col customWidth="1" min="11" max="26" width="10.71"/>
  </cols>
  <sheetData>
    <row r="1" ht="12.75" customHeight="1">
      <c r="A1" s="325" t="s">
        <v>324</v>
      </c>
      <c r="K1" s="326"/>
      <c r="L1" s="326"/>
      <c r="M1" s="326"/>
      <c r="N1" s="326"/>
      <c r="O1" s="326"/>
      <c r="P1" s="326"/>
      <c r="Q1" s="326"/>
      <c r="R1" s="326"/>
      <c r="S1" s="326"/>
      <c r="T1" s="326"/>
      <c r="U1" s="326"/>
      <c r="V1" s="326"/>
      <c r="W1" s="326"/>
      <c r="X1" s="326"/>
      <c r="Y1" s="326"/>
      <c r="Z1" s="326"/>
    </row>
    <row r="2" ht="12.75" customHeight="1">
      <c r="A2" s="90" t="s">
        <v>325</v>
      </c>
      <c r="B2" s="90"/>
      <c r="C2" s="90"/>
      <c r="D2" s="90"/>
      <c r="E2" s="90"/>
      <c r="F2" s="90"/>
      <c r="G2" s="90"/>
      <c r="H2" s="90"/>
      <c r="I2" s="90"/>
      <c r="J2" s="90"/>
      <c r="K2" s="286"/>
      <c r="L2" s="286"/>
      <c r="M2" s="286"/>
      <c r="N2" s="286"/>
      <c r="O2" s="286"/>
      <c r="P2" s="286"/>
      <c r="Q2" s="286"/>
      <c r="R2" s="286"/>
      <c r="S2" s="286"/>
      <c r="T2" s="286"/>
      <c r="U2" s="286"/>
      <c r="V2" s="286"/>
      <c r="W2" s="286"/>
      <c r="X2" s="286"/>
      <c r="Y2" s="286"/>
      <c r="Z2" s="286"/>
    </row>
    <row r="3" ht="12.75" customHeight="1">
      <c r="A3" s="90" t="s">
        <v>326</v>
      </c>
      <c r="B3" s="90"/>
      <c r="C3" s="90"/>
      <c r="D3" s="90"/>
      <c r="E3" s="90"/>
      <c r="F3" s="90"/>
      <c r="G3" s="90"/>
      <c r="H3" s="90"/>
      <c r="I3" s="90"/>
      <c r="J3" s="90"/>
      <c r="K3" s="286"/>
      <c r="L3" s="286"/>
      <c r="M3" s="286"/>
      <c r="N3" s="286"/>
      <c r="O3" s="286"/>
      <c r="P3" s="286"/>
      <c r="Q3" s="286"/>
      <c r="R3" s="286"/>
      <c r="S3" s="286"/>
      <c r="T3" s="286"/>
      <c r="U3" s="286"/>
      <c r="V3" s="286"/>
      <c r="W3" s="286"/>
      <c r="X3" s="286"/>
      <c r="Y3" s="286"/>
      <c r="Z3" s="286"/>
    </row>
    <row r="4" ht="12.75" customHeight="1">
      <c r="A4" s="90"/>
      <c r="B4" s="90"/>
      <c r="C4" s="90"/>
      <c r="D4" s="90"/>
      <c r="E4" s="90"/>
      <c r="F4" s="90"/>
      <c r="G4" s="90"/>
      <c r="H4" s="90"/>
      <c r="I4" s="90"/>
      <c r="J4" s="90"/>
      <c r="K4" s="286"/>
      <c r="L4" s="286"/>
      <c r="M4" s="286"/>
      <c r="N4" s="286"/>
      <c r="O4" s="286"/>
      <c r="P4" s="286"/>
      <c r="Q4" s="286"/>
      <c r="R4" s="286"/>
      <c r="S4" s="286"/>
      <c r="T4" s="286"/>
      <c r="U4" s="286"/>
      <c r="V4" s="286"/>
      <c r="W4" s="286"/>
      <c r="X4" s="286"/>
      <c r="Y4" s="286"/>
      <c r="Z4" s="286"/>
    </row>
    <row r="5" ht="12.75" customHeight="1">
      <c r="A5" s="327" t="s">
        <v>278</v>
      </c>
      <c r="B5" s="90"/>
      <c r="C5" s="90"/>
      <c r="D5" s="90"/>
      <c r="E5" s="90"/>
      <c r="F5" s="90"/>
      <c r="G5" s="90"/>
      <c r="H5" s="90"/>
      <c r="I5" s="90"/>
      <c r="J5" s="90"/>
      <c r="K5" s="286"/>
      <c r="L5" s="286"/>
      <c r="M5" s="286"/>
      <c r="N5" s="286"/>
      <c r="O5" s="286"/>
      <c r="P5" s="286"/>
      <c r="Q5" s="286"/>
      <c r="R5" s="286"/>
      <c r="S5" s="286"/>
      <c r="T5" s="286"/>
      <c r="U5" s="286"/>
      <c r="V5" s="286"/>
      <c r="W5" s="286"/>
      <c r="X5" s="286"/>
      <c r="Y5" s="286"/>
      <c r="Z5" s="286"/>
    </row>
    <row r="6" ht="12.75" customHeight="1">
      <c r="A6" s="90" t="s">
        <v>327</v>
      </c>
      <c r="B6" s="90"/>
      <c r="C6" s="90"/>
      <c r="D6" s="90"/>
      <c r="E6" s="90"/>
      <c r="F6" s="328">
        <v>5.0</v>
      </c>
      <c r="G6" s="90" t="s">
        <v>328</v>
      </c>
      <c r="H6" s="90"/>
      <c r="I6" s="90"/>
      <c r="J6" s="90"/>
      <c r="K6" s="286"/>
      <c r="L6" s="286"/>
      <c r="M6" s="286"/>
      <c r="N6" s="286"/>
      <c r="O6" s="286"/>
      <c r="P6" s="286"/>
      <c r="Q6" s="286"/>
      <c r="R6" s="286"/>
      <c r="S6" s="286"/>
      <c r="T6" s="286"/>
      <c r="U6" s="286"/>
      <c r="V6" s="286"/>
      <c r="W6" s="286"/>
      <c r="X6" s="286"/>
      <c r="Y6" s="286"/>
      <c r="Z6" s="286"/>
    </row>
    <row r="7" ht="12.75" customHeight="1">
      <c r="A7" s="90" t="s">
        <v>329</v>
      </c>
      <c r="B7" s="90"/>
      <c r="C7" s="90"/>
      <c r="D7" s="90"/>
      <c r="E7" s="90"/>
      <c r="F7" s="329">
        <v>9519.0</v>
      </c>
      <c r="G7" s="90" t="s">
        <v>330</v>
      </c>
      <c r="H7" s="90"/>
      <c r="I7" s="90"/>
      <c r="J7" s="90"/>
      <c r="K7" s="286"/>
      <c r="L7" s="286"/>
      <c r="M7" s="286"/>
      <c r="N7" s="286"/>
      <c r="O7" s="286"/>
      <c r="P7" s="286"/>
      <c r="Q7" s="286"/>
      <c r="R7" s="286"/>
      <c r="S7" s="286"/>
      <c r="T7" s="286"/>
      <c r="U7" s="286"/>
      <c r="V7" s="286"/>
      <c r="W7" s="286"/>
      <c r="X7" s="286"/>
      <c r="Y7" s="286"/>
      <c r="Z7" s="286"/>
    </row>
    <row r="8" ht="12.75" customHeight="1">
      <c r="A8" s="90" t="s">
        <v>331</v>
      </c>
      <c r="B8" s="90"/>
      <c r="C8" s="90"/>
      <c r="D8" s="90"/>
      <c r="E8" s="90"/>
      <c r="F8" s="90"/>
      <c r="G8" s="90"/>
      <c r="H8" s="90"/>
      <c r="I8" s="90"/>
      <c r="J8" s="90"/>
      <c r="K8" s="286"/>
      <c r="L8" s="286"/>
      <c r="M8" s="286"/>
      <c r="N8" s="286"/>
      <c r="O8" s="286"/>
      <c r="P8" s="286"/>
      <c r="Q8" s="286"/>
      <c r="R8" s="286"/>
      <c r="S8" s="286"/>
      <c r="T8" s="286"/>
      <c r="U8" s="286"/>
      <c r="V8" s="286"/>
      <c r="W8" s="286"/>
      <c r="X8" s="286"/>
      <c r="Y8" s="286"/>
      <c r="Z8" s="286"/>
    </row>
    <row r="9" ht="12.75" customHeight="1">
      <c r="A9" s="90" t="s">
        <v>332</v>
      </c>
      <c r="B9" s="90"/>
      <c r="C9" s="90"/>
      <c r="D9" s="90"/>
      <c r="E9" s="90"/>
      <c r="F9" s="90"/>
      <c r="G9" s="90"/>
      <c r="H9" s="90"/>
      <c r="I9" s="90"/>
      <c r="J9" s="90"/>
      <c r="K9" s="286"/>
      <c r="L9" s="286"/>
      <c r="M9" s="286"/>
      <c r="N9" s="286"/>
      <c r="O9" s="286"/>
      <c r="P9" s="286"/>
      <c r="Q9" s="286"/>
      <c r="R9" s="286"/>
      <c r="S9" s="286"/>
      <c r="T9" s="286"/>
      <c r="U9" s="286"/>
      <c r="V9" s="286"/>
      <c r="W9" s="286"/>
      <c r="X9" s="286"/>
      <c r="Y9" s="286"/>
      <c r="Z9" s="286"/>
    </row>
    <row r="10" ht="12.75" customHeight="1">
      <c r="A10" s="330" t="s">
        <v>333</v>
      </c>
      <c r="B10" s="330" t="s">
        <v>334</v>
      </c>
      <c r="C10" s="331"/>
      <c r="D10" s="331"/>
      <c r="E10" s="331"/>
      <c r="F10" s="331"/>
      <c r="G10" s="331"/>
      <c r="H10" s="331"/>
      <c r="I10" s="331"/>
      <c r="J10" s="332"/>
      <c r="K10" s="333"/>
      <c r="L10" s="333"/>
      <c r="M10" s="333"/>
      <c r="N10" s="333"/>
      <c r="O10" s="333"/>
      <c r="P10" s="333"/>
      <c r="Q10" s="333"/>
      <c r="R10" s="333"/>
      <c r="S10" s="333"/>
      <c r="T10" s="333"/>
      <c r="U10" s="333"/>
      <c r="V10" s="333"/>
      <c r="W10" s="333"/>
      <c r="X10" s="333"/>
      <c r="Y10" s="333"/>
      <c r="Z10" s="333"/>
    </row>
    <row r="11" ht="12.75" customHeight="1">
      <c r="A11" s="334">
        <v>-1.0</v>
      </c>
      <c r="B11" s="335">
        <v>7339.0</v>
      </c>
      <c r="C11" s="331" t="s">
        <v>335</v>
      </c>
      <c r="D11" s="331"/>
      <c r="E11" s="331"/>
      <c r="F11" s="331"/>
      <c r="G11" s="331"/>
      <c r="H11" s="331"/>
      <c r="I11" s="331"/>
      <c r="J11" s="332"/>
      <c r="K11" s="333"/>
      <c r="L11" s="333"/>
      <c r="M11" s="333"/>
      <c r="N11" s="333"/>
      <c r="O11" s="333"/>
      <c r="P11" s="333"/>
      <c r="Q11" s="333"/>
      <c r="R11" s="333"/>
      <c r="S11" s="333"/>
      <c r="T11" s="333"/>
      <c r="U11" s="333"/>
      <c r="V11" s="333"/>
      <c r="W11" s="333"/>
      <c r="X11" s="333"/>
      <c r="Y11" s="333"/>
      <c r="Z11" s="333"/>
    </row>
    <row r="12" ht="12.75" customHeight="1">
      <c r="A12" s="334">
        <f t="shared" ref="A12:A20" si="1">IF((0-A11)&lt;$F$6,IF(A11&gt;-1,,A11-1),)</f>
        <v>-2</v>
      </c>
      <c r="B12" s="336">
        <v>8675.0</v>
      </c>
      <c r="C12" s="331" t="s">
        <v>336</v>
      </c>
      <c r="D12" s="331"/>
      <c r="E12" s="331"/>
      <c r="F12" s="331"/>
      <c r="G12" s="331"/>
      <c r="H12" s="331"/>
      <c r="I12" s="331"/>
      <c r="J12" s="332"/>
      <c r="K12" s="333"/>
      <c r="L12" s="333"/>
      <c r="M12" s="333"/>
      <c r="N12" s="333"/>
      <c r="O12" s="333"/>
      <c r="P12" s="333"/>
      <c r="Q12" s="333"/>
      <c r="R12" s="333"/>
      <c r="S12" s="333"/>
      <c r="T12" s="333"/>
      <c r="U12" s="333"/>
      <c r="V12" s="333"/>
      <c r="W12" s="333"/>
      <c r="X12" s="333"/>
      <c r="Y12" s="333"/>
      <c r="Z12" s="333"/>
    </row>
    <row r="13" ht="12.75" customHeight="1">
      <c r="A13" s="334">
        <f t="shared" si="1"/>
        <v>-3</v>
      </c>
      <c r="B13" s="336">
        <v>7339.0</v>
      </c>
      <c r="C13" s="331"/>
      <c r="D13" s="331"/>
      <c r="E13" s="331"/>
      <c r="F13" s="331"/>
      <c r="G13" s="331"/>
      <c r="H13" s="331"/>
      <c r="I13" s="331"/>
      <c r="J13" s="332"/>
      <c r="K13" s="333"/>
      <c r="L13" s="333"/>
      <c r="M13" s="333"/>
      <c r="N13" s="333"/>
      <c r="O13" s="333"/>
      <c r="P13" s="333"/>
      <c r="Q13" s="333"/>
      <c r="R13" s="333"/>
      <c r="S13" s="333"/>
      <c r="T13" s="333"/>
      <c r="U13" s="333"/>
      <c r="V13" s="333"/>
      <c r="W13" s="333"/>
      <c r="X13" s="333"/>
      <c r="Y13" s="333"/>
      <c r="Z13" s="333"/>
    </row>
    <row r="14" ht="12.75" customHeight="1">
      <c r="A14" s="334">
        <f t="shared" si="1"/>
        <v>-4</v>
      </c>
      <c r="B14" s="336">
        <v>5268.0</v>
      </c>
      <c r="C14" s="331"/>
      <c r="D14" s="331"/>
      <c r="E14" s="331"/>
      <c r="F14" s="331"/>
      <c r="G14" s="331"/>
      <c r="H14" s="331"/>
      <c r="I14" s="331"/>
      <c r="J14" s="332"/>
      <c r="K14" s="333"/>
      <c r="L14" s="333"/>
      <c r="M14" s="333"/>
      <c r="N14" s="333"/>
      <c r="O14" s="333"/>
      <c r="P14" s="333"/>
      <c r="Q14" s="333"/>
      <c r="R14" s="333"/>
      <c r="S14" s="333"/>
      <c r="T14" s="333"/>
      <c r="U14" s="333"/>
      <c r="V14" s="333"/>
      <c r="W14" s="333"/>
      <c r="X14" s="333"/>
      <c r="Y14" s="333"/>
      <c r="Z14" s="333"/>
    </row>
    <row r="15" ht="12.75" customHeight="1">
      <c r="A15" s="334">
        <f t="shared" si="1"/>
        <v>-5</v>
      </c>
      <c r="B15" s="336">
        <v>3924.0</v>
      </c>
      <c r="C15" s="331"/>
      <c r="D15" s="331"/>
      <c r="E15" s="331"/>
      <c r="F15" s="331"/>
      <c r="G15" s="331"/>
      <c r="H15" s="331"/>
      <c r="I15" s="331"/>
      <c r="J15" s="332"/>
      <c r="K15" s="333"/>
      <c r="L15" s="333"/>
      <c r="M15" s="333"/>
      <c r="N15" s="333"/>
      <c r="O15" s="333"/>
      <c r="P15" s="333"/>
      <c r="Q15" s="333"/>
      <c r="R15" s="333"/>
      <c r="S15" s="333"/>
      <c r="T15" s="333"/>
      <c r="U15" s="333"/>
      <c r="V15" s="333"/>
      <c r="W15" s="333"/>
      <c r="X15" s="333"/>
      <c r="Y15" s="333"/>
      <c r="Z15" s="333"/>
    </row>
    <row r="16" ht="12.75" customHeight="1">
      <c r="A16" s="334" t="str">
        <f t="shared" si="1"/>
        <v/>
      </c>
      <c r="B16" s="335"/>
      <c r="C16" s="331"/>
      <c r="D16" s="331"/>
      <c r="E16" s="331"/>
      <c r="F16" s="331"/>
      <c r="G16" s="331"/>
      <c r="H16" s="331"/>
      <c r="I16" s="331"/>
      <c r="J16" s="332"/>
      <c r="K16" s="333"/>
      <c r="L16" s="333"/>
      <c r="M16" s="333"/>
      <c r="N16" s="333"/>
      <c r="O16" s="333"/>
      <c r="P16" s="333"/>
      <c r="Q16" s="333"/>
      <c r="R16" s="333"/>
      <c r="S16" s="333"/>
      <c r="T16" s="333"/>
      <c r="U16" s="333"/>
      <c r="V16" s="333"/>
      <c r="W16" s="333"/>
      <c r="X16" s="333"/>
      <c r="Y16" s="333"/>
      <c r="Z16" s="333"/>
    </row>
    <row r="17" ht="12.75" customHeight="1">
      <c r="A17" s="334" t="str">
        <f t="shared" si="1"/>
        <v/>
      </c>
      <c r="B17" s="335"/>
      <c r="C17" s="331"/>
      <c r="D17" s="331"/>
      <c r="E17" s="331"/>
      <c r="F17" s="331"/>
      <c r="G17" s="331"/>
      <c r="H17" s="331"/>
      <c r="I17" s="331"/>
      <c r="J17" s="332"/>
      <c r="K17" s="333"/>
      <c r="L17" s="333"/>
      <c r="M17" s="333"/>
      <c r="N17" s="333"/>
      <c r="O17" s="333"/>
      <c r="P17" s="333"/>
      <c r="Q17" s="333"/>
      <c r="R17" s="333"/>
      <c r="S17" s="333"/>
      <c r="T17" s="333"/>
      <c r="U17" s="333"/>
      <c r="V17" s="333"/>
      <c r="W17" s="333"/>
      <c r="X17" s="333"/>
      <c r="Y17" s="333"/>
      <c r="Z17" s="333"/>
    </row>
    <row r="18" ht="12.75" customHeight="1">
      <c r="A18" s="334" t="str">
        <f t="shared" si="1"/>
        <v/>
      </c>
      <c r="B18" s="335"/>
      <c r="C18" s="331"/>
      <c r="D18" s="331"/>
      <c r="E18" s="331"/>
      <c r="F18" s="331"/>
      <c r="G18" s="331"/>
      <c r="H18" s="331"/>
      <c r="I18" s="331"/>
      <c r="J18" s="332"/>
      <c r="K18" s="333"/>
      <c r="L18" s="333"/>
      <c r="M18" s="333"/>
      <c r="N18" s="333"/>
      <c r="O18" s="333"/>
      <c r="P18" s="333"/>
      <c r="Q18" s="333"/>
      <c r="R18" s="333"/>
      <c r="S18" s="333"/>
      <c r="T18" s="333"/>
      <c r="U18" s="333"/>
      <c r="V18" s="333"/>
      <c r="W18" s="333"/>
      <c r="X18" s="333"/>
      <c r="Y18" s="333"/>
      <c r="Z18" s="333"/>
    </row>
    <row r="19" ht="12.75" customHeight="1">
      <c r="A19" s="334" t="str">
        <f t="shared" si="1"/>
        <v/>
      </c>
      <c r="B19" s="335"/>
      <c r="C19" s="331"/>
      <c r="D19" s="331"/>
      <c r="E19" s="331"/>
      <c r="F19" s="331"/>
      <c r="G19" s="331"/>
      <c r="H19" s="331"/>
      <c r="I19" s="331"/>
      <c r="J19" s="332"/>
      <c r="K19" s="333"/>
      <c r="L19" s="333"/>
      <c r="M19" s="333"/>
      <c r="N19" s="333"/>
      <c r="O19" s="333"/>
      <c r="P19" s="333"/>
      <c r="Q19" s="333"/>
      <c r="R19" s="333"/>
      <c r="S19" s="333"/>
      <c r="T19" s="333"/>
      <c r="U19" s="333"/>
      <c r="V19" s="333"/>
      <c r="W19" s="333"/>
      <c r="X19" s="333"/>
      <c r="Y19" s="333"/>
      <c r="Z19" s="333"/>
    </row>
    <row r="20" ht="12.75" customHeight="1">
      <c r="A20" s="334" t="str">
        <f t="shared" si="1"/>
        <v/>
      </c>
      <c r="B20" s="335"/>
      <c r="C20" s="331"/>
      <c r="D20" s="331"/>
      <c r="E20" s="331"/>
      <c r="F20" s="331"/>
      <c r="G20" s="331"/>
      <c r="H20" s="331"/>
      <c r="I20" s="331"/>
      <c r="J20" s="332"/>
      <c r="K20" s="333"/>
      <c r="L20" s="333"/>
      <c r="M20" s="333"/>
      <c r="N20" s="333"/>
      <c r="O20" s="333"/>
      <c r="P20" s="333"/>
      <c r="Q20" s="333"/>
      <c r="R20" s="333"/>
      <c r="S20" s="333"/>
      <c r="T20" s="333"/>
      <c r="U20" s="333"/>
      <c r="V20" s="333"/>
      <c r="W20" s="333"/>
      <c r="X20" s="333"/>
      <c r="Y20" s="333"/>
      <c r="Z20" s="333"/>
    </row>
    <row r="21" ht="12.75" customHeight="1">
      <c r="A21" s="331"/>
      <c r="B21" s="331"/>
      <c r="C21" s="331"/>
      <c r="D21" s="331"/>
      <c r="E21" s="331"/>
      <c r="F21" s="331"/>
      <c r="G21" s="331"/>
      <c r="H21" s="331"/>
      <c r="I21" s="331"/>
      <c r="J21" s="332"/>
      <c r="K21" s="333"/>
      <c r="L21" s="333"/>
      <c r="M21" s="333"/>
      <c r="N21" s="333"/>
      <c r="O21" s="333"/>
      <c r="P21" s="333"/>
      <c r="Q21" s="333"/>
      <c r="R21" s="333"/>
      <c r="S21" s="333"/>
      <c r="T21" s="333"/>
      <c r="U21" s="333"/>
      <c r="V21" s="333"/>
      <c r="W21" s="333"/>
      <c r="X21" s="333"/>
      <c r="Y21" s="333"/>
      <c r="Z21" s="333"/>
    </row>
    <row r="22" ht="12.75" customHeight="1">
      <c r="A22" s="337" t="s">
        <v>337</v>
      </c>
      <c r="B22" s="331"/>
      <c r="C22" s="331"/>
      <c r="D22" s="331"/>
      <c r="E22" s="331"/>
      <c r="F22" s="331"/>
      <c r="G22" s="331"/>
      <c r="H22" s="331"/>
      <c r="I22" s="331"/>
      <c r="J22" s="332"/>
      <c r="K22" s="333"/>
      <c r="L22" s="333"/>
      <c r="M22" s="333"/>
      <c r="N22" s="333"/>
      <c r="O22" s="333"/>
      <c r="P22" s="333"/>
      <c r="Q22" s="333"/>
      <c r="R22" s="333"/>
      <c r="S22" s="333"/>
      <c r="T22" s="333"/>
      <c r="U22" s="333"/>
      <c r="V22" s="333"/>
      <c r="W22" s="333"/>
      <c r="X22" s="333"/>
      <c r="Y22" s="333"/>
      <c r="Z22" s="333"/>
    </row>
    <row r="23" ht="12.75" customHeight="1">
      <c r="A23" s="330" t="s">
        <v>333</v>
      </c>
      <c r="B23" s="330" t="s">
        <v>338</v>
      </c>
      <c r="C23" s="338" t="s">
        <v>339</v>
      </c>
      <c r="D23" s="32"/>
      <c r="E23" s="331" t="s">
        <v>340</v>
      </c>
      <c r="F23" s="331"/>
      <c r="G23" s="331"/>
      <c r="H23" s="331"/>
      <c r="I23" s="331"/>
      <c r="J23" s="332"/>
      <c r="K23" s="333"/>
      <c r="L23" s="333"/>
      <c r="M23" s="333"/>
      <c r="N23" s="333"/>
      <c r="O23" s="333"/>
      <c r="P23" s="333"/>
      <c r="Q23" s="333"/>
      <c r="R23" s="333"/>
      <c r="S23" s="333"/>
      <c r="T23" s="333"/>
      <c r="U23" s="333"/>
      <c r="V23" s="333"/>
      <c r="W23" s="333"/>
      <c r="X23" s="333"/>
      <c r="Y23" s="333"/>
      <c r="Z23" s="333"/>
    </row>
    <row r="24" ht="12.75" customHeight="1">
      <c r="A24" s="330" t="s">
        <v>227</v>
      </c>
      <c r="B24" s="330">
        <f>F7</f>
        <v>9519</v>
      </c>
      <c r="C24" s="330">
        <f>1</f>
        <v>1</v>
      </c>
      <c r="D24" s="330">
        <f t="shared" ref="D24:D34" si="3">B24*C24</f>
        <v>9519</v>
      </c>
      <c r="E24" s="331"/>
      <c r="F24" s="331"/>
      <c r="G24" s="331"/>
      <c r="H24" s="331"/>
      <c r="I24" s="331"/>
      <c r="J24" s="332"/>
      <c r="K24" s="333"/>
      <c r="L24" s="333"/>
      <c r="M24" s="333"/>
      <c r="N24" s="333"/>
      <c r="O24" s="333"/>
      <c r="P24" s="333"/>
      <c r="Q24" s="333"/>
      <c r="R24" s="333"/>
      <c r="S24" s="333"/>
      <c r="T24" s="333"/>
      <c r="U24" s="333"/>
      <c r="V24" s="333"/>
      <c r="W24" s="333"/>
      <c r="X24" s="333"/>
      <c r="Y24" s="333"/>
      <c r="Z24" s="333"/>
    </row>
    <row r="25" ht="12.75" customHeight="1">
      <c r="A25" s="334">
        <f t="shared" ref="A25:B25" si="2">A11</f>
        <v>-1</v>
      </c>
      <c r="B25" s="330">
        <f t="shared" si="2"/>
        <v>7339</v>
      </c>
      <c r="C25" s="330">
        <f t="shared" ref="C25:C34" si="5">IF(A25&lt;0,($F$6+A25)/$F$6,0)</f>
        <v>0.8</v>
      </c>
      <c r="D25" s="330">
        <f t="shared" si="3"/>
        <v>5871.2</v>
      </c>
      <c r="E25" s="339">
        <f t="shared" ref="E25:E34" si="6">IF(A25&lt;0,B25/$F$6,0)</f>
        <v>1467.8</v>
      </c>
      <c r="F25" s="331"/>
      <c r="G25" s="331"/>
      <c r="H25" s="331"/>
      <c r="I25" s="331"/>
      <c r="J25" s="332"/>
      <c r="K25" s="333"/>
      <c r="L25" s="333"/>
      <c r="M25" s="333"/>
      <c r="N25" s="333"/>
      <c r="O25" s="333"/>
      <c r="P25" s="333"/>
      <c r="Q25" s="333"/>
      <c r="R25" s="333"/>
      <c r="S25" s="333"/>
      <c r="T25" s="333"/>
      <c r="U25" s="333"/>
      <c r="V25" s="333"/>
      <c r="W25" s="333"/>
      <c r="X25" s="333"/>
      <c r="Y25" s="333"/>
      <c r="Z25" s="333"/>
    </row>
    <row r="26" ht="12.75" customHeight="1">
      <c r="A26" s="334">
        <f t="shared" ref="A26:B26" si="4">A12</f>
        <v>-2</v>
      </c>
      <c r="B26" s="330">
        <f t="shared" si="4"/>
        <v>8675</v>
      </c>
      <c r="C26" s="330">
        <f t="shared" si="5"/>
        <v>0.6</v>
      </c>
      <c r="D26" s="330">
        <f t="shared" si="3"/>
        <v>5205</v>
      </c>
      <c r="E26" s="339">
        <f t="shared" si="6"/>
        <v>1735</v>
      </c>
      <c r="F26" s="331"/>
      <c r="G26" s="331"/>
      <c r="H26" s="331"/>
      <c r="I26" s="331"/>
      <c r="J26" s="332"/>
      <c r="K26" s="333"/>
      <c r="L26" s="333"/>
      <c r="M26" s="333"/>
      <c r="N26" s="333"/>
      <c r="O26" s="333"/>
      <c r="P26" s="333"/>
      <c r="Q26" s="333"/>
      <c r="R26" s="333"/>
      <c r="S26" s="333"/>
      <c r="T26" s="333"/>
      <c r="U26" s="333"/>
      <c r="V26" s="333"/>
      <c r="W26" s="333"/>
      <c r="X26" s="333"/>
      <c r="Y26" s="333"/>
      <c r="Z26" s="333"/>
    </row>
    <row r="27" ht="12.75" customHeight="1">
      <c r="A27" s="334">
        <f t="shared" ref="A27:B27" si="7">A13</f>
        <v>-3</v>
      </c>
      <c r="B27" s="330">
        <f t="shared" si="7"/>
        <v>7339</v>
      </c>
      <c r="C27" s="330">
        <f t="shared" si="5"/>
        <v>0.4</v>
      </c>
      <c r="D27" s="330">
        <f t="shared" si="3"/>
        <v>2935.6</v>
      </c>
      <c r="E27" s="339">
        <f t="shared" si="6"/>
        <v>1467.8</v>
      </c>
      <c r="F27" s="331"/>
      <c r="G27" s="331"/>
      <c r="H27" s="331"/>
      <c r="I27" s="331"/>
      <c r="J27" s="332"/>
      <c r="K27" s="333"/>
      <c r="L27" s="333"/>
      <c r="M27" s="333"/>
      <c r="N27" s="333"/>
      <c r="O27" s="333"/>
      <c r="P27" s="333"/>
      <c r="Q27" s="333"/>
      <c r="R27" s="333"/>
      <c r="S27" s="333"/>
      <c r="T27" s="333"/>
      <c r="U27" s="333"/>
      <c r="V27" s="333"/>
      <c r="W27" s="333"/>
      <c r="X27" s="333"/>
      <c r="Y27" s="333"/>
      <c r="Z27" s="333"/>
    </row>
    <row r="28" ht="12.75" customHeight="1">
      <c r="A28" s="334">
        <f t="shared" ref="A28:B28" si="8">A14</f>
        <v>-4</v>
      </c>
      <c r="B28" s="330">
        <f t="shared" si="8"/>
        <v>5268</v>
      </c>
      <c r="C28" s="330">
        <f t="shared" si="5"/>
        <v>0.2</v>
      </c>
      <c r="D28" s="330">
        <f t="shared" si="3"/>
        <v>1053.6</v>
      </c>
      <c r="E28" s="339">
        <f t="shared" si="6"/>
        <v>1053.6</v>
      </c>
      <c r="F28" s="331"/>
      <c r="G28" s="331"/>
      <c r="H28" s="331"/>
      <c r="I28" s="331"/>
      <c r="J28" s="332"/>
      <c r="K28" s="333"/>
      <c r="L28" s="333"/>
      <c r="M28" s="333"/>
      <c r="N28" s="333"/>
      <c r="O28" s="333"/>
      <c r="P28" s="333"/>
      <c r="Q28" s="333"/>
      <c r="R28" s="333"/>
      <c r="S28" s="333"/>
      <c r="T28" s="333"/>
      <c r="U28" s="333"/>
      <c r="V28" s="333"/>
      <c r="W28" s="333"/>
      <c r="X28" s="333"/>
      <c r="Y28" s="333"/>
      <c r="Z28" s="333"/>
    </row>
    <row r="29" ht="12.75" customHeight="1">
      <c r="A29" s="334">
        <f t="shared" ref="A29:B29" si="9">A15</f>
        <v>-5</v>
      </c>
      <c r="B29" s="330">
        <f t="shared" si="9"/>
        <v>3924</v>
      </c>
      <c r="C29" s="330">
        <f t="shared" si="5"/>
        <v>0</v>
      </c>
      <c r="D29" s="330">
        <f t="shared" si="3"/>
        <v>0</v>
      </c>
      <c r="E29" s="339">
        <f t="shared" si="6"/>
        <v>784.8</v>
      </c>
      <c r="F29" s="331"/>
      <c r="G29" s="331"/>
      <c r="H29" s="331"/>
      <c r="I29" s="331"/>
      <c r="J29" s="332"/>
      <c r="K29" s="333"/>
      <c r="L29" s="333"/>
      <c r="M29" s="333"/>
      <c r="N29" s="333"/>
      <c r="O29" s="333"/>
      <c r="P29" s="333"/>
      <c r="Q29" s="333"/>
      <c r="R29" s="333"/>
      <c r="S29" s="333"/>
      <c r="T29" s="333"/>
      <c r="U29" s="333"/>
      <c r="V29" s="333"/>
      <c r="W29" s="333"/>
      <c r="X29" s="333"/>
      <c r="Y29" s="333"/>
      <c r="Z29" s="333"/>
    </row>
    <row r="30" ht="12.75" customHeight="1">
      <c r="A30" s="334" t="str">
        <f t="shared" ref="A30:B30" si="10">A16</f>
        <v/>
      </c>
      <c r="B30" s="330" t="str">
        <f t="shared" si="10"/>
        <v/>
      </c>
      <c r="C30" s="330">
        <f t="shared" si="5"/>
        <v>0</v>
      </c>
      <c r="D30" s="330">
        <f t="shared" si="3"/>
        <v>0</v>
      </c>
      <c r="E30" s="339">
        <f t="shared" si="6"/>
        <v>0</v>
      </c>
      <c r="F30" s="331"/>
      <c r="G30" s="331"/>
      <c r="H30" s="331"/>
      <c r="I30" s="331"/>
      <c r="J30" s="332"/>
      <c r="K30" s="333"/>
      <c r="L30" s="333"/>
      <c r="M30" s="333"/>
      <c r="N30" s="333"/>
      <c r="O30" s="333"/>
      <c r="P30" s="333"/>
      <c r="Q30" s="333"/>
      <c r="R30" s="333"/>
      <c r="S30" s="333"/>
      <c r="T30" s="333"/>
      <c r="U30" s="333"/>
      <c r="V30" s="333"/>
      <c r="W30" s="333"/>
      <c r="X30" s="333"/>
      <c r="Y30" s="333"/>
      <c r="Z30" s="333"/>
    </row>
    <row r="31" ht="12.75" customHeight="1">
      <c r="A31" s="334" t="str">
        <f t="shared" ref="A31:B31" si="11">A17</f>
        <v/>
      </c>
      <c r="B31" s="330" t="str">
        <f t="shared" si="11"/>
        <v/>
      </c>
      <c r="C31" s="330">
        <f t="shared" si="5"/>
        <v>0</v>
      </c>
      <c r="D31" s="330">
        <f t="shared" si="3"/>
        <v>0</v>
      </c>
      <c r="E31" s="339">
        <f t="shared" si="6"/>
        <v>0</v>
      </c>
      <c r="F31" s="331"/>
      <c r="G31" s="331"/>
      <c r="H31" s="331"/>
      <c r="I31" s="331"/>
      <c r="J31" s="332"/>
      <c r="K31" s="333"/>
      <c r="L31" s="333"/>
      <c r="M31" s="333"/>
      <c r="N31" s="333"/>
      <c r="O31" s="333"/>
      <c r="P31" s="333"/>
      <c r="Q31" s="333"/>
      <c r="R31" s="333"/>
      <c r="S31" s="333"/>
      <c r="T31" s="333"/>
      <c r="U31" s="333"/>
      <c r="V31" s="333"/>
      <c r="W31" s="333"/>
      <c r="X31" s="333"/>
      <c r="Y31" s="333"/>
      <c r="Z31" s="333"/>
    </row>
    <row r="32" ht="12.75" customHeight="1">
      <c r="A32" s="334" t="str">
        <f t="shared" ref="A32:B32" si="12">A18</f>
        <v/>
      </c>
      <c r="B32" s="330" t="str">
        <f t="shared" si="12"/>
        <v/>
      </c>
      <c r="C32" s="330">
        <f t="shared" si="5"/>
        <v>0</v>
      </c>
      <c r="D32" s="330">
        <f t="shared" si="3"/>
        <v>0</v>
      </c>
      <c r="E32" s="339">
        <f t="shared" si="6"/>
        <v>0</v>
      </c>
      <c r="F32" s="331"/>
      <c r="G32" s="331"/>
      <c r="H32" s="331"/>
      <c r="I32" s="331"/>
      <c r="J32" s="332"/>
      <c r="K32" s="333"/>
      <c r="L32" s="333"/>
      <c r="M32" s="333"/>
      <c r="N32" s="333"/>
      <c r="O32" s="333"/>
      <c r="P32" s="333"/>
      <c r="Q32" s="333"/>
      <c r="R32" s="333"/>
      <c r="S32" s="333"/>
      <c r="T32" s="333"/>
      <c r="U32" s="333"/>
      <c r="V32" s="333"/>
      <c r="W32" s="333"/>
      <c r="X32" s="333"/>
      <c r="Y32" s="333"/>
      <c r="Z32" s="333"/>
    </row>
    <row r="33" ht="12.75" customHeight="1">
      <c r="A33" s="334" t="str">
        <f t="shared" ref="A33:B33" si="13">A19</f>
        <v/>
      </c>
      <c r="B33" s="330" t="str">
        <f t="shared" si="13"/>
        <v/>
      </c>
      <c r="C33" s="330">
        <f t="shared" si="5"/>
        <v>0</v>
      </c>
      <c r="D33" s="330">
        <f t="shared" si="3"/>
        <v>0</v>
      </c>
      <c r="E33" s="339">
        <f t="shared" si="6"/>
        <v>0</v>
      </c>
      <c r="F33" s="331"/>
      <c r="G33" s="331"/>
      <c r="H33" s="331"/>
      <c r="I33" s="331"/>
      <c r="J33" s="332"/>
      <c r="K33" s="333"/>
      <c r="L33" s="333"/>
      <c r="M33" s="333"/>
      <c r="N33" s="333"/>
      <c r="O33" s="333"/>
      <c r="P33" s="333"/>
      <c r="Q33" s="333"/>
      <c r="R33" s="333"/>
      <c r="S33" s="333"/>
      <c r="T33" s="333"/>
      <c r="U33" s="333"/>
      <c r="V33" s="333"/>
      <c r="W33" s="333"/>
      <c r="X33" s="333"/>
      <c r="Y33" s="333"/>
      <c r="Z33" s="333"/>
    </row>
    <row r="34" ht="15.75" customHeight="1">
      <c r="A34" s="334" t="str">
        <f t="shared" ref="A34:B34" si="14">A20</f>
        <v/>
      </c>
      <c r="B34" s="330" t="str">
        <f t="shared" si="14"/>
        <v/>
      </c>
      <c r="C34" s="330">
        <f t="shared" si="5"/>
        <v>0</v>
      </c>
      <c r="D34" s="340">
        <f t="shared" si="3"/>
        <v>0</v>
      </c>
      <c r="E34" s="341">
        <f t="shared" si="6"/>
        <v>0</v>
      </c>
      <c r="F34" s="331"/>
      <c r="G34" s="331"/>
      <c r="H34" s="331"/>
      <c r="I34" s="331"/>
      <c r="J34" s="332"/>
      <c r="K34" s="333"/>
      <c r="L34" s="333"/>
      <c r="M34" s="333"/>
      <c r="N34" s="333"/>
      <c r="O34" s="333"/>
      <c r="P34" s="333"/>
      <c r="Q34" s="333"/>
      <c r="R34" s="333"/>
      <c r="S34" s="333"/>
      <c r="T34" s="333"/>
      <c r="U34" s="333"/>
      <c r="V34" s="333"/>
      <c r="W34" s="333"/>
      <c r="X34" s="333"/>
      <c r="Y34" s="333"/>
      <c r="Z34" s="333"/>
    </row>
    <row r="35" ht="12.75" customHeight="1">
      <c r="A35" s="90" t="s">
        <v>341</v>
      </c>
      <c r="B35" s="90"/>
      <c r="C35" s="90"/>
      <c r="D35" s="342">
        <f>SUM(D24:D34)</f>
        <v>24584.4</v>
      </c>
      <c r="E35" s="342">
        <f>SUM(E25:E34)</f>
        <v>6509</v>
      </c>
      <c r="F35" s="90"/>
      <c r="G35" s="90"/>
      <c r="H35" s="90"/>
      <c r="I35" s="90"/>
      <c r="J35" s="90"/>
      <c r="K35" s="286"/>
      <c r="L35" s="286"/>
      <c r="M35" s="286"/>
      <c r="N35" s="286"/>
      <c r="O35" s="286"/>
      <c r="P35" s="286"/>
      <c r="Q35" s="286"/>
      <c r="R35" s="286"/>
      <c r="S35" s="286"/>
      <c r="T35" s="286"/>
      <c r="U35" s="286"/>
      <c r="V35" s="286"/>
      <c r="W35" s="286"/>
      <c r="X35" s="286"/>
      <c r="Y35" s="286"/>
      <c r="Z35" s="286"/>
    </row>
    <row r="36" ht="12.75" customHeight="1">
      <c r="A36" s="85"/>
      <c r="B36" s="85"/>
      <c r="C36" s="85"/>
      <c r="D36" s="343"/>
      <c r="E36" s="343"/>
      <c r="F36" s="85"/>
      <c r="G36" s="85"/>
      <c r="H36" s="85"/>
      <c r="I36" s="85"/>
      <c r="J36" s="85"/>
    </row>
    <row r="37" ht="12.75" customHeight="1">
      <c r="A37" s="90" t="s">
        <v>342</v>
      </c>
      <c r="B37" s="90"/>
      <c r="C37" s="90"/>
      <c r="D37" s="342">
        <f>E35</f>
        <v>6509</v>
      </c>
      <c r="E37" s="120"/>
      <c r="F37" s="90"/>
      <c r="G37" s="90"/>
      <c r="H37" s="90"/>
      <c r="I37" s="90"/>
      <c r="J37" s="90"/>
      <c r="K37" s="286"/>
      <c r="L37" s="286"/>
      <c r="M37" s="286"/>
      <c r="N37" s="286"/>
      <c r="O37" s="286"/>
      <c r="P37" s="286"/>
      <c r="Q37" s="286"/>
      <c r="R37" s="286"/>
      <c r="S37" s="286"/>
      <c r="T37" s="286"/>
      <c r="U37" s="286"/>
      <c r="V37" s="286"/>
      <c r="W37" s="286"/>
      <c r="X37" s="286"/>
      <c r="Y37" s="286"/>
      <c r="Z37" s="286"/>
    </row>
    <row r="38" ht="12.75" customHeight="1">
      <c r="A38" s="90"/>
      <c r="B38" s="90"/>
      <c r="C38" s="90"/>
      <c r="D38" s="90"/>
      <c r="E38" s="90"/>
      <c r="F38" s="90"/>
      <c r="G38" s="90"/>
      <c r="H38" s="90"/>
      <c r="I38" s="90"/>
      <c r="J38" s="90"/>
      <c r="K38" s="286"/>
      <c r="L38" s="286"/>
      <c r="M38" s="286"/>
      <c r="N38" s="286"/>
      <c r="O38" s="286"/>
      <c r="P38" s="286"/>
      <c r="Q38" s="286"/>
      <c r="R38" s="286"/>
      <c r="S38" s="286"/>
      <c r="T38" s="286"/>
      <c r="U38" s="286"/>
      <c r="V38" s="286"/>
      <c r="W38" s="286"/>
      <c r="X38" s="286"/>
      <c r="Y38" s="286"/>
      <c r="Z38" s="286"/>
    </row>
    <row r="39" ht="12.75" customHeight="1">
      <c r="A39" s="90" t="s">
        <v>343</v>
      </c>
      <c r="B39" s="90"/>
      <c r="C39" s="90"/>
      <c r="D39" s="344">
        <f>F7-D37</f>
        <v>3010</v>
      </c>
      <c r="E39" s="90" t="s">
        <v>344</v>
      </c>
      <c r="F39" s="90"/>
      <c r="G39" s="90"/>
      <c r="H39" s="90"/>
      <c r="I39" s="90"/>
      <c r="J39" s="90"/>
      <c r="K39" s="286"/>
      <c r="L39" s="286"/>
      <c r="M39" s="286"/>
      <c r="N39" s="286"/>
      <c r="O39" s="286"/>
      <c r="P39" s="286"/>
      <c r="Q39" s="286"/>
      <c r="R39" s="286"/>
      <c r="S39" s="286"/>
      <c r="T39" s="286"/>
      <c r="U39" s="286"/>
      <c r="V39" s="286"/>
      <c r="W39" s="286"/>
      <c r="X39" s="286"/>
      <c r="Y39" s="286"/>
      <c r="Z39" s="286"/>
    </row>
    <row r="40" ht="12.75" customHeight="1">
      <c r="A40" s="85" t="s">
        <v>345</v>
      </c>
      <c r="B40" s="85"/>
      <c r="C40" s="85"/>
      <c r="D40" s="345">
        <f>D39*'Input sheet'!B23</f>
        <v>752.5</v>
      </c>
      <c r="E40" s="90"/>
      <c r="F40" s="85"/>
      <c r="G40" s="85"/>
      <c r="H40" s="85"/>
      <c r="I40" s="85"/>
      <c r="J40" s="85"/>
    </row>
    <row r="41" ht="12.75" customHeight="1">
      <c r="A41" s="85"/>
      <c r="B41" s="85"/>
      <c r="C41" s="85"/>
      <c r="D41" s="85"/>
      <c r="E41" s="85"/>
      <c r="F41" s="85"/>
      <c r="G41" s="85"/>
      <c r="H41" s="85"/>
      <c r="I41" s="85"/>
      <c r="J41" s="85"/>
    </row>
    <row r="42" ht="12.75" customHeight="1">
      <c r="A42" s="85"/>
      <c r="B42" s="85"/>
      <c r="C42" s="85"/>
      <c r="D42" s="85"/>
      <c r="E42" s="85"/>
      <c r="F42" s="85"/>
      <c r="G42" s="85"/>
      <c r="H42" s="85"/>
      <c r="I42" s="85"/>
      <c r="J42" s="85"/>
    </row>
    <row r="43" ht="12.75" customHeight="1">
      <c r="A43" s="85"/>
      <c r="B43" s="85"/>
      <c r="C43" s="85"/>
      <c r="D43" s="85"/>
      <c r="E43" s="85"/>
      <c r="F43" s="85"/>
      <c r="G43" s="85"/>
      <c r="H43" s="85"/>
      <c r="I43" s="85"/>
      <c r="J43" s="85"/>
    </row>
    <row r="44" ht="12.75" customHeight="1">
      <c r="A44" s="85"/>
      <c r="B44" s="85"/>
      <c r="C44" s="85"/>
      <c r="D44" s="85"/>
      <c r="E44" s="85"/>
      <c r="F44" s="85"/>
      <c r="G44" s="85"/>
      <c r="H44" s="85"/>
      <c r="I44" s="85"/>
      <c r="J44" s="85"/>
    </row>
    <row r="45" ht="12.75" customHeight="1">
      <c r="A45" s="85"/>
      <c r="B45" s="85"/>
      <c r="C45" s="85"/>
      <c r="D45" s="85"/>
      <c r="E45" s="85"/>
      <c r="F45" s="85"/>
      <c r="G45" s="85"/>
      <c r="H45" s="85"/>
      <c r="I45" s="85"/>
      <c r="J45" s="85"/>
    </row>
    <row r="46" ht="12.75" customHeight="1">
      <c r="A46" s="85"/>
      <c r="B46" s="85"/>
      <c r="C46" s="85"/>
      <c r="D46" s="85"/>
      <c r="E46" s="85"/>
      <c r="F46" s="85"/>
      <c r="G46" s="85"/>
      <c r="H46" s="85"/>
      <c r="I46" s="85"/>
      <c r="J46" s="85"/>
    </row>
    <row r="47" ht="12.75" customHeight="1">
      <c r="A47" s="85"/>
      <c r="B47" s="85"/>
      <c r="C47" s="85"/>
      <c r="D47" s="85"/>
      <c r="E47" s="85"/>
      <c r="F47" s="85"/>
      <c r="G47" s="85"/>
      <c r="H47" s="85"/>
      <c r="I47" s="85"/>
      <c r="J47" s="85"/>
    </row>
    <row r="48" ht="12.75" customHeight="1">
      <c r="A48" s="85"/>
      <c r="B48" s="85"/>
      <c r="C48" s="85"/>
      <c r="D48" s="85"/>
      <c r="E48" s="85"/>
      <c r="F48" s="85"/>
      <c r="G48" s="85"/>
      <c r="H48" s="85"/>
      <c r="I48" s="85"/>
      <c r="J48" s="85"/>
    </row>
    <row r="49" ht="12.75" customHeight="1">
      <c r="A49" s="85"/>
      <c r="B49" s="85"/>
      <c r="C49" s="85"/>
      <c r="D49" s="85"/>
      <c r="E49" s="85"/>
      <c r="F49" s="85"/>
      <c r="G49" s="85"/>
      <c r="H49" s="85"/>
      <c r="I49" s="85"/>
      <c r="J49" s="85"/>
    </row>
    <row r="50" ht="12.75" customHeight="1">
      <c r="A50" s="85"/>
      <c r="B50" s="85"/>
      <c r="C50" s="85"/>
      <c r="D50" s="85"/>
      <c r="E50" s="85"/>
      <c r="F50" s="85"/>
      <c r="G50" s="85"/>
      <c r="H50" s="85"/>
      <c r="I50" s="85"/>
      <c r="J50" s="85"/>
    </row>
    <row r="51" ht="12.75" customHeight="1">
      <c r="A51" s="85"/>
      <c r="B51" s="85"/>
      <c r="C51" s="85"/>
      <c r="D51" s="85"/>
      <c r="E51" s="85"/>
      <c r="F51" s="85"/>
      <c r="G51" s="85"/>
      <c r="H51" s="85"/>
      <c r="I51" s="85"/>
      <c r="J51" s="85"/>
    </row>
    <row r="52" ht="12.75" customHeight="1">
      <c r="A52" s="85"/>
      <c r="B52" s="85"/>
      <c r="C52" s="85"/>
      <c r="D52" s="85"/>
      <c r="E52" s="85"/>
      <c r="F52" s="85"/>
      <c r="G52" s="85"/>
      <c r="H52" s="85"/>
      <c r="I52" s="85"/>
      <c r="J52" s="85"/>
    </row>
    <row r="53" ht="12.75" customHeight="1">
      <c r="A53" s="85"/>
      <c r="B53" s="85"/>
      <c r="C53" s="85"/>
      <c r="D53" s="85"/>
      <c r="E53" s="85"/>
      <c r="F53" s="85"/>
      <c r="G53" s="85"/>
      <c r="H53" s="85"/>
      <c r="I53" s="85"/>
      <c r="J53" s="85"/>
    </row>
    <row r="54" ht="12.75" customHeight="1">
      <c r="A54" s="85"/>
      <c r="B54" s="85"/>
      <c r="C54" s="85"/>
      <c r="D54" s="85"/>
      <c r="E54" s="85"/>
      <c r="F54" s="85"/>
      <c r="G54" s="85"/>
      <c r="H54" s="85"/>
      <c r="I54" s="85"/>
      <c r="J54" s="85"/>
    </row>
    <row r="55" ht="12.75" customHeight="1">
      <c r="A55" s="85"/>
      <c r="B55" s="85"/>
      <c r="C55" s="85"/>
      <c r="D55" s="85"/>
      <c r="E55" s="85"/>
      <c r="F55" s="85"/>
      <c r="G55" s="85"/>
      <c r="H55" s="85"/>
      <c r="I55" s="85"/>
      <c r="J55" s="85"/>
    </row>
    <row r="56" ht="12.75" customHeight="1">
      <c r="A56" s="85"/>
      <c r="B56" s="85"/>
      <c r="C56" s="85"/>
      <c r="D56" s="85"/>
      <c r="E56" s="85"/>
      <c r="F56" s="85"/>
      <c r="G56" s="85"/>
      <c r="H56" s="85"/>
      <c r="I56" s="85"/>
      <c r="J56" s="85"/>
    </row>
    <row r="57" ht="12.75" customHeight="1">
      <c r="A57" s="85"/>
      <c r="B57" s="85"/>
      <c r="C57" s="85"/>
      <c r="D57" s="85"/>
      <c r="E57" s="85"/>
      <c r="F57" s="85"/>
      <c r="G57" s="85"/>
      <c r="H57" s="85"/>
      <c r="I57" s="85"/>
      <c r="J57" s="85"/>
    </row>
    <row r="58" ht="12.75" customHeight="1">
      <c r="A58" s="85"/>
      <c r="B58" s="85"/>
      <c r="C58" s="85"/>
      <c r="D58" s="85"/>
      <c r="E58" s="85"/>
      <c r="F58" s="85"/>
      <c r="G58" s="85"/>
      <c r="H58" s="85"/>
      <c r="I58" s="85"/>
      <c r="J58" s="85"/>
    </row>
    <row r="59" ht="12.75" customHeight="1">
      <c r="A59" s="85"/>
      <c r="B59" s="85"/>
      <c r="C59" s="85"/>
      <c r="D59" s="85"/>
      <c r="E59" s="85"/>
      <c r="F59" s="85"/>
      <c r="G59" s="85"/>
      <c r="H59" s="85"/>
      <c r="I59" s="85"/>
      <c r="J59" s="85"/>
    </row>
    <row r="60" ht="12.75" customHeight="1">
      <c r="A60" s="85"/>
      <c r="B60" s="85"/>
      <c r="C60" s="85"/>
      <c r="D60" s="85"/>
      <c r="E60" s="85"/>
      <c r="F60" s="85"/>
      <c r="G60" s="85"/>
      <c r="H60" s="85"/>
      <c r="I60" s="85"/>
      <c r="J60" s="85"/>
    </row>
    <row r="61" ht="12.75" customHeight="1">
      <c r="A61" s="85"/>
      <c r="B61" s="85"/>
      <c r="C61" s="85"/>
      <c r="D61" s="85"/>
      <c r="E61" s="85"/>
      <c r="F61" s="85"/>
      <c r="G61" s="85"/>
      <c r="H61" s="85"/>
      <c r="I61" s="85"/>
      <c r="J61" s="85"/>
    </row>
    <row r="62" ht="12.75" customHeight="1">
      <c r="A62" s="85"/>
      <c r="B62" s="85"/>
      <c r="C62" s="85"/>
      <c r="D62" s="85"/>
      <c r="E62" s="85"/>
      <c r="F62" s="85"/>
      <c r="G62" s="85"/>
      <c r="H62" s="85"/>
      <c r="I62" s="85"/>
      <c r="J62" s="85"/>
    </row>
    <row r="63" ht="12.75" customHeight="1">
      <c r="A63" s="85"/>
      <c r="B63" s="85"/>
      <c r="C63" s="85"/>
      <c r="D63" s="85"/>
      <c r="E63" s="85"/>
      <c r="F63" s="85"/>
      <c r="G63" s="85"/>
      <c r="H63" s="85"/>
      <c r="I63" s="85"/>
      <c r="J63" s="85"/>
    </row>
    <row r="64" ht="12.75" customHeight="1">
      <c r="A64" s="85"/>
      <c r="B64" s="85"/>
      <c r="C64" s="85"/>
      <c r="D64" s="85"/>
      <c r="E64" s="85"/>
      <c r="F64" s="85"/>
      <c r="G64" s="85"/>
      <c r="H64" s="85"/>
      <c r="I64" s="85"/>
      <c r="J64" s="85"/>
    </row>
    <row r="65" ht="12.75" customHeight="1">
      <c r="A65" s="85"/>
      <c r="B65" s="85"/>
      <c r="C65" s="85"/>
      <c r="D65" s="85"/>
      <c r="E65" s="85"/>
      <c r="F65" s="85"/>
      <c r="G65" s="85"/>
      <c r="H65" s="85"/>
      <c r="I65" s="85"/>
      <c r="J65" s="85"/>
    </row>
    <row r="66" ht="12.75" customHeight="1">
      <c r="A66" s="85"/>
      <c r="B66" s="85"/>
      <c r="C66" s="85"/>
      <c r="D66" s="85"/>
      <c r="E66" s="85"/>
      <c r="F66" s="85"/>
      <c r="G66" s="85"/>
      <c r="H66" s="85"/>
      <c r="I66" s="85"/>
      <c r="J66" s="85"/>
    </row>
    <row r="67" ht="12.75" customHeight="1">
      <c r="A67" s="85"/>
      <c r="B67" s="85"/>
      <c r="C67" s="85"/>
      <c r="D67" s="85"/>
      <c r="E67" s="85"/>
      <c r="F67" s="85"/>
      <c r="G67" s="85"/>
      <c r="H67" s="85"/>
      <c r="I67" s="85"/>
      <c r="J67" s="85"/>
    </row>
    <row r="68" ht="12.75" customHeight="1">
      <c r="A68" s="85"/>
      <c r="B68" s="85"/>
      <c r="C68" s="85"/>
      <c r="D68" s="85"/>
      <c r="E68" s="85"/>
      <c r="F68" s="85"/>
      <c r="G68" s="85"/>
      <c r="H68" s="85"/>
      <c r="I68" s="85"/>
      <c r="J68" s="85"/>
    </row>
    <row r="69" ht="12.75" customHeight="1">
      <c r="A69" s="85"/>
      <c r="B69" s="85"/>
      <c r="C69" s="85"/>
      <c r="D69" s="85"/>
      <c r="E69" s="85"/>
      <c r="F69" s="85"/>
      <c r="G69" s="85"/>
      <c r="H69" s="85"/>
      <c r="I69" s="85"/>
      <c r="J69" s="85"/>
    </row>
    <row r="70" ht="12.75" customHeight="1">
      <c r="A70" s="85"/>
      <c r="B70" s="85"/>
      <c r="C70" s="85"/>
      <c r="D70" s="85"/>
      <c r="E70" s="85"/>
      <c r="F70" s="85"/>
      <c r="G70" s="85"/>
      <c r="H70" s="85"/>
      <c r="I70" s="85"/>
      <c r="J70" s="85"/>
    </row>
    <row r="71" ht="12.75" customHeight="1">
      <c r="A71" s="85"/>
      <c r="B71" s="85"/>
      <c r="C71" s="85"/>
      <c r="D71" s="85"/>
      <c r="E71" s="85"/>
      <c r="F71" s="85"/>
      <c r="G71" s="85"/>
      <c r="H71" s="85"/>
      <c r="I71" s="85"/>
      <c r="J71" s="85"/>
    </row>
    <row r="72" ht="12.75" customHeight="1">
      <c r="A72" s="85"/>
      <c r="B72" s="85"/>
      <c r="C72" s="85"/>
      <c r="D72" s="85"/>
      <c r="E72" s="85"/>
      <c r="F72" s="85"/>
      <c r="G72" s="85"/>
      <c r="H72" s="85"/>
      <c r="I72" s="85"/>
      <c r="J72" s="85"/>
    </row>
    <row r="73" ht="12.75" customHeight="1">
      <c r="A73" s="85"/>
      <c r="B73" s="85"/>
      <c r="C73" s="85"/>
      <c r="D73" s="85"/>
      <c r="E73" s="85"/>
      <c r="F73" s="85"/>
      <c r="G73" s="85"/>
      <c r="H73" s="85"/>
      <c r="I73" s="85"/>
      <c r="J73" s="85"/>
    </row>
    <row r="74" ht="12.75" customHeight="1">
      <c r="A74" s="85"/>
      <c r="B74" s="85"/>
      <c r="C74" s="85"/>
      <c r="D74" s="85"/>
      <c r="E74" s="85"/>
      <c r="F74" s="85"/>
      <c r="G74" s="85"/>
      <c r="H74" s="85"/>
      <c r="I74" s="85"/>
      <c r="J74" s="85"/>
    </row>
    <row r="75" ht="12.75" customHeight="1">
      <c r="A75" s="85"/>
      <c r="B75" s="85"/>
      <c r="C75" s="85"/>
      <c r="D75" s="85"/>
      <c r="E75" s="85"/>
      <c r="F75" s="85"/>
      <c r="G75" s="85"/>
      <c r="H75" s="85"/>
      <c r="I75" s="85"/>
      <c r="J75" s="85"/>
    </row>
    <row r="76" ht="12.75" customHeight="1">
      <c r="A76" s="85"/>
      <c r="B76" s="85"/>
      <c r="C76" s="85"/>
      <c r="D76" s="85"/>
      <c r="E76" s="85"/>
      <c r="F76" s="85"/>
      <c r="G76" s="85"/>
      <c r="H76" s="85"/>
      <c r="I76" s="85"/>
      <c r="J76" s="85"/>
    </row>
    <row r="77" ht="12.75" customHeight="1">
      <c r="A77" s="85"/>
      <c r="B77" s="85"/>
      <c r="C77" s="85"/>
      <c r="D77" s="85"/>
      <c r="E77" s="85"/>
      <c r="F77" s="85"/>
      <c r="G77" s="85"/>
      <c r="H77" s="85"/>
      <c r="I77" s="85"/>
      <c r="J77" s="85"/>
    </row>
    <row r="78" ht="12.75" customHeight="1">
      <c r="A78" s="85"/>
      <c r="B78" s="85"/>
      <c r="C78" s="85"/>
      <c r="D78" s="85"/>
      <c r="E78" s="85"/>
      <c r="F78" s="85"/>
      <c r="G78" s="85"/>
      <c r="H78" s="85"/>
      <c r="I78" s="85"/>
      <c r="J78" s="85"/>
    </row>
    <row r="79" ht="12.75" customHeight="1">
      <c r="A79" s="85"/>
      <c r="B79" s="85"/>
      <c r="C79" s="85"/>
      <c r="D79" s="85"/>
      <c r="E79" s="85"/>
      <c r="F79" s="85"/>
      <c r="G79" s="85"/>
      <c r="H79" s="85"/>
      <c r="I79" s="85"/>
      <c r="J79" s="85"/>
    </row>
    <row r="80" ht="12.75" customHeight="1">
      <c r="A80" s="85"/>
      <c r="B80" s="85"/>
      <c r="C80" s="85"/>
      <c r="D80" s="85"/>
      <c r="E80" s="85"/>
      <c r="F80" s="85"/>
      <c r="G80" s="85"/>
      <c r="H80" s="85"/>
      <c r="I80" s="85"/>
      <c r="J80" s="85"/>
    </row>
    <row r="81" ht="12.75" customHeight="1">
      <c r="A81" s="85"/>
      <c r="B81" s="85"/>
      <c r="C81" s="85"/>
      <c r="D81" s="85"/>
      <c r="E81" s="85"/>
      <c r="F81" s="85"/>
      <c r="G81" s="85"/>
      <c r="H81" s="85"/>
      <c r="I81" s="85"/>
      <c r="J81" s="85"/>
    </row>
    <row r="82" ht="12.75" customHeight="1">
      <c r="A82" s="85"/>
      <c r="B82" s="85"/>
      <c r="C82" s="85"/>
      <c r="D82" s="85"/>
      <c r="E82" s="85"/>
      <c r="F82" s="85"/>
      <c r="G82" s="85"/>
      <c r="H82" s="85"/>
      <c r="I82" s="85"/>
      <c r="J82" s="85"/>
    </row>
    <row r="83" ht="12.75" customHeight="1">
      <c r="A83" s="85"/>
      <c r="B83" s="85"/>
      <c r="C83" s="85"/>
      <c r="D83" s="85"/>
      <c r="E83" s="85"/>
      <c r="F83" s="85"/>
      <c r="G83" s="85"/>
      <c r="H83" s="85"/>
      <c r="I83" s="85"/>
      <c r="J83" s="85"/>
    </row>
    <row r="84" ht="12.75" customHeight="1">
      <c r="A84" s="85"/>
      <c r="B84" s="85"/>
      <c r="C84" s="85"/>
      <c r="D84" s="85"/>
      <c r="E84" s="85"/>
      <c r="F84" s="85"/>
      <c r="G84" s="85"/>
      <c r="H84" s="85"/>
      <c r="I84" s="85"/>
      <c r="J84" s="85"/>
    </row>
    <row r="85" ht="12.75" customHeight="1">
      <c r="A85" s="85"/>
      <c r="B85" s="85"/>
      <c r="C85" s="85"/>
      <c r="D85" s="85"/>
      <c r="E85" s="85"/>
      <c r="F85" s="85"/>
      <c r="G85" s="85"/>
      <c r="H85" s="85"/>
      <c r="I85" s="85"/>
      <c r="J85" s="85"/>
    </row>
    <row r="86" ht="12.75" customHeight="1">
      <c r="A86" s="85"/>
      <c r="B86" s="85"/>
      <c r="C86" s="85"/>
      <c r="D86" s="85"/>
      <c r="E86" s="85"/>
      <c r="F86" s="85"/>
      <c r="G86" s="85"/>
      <c r="H86" s="85"/>
      <c r="I86" s="85"/>
      <c r="J86" s="85"/>
    </row>
    <row r="87" ht="12.75" customHeight="1">
      <c r="A87" s="85"/>
      <c r="B87" s="85"/>
      <c r="C87" s="85"/>
      <c r="D87" s="85"/>
      <c r="E87" s="85"/>
      <c r="F87" s="85"/>
      <c r="G87" s="85"/>
      <c r="H87" s="85"/>
      <c r="I87" s="85"/>
      <c r="J87" s="85"/>
    </row>
    <row r="88" ht="12.75" customHeight="1">
      <c r="A88" s="85"/>
      <c r="B88" s="85"/>
      <c r="C88" s="85"/>
      <c r="D88" s="85"/>
      <c r="E88" s="85"/>
      <c r="F88" s="85"/>
      <c r="G88" s="85"/>
      <c r="H88" s="85"/>
      <c r="I88" s="85"/>
      <c r="J88" s="85"/>
    </row>
    <row r="89" ht="12.75" customHeight="1">
      <c r="A89" s="85"/>
      <c r="B89" s="85"/>
      <c r="C89" s="85"/>
      <c r="D89" s="85"/>
      <c r="E89" s="85"/>
      <c r="F89" s="85"/>
      <c r="G89" s="85"/>
      <c r="H89" s="85"/>
      <c r="I89" s="85"/>
      <c r="J89" s="85"/>
    </row>
    <row r="90" ht="12.75" customHeight="1">
      <c r="A90" s="85"/>
      <c r="B90" s="85"/>
      <c r="C90" s="85"/>
      <c r="D90" s="85"/>
      <c r="E90" s="85"/>
      <c r="F90" s="85"/>
      <c r="G90" s="85"/>
      <c r="H90" s="85"/>
      <c r="I90" s="85"/>
      <c r="J90" s="85"/>
    </row>
    <row r="91" ht="12.75" customHeight="1">
      <c r="A91" s="85"/>
      <c r="B91" s="85"/>
      <c r="C91" s="85"/>
      <c r="D91" s="85"/>
      <c r="E91" s="85"/>
      <c r="F91" s="85"/>
      <c r="G91" s="85"/>
      <c r="H91" s="85"/>
      <c r="I91" s="85"/>
      <c r="J91" s="85"/>
    </row>
    <row r="92" ht="12.75" customHeight="1">
      <c r="A92" s="85"/>
      <c r="B92" s="85"/>
      <c r="C92" s="85"/>
      <c r="D92" s="85"/>
      <c r="E92" s="85"/>
      <c r="F92" s="85"/>
      <c r="G92" s="85"/>
      <c r="H92" s="85"/>
      <c r="I92" s="85"/>
      <c r="J92" s="85"/>
    </row>
    <row r="93" ht="12.75" customHeight="1">
      <c r="A93" s="85"/>
      <c r="B93" s="85"/>
      <c r="C93" s="85"/>
      <c r="D93" s="85"/>
      <c r="E93" s="85"/>
      <c r="F93" s="85"/>
      <c r="G93" s="85"/>
      <c r="H93" s="85"/>
      <c r="I93" s="85"/>
      <c r="J93" s="85"/>
    </row>
    <row r="94" ht="12.75" customHeight="1">
      <c r="A94" s="85"/>
      <c r="B94" s="85"/>
      <c r="C94" s="85"/>
      <c r="D94" s="85"/>
      <c r="E94" s="85"/>
      <c r="F94" s="85"/>
      <c r="G94" s="85"/>
      <c r="H94" s="85"/>
      <c r="I94" s="85"/>
      <c r="J94" s="85"/>
    </row>
    <row r="95" ht="12.75" customHeight="1">
      <c r="A95" s="85"/>
      <c r="B95" s="85"/>
      <c r="C95" s="85"/>
      <c r="D95" s="85"/>
      <c r="E95" s="85"/>
      <c r="F95" s="85"/>
      <c r="G95" s="85"/>
      <c r="H95" s="85"/>
      <c r="I95" s="85"/>
      <c r="J95" s="85"/>
    </row>
    <row r="96" ht="12.75" customHeight="1">
      <c r="A96" s="85"/>
      <c r="B96" s="85"/>
      <c r="C96" s="85"/>
      <c r="D96" s="85"/>
      <c r="E96" s="85"/>
      <c r="F96" s="85"/>
      <c r="G96" s="85"/>
      <c r="H96" s="85"/>
      <c r="I96" s="85"/>
      <c r="J96" s="85"/>
    </row>
    <row r="97" ht="12.75" customHeight="1">
      <c r="A97" s="85"/>
      <c r="B97" s="85"/>
      <c r="C97" s="85"/>
      <c r="D97" s="85"/>
      <c r="E97" s="85"/>
      <c r="F97" s="85"/>
      <c r="G97" s="85"/>
      <c r="H97" s="85"/>
      <c r="I97" s="85"/>
      <c r="J97" s="85"/>
    </row>
    <row r="98" ht="12.75" customHeight="1">
      <c r="A98" s="85"/>
      <c r="B98" s="85"/>
      <c r="C98" s="85"/>
      <c r="D98" s="85"/>
      <c r="E98" s="85"/>
      <c r="F98" s="85"/>
      <c r="G98" s="85"/>
      <c r="H98" s="85"/>
      <c r="I98" s="85"/>
      <c r="J98" s="85"/>
    </row>
    <row r="99" ht="12.75" customHeight="1">
      <c r="A99" s="85"/>
      <c r="B99" s="85"/>
      <c r="C99" s="85"/>
      <c r="D99" s="85"/>
      <c r="E99" s="85"/>
      <c r="F99" s="85"/>
      <c r="G99" s="85"/>
      <c r="H99" s="85"/>
      <c r="I99" s="85"/>
      <c r="J99" s="85"/>
    </row>
    <row r="100" ht="12.75" customHeight="1">
      <c r="A100" s="85"/>
      <c r="B100" s="85"/>
      <c r="C100" s="85"/>
      <c r="D100" s="85"/>
      <c r="E100" s="85"/>
      <c r="F100" s="85"/>
      <c r="G100" s="85"/>
      <c r="H100" s="85"/>
      <c r="I100" s="85"/>
      <c r="J100" s="85"/>
    </row>
    <row r="101" ht="12.75" customHeight="1">
      <c r="A101" s="85"/>
      <c r="B101" s="85"/>
      <c r="C101" s="85"/>
      <c r="D101" s="85"/>
      <c r="E101" s="85"/>
      <c r="F101" s="85"/>
      <c r="G101" s="85"/>
      <c r="H101" s="85"/>
      <c r="I101" s="85"/>
      <c r="J101" s="85"/>
    </row>
    <row r="102" ht="12.75" customHeight="1">
      <c r="A102" s="85"/>
      <c r="B102" s="85"/>
      <c r="C102" s="85"/>
      <c r="D102" s="85"/>
      <c r="E102" s="85"/>
      <c r="F102" s="85"/>
      <c r="G102" s="85"/>
      <c r="H102" s="85"/>
      <c r="I102" s="85"/>
      <c r="J102" s="85"/>
    </row>
    <row r="103" ht="12.75" customHeight="1">
      <c r="A103" s="85"/>
      <c r="B103" s="85"/>
      <c r="C103" s="85"/>
      <c r="D103" s="85"/>
      <c r="E103" s="85"/>
      <c r="F103" s="85"/>
      <c r="G103" s="85"/>
      <c r="H103" s="85"/>
      <c r="I103" s="85"/>
      <c r="J103" s="85"/>
    </row>
    <row r="104" ht="12.75" customHeight="1">
      <c r="A104" s="85"/>
      <c r="B104" s="85"/>
      <c r="C104" s="85"/>
      <c r="D104" s="85"/>
      <c r="E104" s="85"/>
      <c r="F104" s="85"/>
      <c r="G104" s="85"/>
      <c r="H104" s="85"/>
      <c r="I104" s="85"/>
      <c r="J104" s="85"/>
    </row>
    <row r="105" ht="12.75" customHeight="1">
      <c r="A105" s="85"/>
      <c r="B105" s="85"/>
      <c r="C105" s="85"/>
      <c r="D105" s="85"/>
      <c r="E105" s="85"/>
      <c r="F105" s="85"/>
      <c r="G105" s="85"/>
      <c r="H105" s="85"/>
      <c r="I105" s="85"/>
      <c r="J105" s="85"/>
    </row>
    <row r="106" ht="12.75" customHeight="1">
      <c r="A106" s="85"/>
      <c r="B106" s="85"/>
      <c r="C106" s="85"/>
      <c r="D106" s="85"/>
      <c r="E106" s="85"/>
      <c r="F106" s="85"/>
      <c r="G106" s="85"/>
      <c r="H106" s="85"/>
      <c r="I106" s="85"/>
      <c r="J106" s="85"/>
    </row>
    <row r="107" ht="12.75" customHeight="1">
      <c r="A107" s="85"/>
      <c r="B107" s="85"/>
      <c r="C107" s="85"/>
      <c r="D107" s="85"/>
      <c r="E107" s="85"/>
      <c r="F107" s="85"/>
      <c r="G107" s="85"/>
      <c r="H107" s="85"/>
      <c r="I107" s="85"/>
      <c r="J107" s="85"/>
    </row>
    <row r="108" ht="12.75" customHeight="1">
      <c r="A108" s="85"/>
      <c r="B108" s="85"/>
      <c r="C108" s="85"/>
      <c r="D108" s="85"/>
      <c r="E108" s="85"/>
      <c r="F108" s="85"/>
      <c r="G108" s="85"/>
      <c r="H108" s="85"/>
      <c r="I108" s="85"/>
      <c r="J108" s="85"/>
    </row>
    <row r="109" ht="12.75" customHeight="1">
      <c r="A109" s="85"/>
      <c r="B109" s="85"/>
      <c r="C109" s="85"/>
      <c r="D109" s="85"/>
      <c r="E109" s="85"/>
      <c r="F109" s="85"/>
      <c r="G109" s="85"/>
      <c r="H109" s="85"/>
      <c r="I109" s="85"/>
      <c r="J109" s="85"/>
    </row>
    <row r="110" ht="12.75" customHeight="1">
      <c r="A110" s="85"/>
      <c r="B110" s="85"/>
      <c r="C110" s="85"/>
      <c r="D110" s="85"/>
      <c r="E110" s="85"/>
      <c r="F110" s="85"/>
      <c r="G110" s="85"/>
      <c r="H110" s="85"/>
      <c r="I110" s="85"/>
      <c r="J110" s="85"/>
    </row>
    <row r="111" ht="12.75" customHeight="1">
      <c r="A111" s="85"/>
      <c r="B111" s="85"/>
      <c r="C111" s="85"/>
      <c r="D111" s="85"/>
      <c r="E111" s="85"/>
      <c r="F111" s="85"/>
      <c r="G111" s="85"/>
      <c r="H111" s="85"/>
      <c r="I111" s="85"/>
      <c r="J111" s="85"/>
    </row>
    <row r="112" ht="12.75" customHeight="1">
      <c r="A112" s="85"/>
      <c r="B112" s="85"/>
      <c r="C112" s="85"/>
      <c r="D112" s="85"/>
      <c r="E112" s="85"/>
      <c r="F112" s="85"/>
      <c r="G112" s="85"/>
      <c r="H112" s="85"/>
      <c r="I112" s="85"/>
      <c r="J112" s="85"/>
    </row>
    <row r="113" ht="12.75" customHeight="1">
      <c r="A113" s="85"/>
      <c r="B113" s="85"/>
      <c r="C113" s="85"/>
      <c r="D113" s="85"/>
      <c r="E113" s="85"/>
      <c r="F113" s="85"/>
      <c r="G113" s="85"/>
      <c r="H113" s="85"/>
      <c r="I113" s="85"/>
      <c r="J113" s="85"/>
    </row>
    <row r="114" ht="12.75" customHeight="1">
      <c r="A114" s="85"/>
      <c r="B114" s="85"/>
      <c r="C114" s="85"/>
      <c r="D114" s="85"/>
      <c r="E114" s="85"/>
      <c r="F114" s="85"/>
      <c r="G114" s="85"/>
      <c r="H114" s="85"/>
      <c r="I114" s="85"/>
      <c r="J114" s="85"/>
    </row>
    <row r="115" ht="12.75" customHeight="1">
      <c r="A115" s="85"/>
      <c r="B115" s="85"/>
      <c r="C115" s="85"/>
      <c r="D115" s="85"/>
      <c r="E115" s="85"/>
      <c r="F115" s="85"/>
      <c r="G115" s="85"/>
      <c r="H115" s="85"/>
      <c r="I115" s="85"/>
      <c r="J115" s="85"/>
    </row>
    <row r="116" ht="12.75" customHeight="1">
      <c r="A116" s="85"/>
      <c r="B116" s="85"/>
      <c r="C116" s="85"/>
      <c r="D116" s="85"/>
      <c r="E116" s="85"/>
      <c r="F116" s="85"/>
      <c r="G116" s="85"/>
      <c r="H116" s="85"/>
      <c r="I116" s="85"/>
      <c r="J116" s="85"/>
    </row>
    <row r="117" ht="12.75" customHeight="1">
      <c r="A117" s="85"/>
      <c r="B117" s="85"/>
      <c r="C117" s="85"/>
      <c r="D117" s="85"/>
      <c r="E117" s="85"/>
      <c r="F117" s="85"/>
      <c r="G117" s="85"/>
      <c r="H117" s="85"/>
      <c r="I117" s="85"/>
      <c r="J117" s="85"/>
    </row>
    <row r="118" ht="12.75" customHeight="1">
      <c r="A118" s="85"/>
      <c r="B118" s="85"/>
      <c r="C118" s="85"/>
      <c r="D118" s="85"/>
      <c r="E118" s="85"/>
      <c r="F118" s="85"/>
      <c r="G118" s="85"/>
      <c r="H118" s="85"/>
      <c r="I118" s="85"/>
      <c r="J118" s="85"/>
    </row>
    <row r="119" ht="12.75" customHeight="1">
      <c r="A119" s="85"/>
      <c r="B119" s="85"/>
      <c r="C119" s="85"/>
      <c r="D119" s="85"/>
      <c r="E119" s="85"/>
      <c r="F119" s="85"/>
      <c r="G119" s="85"/>
      <c r="H119" s="85"/>
      <c r="I119" s="85"/>
      <c r="J119" s="85"/>
    </row>
    <row r="120" ht="12.75" customHeight="1">
      <c r="A120" s="85"/>
      <c r="B120" s="85"/>
      <c r="C120" s="85"/>
      <c r="D120" s="85"/>
      <c r="E120" s="85"/>
      <c r="F120" s="85"/>
      <c r="G120" s="85"/>
      <c r="H120" s="85"/>
      <c r="I120" s="85"/>
      <c r="J120" s="85"/>
    </row>
    <row r="121" ht="12.75" customHeight="1">
      <c r="A121" s="85"/>
      <c r="B121" s="85"/>
      <c r="C121" s="85"/>
      <c r="D121" s="85"/>
      <c r="E121" s="85"/>
      <c r="F121" s="85"/>
      <c r="G121" s="85"/>
      <c r="H121" s="85"/>
      <c r="I121" s="85"/>
      <c r="J121" s="85"/>
    </row>
    <row r="122" ht="12.75" customHeight="1">
      <c r="A122" s="85"/>
      <c r="B122" s="85"/>
      <c r="C122" s="85"/>
      <c r="D122" s="85"/>
      <c r="E122" s="85"/>
      <c r="F122" s="85"/>
      <c r="G122" s="85"/>
      <c r="H122" s="85"/>
      <c r="I122" s="85"/>
      <c r="J122" s="85"/>
    </row>
    <row r="123" ht="12.75" customHeight="1">
      <c r="A123" s="85"/>
      <c r="B123" s="85"/>
      <c r="C123" s="85"/>
      <c r="D123" s="85"/>
      <c r="E123" s="85"/>
      <c r="F123" s="85"/>
      <c r="G123" s="85"/>
      <c r="H123" s="85"/>
      <c r="I123" s="85"/>
      <c r="J123" s="85"/>
    </row>
    <row r="124" ht="12.75" customHeight="1">
      <c r="A124" s="85"/>
      <c r="B124" s="85"/>
      <c r="C124" s="85"/>
      <c r="D124" s="85"/>
      <c r="E124" s="85"/>
      <c r="F124" s="85"/>
      <c r="G124" s="85"/>
      <c r="H124" s="85"/>
      <c r="I124" s="85"/>
      <c r="J124" s="85"/>
    </row>
    <row r="125" ht="12.75" customHeight="1">
      <c r="A125" s="85"/>
      <c r="B125" s="85"/>
      <c r="C125" s="85"/>
      <c r="D125" s="85"/>
      <c r="E125" s="85"/>
      <c r="F125" s="85"/>
      <c r="G125" s="85"/>
      <c r="H125" s="85"/>
      <c r="I125" s="85"/>
      <c r="J125" s="85"/>
    </row>
    <row r="126" ht="12.75" customHeight="1">
      <c r="A126" s="85"/>
      <c r="B126" s="85"/>
      <c r="C126" s="85"/>
      <c r="D126" s="85"/>
      <c r="E126" s="85"/>
      <c r="F126" s="85"/>
      <c r="G126" s="85"/>
      <c r="H126" s="85"/>
      <c r="I126" s="85"/>
      <c r="J126" s="85"/>
    </row>
    <row r="127" ht="12.75" customHeight="1">
      <c r="A127" s="85"/>
      <c r="B127" s="85"/>
      <c r="C127" s="85"/>
      <c r="D127" s="85"/>
      <c r="E127" s="85"/>
      <c r="F127" s="85"/>
      <c r="G127" s="85"/>
      <c r="H127" s="85"/>
      <c r="I127" s="85"/>
      <c r="J127" s="85"/>
    </row>
    <row r="128" ht="12.75" customHeight="1">
      <c r="A128" s="85"/>
      <c r="B128" s="85"/>
      <c r="C128" s="85"/>
      <c r="D128" s="85"/>
      <c r="E128" s="85"/>
      <c r="F128" s="85"/>
      <c r="G128" s="85"/>
      <c r="H128" s="85"/>
      <c r="I128" s="85"/>
      <c r="J128" s="85"/>
    </row>
    <row r="129" ht="12.75" customHeight="1">
      <c r="A129" s="85"/>
      <c r="B129" s="85"/>
      <c r="C129" s="85"/>
      <c r="D129" s="85"/>
      <c r="E129" s="85"/>
      <c r="F129" s="85"/>
      <c r="G129" s="85"/>
      <c r="H129" s="85"/>
      <c r="I129" s="85"/>
      <c r="J129" s="85"/>
    </row>
    <row r="130" ht="12.75" customHeight="1">
      <c r="A130" s="85"/>
      <c r="B130" s="85"/>
      <c r="C130" s="85"/>
      <c r="D130" s="85"/>
      <c r="E130" s="85"/>
      <c r="F130" s="85"/>
      <c r="G130" s="85"/>
      <c r="H130" s="85"/>
      <c r="I130" s="85"/>
      <c r="J130" s="85"/>
    </row>
    <row r="131" ht="12.75" customHeight="1">
      <c r="A131" s="85"/>
      <c r="B131" s="85"/>
      <c r="C131" s="85"/>
      <c r="D131" s="85"/>
      <c r="E131" s="85"/>
      <c r="F131" s="85"/>
      <c r="G131" s="85"/>
      <c r="H131" s="85"/>
      <c r="I131" s="85"/>
      <c r="J131" s="85"/>
    </row>
    <row r="132" ht="12.75" customHeight="1">
      <c r="A132" s="85"/>
      <c r="B132" s="85"/>
      <c r="C132" s="85"/>
      <c r="D132" s="85"/>
      <c r="E132" s="85"/>
      <c r="F132" s="85"/>
      <c r="G132" s="85"/>
      <c r="H132" s="85"/>
      <c r="I132" s="85"/>
      <c r="J132" s="85"/>
    </row>
    <row r="133" ht="12.75" customHeight="1">
      <c r="A133" s="85"/>
      <c r="B133" s="85"/>
      <c r="C133" s="85"/>
      <c r="D133" s="85"/>
      <c r="E133" s="85"/>
      <c r="F133" s="85"/>
      <c r="G133" s="85"/>
      <c r="H133" s="85"/>
      <c r="I133" s="85"/>
      <c r="J133" s="85"/>
    </row>
    <row r="134" ht="12.75" customHeight="1">
      <c r="A134" s="85"/>
      <c r="B134" s="85"/>
      <c r="C134" s="85"/>
      <c r="D134" s="85"/>
      <c r="E134" s="85"/>
      <c r="F134" s="85"/>
      <c r="G134" s="85"/>
      <c r="H134" s="85"/>
      <c r="I134" s="85"/>
      <c r="J134" s="85"/>
    </row>
    <row r="135" ht="12.75" customHeight="1">
      <c r="A135" s="85"/>
      <c r="B135" s="85"/>
      <c r="C135" s="85"/>
      <c r="D135" s="85"/>
      <c r="E135" s="85"/>
      <c r="F135" s="85"/>
      <c r="G135" s="85"/>
      <c r="H135" s="85"/>
      <c r="I135" s="85"/>
      <c r="J135" s="85"/>
    </row>
    <row r="136" ht="12.75" customHeight="1">
      <c r="A136" s="85"/>
      <c r="B136" s="85"/>
      <c r="C136" s="85"/>
      <c r="D136" s="85"/>
      <c r="E136" s="85"/>
      <c r="F136" s="85"/>
      <c r="G136" s="85"/>
      <c r="H136" s="85"/>
      <c r="I136" s="85"/>
      <c r="J136" s="85"/>
    </row>
    <row r="137" ht="12.75" customHeight="1">
      <c r="A137" s="85"/>
      <c r="B137" s="85"/>
      <c r="C137" s="85"/>
      <c r="D137" s="85"/>
      <c r="E137" s="85"/>
      <c r="F137" s="85"/>
      <c r="G137" s="85"/>
      <c r="H137" s="85"/>
      <c r="I137" s="85"/>
      <c r="J137" s="85"/>
    </row>
    <row r="138" ht="12.75" customHeight="1">
      <c r="A138" s="85"/>
      <c r="B138" s="85"/>
      <c r="C138" s="85"/>
      <c r="D138" s="85"/>
      <c r="E138" s="85"/>
      <c r="F138" s="85"/>
      <c r="G138" s="85"/>
      <c r="H138" s="85"/>
      <c r="I138" s="85"/>
      <c r="J138" s="85"/>
    </row>
    <row r="139" ht="12.75" customHeight="1">
      <c r="A139" s="85"/>
      <c r="B139" s="85"/>
      <c r="C139" s="85"/>
      <c r="D139" s="85"/>
      <c r="E139" s="85"/>
      <c r="F139" s="85"/>
      <c r="G139" s="85"/>
      <c r="H139" s="85"/>
      <c r="I139" s="85"/>
      <c r="J139" s="85"/>
    </row>
    <row r="140" ht="12.75" customHeight="1">
      <c r="A140" s="85"/>
      <c r="B140" s="85"/>
      <c r="C140" s="85"/>
      <c r="D140" s="85"/>
      <c r="E140" s="85"/>
      <c r="F140" s="85"/>
      <c r="G140" s="85"/>
      <c r="H140" s="85"/>
      <c r="I140" s="85"/>
      <c r="J140" s="85"/>
    </row>
    <row r="141" ht="12.75" customHeight="1">
      <c r="A141" s="85"/>
      <c r="B141" s="85"/>
      <c r="C141" s="85"/>
      <c r="D141" s="85"/>
      <c r="E141" s="85"/>
      <c r="F141" s="85"/>
      <c r="G141" s="85"/>
      <c r="H141" s="85"/>
      <c r="I141" s="85"/>
      <c r="J141" s="85"/>
    </row>
    <row r="142" ht="12.75" customHeight="1">
      <c r="A142" s="85"/>
      <c r="B142" s="85"/>
      <c r="C142" s="85"/>
      <c r="D142" s="85"/>
      <c r="E142" s="85"/>
      <c r="F142" s="85"/>
      <c r="G142" s="85"/>
      <c r="H142" s="85"/>
      <c r="I142" s="85"/>
      <c r="J142" s="85"/>
    </row>
    <row r="143" ht="12.75" customHeight="1">
      <c r="A143" s="85"/>
      <c r="B143" s="85"/>
      <c r="C143" s="85"/>
      <c r="D143" s="85"/>
      <c r="E143" s="85"/>
      <c r="F143" s="85"/>
      <c r="G143" s="85"/>
      <c r="H143" s="85"/>
      <c r="I143" s="85"/>
      <c r="J143" s="85"/>
    </row>
    <row r="144" ht="12.75" customHeight="1">
      <c r="A144" s="85"/>
      <c r="B144" s="85"/>
      <c r="C144" s="85"/>
      <c r="D144" s="85"/>
      <c r="E144" s="85"/>
      <c r="F144" s="85"/>
      <c r="G144" s="85"/>
      <c r="H144" s="85"/>
      <c r="I144" s="85"/>
      <c r="J144" s="85"/>
    </row>
    <row r="145" ht="12.75" customHeight="1">
      <c r="A145" s="85"/>
      <c r="B145" s="85"/>
      <c r="C145" s="85"/>
      <c r="D145" s="85"/>
      <c r="E145" s="85"/>
      <c r="F145" s="85"/>
      <c r="G145" s="85"/>
      <c r="H145" s="85"/>
      <c r="I145" s="85"/>
      <c r="J145" s="85"/>
    </row>
    <row r="146" ht="12.75" customHeight="1">
      <c r="A146" s="85"/>
      <c r="B146" s="85"/>
      <c r="C146" s="85"/>
      <c r="D146" s="85"/>
      <c r="E146" s="85"/>
      <c r="F146" s="85"/>
      <c r="G146" s="85"/>
      <c r="H146" s="85"/>
      <c r="I146" s="85"/>
      <c r="J146" s="85"/>
    </row>
    <row r="147" ht="12.75" customHeight="1">
      <c r="A147" s="85"/>
      <c r="B147" s="85"/>
      <c r="C147" s="85"/>
      <c r="D147" s="85"/>
      <c r="E147" s="85"/>
      <c r="F147" s="85"/>
      <c r="G147" s="85"/>
      <c r="H147" s="85"/>
      <c r="I147" s="85"/>
      <c r="J147" s="85"/>
    </row>
    <row r="148" ht="12.75" customHeight="1">
      <c r="A148" s="85"/>
      <c r="B148" s="85"/>
      <c r="C148" s="85"/>
      <c r="D148" s="85"/>
      <c r="E148" s="85"/>
      <c r="F148" s="85"/>
      <c r="G148" s="85"/>
      <c r="H148" s="85"/>
      <c r="I148" s="85"/>
      <c r="J148" s="85"/>
    </row>
    <row r="149" ht="12.75" customHeight="1">
      <c r="A149" s="85"/>
      <c r="B149" s="85"/>
      <c r="C149" s="85"/>
      <c r="D149" s="85"/>
      <c r="E149" s="85"/>
      <c r="F149" s="85"/>
      <c r="G149" s="85"/>
      <c r="H149" s="85"/>
      <c r="I149" s="85"/>
      <c r="J149" s="85"/>
    </row>
    <row r="150" ht="12.75" customHeight="1">
      <c r="A150" s="85"/>
      <c r="B150" s="85"/>
      <c r="C150" s="85"/>
      <c r="D150" s="85"/>
      <c r="E150" s="85"/>
      <c r="F150" s="85"/>
      <c r="G150" s="85"/>
      <c r="H150" s="85"/>
      <c r="I150" s="85"/>
      <c r="J150" s="85"/>
    </row>
    <row r="151" ht="12.75" customHeight="1">
      <c r="A151" s="85"/>
      <c r="B151" s="85"/>
      <c r="C151" s="85"/>
      <c r="D151" s="85"/>
      <c r="E151" s="85"/>
      <c r="F151" s="85"/>
      <c r="G151" s="85"/>
      <c r="H151" s="85"/>
      <c r="I151" s="85"/>
      <c r="J151" s="85"/>
    </row>
    <row r="152" ht="12.75" customHeight="1">
      <c r="A152" s="85"/>
      <c r="B152" s="85"/>
      <c r="C152" s="85"/>
      <c r="D152" s="85"/>
      <c r="E152" s="85"/>
      <c r="F152" s="85"/>
      <c r="G152" s="85"/>
      <c r="H152" s="85"/>
      <c r="I152" s="85"/>
      <c r="J152" s="85"/>
    </row>
    <row r="153" ht="12.75" customHeight="1">
      <c r="A153" s="85"/>
      <c r="B153" s="85"/>
      <c r="C153" s="85"/>
      <c r="D153" s="85"/>
      <c r="E153" s="85"/>
      <c r="F153" s="85"/>
      <c r="G153" s="85"/>
      <c r="H153" s="85"/>
      <c r="I153" s="85"/>
      <c r="J153" s="85"/>
    </row>
    <row r="154" ht="12.75" customHeight="1">
      <c r="A154" s="85"/>
      <c r="B154" s="85"/>
      <c r="C154" s="85"/>
      <c r="D154" s="85"/>
      <c r="E154" s="85"/>
      <c r="F154" s="85"/>
      <c r="G154" s="85"/>
      <c r="H154" s="85"/>
      <c r="I154" s="85"/>
      <c r="J154" s="85"/>
    </row>
    <row r="155" ht="12.75" customHeight="1">
      <c r="A155" s="85"/>
      <c r="B155" s="85"/>
      <c r="C155" s="85"/>
      <c r="D155" s="85"/>
      <c r="E155" s="85"/>
      <c r="F155" s="85"/>
      <c r="G155" s="85"/>
      <c r="H155" s="85"/>
      <c r="I155" s="85"/>
      <c r="J155" s="85"/>
    </row>
    <row r="156" ht="12.75" customHeight="1">
      <c r="A156" s="85"/>
      <c r="B156" s="85"/>
      <c r="C156" s="85"/>
      <c r="D156" s="85"/>
      <c r="E156" s="85"/>
      <c r="F156" s="85"/>
      <c r="G156" s="85"/>
      <c r="H156" s="85"/>
      <c r="I156" s="85"/>
      <c r="J156" s="85"/>
    </row>
    <row r="157" ht="12.75" customHeight="1">
      <c r="A157" s="85"/>
      <c r="B157" s="85"/>
      <c r="C157" s="85"/>
      <c r="D157" s="85"/>
      <c r="E157" s="85"/>
      <c r="F157" s="85"/>
      <c r="G157" s="85"/>
      <c r="H157" s="85"/>
      <c r="I157" s="85"/>
      <c r="J157" s="85"/>
    </row>
    <row r="158" ht="12.75" customHeight="1">
      <c r="A158" s="85"/>
      <c r="B158" s="85"/>
      <c r="C158" s="85"/>
      <c r="D158" s="85"/>
      <c r="E158" s="85"/>
      <c r="F158" s="85"/>
      <c r="G158" s="85"/>
      <c r="H158" s="85"/>
      <c r="I158" s="85"/>
      <c r="J158" s="85"/>
    </row>
    <row r="159" ht="12.75" customHeight="1">
      <c r="A159" s="85"/>
      <c r="B159" s="85"/>
      <c r="C159" s="85"/>
      <c r="D159" s="85"/>
      <c r="E159" s="85"/>
      <c r="F159" s="85"/>
      <c r="G159" s="85"/>
      <c r="H159" s="85"/>
      <c r="I159" s="85"/>
      <c r="J159" s="85"/>
    </row>
    <row r="160" ht="12.75" customHeight="1">
      <c r="A160" s="85"/>
      <c r="B160" s="85"/>
      <c r="C160" s="85"/>
      <c r="D160" s="85"/>
      <c r="E160" s="85"/>
      <c r="F160" s="85"/>
      <c r="G160" s="85"/>
      <c r="H160" s="85"/>
      <c r="I160" s="85"/>
      <c r="J160" s="85"/>
    </row>
    <row r="161" ht="12.75" customHeight="1">
      <c r="A161" s="85"/>
      <c r="B161" s="85"/>
      <c r="C161" s="85"/>
      <c r="D161" s="85"/>
      <c r="E161" s="85"/>
      <c r="F161" s="85"/>
      <c r="G161" s="85"/>
      <c r="H161" s="85"/>
      <c r="I161" s="85"/>
      <c r="J161" s="85"/>
    </row>
    <row r="162" ht="12.75" customHeight="1">
      <c r="A162" s="85"/>
      <c r="B162" s="85"/>
      <c r="C162" s="85"/>
      <c r="D162" s="85"/>
      <c r="E162" s="85"/>
      <c r="F162" s="85"/>
      <c r="G162" s="85"/>
      <c r="H162" s="85"/>
      <c r="I162" s="85"/>
      <c r="J162" s="85"/>
    </row>
    <row r="163" ht="12.75" customHeight="1">
      <c r="A163" s="85"/>
      <c r="B163" s="85"/>
      <c r="C163" s="85"/>
      <c r="D163" s="85"/>
      <c r="E163" s="85"/>
      <c r="F163" s="85"/>
      <c r="G163" s="85"/>
      <c r="H163" s="85"/>
      <c r="I163" s="85"/>
      <c r="J163" s="85"/>
    </row>
    <row r="164" ht="12.75" customHeight="1">
      <c r="A164" s="85"/>
      <c r="B164" s="85"/>
      <c r="C164" s="85"/>
      <c r="D164" s="85"/>
      <c r="E164" s="85"/>
      <c r="F164" s="85"/>
      <c r="G164" s="85"/>
      <c r="H164" s="85"/>
      <c r="I164" s="85"/>
      <c r="J164" s="85"/>
    </row>
    <row r="165" ht="12.75" customHeight="1">
      <c r="A165" s="85"/>
      <c r="B165" s="85"/>
      <c r="C165" s="85"/>
      <c r="D165" s="85"/>
      <c r="E165" s="85"/>
      <c r="F165" s="85"/>
      <c r="G165" s="85"/>
      <c r="H165" s="85"/>
      <c r="I165" s="85"/>
      <c r="J165" s="85"/>
    </row>
    <row r="166" ht="12.75" customHeight="1">
      <c r="A166" s="85"/>
      <c r="B166" s="85"/>
      <c r="C166" s="85"/>
      <c r="D166" s="85"/>
      <c r="E166" s="85"/>
      <c r="F166" s="85"/>
      <c r="G166" s="85"/>
      <c r="H166" s="85"/>
      <c r="I166" s="85"/>
      <c r="J166" s="85"/>
    </row>
    <row r="167" ht="12.75" customHeight="1">
      <c r="A167" s="85"/>
      <c r="B167" s="85"/>
      <c r="C167" s="85"/>
      <c r="D167" s="85"/>
      <c r="E167" s="85"/>
      <c r="F167" s="85"/>
      <c r="G167" s="85"/>
      <c r="H167" s="85"/>
      <c r="I167" s="85"/>
      <c r="J167" s="85"/>
    </row>
    <row r="168" ht="12.75" customHeight="1">
      <c r="A168" s="85"/>
      <c r="B168" s="85"/>
      <c r="C168" s="85"/>
      <c r="D168" s="85"/>
      <c r="E168" s="85"/>
      <c r="F168" s="85"/>
      <c r="G168" s="85"/>
      <c r="H168" s="85"/>
      <c r="I168" s="85"/>
      <c r="J168" s="85"/>
    </row>
    <row r="169" ht="12.75" customHeight="1">
      <c r="A169" s="85"/>
      <c r="B169" s="85"/>
      <c r="C169" s="85"/>
      <c r="D169" s="85"/>
      <c r="E169" s="85"/>
      <c r="F169" s="85"/>
      <c r="G169" s="85"/>
      <c r="H169" s="85"/>
      <c r="I169" s="85"/>
      <c r="J169" s="85"/>
    </row>
    <row r="170" ht="12.75" customHeight="1">
      <c r="A170" s="85"/>
      <c r="B170" s="85"/>
      <c r="C170" s="85"/>
      <c r="D170" s="85"/>
      <c r="E170" s="85"/>
      <c r="F170" s="85"/>
      <c r="G170" s="85"/>
      <c r="H170" s="85"/>
      <c r="I170" s="85"/>
      <c r="J170" s="85"/>
    </row>
    <row r="171" ht="12.75" customHeight="1">
      <c r="A171" s="85"/>
      <c r="B171" s="85"/>
      <c r="C171" s="85"/>
      <c r="D171" s="85"/>
      <c r="E171" s="85"/>
      <c r="F171" s="85"/>
      <c r="G171" s="85"/>
      <c r="H171" s="85"/>
      <c r="I171" s="85"/>
      <c r="J171" s="85"/>
    </row>
    <row r="172" ht="12.75" customHeight="1">
      <c r="A172" s="85"/>
      <c r="B172" s="85"/>
      <c r="C172" s="85"/>
      <c r="D172" s="85"/>
      <c r="E172" s="85"/>
      <c r="F172" s="85"/>
      <c r="G172" s="85"/>
      <c r="H172" s="85"/>
      <c r="I172" s="85"/>
      <c r="J172" s="85"/>
    </row>
    <row r="173" ht="12.75" customHeight="1">
      <c r="A173" s="85"/>
      <c r="B173" s="85"/>
      <c r="C173" s="85"/>
      <c r="D173" s="85"/>
      <c r="E173" s="85"/>
      <c r="F173" s="85"/>
      <c r="G173" s="85"/>
      <c r="H173" s="85"/>
      <c r="I173" s="85"/>
      <c r="J173" s="85"/>
    </row>
    <row r="174" ht="12.75" customHeight="1">
      <c r="A174" s="85"/>
      <c r="B174" s="85"/>
      <c r="C174" s="85"/>
      <c r="D174" s="85"/>
      <c r="E174" s="85"/>
      <c r="F174" s="85"/>
      <c r="G174" s="85"/>
      <c r="H174" s="85"/>
      <c r="I174" s="85"/>
      <c r="J174" s="85"/>
    </row>
    <row r="175" ht="12.75" customHeight="1">
      <c r="A175" s="85"/>
      <c r="B175" s="85"/>
      <c r="C175" s="85"/>
      <c r="D175" s="85"/>
      <c r="E175" s="85"/>
      <c r="F175" s="85"/>
      <c r="G175" s="85"/>
      <c r="H175" s="85"/>
      <c r="I175" s="85"/>
      <c r="J175" s="85"/>
    </row>
    <row r="176" ht="12.75" customHeight="1">
      <c r="A176" s="85"/>
      <c r="B176" s="85"/>
      <c r="C176" s="85"/>
      <c r="D176" s="85"/>
      <c r="E176" s="85"/>
      <c r="F176" s="85"/>
      <c r="G176" s="85"/>
      <c r="H176" s="85"/>
      <c r="I176" s="85"/>
      <c r="J176" s="85"/>
    </row>
    <row r="177" ht="12.75" customHeight="1">
      <c r="A177" s="85"/>
      <c r="B177" s="85"/>
      <c r="C177" s="85"/>
      <c r="D177" s="85"/>
      <c r="E177" s="85"/>
      <c r="F177" s="85"/>
      <c r="G177" s="85"/>
      <c r="H177" s="85"/>
      <c r="I177" s="85"/>
      <c r="J177" s="85"/>
    </row>
    <row r="178" ht="12.75" customHeight="1">
      <c r="A178" s="85"/>
      <c r="B178" s="85"/>
      <c r="C178" s="85"/>
      <c r="D178" s="85"/>
      <c r="E178" s="85"/>
      <c r="F178" s="85"/>
      <c r="G178" s="85"/>
      <c r="H178" s="85"/>
      <c r="I178" s="85"/>
      <c r="J178" s="85"/>
    </row>
    <row r="179" ht="12.75" customHeight="1">
      <c r="A179" s="85"/>
      <c r="B179" s="85"/>
      <c r="C179" s="85"/>
      <c r="D179" s="85"/>
      <c r="E179" s="85"/>
      <c r="F179" s="85"/>
      <c r="G179" s="85"/>
      <c r="H179" s="85"/>
      <c r="I179" s="85"/>
      <c r="J179" s="85"/>
    </row>
    <row r="180" ht="12.75" customHeight="1">
      <c r="A180" s="85"/>
      <c r="B180" s="85"/>
      <c r="C180" s="85"/>
      <c r="D180" s="85"/>
      <c r="E180" s="85"/>
      <c r="F180" s="85"/>
      <c r="G180" s="85"/>
      <c r="H180" s="85"/>
      <c r="I180" s="85"/>
      <c r="J180" s="85"/>
    </row>
    <row r="181" ht="12.75" customHeight="1">
      <c r="A181" s="85"/>
      <c r="B181" s="85"/>
      <c r="C181" s="85"/>
      <c r="D181" s="85"/>
      <c r="E181" s="85"/>
      <c r="F181" s="85"/>
      <c r="G181" s="85"/>
      <c r="H181" s="85"/>
      <c r="I181" s="85"/>
      <c r="J181" s="85"/>
    </row>
    <row r="182" ht="12.75" customHeight="1">
      <c r="A182" s="85"/>
      <c r="B182" s="85"/>
      <c r="C182" s="85"/>
      <c r="D182" s="85"/>
      <c r="E182" s="85"/>
      <c r="F182" s="85"/>
      <c r="G182" s="85"/>
      <c r="H182" s="85"/>
      <c r="I182" s="85"/>
      <c r="J182" s="85"/>
    </row>
    <row r="183" ht="12.75" customHeight="1">
      <c r="A183" s="85"/>
      <c r="B183" s="85"/>
      <c r="C183" s="85"/>
      <c r="D183" s="85"/>
      <c r="E183" s="85"/>
      <c r="F183" s="85"/>
      <c r="G183" s="85"/>
      <c r="H183" s="85"/>
      <c r="I183" s="85"/>
      <c r="J183" s="85"/>
    </row>
    <row r="184" ht="12.75" customHeight="1">
      <c r="A184" s="85"/>
      <c r="B184" s="85"/>
      <c r="C184" s="85"/>
      <c r="D184" s="85"/>
      <c r="E184" s="85"/>
      <c r="F184" s="85"/>
      <c r="G184" s="85"/>
      <c r="H184" s="85"/>
      <c r="I184" s="85"/>
      <c r="J184" s="85"/>
    </row>
    <row r="185" ht="12.75" customHeight="1">
      <c r="A185" s="85"/>
      <c r="B185" s="85"/>
      <c r="C185" s="85"/>
      <c r="D185" s="85"/>
      <c r="E185" s="85"/>
      <c r="F185" s="85"/>
      <c r="G185" s="85"/>
      <c r="H185" s="85"/>
      <c r="I185" s="85"/>
      <c r="J185" s="85"/>
    </row>
    <row r="186" ht="12.75" customHeight="1">
      <c r="A186" s="85"/>
      <c r="B186" s="85"/>
      <c r="C186" s="85"/>
      <c r="D186" s="85"/>
      <c r="E186" s="85"/>
      <c r="F186" s="85"/>
      <c r="G186" s="85"/>
      <c r="H186" s="85"/>
      <c r="I186" s="85"/>
      <c r="J186" s="85"/>
    </row>
    <row r="187" ht="12.75" customHeight="1">
      <c r="A187" s="85"/>
      <c r="B187" s="85"/>
      <c r="C187" s="85"/>
      <c r="D187" s="85"/>
      <c r="E187" s="85"/>
      <c r="F187" s="85"/>
      <c r="G187" s="85"/>
      <c r="H187" s="85"/>
      <c r="I187" s="85"/>
      <c r="J187" s="85"/>
    </row>
    <row r="188" ht="12.75" customHeight="1">
      <c r="A188" s="85"/>
      <c r="B188" s="85"/>
      <c r="C188" s="85"/>
      <c r="D188" s="85"/>
      <c r="E188" s="85"/>
      <c r="F188" s="85"/>
      <c r="G188" s="85"/>
      <c r="H188" s="85"/>
      <c r="I188" s="85"/>
      <c r="J188" s="85"/>
    </row>
    <row r="189" ht="12.75" customHeight="1">
      <c r="A189" s="85"/>
      <c r="B189" s="85"/>
      <c r="C189" s="85"/>
      <c r="D189" s="85"/>
      <c r="E189" s="85"/>
      <c r="F189" s="85"/>
      <c r="G189" s="85"/>
      <c r="H189" s="85"/>
      <c r="I189" s="85"/>
      <c r="J189" s="85"/>
    </row>
    <row r="190" ht="12.75" customHeight="1">
      <c r="A190" s="85"/>
      <c r="B190" s="85"/>
      <c r="C190" s="85"/>
      <c r="D190" s="85"/>
      <c r="E190" s="85"/>
      <c r="F190" s="85"/>
      <c r="G190" s="85"/>
      <c r="H190" s="85"/>
      <c r="I190" s="85"/>
      <c r="J190" s="85"/>
    </row>
    <row r="191" ht="12.75" customHeight="1">
      <c r="A191" s="85"/>
      <c r="B191" s="85"/>
      <c r="C191" s="85"/>
      <c r="D191" s="85"/>
      <c r="E191" s="85"/>
      <c r="F191" s="85"/>
      <c r="G191" s="85"/>
      <c r="H191" s="85"/>
      <c r="I191" s="85"/>
      <c r="J191" s="85"/>
    </row>
    <row r="192" ht="12.75" customHeight="1">
      <c r="A192" s="85"/>
      <c r="B192" s="85"/>
      <c r="C192" s="85"/>
      <c r="D192" s="85"/>
      <c r="E192" s="85"/>
      <c r="F192" s="85"/>
      <c r="G192" s="85"/>
      <c r="H192" s="85"/>
      <c r="I192" s="85"/>
      <c r="J192" s="85"/>
    </row>
    <row r="193" ht="12.75" customHeight="1">
      <c r="A193" s="85"/>
      <c r="B193" s="85"/>
      <c r="C193" s="85"/>
      <c r="D193" s="85"/>
      <c r="E193" s="85"/>
      <c r="F193" s="85"/>
      <c r="G193" s="85"/>
      <c r="H193" s="85"/>
      <c r="I193" s="85"/>
      <c r="J193" s="85"/>
    </row>
    <row r="194" ht="12.75" customHeight="1">
      <c r="A194" s="85"/>
      <c r="B194" s="85"/>
      <c r="C194" s="85"/>
      <c r="D194" s="85"/>
      <c r="E194" s="85"/>
      <c r="F194" s="85"/>
      <c r="G194" s="85"/>
      <c r="H194" s="85"/>
      <c r="I194" s="85"/>
      <c r="J194" s="85"/>
    </row>
    <row r="195" ht="12.75" customHeight="1">
      <c r="A195" s="85"/>
      <c r="B195" s="85"/>
      <c r="C195" s="85"/>
      <c r="D195" s="85"/>
      <c r="E195" s="85"/>
      <c r="F195" s="85"/>
      <c r="G195" s="85"/>
      <c r="H195" s="85"/>
      <c r="I195" s="85"/>
      <c r="J195" s="85"/>
    </row>
    <row r="196" ht="12.75" customHeight="1">
      <c r="A196" s="85"/>
      <c r="B196" s="85"/>
      <c r="C196" s="85"/>
      <c r="D196" s="85"/>
      <c r="E196" s="85"/>
      <c r="F196" s="85"/>
      <c r="G196" s="85"/>
      <c r="H196" s="85"/>
      <c r="I196" s="85"/>
      <c r="J196" s="85"/>
    </row>
    <row r="197" ht="12.75" customHeight="1">
      <c r="A197" s="85"/>
      <c r="B197" s="85"/>
      <c r="C197" s="85"/>
      <c r="D197" s="85"/>
      <c r="E197" s="85"/>
      <c r="F197" s="85"/>
      <c r="G197" s="85"/>
      <c r="H197" s="85"/>
      <c r="I197" s="85"/>
      <c r="J197" s="85"/>
    </row>
    <row r="198" ht="12.75" customHeight="1">
      <c r="A198" s="85"/>
      <c r="B198" s="85"/>
      <c r="C198" s="85"/>
      <c r="D198" s="85"/>
      <c r="E198" s="85"/>
      <c r="F198" s="85"/>
      <c r="G198" s="85"/>
      <c r="H198" s="85"/>
      <c r="I198" s="85"/>
      <c r="J198" s="85"/>
    </row>
    <row r="199" ht="12.75" customHeight="1">
      <c r="A199" s="85"/>
      <c r="B199" s="85"/>
      <c r="C199" s="85"/>
      <c r="D199" s="85"/>
      <c r="E199" s="85"/>
      <c r="F199" s="85"/>
      <c r="G199" s="85"/>
      <c r="H199" s="85"/>
      <c r="I199" s="85"/>
      <c r="J199" s="85"/>
    </row>
    <row r="200" ht="12.75" customHeight="1">
      <c r="A200" s="85"/>
      <c r="B200" s="85"/>
      <c r="C200" s="85"/>
      <c r="D200" s="85"/>
      <c r="E200" s="85"/>
      <c r="F200" s="85"/>
      <c r="G200" s="85"/>
      <c r="H200" s="85"/>
      <c r="I200" s="85"/>
      <c r="J200" s="85"/>
    </row>
    <row r="201" ht="12.75" customHeight="1">
      <c r="A201" s="85"/>
      <c r="B201" s="85"/>
      <c r="C201" s="85"/>
      <c r="D201" s="85"/>
      <c r="E201" s="85"/>
      <c r="F201" s="85"/>
      <c r="G201" s="85"/>
      <c r="H201" s="85"/>
      <c r="I201" s="85"/>
      <c r="J201" s="85"/>
    </row>
    <row r="202" ht="12.75" customHeight="1">
      <c r="A202" s="85"/>
      <c r="B202" s="85"/>
      <c r="C202" s="85"/>
      <c r="D202" s="85"/>
      <c r="E202" s="85"/>
      <c r="F202" s="85"/>
      <c r="G202" s="85"/>
      <c r="H202" s="85"/>
      <c r="I202" s="85"/>
      <c r="J202" s="85"/>
    </row>
    <row r="203" ht="12.75" customHeight="1">
      <c r="A203" s="85"/>
      <c r="B203" s="85"/>
      <c r="C203" s="85"/>
      <c r="D203" s="85"/>
      <c r="E203" s="85"/>
      <c r="F203" s="85"/>
      <c r="G203" s="85"/>
      <c r="H203" s="85"/>
      <c r="I203" s="85"/>
      <c r="J203" s="85"/>
    </row>
    <row r="204" ht="12.75" customHeight="1">
      <c r="A204" s="85"/>
      <c r="B204" s="85"/>
      <c r="C204" s="85"/>
      <c r="D204" s="85"/>
      <c r="E204" s="85"/>
      <c r="F204" s="85"/>
      <c r="G204" s="85"/>
      <c r="H204" s="85"/>
      <c r="I204" s="85"/>
      <c r="J204" s="85"/>
    </row>
    <row r="205" ht="12.75" customHeight="1">
      <c r="A205" s="85"/>
      <c r="B205" s="85"/>
      <c r="C205" s="85"/>
      <c r="D205" s="85"/>
      <c r="E205" s="85"/>
      <c r="F205" s="85"/>
      <c r="G205" s="85"/>
      <c r="H205" s="85"/>
      <c r="I205" s="85"/>
      <c r="J205" s="85"/>
    </row>
    <row r="206" ht="12.75" customHeight="1">
      <c r="A206" s="85"/>
      <c r="B206" s="85"/>
      <c r="C206" s="85"/>
      <c r="D206" s="85"/>
      <c r="E206" s="85"/>
      <c r="F206" s="85"/>
      <c r="G206" s="85"/>
      <c r="H206" s="85"/>
      <c r="I206" s="85"/>
      <c r="J206" s="85"/>
    </row>
    <row r="207" ht="12.75" customHeight="1">
      <c r="A207" s="85"/>
      <c r="B207" s="85"/>
      <c r="C207" s="85"/>
      <c r="D207" s="85"/>
      <c r="E207" s="85"/>
      <c r="F207" s="85"/>
      <c r="G207" s="85"/>
      <c r="H207" s="85"/>
      <c r="I207" s="85"/>
      <c r="J207" s="85"/>
    </row>
    <row r="208" ht="12.75" customHeight="1">
      <c r="A208" s="85"/>
      <c r="B208" s="85"/>
      <c r="C208" s="85"/>
      <c r="D208" s="85"/>
      <c r="E208" s="85"/>
      <c r="F208" s="85"/>
      <c r="G208" s="85"/>
      <c r="H208" s="85"/>
      <c r="I208" s="85"/>
      <c r="J208" s="85"/>
    </row>
    <row r="209" ht="12.75" customHeight="1">
      <c r="A209" s="85"/>
      <c r="B209" s="85"/>
      <c r="C209" s="85"/>
      <c r="D209" s="85"/>
      <c r="E209" s="85"/>
      <c r="F209" s="85"/>
      <c r="G209" s="85"/>
      <c r="H209" s="85"/>
      <c r="I209" s="85"/>
      <c r="J209" s="85"/>
    </row>
    <row r="210" ht="12.75" customHeight="1">
      <c r="A210" s="85"/>
      <c r="B210" s="85"/>
      <c r="C210" s="85"/>
      <c r="D210" s="85"/>
      <c r="E210" s="85"/>
      <c r="F210" s="85"/>
      <c r="G210" s="85"/>
      <c r="H210" s="85"/>
      <c r="I210" s="85"/>
      <c r="J210" s="85"/>
    </row>
    <row r="211" ht="12.75" customHeight="1">
      <c r="A211" s="85"/>
      <c r="B211" s="85"/>
      <c r="C211" s="85"/>
      <c r="D211" s="85"/>
      <c r="E211" s="85"/>
      <c r="F211" s="85"/>
      <c r="G211" s="85"/>
      <c r="H211" s="85"/>
      <c r="I211" s="85"/>
      <c r="J211" s="85"/>
    </row>
    <row r="212" ht="12.75" customHeight="1">
      <c r="A212" s="85"/>
      <c r="B212" s="85"/>
      <c r="C212" s="85"/>
      <c r="D212" s="85"/>
      <c r="E212" s="85"/>
      <c r="F212" s="85"/>
      <c r="G212" s="85"/>
      <c r="H212" s="85"/>
      <c r="I212" s="85"/>
      <c r="J212" s="85"/>
    </row>
    <row r="213" ht="12.75" customHeight="1">
      <c r="A213" s="85"/>
      <c r="B213" s="85"/>
      <c r="C213" s="85"/>
      <c r="D213" s="85"/>
      <c r="E213" s="85"/>
      <c r="F213" s="85"/>
      <c r="G213" s="85"/>
      <c r="H213" s="85"/>
      <c r="I213" s="85"/>
      <c r="J213" s="85"/>
    </row>
    <row r="214" ht="12.75" customHeight="1">
      <c r="A214" s="85"/>
      <c r="B214" s="85"/>
      <c r="C214" s="85"/>
      <c r="D214" s="85"/>
      <c r="E214" s="85"/>
      <c r="F214" s="85"/>
      <c r="G214" s="85"/>
      <c r="H214" s="85"/>
      <c r="I214" s="85"/>
      <c r="J214" s="85"/>
    </row>
    <row r="215" ht="12.75" customHeight="1">
      <c r="A215" s="85"/>
      <c r="B215" s="85"/>
      <c r="C215" s="85"/>
      <c r="D215" s="85"/>
      <c r="E215" s="85"/>
      <c r="F215" s="85"/>
      <c r="G215" s="85"/>
      <c r="H215" s="85"/>
      <c r="I215" s="85"/>
      <c r="J215" s="85"/>
    </row>
    <row r="216" ht="12.75" customHeight="1">
      <c r="A216" s="85"/>
      <c r="B216" s="85"/>
      <c r="C216" s="85"/>
      <c r="D216" s="85"/>
      <c r="E216" s="85"/>
      <c r="F216" s="85"/>
      <c r="G216" s="85"/>
      <c r="H216" s="85"/>
      <c r="I216" s="85"/>
      <c r="J216" s="85"/>
    </row>
    <row r="217" ht="12.75" customHeight="1">
      <c r="A217" s="85"/>
      <c r="B217" s="85"/>
      <c r="C217" s="85"/>
      <c r="D217" s="85"/>
      <c r="E217" s="85"/>
      <c r="F217" s="85"/>
      <c r="G217" s="85"/>
      <c r="H217" s="85"/>
      <c r="I217" s="85"/>
      <c r="J217" s="85"/>
    </row>
    <row r="218" ht="12.75" customHeight="1">
      <c r="A218" s="85"/>
      <c r="B218" s="85"/>
      <c r="C218" s="85"/>
      <c r="D218" s="85"/>
      <c r="E218" s="85"/>
      <c r="F218" s="85"/>
      <c r="G218" s="85"/>
      <c r="H218" s="85"/>
      <c r="I218" s="85"/>
      <c r="J218" s="85"/>
    </row>
    <row r="219" ht="12.75" customHeight="1">
      <c r="A219" s="85"/>
      <c r="B219" s="85"/>
      <c r="C219" s="85"/>
      <c r="D219" s="85"/>
      <c r="E219" s="85"/>
      <c r="F219" s="85"/>
      <c r="G219" s="85"/>
      <c r="H219" s="85"/>
      <c r="I219" s="85"/>
      <c r="J219" s="85"/>
    </row>
    <row r="220" ht="12.75" customHeight="1">
      <c r="A220" s="85"/>
      <c r="B220" s="85"/>
      <c r="C220" s="85"/>
      <c r="D220" s="85"/>
      <c r="E220" s="85"/>
      <c r="F220" s="85"/>
      <c r="G220" s="85"/>
      <c r="H220" s="85"/>
      <c r="I220" s="85"/>
      <c r="J220" s="85"/>
    </row>
    <row r="221" ht="12.75" customHeight="1">
      <c r="A221" s="85"/>
      <c r="B221" s="85"/>
      <c r="C221" s="85"/>
      <c r="D221" s="85"/>
      <c r="E221" s="85"/>
      <c r="F221" s="85"/>
      <c r="G221" s="85"/>
      <c r="H221" s="85"/>
      <c r="I221" s="85"/>
      <c r="J221" s="85"/>
    </row>
    <row r="222" ht="12.75" customHeight="1">
      <c r="A222" s="85"/>
      <c r="B222" s="85"/>
      <c r="C222" s="85"/>
      <c r="D222" s="85"/>
      <c r="E222" s="85"/>
      <c r="F222" s="85"/>
      <c r="G222" s="85"/>
      <c r="H222" s="85"/>
      <c r="I222" s="85"/>
      <c r="J222" s="85"/>
    </row>
    <row r="223" ht="12.75" customHeight="1">
      <c r="A223" s="85"/>
      <c r="B223" s="85"/>
      <c r="C223" s="85"/>
      <c r="D223" s="85"/>
      <c r="E223" s="85"/>
      <c r="F223" s="85"/>
      <c r="G223" s="85"/>
      <c r="H223" s="85"/>
      <c r="I223" s="85"/>
      <c r="J223" s="85"/>
    </row>
    <row r="224" ht="12.75" customHeight="1">
      <c r="A224" s="85"/>
      <c r="B224" s="85"/>
      <c r="C224" s="85"/>
      <c r="D224" s="85"/>
      <c r="E224" s="85"/>
      <c r="F224" s="85"/>
      <c r="G224" s="85"/>
      <c r="H224" s="85"/>
      <c r="I224" s="85"/>
      <c r="J224" s="85"/>
    </row>
    <row r="225" ht="12.75" customHeight="1">
      <c r="A225" s="85"/>
      <c r="B225" s="85"/>
      <c r="C225" s="85"/>
      <c r="D225" s="85"/>
      <c r="E225" s="85"/>
      <c r="F225" s="85"/>
      <c r="G225" s="85"/>
      <c r="H225" s="85"/>
      <c r="I225" s="85"/>
      <c r="J225" s="85"/>
    </row>
    <row r="226" ht="12.75" customHeight="1">
      <c r="A226" s="85"/>
      <c r="B226" s="85"/>
      <c r="C226" s="85"/>
      <c r="D226" s="85"/>
      <c r="E226" s="85"/>
      <c r="F226" s="85"/>
      <c r="G226" s="85"/>
      <c r="H226" s="85"/>
      <c r="I226" s="85"/>
      <c r="J226" s="85"/>
    </row>
    <row r="227" ht="12.75" customHeight="1">
      <c r="A227" s="85"/>
      <c r="B227" s="85"/>
      <c r="C227" s="85"/>
      <c r="D227" s="85"/>
      <c r="E227" s="85"/>
      <c r="F227" s="85"/>
      <c r="G227" s="85"/>
      <c r="H227" s="85"/>
      <c r="I227" s="85"/>
      <c r="J227" s="85"/>
    </row>
    <row r="228" ht="12.75" customHeight="1">
      <c r="A228" s="85"/>
      <c r="B228" s="85"/>
      <c r="C228" s="85"/>
      <c r="D228" s="85"/>
      <c r="E228" s="85"/>
      <c r="F228" s="85"/>
      <c r="G228" s="85"/>
      <c r="H228" s="85"/>
      <c r="I228" s="85"/>
      <c r="J228" s="85"/>
    </row>
    <row r="229" ht="12.75" customHeight="1">
      <c r="A229" s="85"/>
      <c r="B229" s="85"/>
      <c r="C229" s="85"/>
      <c r="D229" s="85"/>
      <c r="E229" s="85"/>
      <c r="F229" s="85"/>
      <c r="G229" s="85"/>
      <c r="H229" s="85"/>
      <c r="I229" s="85"/>
      <c r="J229" s="85"/>
    </row>
    <row r="230" ht="12.75" customHeight="1">
      <c r="A230" s="85"/>
      <c r="B230" s="85"/>
      <c r="C230" s="85"/>
      <c r="D230" s="85"/>
      <c r="E230" s="85"/>
      <c r="F230" s="85"/>
      <c r="G230" s="85"/>
      <c r="H230" s="85"/>
      <c r="I230" s="85"/>
      <c r="J230" s="85"/>
    </row>
    <row r="231" ht="12.75" customHeight="1">
      <c r="A231" s="85"/>
      <c r="B231" s="85"/>
      <c r="C231" s="85"/>
      <c r="D231" s="85"/>
      <c r="E231" s="85"/>
      <c r="F231" s="85"/>
      <c r="G231" s="85"/>
      <c r="H231" s="85"/>
      <c r="I231" s="85"/>
      <c r="J231" s="85"/>
    </row>
    <row r="232" ht="12.75" customHeight="1">
      <c r="A232" s="85"/>
      <c r="B232" s="85"/>
      <c r="C232" s="85"/>
      <c r="D232" s="85"/>
      <c r="E232" s="85"/>
      <c r="F232" s="85"/>
      <c r="G232" s="85"/>
      <c r="H232" s="85"/>
      <c r="I232" s="85"/>
      <c r="J232" s="85"/>
    </row>
    <row r="233" ht="12.75" customHeight="1">
      <c r="A233" s="85"/>
      <c r="B233" s="85"/>
      <c r="C233" s="85"/>
      <c r="D233" s="85"/>
      <c r="E233" s="85"/>
      <c r="F233" s="85"/>
      <c r="G233" s="85"/>
      <c r="H233" s="85"/>
      <c r="I233" s="85"/>
      <c r="J233" s="85"/>
    </row>
    <row r="234" ht="12.75" customHeight="1">
      <c r="A234" s="85"/>
      <c r="B234" s="85"/>
      <c r="C234" s="85"/>
      <c r="D234" s="85"/>
      <c r="E234" s="85"/>
      <c r="F234" s="85"/>
      <c r="G234" s="85"/>
      <c r="H234" s="85"/>
      <c r="I234" s="85"/>
      <c r="J234" s="85"/>
    </row>
    <row r="235" ht="12.75" customHeight="1">
      <c r="A235" s="85"/>
      <c r="B235" s="85"/>
      <c r="C235" s="85"/>
      <c r="D235" s="85"/>
      <c r="E235" s="85"/>
      <c r="F235" s="85"/>
      <c r="G235" s="85"/>
      <c r="H235" s="85"/>
      <c r="I235" s="85"/>
      <c r="J235" s="85"/>
    </row>
    <row r="236" ht="12.75" customHeight="1">
      <c r="A236" s="85"/>
      <c r="B236" s="85"/>
      <c r="C236" s="85"/>
      <c r="D236" s="85"/>
      <c r="E236" s="85"/>
      <c r="F236" s="85"/>
      <c r="G236" s="85"/>
      <c r="H236" s="85"/>
      <c r="I236" s="85"/>
      <c r="J236" s="85"/>
    </row>
    <row r="237" ht="12.75" customHeight="1">
      <c r="A237" s="85"/>
      <c r="B237" s="85"/>
      <c r="C237" s="85"/>
      <c r="D237" s="85"/>
      <c r="E237" s="85"/>
      <c r="F237" s="85"/>
      <c r="G237" s="85"/>
      <c r="H237" s="85"/>
      <c r="I237" s="85"/>
      <c r="J237" s="85"/>
    </row>
    <row r="238" ht="12.75" customHeight="1">
      <c r="A238" s="85"/>
      <c r="B238" s="85"/>
      <c r="C238" s="85"/>
      <c r="D238" s="85"/>
      <c r="E238" s="85"/>
      <c r="F238" s="85"/>
      <c r="G238" s="85"/>
      <c r="H238" s="85"/>
      <c r="I238" s="85"/>
      <c r="J238" s="85"/>
    </row>
    <row r="239" ht="12.75" customHeight="1">
      <c r="A239" s="85"/>
      <c r="B239" s="85"/>
      <c r="C239" s="85"/>
      <c r="D239" s="85"/>
      <c r="E239" s="85"/>
      <c r="F239" s="85"/>
      <c r="G239" s="85"/>
      <c r="H239" s="85"/>
      <c r="I239" s="85"/>
      <c r="J239" s="85"/>
    </row>
    <row r="240" ht="12.75" customHeight="1">
      <c r="A240" s="85"/>
      <c r="B240" s="85"/>
      <c r="C240" s="85"/>
      <c r="D240" s="85"/>
      <c r="E240" s="85"/>
      <c r="F240" s="85"/>
      <c r="G240" s="85"/>
      <c r="H240" s="85"/>
      <c r="I240" s="85"/>
      <c r="J240" s="85"/>
    </row>
    <row r="241" ht="12.75" customHeight="1">
      <c r="A241" s="85"/>
      <c r="B241" s="85"/>
      <c r="C241" s="85"/>
      <c r="D241" s="85"/>
      <c r="E241" s="85"/>
      <c r="F241" s="85"/>
      <c r="G241" s="85"/>
      <c r="H241" s="85"/>
      <c r="I241" s="85"/>
      <c r="J241" s="85"/>
    </row>
    <row r="242" ht="12.75" customHeight="1">
      <c r="A242" s="85"/>
      <c r="B242" s="85"/>
      <c r="C242" s="85"/>
      <c r="D242" s="85"/>
      <c r="E242" s="85"/>
      <c r="F242" s="85"/>
      <c r="G242" s="85"/>
      <c r="H242" s="85"/>
      <c r="I242" s="85"/>
      <c r="J242" s="85"/>
    </row>
    <row r="243" ht="12.75" customHeight="1">
      <c r="A243" s="85"/>
      <c r="B243" s="85"/>
      <c r="C243" s="85"/>
      <c r="D243" s="85"/>
      <c r="E243" s="85"/>
      <c r="F243" s="85"/>
      <c r="G243" s="85"/>
      <c r="H243" s="85"/>
      <c r="I243" s="85"/>
      <c r="J243" s="85"/>
    </row>
    <row r="244" ht="12.75" customHeight="1">
      <c r="A244" s="85"/>
      <c r="B244" s="85"/>
      <c r="C244" s="85"/>
      <c r="D244" s="85"/>
      <c r="E244" s="85"/>
      <c r="F244" s="85"/>
      <c r="G244" s="85"/>
      <c r="H244" s="85"/>
      <c r="I244" s="85"/>
      <c r="J244" s="85"/>
    </row>
    <row r="245" ht="12.75" customHeight="1">
      <c r="A245" s="85"/>
      <c r="B245" s="85"/>
      <c r="C245" s="85"/>
      <c r="D245" s="85"/>
      <c r="E245" s="85"/>
      <c r="F245" s="85"/>
      <c r="G245" s="85"/>
      <c r="H245" s="85"/>
      <c r="I245" s="85"/>
      <c r="J245" s="85"/>
    </row>
    <row r="246" ht="12.75" customHeight="1">
      <c r="A246" s="85"/>
      <c r="B246" s="85"/>
      <c r="C246" s="85"/>
      <c r="D246" s="85"/>
      <c r="E246" s="85"/>
      <c r="F246" s="85"/>
      <c r="G246" s="85"/>
      <c r="H246" s="85"/>
      <c r="I246" s="85"/>
      <c r="J246" s="85"/>
    </row>
    <row r="247" ht="12.75" customHeight="1">
      <c r="A247" s="85"/>
      <c r="B247" s="85"/>
      <c r="C247" s="85"/>
      <c r="D247" s="85"/>
      <c r="E247" s="85"/>
      <c r="F247" s="85"/>
      <c r="G247" s="85"/>
      <c r="H247" s="85"/>
      <c r="I247" s="85"/>
      <c r="J247" s="85"/>
    </row>
    <row r="248" ht="12.75" customHeight="1">
      <c r="A248" s="85"/>
      <c r="B248" s="85"/>
      <c r="C248" s="85"/>
      <c r="D248" s="85"/>
      <c r="E248" s="85"/>
      <c r="F248" s="85"/>
      <c r="G248" s="85"/>
      <c r="H248" s="85"/>
      <c r="I248" s="85"/>
      <c r="J248" s="85"/>
    </row>
    <row r="249" ht="12.75" customHeight="1">
      <c r="A249" s="85"/>
      <c r="B249" s="85"/>
      <c r="C249" s="85"/>
      <c r="D249" s="85"/>
      <c r="E249" s="85"/>
      <c r="F249" s="85"/>
      <c r="G249" s="85"/>
      <c r="H249" s="85"/>
      <c r="I249" s="85"/>
      <c r="J249" s="85"/>
    </row>
    <row r="250" ht="12.75" customHeight="1">
      <c r="A250" s="85"/>
      <c r="B250" s="85"/>
      <c r="C250" s="85"/>
      <c r="D250" s="85"/>
      <c r="E250" s="85"/>
      <c r="F250" s="85"/>
      <c r="G250" s="85"/>
      <c r="H250" s="85"/>
      <c r="I250" s="85"/>
      <c r="J250" s="85"/>
    </row>
    <row r="251" ht="12.75" customHeight="1">
      <c r="A251" s="85"/>
      <c r="B251" s="85"/>
      <c r="C251" s="85"/>
      <c r="D251" s="85"/>
      <c r="E251" s="85"/>
      <c r="F251" s="85"/>
      <c r="G251" s="85"/>
      <c r="H251" s="85"/>
      <c r="I251" s="85"/>
      <c r="J251" s="85"/>
    </row>
    <row r="252" ht="12.75" customHeight="1">
      <c r="A252" s="85"/>
      <c r="B252" s="85"/>
      <c r="C252" s="85"/>
      <c r="D252" s="85"/>
      <c r="E252" s="85"/>
      <c r="F252" s="85"/>
      <c r="G252" s="85"/>
      <c r="H252" s="85"/>
      <c r="I252" s="85"/>
      <c r="J252" s="85"/>
    </row>
    <row r="253" ht="12.75" customHeight="1">
      <c r="A253" s="85"/>
      <c r="B253" s="85"/>
      <c r="C253" s="85"/>
      <c r="D253" s="85"/>
      <c r="E253" s="85"/>
      <c r="F253" s="85"/>
      <c r="G253" s="85"/>
      <c r="H253" s="85"/>
      <c r="I253" s="85"/>
      <c r="J253" s="85"/>
    </row>
    <row r="254" ht="12.75" customHeight="1">
      <c r="A254" s="85"/>
      <c r="B254" s="85"/>
      <c r="C254" s="85"/>
      <c r="D254" s="85"/>
      <c r="E254" s="85"/>
      <c r="F254" s="85"/>
      <c r="G254" s="85"/>
      <c r="H254" s="85"/>
      <c r="I254" s="85"/>
      <c r="J254" s="85"/>
    </row>
    <row r="255" ht="12.75" customHeight="1">
      <c r="A255" s="85"/>
      <c r="B255" s="85"/>
      <c r="C255" s="85"/>
      <c r="D255" s="85"/>
      <c r="E255" s="85"/>
      <c r="F255" s="85"/>
      <c r="G255" s="85"/>
      <c r="H255" s="85"/>
      <c r="I255" s="85"/>
      <c r="J255" s="85"/>
    </row>
    <row r="256" ht="12.75" customHeight="1">
      <c r="A256" s="85"/>
      <c r="B256" s="85"/>
      <c r="C256" s="85"/>
      <c r="D256" s="85"/>
      <c r="E256" s="85"/>
      <c r="F256" s="85"/>
      <c r="G256" s="85"/>
      <c r="H256" s="85"/>
      <c r="I256" s="85"/>
      <c r="J256" s="85"/>
    </row>
    <row r="257" ht="12.75" customHeight="1">
      <c r="A257" s="85"/>
      <c r="B257" s="85"/>
      <c r="C257" s="85"/>
      <c r="D257" s="85"/>
      <c r="E257" s="85"/>
      <c r="F257" s="85"/>
      <c r="G257" s="85"/>
      <c r="H257" s="85"/>
      <c r="I257" s="85"/>
      <c r="J257" s="85"/>
    </row>
    <row r="258" ht="12.75" customHeight="1">
      <c r="A258" s="85"/>
      <c r="B258" s="85"/>
      <c r="C258" s="85"/>
      <c r="D258" s="85"/>
      <c r="E258" s="85"/>
      <c r="F258" s="85"/>
      <c r="G258" s="85"/>
      <c r="H258" s="85"/>
      <c r="I258" s="85"/>
      <c r="J258" s="85"/>
    </row>
    <row r="259" ht="12.75" customHeight="1">
      <c r="A259" s="85"/>
      <c r="B259" s="85"/>
      <c r="C259" s="85"/>
      <c r="D259" s="85"/>
      <c r="E259" s="85"/>
      <c r="F259" s="85"/>
      <c r="G259" s="85"/>
      <c r="H259" s="85"/>
      <c r="I259" s="85"/>
      <c r="J259" s="85"/>
    </row>
    <row r="260" ht="12.75" customHeight="1">
      <c r="A260" s="85"/>
      <c r="B260" s="85"/>
      <c r="C260" s="85"/>
      <c r="D260" s="85"/>
      <c r="E260" s="85"/>
      <c r="F260" s="85"/>
      <c r="G260" s="85"/>
      <c r="H260" s="85"/>
      <c r="I260" s="85"/>
      <c r="J260" s="85"/>
    </row>
    <row r="261" ht="12.75" customHeight="1">
      <c r="A261" s="85"/>
      <c r="B261" s="85"/>
      <c r="C261" s="85"/>
      <c r="D261" s="85"/>
      <c r="E261" s="85"/>
      <c r="F261" s="85"/>
      <c r="G261" s="85"/>
      <c r="H261" s="85"/>
      <c r="I261" s="85"/>
      <c r="J261" s="85"/>
    </row>
    <row r="262" ht="12.75" customHeight="1">
      <c r="A262" s="85"/>
      <c r="B262" s="85"/>
      <c r="C262" s="85"/>
      <c r="D262" s="85"/>
      <c r="E262" s="85"/>
      <c r="F262" s="85"/>
      <c r="G262" s="85"/>
      <c r="H262" s="85"/>
      <c r="I262" s="85"/>
      <c r="J262" s="85"/>
    </row>
    <row r="263" ht="12.75" customHeight="1">
      <c r="A263" s="85"/>
      <c r="B263" s="85"/>
      <c r="C263" s="85"/>
      <c r="D263" s="85"/>
      <c r="E263" s="85"/>
      <c r="F263" s="85"/>
      <c r="G263" s="85"/>
      <c r="H263" s="85"/>
      <c r="I263" s="85"/>
      <c r="J263" s="85"/>
    </row>
    <row r="264" ht="12.75" customHeight="1">
      <c r="A264" s="85"/>
      <c r="B264" s="85"/>
      <c r="C264" s="85"/>
      <c r="D264" s="85"/>
      <c r="E264" s="85"/>
      <c r="F264" s="85"/>
      <c r="G264" s="85"/>
      <c r="H264" s="85"/>
      <c r="I264" s="85"/>
      <c r="J264" s="85"/>
    </row>
    <row r="265" ht="12.75" customHeight="1">
      <c r="A265" s="85"/>
      <c r="B265" s="85"/>
      <c r="C265" s="85"/>
      <c r="D265" s="85"/>
      <c r="E265" s="85"/>
      <c r="F265" s="85"/>
      <c r="G265" s="85"/>
      <c r="H265" s="85"/>
      <c r="I265" s="85"/>
      <c r="J265" s="85"/>
    </row>
    <row r="266" ht="12.75" customHeight="1">
      <c r="A266" s="85"/>
      <c r="B266" s="85"/>
      <c r="C266" s="85"/>
      <c r="D266" s="85"/>
      <c r="E266" s="85"/>
      <c r="F266" s="85"/>
      <c r="G266" s="85"/>
      <c r="H266" s="85"/>
      <c r="I266" s="85"/>
      <c r="J266" s="85"/>
    </row>
    <row r="267" ht="12.75" customHeight="1">
      <c r="A267" s="85"/>
      <c r="B267" s="85"/>
      <c r="C267" s="85"/>
      <c r="D267" s="85"/>
      <c r="E267" s="85"/>
      <c r="F267" s="85"/>
      <c r="G267" s="85"/>
      <c r="H267" s="85"/>
      <c r="I267" s="85"/>
      <c r="J267" s="85"/>
    </row>
    <row r="268" ht="12.75" customHeight="1">
      <c r="A268" s="85"/>
      <c r="B268" s="85"/>
      <c r="C268" s="85"/>
      <c r="D268" s="85"/>
      <c r="E268" s="85"/>
      <c r="F268" s="85"/>
      <c r="G268" s="85"/>
      <c r="H268" s="85"/>
      <c r="I268" s="85"/>
      <c r="J268" s="85"/>
    </row>
    <row r="269" ht="12.75" customHeight="1">
      <c r="A269" s="85"/>
      <c r="B269" s="85"/>
      <c r="C269" s="85"/>
      <c r="D269" s="85"/>
      <c r="E269" s="85"/>
      <c r="F269" s="85"/>
      <c r="G269" s="85"/>
      <c r="H269" s="85"/>
      <c r="I269" s="85"/>
      <c r="J269" s="85"/>
    </row>
    <row r="270" ht="12.75" customHeight="1">
      <c r="A270" s="85"/>
      <c r="B270" s="85"/>
      <c r="C270" s="85"/>
      <c r="D270" s="85"/>
      <c r="E270" s="85"/>
      <c r="F270" s="85"/>
      <c r="G270" s="85"/>
      <c r="H270" s="85"/>
      <c r="I270" s="85"/>
      <c r="J270" s="85"/>
    </row>
    <row r="271" ht="12.75" customHeight="1">
      <c r="A271" s="85"/>
      <c r="B271" s="85"/>
      <c r="C271" s="85"/>
      <c r="D271" s="85"/>
      <c r="E271" s="85"/>
      <c r="F271" s="85"/>
      <c r="G271" s="85"/>
      <c r="H271" s="85"/>
      <c r="I271" s="85"/>
      <c r="J271" s="85"/>
    </row>
    <row r="272" ht="12.75" customHeight="1">
      <c r="A272" s="85"/>
      <c r="B272" s="85"/>
      <c r="C272" s="85"/>
      <c r="D272" s="85"/>
      <c r="E272" s="85"/>
      <c r="F272" s="85"/>
      <c r="G272" s="85"/>
      <c r="H272" s="85"/>
      <c r="I272" s="85"/>
      <c r="J272" s="85"/>
    </row>
    <row r="273" ht="12.75" customHeight="1">
      <c r="A273" s="85"/>
      <c r="B273" s="85"/>
      <c r="C273" s="85"/>
      <c r="D273" s="85"/>
      <c r="E273" s="85"/>
      <c r="F273" s="85"/>
      <c r="G273" s="85"/>
      <c r="H273" s="85"/>
      <c r="I273" s="85"/>
      <c r="J273" s="85"/>
    </row>
    <row r="274" ht="12.75" customHeight="1">
      <c r="A274" s="85"/>
      <c r="B274" s="85"/>
      <c r="C274" s="85"/>
      <c r="D274" s="85"/>
      <c r="E274" s="85"/>
      <c r="F274" s="85"/>
      <c r="G274" s="85"/>
      <c r="H274" s="85"/>
      <c r="I274" s="85"/>
      <c r="J274" s="85"/>
    </row>
    <row r="275" ht="12.75" customHeight="1">
      <c r="A275" s="85"/>
      <c r="B275" s="85"/>
      <c r="C275" s="85"/>
      <c r="D275" s="85"/>
      <c r="E275" s="85"/>
      <c r="F275" s="85"/>
      <c r="G275" s="85"/>
      <c r="H275" s="85"/>
      <c r="I275" s="85"/>
      <c r="J275" s="85"/>
    </row>
    <row r="276" ht="12.75" customHeight="1">
      <c r="A276" s="85"/>
      <c r="B276" s="85"/>
      <c r="C276" s="85"/>
      <c r="D276" s="85"/>
      <c r="E276" s="85"/>
      <c r="F276" s="85"/>
      <c r="G276" s="85"/>
      <c r="H276" s="85"/>
      <c r="I276" s="85"/>
      <c r="J276" s="85"/>
    </row>
    <row r="277" ht="12.75" customHeight="1">
      <c r="A277" s="85"/>
      <c r="B277" s="85"/>
      <c r="C277" s="85"/>
      <c r="D277" s="85"/>
      <c r="E277" s="85"/>
      <c r="F277" s="85"/>
      <c r="G277" s="85"/>
      <c r="H277" s="85"/>
      <c r="I277" s="85"/>
      <c r="J277" s="85"/>
    </row>
    <row r="278" ht="12.75" customHeight="1">
      <c r="A278" s="85"/>
      <c r="B278" s="85"/>
      <c r="C278" s="85"/>
      <c r="D278" s="85"/>
      <c r="E278" s="85"/>
      <c r="F278" s="85"/>
      <c r="G278" s="85"/>
      <c r="H278" s="85"/>
      <c r="I278" s="85"/>
      <c r="J278" s="85"/>
    </row>
    <row r="279" ht="12.75" customHeight="1">
      <c r="A279" s="85"/>
      <c r="B279" s="85"/>
      <c r="C279" s="85"/>
      <c r="D279" s="85"/>
      <c r="E279" s="85"/>
      <c r="F279" s="85"/>
      <c r="G279" s="85"/>
      <c r="H279" s="85"/>
      <c r="I279" s="85"/>
      <c r="J279" s="85"/>
    </row>
    <row r="280" ht="12.75" customHeight="1">
      <c r="A280" s="85"/>
      <c r="B280" s="85"/>
      <c r="C280" s="85"/>
      <c r="D280" s="85"/>
      <c r="E280" s="85"/>
      <c r="F280" s="85"/>
      <c r="G280" s="85"/>
      <c r="H280" s="85"/>
      <c r="I280" s="85"/>
      <c r="J280" s="85"/>
    </row>
    <row r="281" ht="12.75" customHeight="1">
      <c r="A281" s="85"/>
      <c r="B281" s="85"/>
      <c r="C281" s="85"/>
      <c r="D281" s="85"/>
      <c r="E281" s="85"/>
      <c r="F281" s="85"/>
      <c r="G281" s="85"/>
      <c r="H281" s="85"/>
      <c r="I281" s="85"/>
      <c r="J281" s="85"/>
    </row>
    <row r="282" ht="12.75" customHeight="1">
      <c r="A282" s="85"/>
      <c r="B282" s="85"/>
      <c r="C282" s="85"/>
      <c r="D282" s="85"/>
      <c r="E282" s="85"/>
      <c r="F282" s="85"/>
      <c r="G282" s="85"/>
      <c r="H282" s="85"/>
      <c r="I282" s="85"/>
      <c r="J282" s="85"/>
    </row>
    <row r="283" ht="12.75" customHeight="1">
      <c r="A283" s="85"/>
      <c r="B283" s="85"/>
      <c r="C283" s="85"/>
      <c r="D283" s="85"/>
      <c r="E283" s="85"/>
      <c r="F283" s="85"/>
      <c r="G283" s="85"/>
      <c r="H283" s="85"/>
      <c r="I283" s="85"/>
      <c r="J283" s="85"/>
    </row>
    <row r="284" ht="12.75" customHeight="1">
      <c r="A284" s="85"/>
      <c r="B284" s="85"/>
      <c r="C284" s="85"/>
      <c r="D284" s="85"/>
      <c r="E284" s="85"/>
      <c r="F284" s="85"/>
      <c r="G284" s="85"/>
      <c r="H284" s="85"/>
      <c r="I284" s="85"/>
      <c r="J284" s="85"/>
    </row>
    <row r="285" ht="12.75" customHeight="1">
      <c r="A285" s="85"/>
      <c r="B285" s="85"/>
      <c r="C285" s="85"/>
      <c r="D285" s="85"/>
      <c r="E285" s="85"/>
      <c r="F285" s="85"/>
      <c r="G285" s="85"/>
      <c r="H285" s="85"/>
      <c r="I285" s="85"/>
      <c r="J285" s="85"/>
    </row>
    <row r="286" ht="12.75" customHeight="1">
      <c r="A286" s="85"/>
      <c r="B286" s="85"/>
      <c r="C286" s="85"/>
      <c r="D286" s="85"/>
      <c r="E286" s="85"/>
      <c r="F286" s="85"/>
      <c r="G286" s="85"/>
      <c r="H286" s="85"/>
      <c r="I286" s="85"/>
      <c r="J286" s="85"/>
    </row>
    <row r="287" ht="12.75" customHeight="1">
      <c r="A287" s="85"/>
      <c r="B287" s="85"/>
      <c r="C287" s="85"/>
      <c r="D287" s="85"/>
      <c r="E287" s="85"/>
      <c r="F287" s="85"/>
      <c r="G287" s="85"/>
      <c r="H287" s="85"/>
      <c r="I287" s="85"/>
      <c r="J287" s="85"/>
    </row>
    <row r="288" ht="12.75" customHeight="1">
      <c r="A288" s="85"/>
      <c r="B288" s="85"/>
      <c r="C288" s="85"/>
      <c r="D288" s="85"/>
      <c r="E288" s="85"/>
      <c r="F288" s="85"/>
      <c r="G288" s="85"/>
      <c r="H288" s="85"/>
      <c r="I288" s="85"/>
      <c r="J288" s="85"/>
    </row>
    <row r="289" ht="12.75" customHeight="1">
      <c r="A289" s="85"/>
      <c r="B289" s="85"/>
      <c r="C289" s="85"/>
      <c r="D289" s="85"/>
      <c r="E289" s="85"/>
      <c r="F289" s="85"/>
      <c r="G289" s="85"/>
      <c r="H289" s="85"/>
      <c r="I289" s="85"/>
      <c r="J289" s="85"/>
    </row>
    <row r="290" ht="12.75" customHeight="1">
      <c r="A290" s="85"/>
      <c r="B290" s="85"/>
      <c r="C290" s="85"/>
      <c r="D290" s="85"/>
      <c r="E290" s="85"/>
      <c r="F290" s="85"/>
      <c r="G290" s="85"/>
      <c r="H290" s="85"/>
      <c r="I290" s="85"/>
      <c r="J290" s="85"/>
    </row>
    <row r="291" ht="12.75" customHeight="1">
      <c r="A291" s="85"/>
      <c r="B291" s="85"/>
      <c r="C291" s="85"/>
      <c r="D291" s="85"/>
      <c r="E291" s="85"/>
      <c r="F291" s="85"/>
      <c r="G291" s="85"/>
      <c r="H291" s="85"/>
      <c r="I291" s="85"/>
      <c r="J291" s="85"/>
    </row>
    <row r="292" ht="12.75" customHeight="1">
      <c r="A292" s="85"/>
      <c r="B292" s="85"/>
      <c r="C292" s="85"/>
      <c r="D292" s="85"/>
      <c r="E292" s="85"/>
      <c r="F292" s="85"/>
      <c r="G292" s="85"/>
      <c r="H292" s="85"/>
      <c r="I292" s="85"/>
      <c r="J292" s="85"/>
    </row>
    <row r="293" ht="12.75" customHeight="1">
      <c r="A293" s="85"/>
      <c r="B293" s="85"/>
      <c r="C293" s="85"/>
      <c r="D293" s="85"/>
      <c r="E293" s="85"/>
      <c r="F293" s="85"/>
      <c r="G293" s="85"/>
      <c r="H293" s="85"/>
      <c r="I293" s="85"/>
      <c r="J293" s="85"/>
    </row>
    <row r="294" ht="12.75" customHeight="1">
      <c r="A294" s="85"/>
      <c r="B294" s="85"/>
      <c r="C294" s="85"/>
      <c r="D294" s="85"/>
      <c r="E294" s="85"/>
      <c r="F294" s="85"/>
      <c r="G294" s="85"/>
      <c r="H294" s="85"/>
      <c r="I294" s="85"/>
      <c r="J294" s="85"/>
    </row>
    <row r="295" ht="12.75" customHeight="1">
      <c r="A295" s="85"/>
      <c r="B295" s="85"/>
      <c r="C295" s="85"/>
      <c r="D295" s="85"/>
      <c r="E295" s="85"/>
      <c r="F295" s="85"/>
      <c r="G295" s="85"/>
      <c r="H295" s="85"/>
      <c r="I295" s="85"/>
      <c r="J295" s="85"/>
    </row>
    <row r="296" ht="12.75" customHeight="1">
      <c r="A296" s="85"/>
      <c r="B296" s="85"/>
      <c r="C296" s="85"/>
      <c r="D296" s="85"/>
      <c r="E296" s="85"/>
      <c r="F296" s="85"/>
      <c r="G296" s="85"/>
      <c r="H296" s="85"/>
      <c r="I296" s="85"/>
      <c r="J296" s="85"/>
    </row>
    <row r="297" ht="12.75" customHeight="1">
      <c r="A297" s="85"/>
      <c r="B297" s="85"/>
      <c r="C297" s="85"/>
      <c r="D297" s="85"/>
      <c r="E297" s="85"/>
      <c r="F297" s="85"/>
      <c r="G297" s="85"/>
      <c r="H297" s="85"/>
      <c r="I297" s="85"/>
      <c r="J297" s="85"/>
    </row>
    <row r="298" ht="12.75" customHeight="1">
      <c r="A298" s="85"/>
      <c r="B298" s="85"/>
      <c r="C298" s="85"/>
      <c r="D298" s="85"/>
      <c r="E298" s="85"/>
      <c r="F298" s="85"/>
      <c r="G298" s="85"/>
      <c r="H298" s="85"/>
      <c r="I298" s="85"/>
      <c r="J298" s="85"/>
    </row>
    <row r="299" ht="12.75" customHeight="1">
      <c r="A299" s="85"/>
      <c r="B299" s="85"/>
      <c r="C299" s="85"/>
      <c r="D299" s="85"/>
      <c r="E299" s="85"/>
      <c r="F299" s="85"/>
      <c r="G299" s="85"/>
      <c r="H299" s="85"/>
      <c r="I299" s="85"/>
      <c r="J299" s="85"/>
    </row>
    <row r="300" ht="12.75" customHeight="1">
      <c r="A300" s="85"/>
      <c r="B300" s="85"/>
      <c r="C300" s="85"/>
      <c r="D300" s="85"/>
      <c r="E300" s="85"/>
      <c r="F300" s="85"/>
      <c r="G300" s="85"/>
      <c r="H300" s="85"/>
      <c r="I300" s="85"/>
      <c r="J300" s="85"/>
    </row>
    <row r="301" ht="12.75" customHeight="1">
      <c r="A301" s="85"/>
      <c r="B301" s="85"/>
      <c r="C301" s="85"/>
      <c r="D301" s="85"/>
      <c r="E301" s="85"/>
      <c r="F301" s="85"/>
      <c r="G301" s="85"/>
      <c r="H301" s="85"/>
      <c r="I301" s="85"/>
      <c r="J301" s="85"/>
    </row>
    <row r="302" ht="12.75" customHeight="1">
      <c r="A302" s="85"/>
      <c r="B302" s="85"/>
      <c r="C302" s="85"/>
      <c r="D302" s="85"/>
      <c r="E302" s="85"/>
      <c r="F302" s="85"/>
      <c r="G302" s="85"/>
      <c r="H302" s="85"/>
      <c r="I302" s="85"/>
      <c r="J302" s="85"/>
    </row>
    <row r="303" ht="12.75" customHeight="1">
      <c r="A303" s="85"/>
      <c r="B303" s="85"/>
      <c r="C303" s="85"/>
      <c r="D303" s="85"/>
      <c r="E303" s="85"/>
      <c r="F303" s="85"/>
      <c r="G303" s="85"/>
      <c r="H303" s="85"/>
      <c r="I303" s="85"/>
      <c r="J303" s="85"/>
    </row>
    <row r="304" ht="12.75" customHeight="1">
      <c r="A304" s="85"/>
      <c r="B304" s="85"/>
      <c r="C304" s="85"/>
      <c r="D304" s="85"/>
      <c r="E304" s="85"/>
      <c r="F304" s="85"/>
      <c r="G304" s="85"/>
      <c r="H304" s="85"/>
      <c r="I304" s="85"/>
      <c r="J304" s="85"/>
    </row>
    <row r="305" ht="12.75" customHeight="1">
      <c r="A305" s="85"/>
      <c r="B305" s="85"/>
      <c r="C305" s="85"/>
      <c r="D305" s="85"/>
      <c r="E305" s="85"/>
      <c r="F305" s="85"/>
      <c r="G305" s="85"/>
      <c r="H305" s="85"/>
      <c r="I305" s="85"/>
      <c r="J305" s="85"/>
    </row>
    <row r="306" ht="12.75" customHeight="1">
      <c r="A306" s="85"/>
      <c r="B306" s="85"/>
      <c r="C306" s="85"/>
      <c r="D306" s="85"/>
      <c r="E306" s="85"/>
      <c r="F306" s="85"/>
      <c r="G306" s="85"/>
      <c r="H306" s="85"/>
      <c r="I306" s="85"/>
      <c r="J306" s="85"/>
    </row>
    <row r="307" ht="12.75" customHeight="1">
      <c r="A307" s="85"/>
      <c r="B307" s="85"/>
      <c r="C307" s="85"/>
      <c r="D307" s="85"/>
      <c r="E307" s="85"/>
      <c r="F307" s="85"/>
      <c r="G307" s="85"/>
      <c r="H307" s="85"/>
      <c r="I307" s="85"/>
      <c r="J307" s="85"/>
    </row>
    <row r="308" ht="12.75" customHeight="1">
      <c r="A308" s="85"/>
      <c r="B308" s="85"/>
      <c r="C308" s="85"/>
      <c r="D308" s="85"/>
      <c r="E308" s="85"/>
      <c r="F308" s="85"/>
      <c r="G308" s="85"/>
      <c r="H308" s="85"/>
      <c r="I308" s="85"/>
      <c r="J308" s="85"/>
    </row>
    <row r="309" ht="12.75" customHeight="1">
      <c r="A309" s="85"/>
      <c r="B309" s="85"/>
      <c r="C309" s="85"/>
      <c r="D309" s="85"/>
      <c r="E309" s="85"/>
      <c r="F309" s="85"/>
      <c r="G309" s="85"/>
      <c r="H309" s="85"/>
      <c r="I309" s="85"/>
      <c r="J309" s="85"/>
    </row>
    <row r="310" ht="12.75" customHeight="1">
      <c r="A310" s="85"/>
      <c r="B310" s="85"/>
      <c r="C310" s="85"/>
      <c r="D310" s="85"/>
      <c r="E310" s="85"/>
      <c r="F310" s="85"/>
      <c r="G310" s="85"/>
      <c r="H310" s="85"/>
      <c r="I310" s="85"/>
      <c r="J310" s="85"/>
    </row>
    <row r="311" ht="12.75" customHeight="1">
      <c r="A311" s="85"/>
      <c r="B311" s="85"/>
      <c r="C311" s="85"/>
      <c r="D311" s="85"/>
      <c r="E311" s="85"/>
      <c r="F311" s="85"/>
      <c r="G311" s="85"/>
      <c r="H311" s="85"/>
      <c r="I311" s="85"/>
      <c r="J311" s="85"/>
    </row>
    <row r="312" ht="12.75" customHeight="1">
      <c r="A312" s="85"/>
      <c r="B312" s="85"/>
      <c r="C312" s="85"/>
      <c r="D312" s="85"/>
      <c r="E312" s="85"/>
      <c r="F312" s="85"/>
      <c r="G312" s="85"/>
      <c r="H312" s="85"/>
      <c r="I312" s="85"/>
      <c r="J312" s="85"/>
    </row>
    <row r="313" ht="12.75" customHeight="1">
      <c r="A313" s="85"/>
      <c r="B313" s="85"/>
      <c r="C313" s="85"/>
      <c r="D313" s="85"/>
      <c r="E313" s="85"/>
      <c r="F313" s="85"/>
      <c r="G313" s="85"/>
      <c r="H313" s="85"/>
      <c r="I313" s="85"/>
      <c r="J313" s="85"/>
    </row>
    <row r="314" ht="12.75" customHeight="1">
      <c r="A314" s="85"/>
      <c r="B314" s="85"/>
      <c r="C314" s="85"/>
      <c r="D314" s="85"/>
      <c r="E314" s="85"/>
      <c r="F314" s="85"/>
      <c r="G314" s="85"/>
      <c r="H314" s="85"/>
      <c r="I314" s="85"/>
      <c r="J314" s="85"/>
    </row>
    <row r="315" ht="12.75" customHeight="1">
      <c r="A315" s="85"/>
      <c r="B315" s="85"/>
      <c r="C315" s="85"/>
      <c r="D315" s="85"/>
      <c r="E315" s="85"/>
      <c r="F315" s="85"/>
      <c r="G315" s="85"/>
      <c r="H315" s="85"/>
      <c r="I315" s="85"/>
      <c r="J315" s="85"/>
    </row>
    <row r="316" ht="12.75" customHeight="1">
      <c r="A316" s="85"/>
      <c r="B316" s="85"/>
      <c r="C316" s="85"/>
      <c r="D316" s="85"/>
      <c r="E316" s="85"/>
      <c r="F316" s="85"/>
      <c r="G316" s="85"/>
      <c r="H316" s="85"/>
      <c r="I316" s="85"/>
      <c r="J316" s="85"/>
    </row>
    <row r="317" ht="12.75" customHeight="1">
      <c r="A317" s="85"/>
      <c r="B317" s="85"/>
      <c r="C317" s="85"/>
      <c r="D317" s="85"/>
      <c r="E317" s="85"/>
      <c r="F317" s="85"/>
      <c r="G317" s="85"/>
      <c r="H317" s="85"/>
      <c r="I317" s="85"/>
      <c r="J317" s="85"/>
    </row>
    <row r="318" ht="12.75" customHeight="1">
      <c r="A318" s="85"/>
      <c r="B318" s="85"/>
      <c r="C318" s="85"/>
      <c r="D318" s="85"/>
      <c r="E318" s="85"/>
      <c r="F318" s="85"/>
      <c r="G318" s="85"/>
      <c r="H318" s="85"/>
      <c r="I318" s="85"/>
      <c r="J318" s="85"/>
    </row>
    <row r="319" ht="12.75" customHeight="1">
      <c r="A319" s="85"/>
      <c r="B319" s="85"/>
      <c r="C319" s="85"/>
      <c r="D319" s="85"/>
      <c r="E319" s="85"/>
      <c r="F319" s="85"/>
      <c r="G319" s="85"/>
      <c r="H319" s="85"/>
      <c r="I319" s="85"/>
      <c r="J319" s="85"/>
    </row>
    <row r="320" ht="12.75" customHeight="1">
      <c r="A320" s="85"/>
      <c r="B320" s="85"/>
      <c r="C320" s="85"/>
      <c r="D320" s="85"/>
      <c r="E320" s="85"/>
      <c r="F320" s="85"/>
      <c r="G320" s="85"/>
      <c r="H320" s="85"/>
      <c r="I320" s="85"/>
      <c r="J320" s="85"/>
    </row>
    <row r="321" ht="12.75" customHeight="1">
      <c r="A321" s="85"/>
      <c r="B321" s="85"/>
      <c r="C321" s="85"/>
      <c r="D321" s="85"/>
      <c r="E321" s="85"/>
      <c r="F321" s="85"/>
      <c r="G321" s="85"/>
      <c r="H321" s="85"/>
      <c r="I321" s="85"/>
      <c r="J321" s="85"/>
    </row>
    <row r="322" ht="12.75" customHeight="1">
      <c r="A322" s="85"/>
      <c r="B322" s="85"/>
      <c r="C322" s="85"/>
      <c r="D322" s="85"/>
      <c r="E322" s="85"/>
      <c r="F322" s="85"/>
      <c r="G322" s="85"/>
      <c r="H322" s="85"/>
      <c r="I322" s="85"/>
      <c r="J322" s="85"/>
    </row>
    <row r="323" ht="12.75" customHeight="1">
      <c r="A323" s="85"/>
      <c r="B323" s="85"/>
      <c r="C323" s="85"/>
      <c r="D323" s="85"/>
      <c r="E323" s="85"/>
      <c r="F323" s="85"/>
      <c r="G323" s="85"/>
      <c r="H323" s="85"/>
      <c r="I323" s="85"/>
      <c r="J323" s="85"/>
    </row>
    <row r="324" ht="12.75" customHeight="1">
      <c r="A324" s="85"/>
      <c r="B324" s="85"/>
      <c r="C324" s="85"/>
      <c r="D324" s="85"/>
      <c r="E324" s="85"/>
      <c r="F324" s="85"/>
      <c r="G324" s="85"/>
      <c r="H324" s="85"/>
      <c r="I324" s="85"/>
      <c r="J324" s="85"/>
    </row>
    <row r="325" ht="12.75" customHeight="1">
      <c r="A325" s="85"/>
      <c r="B325" s="85"/>
      <c r="C325" s="85"/>
      <c r="D325" s="85"/>
      <c r="E325" s="85"/>
      <c r="F325" s="85"/>
      <c r="G325" s="85"/>
      <c r="H325" s="85"/>
      <c r="I325" s="85"/>
      <c r="J325" s="85"/>
    </row>
    <row r="326" ht="12.75" customHeight="1">
      <c r="A326" s="85"/>
      <c r="B326" s="85"/>
      <c r="C326" s="85"/>
      <c r="D326" s="85"/>
      <c r="E326" s="85"/>
      <c r="F326" s="85"/>
      <c r="G326" s="85"/>
      <c r="H326" s="85"/>
      <c r="I326" s="85"/>
      <c r="J326" s="85"/>
    </row>
    <row r="327" ht="12.75" customHeight="1">
      <c r="A327" s="85"/>
      <c r="B327" s="85"/>
      <c r="C327" s="85"/>
      <c r="D327" s="85"/>
      <c r="E327" s="85"/>
      <c r="F327" s="85"/>
      <c r="G327" s="85"/>
      <c r="H327" s="85"/>
      <c r="I327" s="85"/>
      <c r="J327" s="85"/>
    </row>
    <row r="328" ht="12.75" customHeight="1">
      <c r="A328" s="85"/>
      <c r="B328" s="85"/>
      <c r="C328" s="85"/>
      <c r="D328" s="85"/>
      <c r="E328" s="85"/>
      <c r="F328" s="85"/>
      <c r="G328" s="85"/>
      <c r="H328" s="85"/>
      <c r="I328" s="85"/>
      <c r="J328" s="85"/>
    </row>
    <row r="329" ht="12.75" customHeight="1">
      <c r="A329" s="85"/>
      <c r="B329" s="85"/>
      <c r="C329" s="85"/>
      <c r="D329" s="85"/>
      <c r="E329" s="85"/>
      <c r="F329" s="85"/>
      <c r="G329" s="85"/>
      <c r="H329" s="85"/>
      <c r="I329" s="85"/>
      <c r="J329" s="85"/>
    </row>
    <row r="330" ht="12.75" customHeight="1">
      <c r="A330" s="85"/>
      <c r="B330" s="85"/>
      <c r="C330" s="85"/>
      <c r="D330" s="85"/>
      <c r="E330" s="85"/>
      <c r="F330" s="85"/>
      <c r="G330" s="85"/>
      <c r="H330" s="85"/>
      <c r="I330" s="85"/>
      <c r="J330" s="85"/>
    </row>
    <row r="331" ht="12.75" customHeight="1">
      <c r="A331" s="85"/>
      <c r="B331" s="85"/>
      <c r="C331" s="85"/>
      <c r="D331" s="85"/>
      <c r="E331" s="85"/>
      <c r="F331" s="85"/>
      <c r="G331" s="85"/>
      <c r="H331" s="85"/>
      <c r="I331" s="85"/>
      <c r="J331" s="85"/>
    </row>
    <row r="332" ht="12.75" customHeight="1">
      <c r="A332" s="85"/>
      <c r="B332" s="85"/>
      <c r="C332" s="85"/>
      <c r="D332" s="85"/>
      <c r="E332" s="85"/>
      <c r="F332" s="85"/>
      <c r="G332" s="85"/>
      <c r="H332" s="85"/>
      <c r="I332" s="85"/>
      <c r="J332" s="85"/>
    </row>
    <row r="333" ht="12.75" customHeight="1">
      <c r="A333" s="85"/>
      <c r="B333" s="85"/>
      <c r="C333" s="85"/>
      <c r="D333" s="85"/>
      <c r="E333" s="85"/>
      <c r="F333" s="85"/>
      <c r="G333" s="85"/>
      <c r="H333" s="85"/>
      <c r="I333" s="85"/>
      <c r="J333" s="85"/>
    </row>
    <row r="334" ht="12.75" customHeight="1">
      <c r="A334" s="85"/>
      <c r="B334" s="85"/>
      <c r="C334" s="85"/>
      <c r="D334" s="85"/>
      <c r="E334" s="85"/>
      <c r="F334" s="85"/>
      <c r="G334" s="85"/>
      <c r="H334" s="85"/>
      <c r="I334" s="85"/>
      <c r="J334" s="85"/>
    </row>
    <row r="335" ht="12.75" customHeight="1">
      <c r="A335" s="85"/>
      <c r="B335" s="85"/>
      <c r="C335" s="85"/>
      <c r="D335" s="85"/>
      <c r="E335" s="85"/>
      <c r="F335" s="85"/>
      <c r="G335" s="85"/>
      <c r="H335" s="85"/>
      <c r="I335" s="85"/>
      <c r="J335" s="85"/>
    </row>
    <row r="336" ht="12.75" customHeight="1">
      <c r="A336" s="85"/>
      <c r="B336" s="85"/>
      <c r="C336" s="85"/>
      <c r="D336" s="85"/>
      <c r="E336" s="85"/>
      <c r="F336" s="85"/>
      <c r="G336" s="85"/>
      <c r="H336" s="85"/>
      <c r="I336" s="85"/>
      <c r="J336" s="85"/>
    </row>
    <row r="337" ht="12.75" customHeight="1">
      <c r="A337" s="85"/>
      <c r="B337" s="85"/>
      <c r="C337" s="85"/>
      <c r="D337" s="85"/>
      <c r="E337" s="85"/>
      <c r="F337" s="85"/>
      <c r="G337" s="85"/>
      <c r="H337" s="85"/>
      <c r="I337" s="85"/>
      <c r="J337" s="85"/>
    </row>
    <row r="338" ht="12.75" customHeight="1">
      <c r="A338" s="85"/>
      <c r="B338" s="85"/>
      <c r="C338" s="85"/>
      <c r="D338" s="85"/>
      <c r="E338" s="85"/>
      <c r="F338" s="85"/>
      <c r="G338" s="85"/>
      <c r="H338" s="85"/>
      <c r="I338" s="85"/>
      <c r="J338" s="85"/>
    </row>
    <row r="339" ht="12.75" customHeight="1">
      <c r="A339" s="85"/>
      <c r="B339" s="85"/>
      <c r="C339" s="85"/>
      <c r="D339" s="85"/>
      <c r="E339" s="85"/>
      <c r="F339" s="85"/>
      <c r="G339" s="85"/>
      <c r="H339" s="85"/>
      <c r="I339" s="85"/>
      <c r="J339" s="85"/>
    </row>
    <row r="340" ht="12.75" customHeight="1">
      <c r="A340" s="85"/>
      <c r="B340" s="85"/>
      <c r="C340" s="85"/>
      <c r="D340" s="85"/>
      <c r="E340" s="85"/>
      <c r="F340" s="85"/>
      <c r="G340" s="85"/>
      <c r="H340" s="85"/>
      <c r="I340" s="85"/>
      <c r="J340" s="85"/>
    </row>
    <row r="341" ht="12.75" customHeight="1">
      <c r="A341" s="85"/>
      <c r="B341" s="85"/>
      <c r="C341" s="85"/>
      <c r="D341" s="85"/>
      <c r="E341" s="85"/>
      <c r="F341" s="85"/>
      <c r="G341" s="85"/>
      <c r="H341" s="85"/>
      <c r="I341" s="85"/>
      <c r="J341" s="85"/>
    </row>
    <row r="342" ht="12.75" customHeight="1">
      <c r="A342" s="85"/>
      <c r="B342" s="85"/>
      <c r="C342" s="85"/>
      <c r="D342" s="85"/>
      <c r="E342" s="85"/>
      <c r="F342" s="85"/>
      <c r="G342" s="85"/>
      <c r="H342" s="85"/>
      <c r="I342" s="85"/>
      <c r="J342" s="85"/>
    </row>
    <row r="343" ht="12.75" customHeight="1">
      <c r="A343" s="85"/>
      <c r="B343" s="85"/>
      <c r="C343" s="85"/>
      <c r="D343" s="85"/>
      <c r="E343" s="85"/>
      <c r="F343" s="85"/>
      <c r="G343" s="85"/>
      <c r="H343" s="85"/>
      <c r="I343" s="85"/>
      <c r="J343" s="85"/>
    </row>
    <row r="344" ht="12.75" customHeight="1">
      <c r="A344" s="85"/>
      <c r="B344" s="85"/>
      <c r="C344" s="85"/>
      <c r="D344" s="85"/>
      <c r="E344" s="85"/>
      <c r="F344" s="85"/>
      <c r="G344" s="85"/>
      <c r="H344" s="85"/>
      <c r="I344" s="85"/>
      <c r="J344" s="85"/>
    </row>
    <row r="345" ht="12.75" customHeight="1">
      <c r="A345" s="85"/>
      <c r="B345" s="85"/>
      <c r="C345" s="85"/>
      <c r="D345" s="85"/>
      <c r="E345" s="85"/>
      <c r="F345" s="85"/>
      <c r="G345" s="85"/>
      <c r="H345" s="85"/>
      <c r="I345" s="85"/>
      <c r="J345" s="85"/>
    </row>
    <row r="346" ht="12.75" customHeight="1">
      <c r="A346" s="85"/>
      <c r="B346" s="85"/>
      <c r="C346" s="85"/>
      <c r="D346" s="85"/>
      <c r="E346" s="85"/>
      <c r="F346" s="85"/>
      <c r="G346" s="85"/>
      <c r="H346" s="85"/>
      <c r="I346" s="85"/>
      <c r="J346" s="85"/>
    </row>
    <row r="347" ht="12.75" customHeight="1">
      <c r="A347" s="85"/>
      <c r="B347" s="85"/>
      <c r="C347" s="85"/>
      <c r="D347" s="85"/>
      <c r="E347" s="85"/>
      <c r="F347" s="85"/>
      <c r="G347" s="85"/>
      <c r="H347" s="85"/>
      <c r="I347" s="85"/>
      <c r="J347" s="85"/>
    </row>
    <row r="348" ht="12.75" customHeight="1">
      <c r="A348" s="85"/>
      <c r="B348" s="85"/>
      <c r="C348" s="85"/>
      <c r="D348" s="85"/>
      <c r="E348" s="85"/>
      <c r="F348" s="85"/>
      <c r="G348" s="85"/>
      <c r="H348" s="85"/>
      <c r="I348" s="85"/>
      <c r="J348" s="85"/>
    </row>
    <row r="349" ht="12.75" customHeight="1">
      <c r="A349" s="85"/>
      <c r="B349" s="85"/>
      <c r="C349" s="85"/>
      <c r="D349" s="85"/>
      <c r="E349" s="85"/>
      <c r="F349" s="85"/>
      <c r="G349" s="85"/>
      <c r="H349" s="85"/>
      <c r="I349" s="85"/>
      <c r="J349" s="85"/>
    </row>
    <row r="350" ht="12.75" customHeight="1">
      <c r="A350" s="85"/>
      <c r="B350" s="85"/>
      <c r="C350" s="85"/>
      <c r="D350" s="85"/>
      <c r="E350" s="85"/>
      <c r="F350" s="85"/>
      <c r="G350" s="85"/>
      <c r="H350" s="85"/>
      <c r="I350" s="85"/>
      <c r="J350" s="85"/>
    </row>
    <row r="351" ht="12.75" customHeight="1">
      <c r="A351" s="85"/>
      <c r="B351" s="85"/>
      <c r="C351" s="85"/>
      <c r="D351" s="85"/>
      <c r="E351" s="85"/>
      <c r="F351" s="85"/>
      <c r="G351" s="85"/>
      <c r="H351" s="85"/>
      <c r="I351" s="85"/>
      <c r="J351" s="85"/>
    </row>
    <row r="352" ht="12.75" customHeight="1">
      <c r="A352" s="85"/>
      <c r="B352" s="85"/>
      <c r="C352" s="85"/>
      <c r="D352" s="85"/>
      <c r="E352" s="85"/>
      <c r="F352" s="85"/>
      <c r="G352" s="85"/>
      <c r="H352" s="85"/>
      <c r="I352" s="85"/>
      <c r="J352" s="85"/>
    </row>
    <row r="353" ht="12.75" customHeight="1">
      <c r="A353" s="85"/>
      <c r="B353" s="85"/>
      <c r="C353" s="85"/>
      <c r="D353" s="85"/>
      <c r="E353" s="85"/>
      <c r="F353" s="85"/>
      <c r="G353" s="85"/>
      <c r="H353" s="85"/>
      <c r="I353" s="85"/>
      <c r="J353" s="85"/>
    </row>
    <row r="354" ht="12.75" customHeight="1">
      <c r="A354" s="85"/>
      <c r="B354" s="85"/>
      <c r="C354" s="85"/>
      <c r="D354" s="85"/>
      <c r="E354" s="85"/>
      <c r="F354" s="85"/>
      <c r="G354" s="85"/>
      <c r="H354" s="85"/>
      <c r="I354" s="85"/>
      <c r="J354" s="85"/>
    </row>
    <row r="355" ht="12.75" customHeight="1">
      <c r="A355" s="85"/>
      <c r="B355" s="85"/>
      <c r="C355" s="85"/>
      <c r="D355" s="85"/>
      <c r="E355" s="85"/>
      <c r="F355" s="85"/>
      <c r="G355" s="85"/>
      <c r="H355" s="85"/>
      <c r="I355" s="85"/>
      <c r="J355" s="85"/>
    </row>
    <row r="356" ht="12.75" customHeight="1">
      <c r="A356" s="85"/>
      <c r="B356" s="85"/>
      <c r="C356" s="85"/>
      <c r="D356" s="85"/>
      <c r="E356" s="85"/>
      <c r="F356" s="85"/>
      <c r="G356" s="85"/>
      <c r="H356" s="85"/>
      <c r="I356" s="85"/>
      <c r="J356" s="85"/>
    </row>
    <row r="357" ht="12.75" customHeight="1">
      <c r="A357" s="85"/>
      <c r="B357" s="85"/>
      <c r="C357" s="85"/>
      <c r="D357" s="85"/>
      <c r="E357" s="85"/>
      <c r="F357" s="85"/>
      <c r="G357" s="85"/>
      <c r="H357" s="85"/>
      <c r="I357" s="85"/>
      <c r="J357" s="85"/>
    </row>
    <row r="358" ht="12.75" customHeight="1">
      <c r="A358" s="85"/>
      <c r="B358" s="85"/>
      <c r="C358" s="85"/>
      <c r="D358" s="85"/>
      <c r="E358" s="85"/>
      <c r="F358" s="85"/>
      <c r="G358" s="85"/>
      <c r="H358" s="85"/>
      <c r="I358" s="85"/>
      <c r="J358" s="85"/>
    </row>
    <row r="359" ht="12.75" customHeight="1">
      <c r="A359" s="85"/>
      <c r="B359" s="85"/>
      <c r="C359" s="85"/>
      <c r="D359" s="85"/>
      <c r="E359" s="85"/>
      <c r="F359" s="85"/>
      <c r="G359" s="85"/>
      <c r="H359" s="85"/>
      <c r="I359" s="85"/>
      <c r="J359" s="85"/>
    </row>
    <row r="360" ht="12.75" customHeight="1">
      <c r="A360" s="85"/>
      <c r="B360" s="85"/>
      <c r="C360" s="85"/>
      <c r="D360" s="85"/>
      <c r="E360" s="85"/>
      <c r="F360" s="85"/>
      <c r="G360" s="85"/>
      <c r="H360" s="85"/>
      <c r="I360" s="85"/>
      <c r="J360" s="85"/>
    </row>
    <row r="361" ht="12.75" customHeight="1">
      <c r="A361" s="85"/>
      <c r="B361" s="85"/>
      <c r="C361" s="85"/>
      <c r="D361" s="85"/>
      <c r="E361" s="85"/>
      <c r="F361" s="85"/>
      <c r="G361" s="85"/>
      <c r="H361" s="85"/>
      <c r="I361" s="85"/>
      <c r="J361" s="85"/>
    </row>
    <row r="362" ht="12.75" customHeight="1">
      <c r="A362" s="85"/>
      <c r="B362" s="85"/>
      <c r="C362" s="85"/>
      <c r="D362" s="85"/>
      <c r="E362" s="85"/>
      <c r="F362" s="85"/>
      <c r="G362" s="85"/>
      <c r="H362" s="85"/>
      <c r="I362" s="85"/>
      <c r="J362" s="85"/>
    </row>
    <row r="363" ht="12.75" customHeight="1">
      <c r="A363" s="85"/>
      <c r="B363" s="85"/>
      <c r="C363" s="85"/>
      <c r="D363" s="85"/>
      <c r="E363" s="85"/>
      <c r="F363" s="85"/>
      <c r="G363" s="85"/>
      <c r="H363" s="85"/>
      <c r="I363" s="85"/>
      <c r="J363" s="85"/>
    </row>
    <row r="364" ht="12.75" customHeight="1">
      <c r="A364" s="85"/>
      <c r="B364" s="85"/>
      <c r="C364" s="85"/>
      <c r="D364" s="85"/>
      <c r="E364" s="85"/>
      <c r="F364" s="85"/>
      <c r="G364" s="85"/>
      <c r="H364" s="85"/>
      <c r="I364" s="85"/>
      <c r="J364" s="85"/>
    </row>
    <row r="365" ht="12.75" customHeight="1">
      <c r="A365" s="85"/>
      <c r="B365" s="85"/>
      <c r="C365" s="85"/>
      <c r="D365" s="85"/>
      <c r="E365" s="85"/>
      <c r="F365" s="85"/>
      <c r="G365" s="85"/>
      <c r="H365" s="85"/>
      <c r="I365" s="85"/>
      <c r="J365" s="85"/>
    </row>
    <row r="366" ht="12.75" customHeight="1">
      <c r="A366" s="85"/>
      <c r="B366" s="85"/>
      <c r="C366" s="85"/>
      <c r="D366" s="85"/>
      <c r="E366" s="85"/>
      <c r="F366" s="85"/>
      <c r="G366" s="85"/>
      <c r="H366" s="85"/>
      <c r="I366" s="85"/>
      <c r="J366" s="85"/>
    </row>
    <row r="367" ht="12.75" customHeight="1">
      <c r="A367" s="85"/>
      <c r="B367" s="85"/>
      <c r="C367" s="85"/>
      <c r="D367" s="85"/>
      <c r="E367" s="85"/>
      <c r="F367" s="85"/>
      <c r="G367" s="85"/>
      <c r="H367" s="85"/>
      <c r="I367" s="85"/>
      <c r="J367" s="85"/>
    </row>
    <row r="368" ht="12.75" customHeight="1">
      <c r="A368" s="85"/>
      <c r="B368" s="85"/>
      <c r="C368" s="85"/>
      <c r="D368" s="85"/>
      <c r="E368" s="85"/>
      <c r="F368" s="85"/>
      <c r="G368" s="85"/>
      <c r="H368" s="85"/>
      <c r="I368" s="85"/>
      <c r="J368" s="85"/>
    </row>
    <row r="369" ht="12.75" customHeight="1">
      <c r="A369" s="85"/>
      <c r="B369" s="85"/>
      <c r="C369" s="85"/>
      <c r="D369" s="85"/>
      <c r="E369" s="85"/>
      <c r="F369" s="85"/>
      <c r="G369" s="85"/>
      <c r="H369" s="85"/>
      <c r="I369" s="85"/>
      <c r="J369" s="85"/>
    </row>
    <row r="370" ht="12.75" customHeight="1">
      <c r="A370" s="85"/>
      <c r="B370" s="85"/>
      <c r="C370" s="85"/>
      <c r="D370" s="85"/>
      <c r="E370" s="85"/>
      <c r="F370" s="85"/>
      <c r="G370" s="85"/>
      <c r="H370" s="85"/>
      <c r="I370" s="85"/>
      <c r="J370" s="85"/>
    </row>
    <row r="371" ht="12.75" customHeight="1">
      <c r="A371" s="85"/>
      <c r="B371" s="85"/>
      <c r="C371" s="85"/>
      <c r="D371" s="85"/>
      <c r="E371" s="85"/>
      <c r="F371" s="85"/>
      <c r="G371" s="85"/>
      <c r="H371" s="85"/>
      <c r="I371" s="85"/>
      <c r="J371" s="85"/>
    </row>
    <row r="372" ht="12.75" customHeight="1">
      <c r="A372" s="85"/>
      <c r="B372" s="85"/>
      <c r="C372" s="85"/>
      <c r="D372" s="85"/>
      <c r="E372" s="85"/>
      <c r="F372" s="85"/>
      <c r="G372" s="85"/>
      <c r="H372" s="85"/>
      <c r="I372" s="85"/>
      <c r="J372" s="85"/>
    </row>
    <row r="373" ht="12.75" customHeight="1">
      <c r="A373" s="85"/>
      <c r="B373" s="85"/>
      <c r="C373" s="85"/>
      <c r="D373" s="85"/>
      <c r="E373" s="85"/>
      <c r="F373" s="85"/>
      <c r="G373" s="85"/>
      <c r="H373" s="85"/>
      <c r="I373" s="85"/>
      <c r="J373" s="85"/>
    </row>
    <row r="374" ht="12.75" customHeight="1">
      <c r="A374" s="85"/>
      <c r="B374" s="85"/>
      <c r="C374" s="85"/>
      <c r="D374" s="85"/>
      <c r="E374" s="85"/>
      <c r="F374" s="85"/>
      <c r="G374" s="85"/>
      <c r="H374" s="85"/>
      <c r="I374" s="85"/>
      <c r="J374" s="85"/>
    </row>
    <row r="375" ht="12.75" customHeight="1">
      <c r="A375" s="85"/>
      <c r="B375" s="85"/>
      <c r="C375" s="85"/>
      <c r="D375" s="85"/>
      <c r="E375" s="85"/>
      <c r="F375" s="85"/>
      <c r="G375" s="85"/>
      <c r="H375" s="85"/>
      <c r="I375" s="85"/>
      <c r="J375" s="85"/>
    </row>
    <row r="376" ht="12.75" customHeight="1">
      <c r="A376" s="85"/>
      <c r="B376" s="85"/>
      <c r="C376" s="85"/>
      <c r="D376" s="85"/>
      <c r="E376" s="85"/>
      <c r="F376" s="85"/>
      <c r="G376" s="85"/>
      <c r="H376" s="85"/>
      <c r="I376" s="85"/>
      <c r="J376" s="85"/>
    </row>
    <row r="377" ht="12.75" customHeight="1">
      <c r="A377" s="85"/>
      <c r="B377" s="85"/>
      <c r="C377" s="85"/>
      <c r="D377" s="85"/>
      <c r="E377" s="85"/>
      <c r="F377" s="85"/>
      <c r="G377" s="85"/>
      <c r="H377" s="85"/>
      <c r="I377" s="85"/>
      <c r="J377" s="85"/>
    </row>
    <row r="378" ht="12.75" customHeight="1">
      <c r="A378" s="85"/>
      <c r="B378" s="85"/>
      <c r="C378" s="85"/>
      <c r="D378" s="85"/>
      <c r="E378" s="85"/>
      <c r="F378" s="85"/>
      <c r="G378" s="85"/>
      <c r="H378" s="85"/>
      <c r="I378" s="85"/>
      <c r="J378" s="85"/>
    </row>
    <row r="379" ht="12.75" customHeight="1">
      <c r="A379" s="85"/>
      <c r="B379" s="85"/>
      <c r="C379" s="85"/>
      <c r="D379" s="85"/>
      <c r="E379" s="85"/>
      <c r="F379" s="85"/>
      <c r="G379" s="85"/>
      <c r="H379" s="85"/>
      <c r="I379" s="85"/>
      <c r="J379" s="85"/>
    </row>
    <row r="380" ht="12.75" customHeight="1">
      <c r="A380" s="85"/>
      <c r="B380" s="85"/>
      <c r="C380" s="85"/>
      <c r="D380" s="85"/>
      <c r="E380" s="85"/>
      <c r="F380" s="85"/>
      <c r="G380" s="85"/>
      <c r="H380" s="85"/>
      <c r="I380" s="85"/>
      <c r="J380" s="85"/>
    </row>
    <row r="381" ht="12.75" customHeight="1">
      <c r="A381" s="85"/>
      <c r="B381" s="85"/>
      <c r="C381" s="85"/>
      <c r="D381" s="85"/>
      <c r="E381" s="85"/>
      <c r="F381" s="85"/>
      <c r="G381" s="85"/>
      <c r="H381" s="85"/>
      <c r="I381" s="85"/>
      <c r="J381" s="85"/>
    </row>
    <row r="382" ht="12.75" customHeight="1">
      <c r="A382" s="85"/>
      <c r="B382" s="85"/>
      <c r="C382" s="85"/>
      <c r="D382" s="85"/>
      <c r="E382" s="85"/>
      <c r="F382" s="85"/>
      <c r="G382" s="85"/>
      <c r="H382" s="85"/>
      <c r="I382" s="85"/>
      <c r="J382" s="85"/>
    </row>
    <row r="383" ht="12.75" customHeight="1">
      <c r="A383" s="85"/>
      <c r="B383" s="85"/>
      <c r="C383" s="85"/>
      <c r="D383" s="85"/>
      <c r="E383" s="85"/>
      <c r="F383" s="85"/>
      <c r="G383" s="85"/>
      <c r="H383" s="85"/>
      <c r="I383" s="85"/>
      <c r="J383" s="85"/>
    </row>
    <row r="384" ht="12.75" customHeight="1">
      <c r="A384" s="85"/>
      <c r="B384" s="85"/>
      <c r="C384" s="85"/>
      <c r="D384" s="85"/>
      <c r="E384" s="85"/>
      <c r="F384" s="85"/>
      <c r="G384" s="85"/>
      <c r="H384" s="85"/>
      <c r="I384" s="85"/>
      <c r="J384" s="85"/>
    </row>
    <row r="385" ht="12.75" customHeight="1">
      <c r="A385" s="85"/>
      <c r="B385" s="85"/>
      <c r="C385" s="85"/>
      <c r="D385" s="85"/>
      <c r="E385" s="85"/>
      <c r="F385" s="85"/>
      <c r="G385" s="85"/>
      <c r="H385" s="85"/>
      <c r="I385" s="85"/>
      <c r="J385" s="85"/>
    </row>
    <row r="386" ht="12.75" customHeight="1">
      <c r="A386" s="85"/>
      <c r="B386" s="85"/>
      <c r="C386" s="85"/>
      <c r="D386" s="85"/>
      <c r="E386" s="85"/>
      <c r="F386" s="85"/>
      <c r="G386" s="85"/>
      <c r="H386" s="85"/>
      <c r="I386" s="85"/>
      <c r="J386" s="85"/>
    </row>
    <row r="387" ht="12.75" customHeight="1">
      <c r="A387" s="85"/>
      <c r="B387" s="85"/>
      <c r="C387" s="85"/>
      <c r="D387" s="85"/>
      <c r="E387" s="85"/>
      <c r="F387" s="85"/>
      <c r="G387" s="85"/>
      <c r="H387" s="85"/>
      <c r="I387" s="85"/>
      <c r="J387" s="85"/>
    </row>
    <row r="388" ht="12.75" customHeight="1">
      <c r="A388" s="85"/>
      <c r="B388" s="85"/>
      <c r="C388" s="85"/>
      <c r="D388" s="85"/>
      <c r="E388" s="85"/>
      <c r="F388" s="85"/>
      <c r="G388" s="85"/>
      <c r="H388" s="85"/>
      <c r="I388" s="85"/>
      <c r="J388" s="85"/>
    </row>
    <row r="389" ht="12.75" customHeight="1">
      <c r="A389" s="85"/>
      <c r="B389" s="85"/>
      <c r="C389" s="85"/>
      <c r="D389" s="85"/>
      <c r="E389" s="85"/>
      <c r="F389" s="85"/>
      <c r="G389" s="85"/>
      <c r="H389" s="85"/>
      <c r="I389" s="85"/>
      <c r="J389" s="85"/>
    </row>
    <row r="390" ht="12.75" customHeight="1">
      <c r="A390" s="85"/>
      <c r="B390" s="85"/>
      <c r="C390" s="85"/>
      <c r="D390" s="85"/>
      <c r="E390" s="85"/>
      <c r="F390" s="85"/>
      <c r="G390" s="85"/>
      <c r="H390" s="85"/>
      <c r="I390" s="85"/>
      <c r="J390" s="85"/>
    </row>
    <row r="391" ht="12.75" customHeight="1">
      <c r="A391" s="85"/>
      <c r="B391" s="85"/>
      <c r="C391" s="85"/>
      <c r="D391" s="85"/>
      <c r="E391" s="85"/>
      <c r="F391" s="85"/>
      <c r="G391" s="85"/>
      <c r="H391" s="85"/>
      <c r="I391" s="85"/>
      <c r="J391" s="85"/>
    </row>
    <row r="392" ht="12.75" customHeight="1">
      <c r="A392" s="85"/>
      <c r="B392" s="85"/>
      <c r="C392" s="85"/>
      <c r="D392" s="85"/>
      <c r="E392" s="85"/>
      <c r="F392" s="85"/>
      <c r="G392" s="85"/>
      <c r="H392" s="85"/>
      <c r="I392" s="85"/>
      <c r="J392" s="85"/>
    </row>
    <row r="393" ht="12.75" customHeight="1">
      <c r="A393" s="85"/>
      <c r="B393" s="85"/>
      <c r="C393" s="85"/>
      <c r="D393" s="85"/>
      <c r="E393" s="85"/>
      <c r="F393" s="85"/>
      <c r="G393" s="85"/>
      <c r="H393" s="85"/>
      <c r="I393" s="85"/>
      <c r="J393" s="85"/>
    </row>
    <row r="394" ht="12.75" customHeight="1">
      <c r="A394" s="85"/>
      <c r="B394" s="85"/>
      <c r="C394" s="85"/>
      <c r="D394" s="85"/>
      <c r="E394" s="85"/>
      <c r="F394" s="85"/>
      <c r="G394" s="85"/>
      <c r="H394" s="85"/>
      <c r="I394" s="85"/>
      <c r="J394" s="85"/>
    </row>
    <row r="395" ht="12.75" customHeight="1">
      <c r="A395" s="85"/>
      <c r="B395" s="85"/>
      <c r="C395" s="85"/>
      <c r="D395" s="85"/>
      <c r="E395" s="85"/>
      <c r="F395" s="85"/>
      <c r="G395" s="85"/>
      <c r="H395" s="85"/>
      <c r="I395" s="85"/>
      <c r="J395" s="85"/>
    </row>
    <row r="396" ht="12.75" customHeight="1">
      <c r="A396" s="85"/>
      <c r="B396" s="85"/>
      <c r="C396" s="85"/>
      <c r="D396" s="85"/>
      <c r="E396" s="85"/>
      <c r="F396" s="85"/>
      <c r="G396" s="85"/>
      <c r="H396" s="85"/>
      <c r="I396" s="85"/>
      <c r="J396" s="85"/>
    </row>
    <row r="397" ht="12.75" customHeight="1">
      <c r="A397" s="85"/>
      <c r="B397" s="85"/>
      <c r="C397" s="85"/>
      <c r="D397" s="85"/>
      <c r="E397" s="85"/>
      <c r="F397" s="85"/>
      <c r="G397" s="85"/>
      <c r="H397" s="85"/>
      <c r="I397" s="85"/>
      <c r="J397" s="85"/>
    </row>
    <row r="398" ht="12.75" customHeight="1">
      <c r="A398" s="85"/>
      <c r="B398" s="85"/>
      <c r="C398" s="85"/>
      <c r="D398" s="85"/>
      <c r="E398" s="85"/>
      <c r="F398" s="85"/>
      <c r="G398" s="85"/>
      <c r="H398" s="85"/>
      <c r="I398" s="85"/>
      <c r="J398" s="85"/>
    </row>
    <row r="399" ht="12.75" customHeight="1">
      <c r="A399" s="85"/>
      <c r="B399" s="85"/>
      <c r="C399" s="85"/>
      <c r="D399" s="85"/>
      <c r="E399" s="85"/>
      <c r="F399" s="85"/>
      <c r="G399" s="85"/>
      <c r="H399" s="85"/>
      <c r="I399" s="85"/>
      <c r="J399" s="85"/>
    </row>
    <row r="400" ht="12.75" customHeight="1">
      <c r="A400" s="85"/>
      <c r="B400" s="85"/>
      <c r="C400" s="85"/>
      <c r="D400" s="85"/>
      <c r="E400" s="85"/>
      <c r="F400" s="85"/>
      <c r="G400" s="85"/>
      <c r="H400" s="85"/>
      <c r="I400" s="85"/>
      <c r="J400" s="85"/>
    </row>
    <row r="401" ht="12.75" customHeight="1">
      <c r="A401" s="85"/>
      <c r="B401" s="85"/>
      <c r="C401" s="85"/>
      <c r="D401" s="85"/>
      <c r="E401" s="85"/>
      <c r="F401" s="85"/>
      <c r="G401" s="85"/>
      <c r="H401" s="85"/>
      <c r="I401" s="85"/>
      <c r="J401" s="85"/>
    </row>
    <row r="402" ht="12.75" customHeight="1">
      <c r="A402" s="85"/>
      <c r="B402" s="85"/>
      <c r="C402" s="85"/>
      <c r="D402" s="85"/>
      <c r="E402" s="85"/>
      <c r="F402" s="85"/>
      <c r="G402" s="85"/>
      <c r="H402" s="85"/>
      <c r="I402" s="85"/>
      <c r="J402" s="85"/>
    </row>
    <row r="403" ht="12.75" customHeight="1">
      <c r="A403" s="85"/>
      <c r="B403" s="85"/>
      <c r="C403" s="85"/>
      <c r="D403" s="85"/>
      <c r="E403" s="85"/>
      <c r="F403" s="85"/>
      <c r="G403" s="85"/>
      <c r="H403" s="85"/>
      <c r="I403" s="85"/>
      <c r="J403" s="85"/>
    </row>
    <row r="404" ht="12.75" customHeight="1">
      <c r="A404" s="85"/>
      <c r="B404" s="85"/>
      <c r="C404" s="85"/>
      <c r="D404" s="85"/>
      <c r="E404" s="85"/>
      <c r="F404" s="85"/>
      <c r="G404" s="85"/>
      <c r="H404" s="85"/>
      <c r="I404" s="85"/>
      <c r="J404" s="85"/>
    </row>
    <row r="405" ht="12.75" customHeight="1">
      <c r="A405" s="85"/>
      <c r="B405" s="85"/>
      <c r="C405" s="85"/>
      <c r="D405" s="85"/>
      <c r="E405" s="85"/>
      <c r="F405" s="85"/>
      <c r="G405" s="85"/>
      <c r="H405" s="85"/>
      <c r="I405" s="85"/>
      <c r="J405" s="85"/>
    </row>
    <row r="406" ht="12.75" customHeight="1">
      <c r="A406" s="85"/>
      <c r="B406" s="85"/>
      <c r="C406" s="85"/>
      <c r="D406" s="85"/>
      <c r="E406" s="85"/>
      <c r="F406" s="85"/>
      <c r="G406" s="85"/>
      <c r="H406" s="85"/>
      <c r="I406" s="85"/>
      <c r="J406" s="85"/>
    </row>
    <row r="407" ht="12.75" customHeight="1">
      <c r="A407" s="85"/>
      <c r="B407" s="85"/>
      <c r="C407" s="85"/>
      <c r="D407" s="85"/>
      <c r="E407" s="85"/>
      <c r="F407" s="85"/>
      <c r="G407" s="85"/>
      <c r="H407" s="85"/>
      <c r="I407" s="85"/>
      <c r="J407" s="85"/>
    </row>
    <row r="408" ht="12.75" customHeight="1">
      <c r="A408" s="85"/>
      <c r="B408" s="85"/>
      <c r="C408" s="85"/>
      <c r="D408" s="85"/>
      <c r="E408" s="85"/>
      <c r="F408" s="85"/>
      <c r="G408" s="85"/>
      <c r="H408" s="85"/>
      <c r="I408" s="85"/>
      <c r="J408" s="85"/>
    </row>
    <row r="409" ht="12.75" customHeight="1">
      <c r="A409" s="85"/>
      <c r="B409" s="85"/>
      <c r="C409" s="85"/>
      <c r="D409" s="85"/>
      <c r="E409" s="85"/>
      <c r="F409" s="85"/>
      <c r="G409" s="85"/>
      <c r="H409" s="85"/>
      <c r="I409" s="85"/>
      <c r="J409" s="85"/>
    </row>
    <row r="410" ht="12.75" customHeight="1">
      <c r="A410" s="85"/>
      <c r="B410" s="85"/>
      <c r="C410" s="85"/>
      <c r="D410" s="85"/>
      <c r="E410" s="85"/>
      <c r="F410" s="85"/>
      <c r="G410" s="85"/>
      <c r="H410" s="85"/>
      <c r="I410" s="85"/>
      <c r="J410" s="85"/>
    </row>
    <row r="411" ht="12.75" customHeight="1">
      <c r="A411" s="85"/>
      <c r="B411" s="85"/>
      <c r="C411" s="85"/>
      <c r="D411" s="85"/>
      <c r="E411" s="85"/>
      <c r="F411" s="85"/>
      <c r="G411" s="85"/>
      <c r="H411" s="85"/>
      <c r="I411" s="85"/>
      <c r="J411" s="85"/>
    </row>
    <row r="412" ht="12.75" customHeight="1">
      <c r="A412" s="85"/>
      <c r="B412" s="85"/>
      <c r="C412" s="85"/>
      <c r="D412" s="85"/>
      <c r="E412" s="85"/>
      <c r="F412" s="85"/>
      <c r="G412" s="85"/>
      <c r="H412" s="85"/>
      <c r="I412" s="85"/>
      <c r="J412" s="85"/>
    </row>
    <row r="413" ht="12.75" customHeight="1">
      <c r="A413" s="85"/>
      <c r="B413" s="85"/>
      <c r="C413" s="85"/>
      <c r="D413" s="85"/>
      <c r="E413" s="85"/>
      <c r="F413" s="85"/>
      <c r="G413" s="85"/>
      <c r="H413" s="85"/>
      <c r="I413" s="85"/>
      <c r="J413" s="85"/>
    </row>
    <row r="414" ht="12.75" customHeight="1">
      <c r="A414" s="85"/>
      <c r="B414" s="85"/>
      <c r="C414" s="85"/>
      <c r="D414" s="85"/>
      <c r="E414" s="85"/>
      <c r="F414" s="85"/>
      <c r="G414" s="85"/>
      <c r="H414" s="85"/>
      <c r="I414" s="85"/>
      <c r="J414" s="85"/>
    </row>
    <row r="415" ht="12.75" customHeight="1">
      <c r="A415" s="85"/>
      <c r="B415" s="85"/>
      <c r="C415" s="85"/>
      <c r="D415" s="85"/>
      <c r="E415" s="85"/>
      <c r="F415" s="85"/>
      <c r="G415" s="85"/>
      <c r="H415" s="85"/>
      <c r="I415" s="85"/>
      <c r="J415" s="85"/>
    </row>
    <row r="416" ht="12.75" customHeight="1">
      <c r="A416" s="85"/>
      <c r="B416" s="85"/>
      <c r="C416" s="85"/>
      <c r="D416" s="85"/>
      <c r="E416" s="85"/>
      <c r="F416" s="85"/>
      <c r="G416" s="85"/>
      <c r="H416" s="85"/>
      <c r="I416" s="85"/>
      <c r="J416" s="85"/>
    </row>
    <row r="417" ht="12.75" customHeight="1">
      <c r="A417" s="85"/>
      <c r="B417" s="85"/>
      <c r="C417" s="85"/>
      <c r="D417" s="85"/>
      <c r="E417" s="85"/>
      <c r="F417" s="85"/>
      <c r="G417" s="85"/>
      <c r="H417" s="85"/>
      <c r="I417" s="85"/>
      <c r="J417" s="85"/>
    </row>
    <row r="418" ht="12.75" customHeight="1">
      <c r="A418" s="85"/>
      <c r="B418" s="85"/>
      <c r="C418" s="85"/>
      <c r="D418" s="85"/>
      <c r="E418" s="85"/>
      <c r="F418" s="85"/>
      <c r="G418" s="85"/>
      <c r="H418" s="85"/>
      <c r="I418" s="85"/>
      <c r="J418" s="85"/>
    </row>
    <row r="419" ht="12.75" customHeight="1">
      <c r="A419" s="85"/>
      <c r="B419" s="85"/>
      <c r="C419" s="85"/>
      <c r="D419" s="85"/>
      <c r="E419" s="85"/>
      <c r="F419" s="85"/>
      <c r="G419" s="85"/>
      <c r="H419" s="85"/>
      <c r="I419" s="85"/>
      <c r="J419" s="85"/>
    </row>
    <row r="420" ht="12.75" customHeight="1">
      <c r="A420" s="85"/>
      <c r="B420" s="85"/>
      <c r="C420" s="85"/>
      <c r="D420" s="85"/>
      <c r="E420" s="85"/>
      <c r="F420" s="85"/>
      <c r="G420" s="85"/>
      <c r="H420" s="85"/>
      <c r="I420" s="85"/>
      <c r="J420" s="85"/>
    </row>
    <row r="421" ht="12.75" customHeight="1">
      <c r="A421" s="85"/>
      <c r="B421" s="85"/>
      <c r="C421" s="85"/>
      <c r="D421" s="85"/>
      <c r="E421" s="85"/>
      <c r="F421" s="85"/>
      <c r="G421" s="85"/>
      <c r="H421" s="85"/>
      <c r="I421" s="85"/>
      <c r="J421" s="85"/>
    </row>
    <row r="422" ht="12.75" customHeight="1">
      <c r="A422" s="85"/>
      <c r="B422" s="85"/>
      <c r="C422" s="85"/>
      <c r="D422" s="85"/>
      <c r="E422" s="85"/>
      <c r="F422" s="85"/>
      <c r="G422" s="85"/>
      <c r="H422" s="85"/>
      <c r="I422" s="85"/>
      <c r="J422" s="85"/>
    </row>
    <row r="423" ht="12.75" customHeight="1">
      <c r="A423" s="85"/>
      <c r="B423" s="85"/>
      <c r="C423" s="85"/>
      <c r="D423" s="85"/>
      <c r="E423" s="85"/>
      <c r="F423" s="85"/>
      <c r="G423" s="85"/>
      <c r="H423" s="85"/>
      <c r="I423" s="85"/>
      <c r="J423" s="85"/>
    </row>
    <row r="424" ht="12.75" customHeight="1">
      <c r="A424" s="85"/>
      <c r="B424" s="85"/>
      <c r="C424" s="85"/>
      <c r="D424" s="85"/>
      <c r="E424" s="85"/>
      <c r="F424" s="85"/>
      <c r="G424" s="85"/>
      <c r="H424" s="85"/>
      <c r="I424" s="85"/>
      <c r="J424" s="85"/>
    </row>
    <row r="425" ht="12.75" customHeight="1">
      <c r="A425" s="85"/>
      <c r="B425" s="85"/>
      <c r="C425" s="85"/>
      <c r="D425" s="85"/>
      <c r="E425" s="85"/>
      <c r="F425" s="85"/>
      <c r="G425" s="85"/>
      <c r="H425" s="85"/>
      <c r="I425" s="85"/>
      <c r="J425" s="85"/>
    </row>
    <row r="426" ht="12.75" customHeight="1">
      <c r="A426" s="85"/>
      <c r="B426" s="85"/>
      <c r="C426" s="85"/>
      <c r="D426" s="85"/>
      <c r="E426" s="85"/>
      <c r="F426" s="85"/>
      <c r="G426" s="85"/>
      <c r="H426" s="85"/>
      <c r="I426" s="85"/>
      <c r="J426" s="85"/>
    </row>
    <row r="427" ht="12.75" customHeight="1">
      <c r="A427" s="85"/>
      <c r="B427" s="85"/>
      <c r="C427" s="85"/>
      <c r="D427" s="85"/>
      <c r="E427" s="85"/>
      <c r="F427" s="85"/>
      <c r="G427" s="85"/>
      <c r="H427" s="85"/>
      <c r="I427" s="85"/>
      <c r="J427" s="85"/>
    </row>
    <row r="428" ht="12.75" customHeight="1">
      <c r="A428" s="85"/>
      <c r="B428" s="85"/>
      <c r="C428" s="85"/>
      <c r="D428" s="85"/>
      <c r="E428" s="85"/>
      <c r="F428" s="85"/>
      <c r="G428" s="85"/>
      <c r="H428" s="85"/>
      <c r="I428" s="85"/>
      <c r="J428" s="85"/>
    </row>
    <row r="429" ht="12.75" customHeight="1">
      <c r="A429" s="85"/>
      <c r="B429" s="85"/>
      <c r="C429" s="85"/>
      <c r="D429" s="85"/>
      <c r="E429" s="85"/>
      <c r="F429" s="85"/>
      <c r="G429" s="85"/>
      <c r="H429" s="85"/>
      <c r="I429" s="85"/>
      <c r="J429" s="85"/>
    </row>
    <row r="430" ht="12.75" customHeight="1">
      <c r="A430" s="85"/>
      <c r="B430" s="85"/>
      <c r="C430" s="85"/>
      <c r="D430" s="85"/>
      <c r="E430" s="85"/>
      <c r="F430" s="85"/>
      <c r="G430" s="85"/>
      <c r="H430" s="85"/>
      <c r="I430" s="85"/>
      <c r="J430" s="85"/>
    </row>
    <row r="431" ht="12.75" customHeight="1">
      <c r="A431" s="85"/>
      <c r="B431" s="85"/>
      <c r="C431" s="85"/>
      <c r="D431" s="85"/>
      <c r="E431" s="85"/>
      <c r="F431" s="85"/>
      <c r="G431" s="85"/>
      <c r="H431" s="85"/>
      <c r="I431" s="85"/>
      <c r="J431" s="85"/>
    </row>
    <row r="432" ht="12.75" customHeight="1">
      <c r="A432" s="85"/>
      <c r="B432" s="85"/>
      <c r="C432" s="85"/>
      <c r="D432" s="85"/>
      <c r="E432" s="85"/>
      <c r="F432" s="85"/>
      <c r="G432" s="85"/>
      <c r="H432" s="85"/>
      <c r="I432" s="85"/>
      <c r="J432" s="85"/>
    </row>
    <row r="433" ht="12.75" customHeight="1">
      <c r="A433" s="85"/>
      <c r="B433" s="85"/>
      <c r="C433" s="85"/>
      <c r="D433" s="85"/>
      <c r="E433" s="85"/>
      <c r="F433" s="85"/>
      <c r="G433" s="85"/>
      <c r="H433" s="85"/>
      <c r="I433" s="85"/>
      <c r="J433" s="85"/>
    </row>
    <row r="434" ht="12.75" customHeight="1">
      <c r="A434" s="85"/>
      <c r="B434" s="85"/>
      <c r="C434" s="85"/>
      <c r="D434" s="85"/>
      <c r="E434" s="85"/>
      <c r="F434" s="85"/>
      <c r="G434" s="85"/>
      <c r="H434" s="85"/>
      <c r="I434" s="85"/>
      <c r="J434" s="85"/>
    </row>
    <row r="435" ht="12.75" customHeight="1">
      <c r="A435" s="85"/>
      <c r="B435" s="85"/>
      <c r="C435" s="85"/>
      <c r="D435" s="85"/>
      <c r="E435" s="85"/>
      <c r="F435" s="85"/>
      <c r="G435" s="85"/>
      <c r="H435" s="85"/>
      <c r="I435" s="85"/>
      <c r="J435" s="85"/>
    </row>
    <row r="436" ht="12.75" customHeight="1">
      <c r="A436" s="85"/>
      <c r="B436" s="85"/>
      <c r="C436" s="85"/>
      <c r="D436" s="85"/>
      <c r="E436" s="85"/>
      <c r="F436" s="85"/>
      <c r="G436" s="85"/>
      <c r="H436" s="85"/>
      <c r="I436" s="85"/>
      <c r="J436" s="85"/>
    </row>
    <row r="437" ht="12.75" customHeight="1">
      <c r="A437" s="85"/>
      <c r="B437" s="85"/>
      <c r="C437" s="85"/>
      <c r="D437" s="85"/>
      <c r="E437" s="85"/>
      <c r="F437" s="85"/>
      <c r="G437" s="85"/>
      <c r="H437" s="85"/>
      <c r="I437" s="85"/>
      <c r="J437" s="85"/>
    </row>
    <row r="438" ht="12.75" customHeight="1">
      <c r="A438" s="85"/>
      <c r="B438" s="85"/>
      <c r="C438" s="85"/>
      <c r="D438" s="85"/>
      <c r="E438" s="85"/>
      <c r="F438" s="85"/>
      <c r="G438" s="85"/>
      <c r="H438" s="85"/>
      <c r="I438" s="85"/>
      <c r="J438" s="85"/>
    </row>
    <row r="439" ht="12.75" customHeight="1">
      <c r="A439" s="85"/>
      <c r="B439" s="85"/>
      <c r="C439" s="85"/>
      <c r="D439" s="85"/>
      <c r="E439" s="85"/>
      <c r="F439" s="85"/>
      <c r="G439" s="85"/>
      <c r="H439" s="85"/>
      <c r="I439" s="85"/>
      <c r="J439" s="85"/>
    </row>
    <row r="440" ht="12.75" customHeight="1">
      <c r="A440" s="85"/>
      <c r="B440" s="85"/>
      <c r="C440" s="85"/>
      <c r="D440" s="85"/>
      <c r="E440" s="85"/>
      <c r="F440" s="85"/>
      <c r="G440" s="85"/>
      <c r="H440" s="85"/>
      <c r="I440" s="85"/>
      <c r="J440" s="85"/>
    </row>
    <row r="441" ht="12.75" customHeight="1">
      <c r="A441" s="85"/>
      <c r="B441" s="85"/>
      <c r="C441" s="85"/>
      <c r="D441" s="85"/>
      <c r="E441" s="85"/>
      <c r="F441" s="85"/>
      <c r="G441" s="85"/>
      <c r="H441" s="85"/>
      <c r="I441" s="85"/>
      <c r="J441" s="85"/>
    </row>
    <row r="442" ht="12.75" customHeight="1">
      <c r="A442" s="85"/>
      <c r="B442" s="85"/>
      <c r="C442" s="85"/>
      <c r="D442" s="85"/>
      <c r="E442" s="85"/>
      <c r="F442" s="85"/>
      <c r="G442" s="85"/>
      <c r="H442" s="85"/>
      <c r="I442" s="85"/>
      <c r="J442" s="85"/>
    </row>
    <row r="443" ht="12.75" customHeight="1">
      <c r="A443" s="85"/>
      <c r="B443" s="85"/>
      <c r="C443" s="85"/>
      <c r="D443" s="85"/>
      <c r="E443" s="85"/>
      <c r="F443" s="85"/>
      <c r="G443" s="85"/>
      <c r="H443" s="85"/>
      <c r="I443" s="85"/>
      <c r="J443" s="85"/>
    </row>
    <row r="444" ht="12.75" customHeight="1">
      <c r="A444" s="85"/>
      <c r="B444" s="85"/>
      <c r="C444" s="85"/>
      <c r="D444" s="85"/>
      <c r="E444" s="85"/>
      <c r="F444" s="85"/>
      <c r="G444" s="85"/>
      <c r="H444" s="85"/>
      <c r="I444" s="85"/>
      <c r="J444" s="85"/>
    </row>
    <row r="445" ht="12.75" customHeight="1">
      <c r="A445" s="85"/>
      <c r="B445" s="85"/>
      <c r="C445" s="85"/>
      <c r="D445" s="85"/>
      <c r="E445" s="85"/>
      <c r="F445" s="85"/>
      <c r="G445" s="85"/>
      <c r="H445" s="85"/>
      <c r="I445" s="85"/>
      <c r="J445" s="85"/>
    </row>
    <row r="446" ht="12.75" customHeight="1">
      <c r="A446" s="85"/>
      <c r="B446" s="85"/>
      <c r="C446" s="85"/>
      <c r="D446" s="85"/>
      <c r="E446" s="85"/>
      <c r="F446" s="85"/>
      <c r="G446" s="85"/>
      <c r="H446" s="85"/>
      <c r="I446" s="85"/>
      <c r="J446" s="85"/>
    </row>
    <row r="447" ht="12.75" customHeight="1">
      <c r="A447" s="85"/>
      <c r="B447" s="85"/>
      <c r="C447" s="85"/>
      <c r="D447" s="85"/>
      <c r="E447" s="85"/>
      <c r="F447" s="85"/>
      <c r="G447" s="85"/>
      <c r="H447" s="85"/>
      <c r="I447" s="85"/>
      <c r="J447" s="85"/>
    </row>
    <row r="448" ht="12.75" customHeight="1">
      <c r="A448" s="85"/>
      <c r="B448" s="85"/>
      <c r="C448" s="85"/>
      <c r="D448" s="85"/>
      <c r="E448" s="85"/>
      <c r="F448" s="85"/>
      <c r="G448" s="85"/>
      <c r="H448" s="85"/>
      <c r="I448" s="85"/>
      <c r="J448" s="85"/>
    </row>
    <row r="449" ht="12.75" customHeight="1">
      <c r="A449" s="85"/>
      <c r="B449" s="85"/>
      <c r="C449" s="85"/>
      <c r="D449" s="85"/>
      <c r="E449" s="85"/>
      <c r="F449" s="85"/>
      <c r="G449" s="85"/>
      <c r="H449" s="85"/>
      <c r="I449" s="85"/>
      <c r="J449" s="85"/>
    </row>
    <row r="450" ht="12.75" customHeight="1">
      <c r="A450" s="85"/>
      <c r="B450" s="85"/>
      <c r="C450" s="85"/>
      <c r="D450" s="85"/>
      <c r="E450" s="85"/>
      <c r="F450" s="85"/>
      <c r="G450" s="85"/>
      <c r="H450" s="85"/>
      <c r="I450" s="85"/>
      <c r="J450" s="85"/>
    </row>
    <row r="451" ht="12.75" customHeight="1">
      <c r="A451" s="85"/>
      <c r="B451" s="85"/>
      <c r="C451" s="85"/>
      <c r="D451" s="85"/>
      <c r="E451" s="85"/>
      <c r="F451" s="85"/>
      <c r="G451" s="85"/>
      <c r="H451" s="85"/>
      <c r="I451" s="85"/>
      <c r="J451" s="85"/>
    </row>
    <row r="452" ht="12.75" customHeight="1">
      <c r="A452" s="85"/>
      <c r="B452" s="85"/>
      <c r="C452" s="85"/>
      <c r="D452" s="85"/>
      <c r="E452" s="85"/>
      <c r="F452" s="85"/>
      <c r="G452" s="85"/>
      <c r="H452" s="85"/>
      <c r="I452" s="85"/>
      <c r="J452" s="85"/>
    </row>
    <row r="453" ht="12.75" customHeight="1">
      <c r="A453" s="85"/>
      <c r="B453" s="85"/>
      <c r="C453" s="85"/>
      <c r="D453" s="85"/>
      <c r="E453" s="85"/>
      <c r="F453" s="85"/>
      <c r="G453" s="85"/>
      <c r="H453" s="85"/>
      <c r="I453" s="85"/>
      <c r="J453" s="85"/>
    </row>
    <row r="454" ht="12.75" customHeight="1">
      <c r="A454" s="85"/>
      <c r="B454" s="85"/>
      <c r="C454" s="85"/>
      <c r="D454" s="85"/>
      <c r="E454" s="85"/>
      <c r="F454" s="85"/>
      <c r="G454" s="85"/>
      <c r="H454" s="85"/>
      <c r="I454" s="85"/>
      <c r="J454" s="85"/>
    </row>
    <row r="455" ht="12.75" customHeight="1">
      <c r="A455" s="85"/>
      <c r="B455" s="85"/>
      <c r="C455" s="85"/>
      <c r="D455" s="85"/>
      <c r="E455" s="85"/>
      <c r="F455" s="85"/>
      <c r="G455" s="85"/>
      <c r="H455" s="85"/>
      <c r="I455" s="85"/>
      <c r="J455" s="85"/>
    </row>
    <row r="456" ht="12.75" customHeight="1">
      <c r="A456" s="85"/>
      <c r="B456" s="85"/>
      <c r="C456" s="85"/>
      <c r="D456" s="85"/>
      <c r="E456" s="85"/>
      <c r="F456" s="85"/>
      <c r="G456" s="85"/>
      <c r="H456" s="85"/>
      <c r="I456" s="85"/>
      <c r="J456" s="85"/>
    </row>
    <row r="457" ht="12.75" customHeight="1">
      <c r="A457" s="85"/>
      <c r="B457" s="85"/>
      <c r="C457" s="85"/>
      <c r="D457" s="85"/>
      <c r="E457" s="85"/>
      <c r="F457" s="85"/>
      <c r="G457" s="85"/>
      <c r="H457" s="85"/>
      <c r="I457" s="85"/>
      <c r="J457" s="85"/>
    </row>
    <row r="458" ht="12.75" customHeight="1">
      <c r="A458" s="85"/>
      <c r="B458" s="85"/>
      <c r="C458" s="85"/>
      <c r="D458" s="85"/>
      <c r="E458" s="85"/>
      <c r="F458" s="85"/>
      <c r="G458" s="85"/>
      <c r="H458" s="85"/>
      <c r="I458" s="85"/>
      <c r="J458" s="85"/>
    </row>
    <row r="459" ht="12.75" customHeight="1">
      <c r="A459" s="85"/>
      <c r="B459" s="85"/>
      <c r="C459" s="85"/>
      <c r="D459" s="85"/>
      <c r="E459" s="85"/>
      <c r="F459" s="85"/>
      <c r="G459" s="85"/>
      <c r="H459" s="85"/>
      <c r="I459" s="85"/>
      <c r="J459" s="85"/>
    </row>
    <row r="460" ht="12.75" customHeight="1">
      <c r="A460" s="85"/>
      <c r="B460" s="85"/>
      <c r="C460" s="85"/>
      <c r="D460" s="85"/>
      <c r="E460" s="85"/>
      <c r="F460" s="85"/>
      <c r="G460" s="85"/>
      <c r="H460" s="85"/>
      <c r="I460" s="85"/>
      <c r="J460" s="85"/>
    </row>
    <row r="461" ht="12.75" customHeight="1">
      <c r="A461" s="85"/>
      <c r="B461" s="85"/>
      <c r="C461" s="85"/>
      <c r="D461" s="85"/>
      <c r="E461" s="85"/>
      <c r="F461" s="85"/>
      <c r="G461" s="85"/>
      <c r="H461" s="85"/>
      <c r="I461" s="85"/>
      <c r="J461" s="85"/>
    </row>
    <row r="462" ht="12.75" customHeight="1">
      <c r="A462" s="85"/>
      <c r="B462" s="85"/>
      <c r="C462" s="85"/>
      <c r="D462" s="85"/>
      <c r="E462" s="85"/>
      <c r="F462" s="85"/>
      <c r="G462" s="85"/>
      <c r="H462" s="85"/>
      <c r="I462" s="85"/>
      <c r="J462" s="85"/>
    </row>
    <row r="463" ht="12.75" customHeight="1">
      <c r="A463" s="85"/>
      <c r="B463" s="85"/>
      <c r="C463" s="85"/>
      <c r="D463" s="85"/>
      <c r="E463" s="85"/>
      <c r="F463" s="85"/>
      <c r="G463" s="85"/>
      <c r="H463" s="85"/>
      <c r="I463" s="85"/>
      <c r="J463" s="85"/>
    </row>
    <row r="464" ht="12.75" customHeight="1">
      <c r="A464" s="85"/>
      <c r="B464" s="85"/>
      <c r="C464" s="85"/>
      <c r="D464" s="85"/>
      <c r="E464" s="85"/>
      <c r="F464" s="85"/>
      <c r="G464" s="85"/>
      <c r="H464" s="85"/>
      <c r="I464" s="85"/>
      <c r="J464" s="85"/>
    </row>
    <row r="465" ht="12.75" customHeight="1">
      <c r="A465" s="85"/>
      <c r="B465" s="85"/>
      <c r="C465" s="85"/>
      <c r="D465" s="85"/>
      <c r="E465" s="85"/>
      <c r="F465" s="85"/>
      <c r="G465" s="85"/>
      <c r="H465" s="85"/>
      <c r="I465" s="85"/>
      <c r="J465" s="85"/>
    </row>
    <row r="466" ht="12.75" customHeight="1">
      <c r="A466" s="85"/>
      <c r="B466" s="85"/>
      <c r="C466" s="85"/>
      <c r="D466" s="85"/>
      <c r="E466" s="85"/>
      <c r="F466" s="85"/>
      <c r="G466" s="85"/>
      <c r="H466" s="85"/>
      <c r="I466" s="85"/>
      <c r="J466" s="85"/>
    </row>
    <row r="467" ht="12.75" customHeight="1">
      <c r="A467" s="85"/>
      <c r="B467" s="85"/>
      <c r="C467" s="85"/>
      <c r="D467" s="85"/>
      <c r="E467" s="85"/>
      <c r="F467" s="85"/>
      <c r="G467" s="85"/>
      <c r="H467" s="85"/>
      <c r="I467" s="85"/>
      <c r="J467" s="85"/>
    </row>
    <row r="468" ht="12.75" customHeight="1">
      <c r="A468" s="85"/>
      <c r="B468" s="85"/>
      <c r="C468" s="85"/>
      <c r="D468" s="85"/>
      <c r="E468" s="85"/>
      <c r="F468" s="85"/>
      <c r="G468" s="85"/>
      <c r="H468" s="85"/>
      <c r="I468" s="85"/>
      <c r="J468" s="85"/>
    </row>
    <row r="469" ht="12.75" customHeight="1">
      <c r="A469" s="85"/>
      <c r="B469" s="85"/>
      <c r="C469" s="85"/>
      <c r="D469" s="85"/>
      <c r="E469" s="85"/>
      <c r="F469" s="85"/>
      <c r="G469" s="85"/>
      <c r="H469" s="85"/>
      <c r="I469" s="85"/>
      <c r="J469" s="85"/>
    </row>
    <row r="470" ht="12.75" customHeight="1">
      <c r="A470" s="85"/>
      <c r="B470" s="85"/>
      <c r="C470" s="85"/>
      <c r="D470" s="85"/>
      <c r="E470" s="85"/>
      <c r="F470" s="85"/>
      <c r="G470" s="85"/>
      <c r="H470" s="85"/>
      <c r="I470" s="85"/>
      <c r="J470" s="85"/>
    </row>
    <row r="471" ht="12.75" customHeight="1">
      <c r="A471" s="85"/>
      <c r="B471" s="85"/>
      <c r="C471" s="85"/>
      <c r="D471" s="85"/>
      <c r="E471" s="85"/>
      <c r="F471" s="85"/>
      <c r="G471" s="85"/>
      <c r="H471" s="85"/>
      <c r="I471" s="85"/>
      <c r="J471" s="85"/>
    </row>
    <row r="472" ht="12.75" customHeight="1">
      <c r="A472" s="85"/>
      <c r="B472" s="85"/>
      <c r="C472" s="85"/>
      <c r="D472" s="85"/>
      <c r="E472" s="85"/>
      <c r="F472" s="85"/>
      <c r="G472" s="85"/>
      <c r="H472" s="85"/>
      <c r="I472" s="85"/>
      <c r="J472" s="85"/>
    </row>
    <row r="473" ht="12.75" customHeight="1">
      <c r="A473" s="85"/>
      <c r="B473" s="85"/>
      <c r="C473" s="85"/>
      <c r="D473" s="85"/>
      <c r="E473" s="85"/>
      <c r="F473" s="85"/>
      <c r="G473" s="85"/>
      <c r="H473" s="85"/>
      <c r="I473" s="85"/>
      <c r="J473" s="85"/>
    </row>
    <row r="474" ht="12.75" customHeight="1">
      <c r="A474" s="85"/>
      <c r="B474" s="85"/>
      <c r="C474" s="85"/>
      <c r="D474" s="85"/>
      <c r="E474" s="85"/>
      <c r="F474" s="85"/>
      <c r="G474" s="85"/>
      <c r="H474" s="85"/>
      <c r="I474" s="85"/>
      <c r="J474" s="85"/>
    </row>
    <row r="475" ht="12.75" customHeight="1">
      <c r="A475" s="85"/>
      <c r="B475" s="85"/>
      <c r="C475" s="85"/>
      <c r="D475" s="85"/>
      <c r="E475" s="85"/>
      <c r="F475" s="85"/>
      <c r="G475" s="85"/>
      <c r="H475" s="85"/>
      <c r="I475" s="85"/>
      <c r="J475" s="85"/>
    </row>
    <row r="476" ht="12.75" customHeight="1">
      <c r="A476" s="85"/>
      <c r="B476" s="85"/>
      <c r="C476" s="85"/>
      <c r="D476" s="85"/>
      <c r="E476" s="85"/>
      <c r="F476" s="85"/>
      <c r="G476" s="85"/>
      <c r="H476" s="85"/>
      <c r="I476" s="85"/>
      <c r="J476" s="85"/>
    </row>
    <row r="477" ht="12.75" customHeight="1">
      <c r="A477" s="85"/>
      <c r="B477" s="85"/>
      <c r="C477" s="85"/>
      <c r="D477" s="85"/>
      <c r="E477" s="85"/>
      <c r="F477" s="85"/>
      <c r="G477" s="85"/>
      <c r="H477" s="85"/>
      <c r="I477" s="85"/>
      <c r="J477" s="85"/>
    </row>
    <row r="478" ht="12.75" customHeight="1">
      <c r="A478" s="85"/>
      <c r="B478" s="85"/>
      <c r="C478" s="85"/>
      <c r="D478" s="85"/>
      <c r="E478" s="85"/>
      <c r="F478" s="85"/>
      <c r="G478" s="85"/>
      <c r="H478" s="85"/>
      <c r="I478" s="85"/>
      <c r="J478" s="85"/>
    </row>
    <row r="479" ht="12.75" customHeight="1">
      <c r="A479" s="85"/>
      <c r="B479" s="85"/>
      <c r="C479" s="85"/>
      <c r="D479" s="85"/>
      <c r="E479" s="85"/>
      <c r="F479" s="85"/>
      <c r="G479" s="85"/>
      <c r="H479" s="85"/>
      <c r="I479" s="85"/>
      <c r="J479" s="85"/>
    </row>
    <row r="480" ht="12.75" customHeight="1">
      <c r="A480" s="85"/>
      <c r="B480" s="85"/>
      <c r="C480" s="85"/>
      <c r="D480" s="85"/>
      <c r="E480" s="85"/>
      <c r="F480" s="85"/>
      <c r="G480" s="85"/>
      <c r="H480" s="85"/>
      <c r="I480" s="85"/>
      <c r="J480" s="85"/>
    </row>
    <row r="481" ht="12.75" customHeight="1">
      <c r="A481" s="85"/>
      <c r="B481" s="85"/>
      <c r="C481" s="85"/>
      <c r="D481" s="85"/>
      <c r="E481" s="85"/>
      <c r="F481" s="85"/>
      <c r="G481" s="85"/>
      <c r="H481" s="85"/>
      <c r="I481" s="85"/>
      <c r="J481" s="85"/>
    </row>
    <row r="482" ht="12.75" customHeight="1">
      <c r="A482" s="85"/>
      <c r="B482" s="85"/>
      <c r="C482" s="85"/>
      <c r="D482" s="85"/>
      <c r="E482" s="85"/>
      <c r="F482" s="85"/>
      <c r="G482" s="85"/>
      <c r="H482" s="85"/>
      <c r="I482" s="85"/>
      <c r="J482" s="85"/>
    </row>
    <row r="483" ht="12.75" customHeight="1">
      <c r="A483" s="85"/>
      <c r="B483" s="85"/>
      <c r="C483" s="85"/>
      <c r="D483" s="85"/>
      <c r="E483" s="85"/>
      <c r="F483" s="85"/>
      <c r="G483" s="85"/>
      <c r="H483" s="85"/>
      <c r="I483" s="85"/>
      <c r="J483" s="85"/>
    </row>
    <row r="484" ht="12.75" customHeight="1">
      <c r="A484" s="85"/>
      <c r="B484" s="85"/>
      <c r="C484" s="85"/>
      <c r="D484" s="85"/>
      <c r="E484" s="85"/>
      <c r="F484" s="85"/>
      <c r="G484" s="85"/>
      <c r="H484" s="85"/>
      <c r="I484" s="85"/>
      <c r="J484" s="85"/>
    </row>
    <row r="485" ht="12.75" customHeight="1">
      <c r="A485" s="85"/>
      <c r="B485" s="85"/>
      <c r="C485" s="85"/>
      <c r="D485" s="85"/>
      <c r="E485" s="85"/>
      <c r="F485" s="85"/>
      <c r="G485" s="85"/>
      <c r="H485" s="85"/>
      <c r="I485" s="85"/>
      <c r="J485" s="85"/>
    </row>
    <row r="486" ht="12.75" customHeight="1">
      <c r="A486" s="85"/>
      <c r="B486" s="85"/>
      <c r="C486" s="85"/>
      <c r="D486" s="85"/>
      <c r="E486" s="85"/>
      <c r="F486" s="85"/>
      <c r="G486" s="85"/>
      <c r="H486" s="85"/>
      <c r="I486" s="85"/>
      <c r="J486" s="85"/>
    </row>
    <row r="487" ht="12.75" customHeight="1">
      <c r="A487" s="85"/>
      <c r="B487" s="85"/>
      <c r="C487" s="85"/>
      <c r="D487" s="85"/>
      <c r="E487" s="85"/>
      <c r="F487" s="85"/>
      <c r="G487" s="85"/>
      <c r="H487" s="85"/>
      <c r="I487" s="85"/>
      <c r="J487" s="85"/>
    </row>
    <row r="488" ht="12.75" customHeight="1">
      <c r="A488" s="85"/>
      <c r="B488" s="85"/>
      <c r="C488" s="85"/>
      <c r="D488" s="85"/>
      <c r="E488" s="85"/>
      <c r="F488" s="85"/>
      <c r="G488" s="85"/>
      <c r="H488" s="85"/>
      <c r="I488" s="85"/>
      <c r="J488" s="85"/>
    </row>
    <row r="489" ht="12.75" customHeight="1">
      <c r="A489" s="85"/>
      <c r="B489" s="85"/>
      <c r="C489" s="85"/>
      <c r="D489" s="85"/>
      <c r="E489" s="85"/>
      <c r="F489" s="85"/>
      <c r="G489" s="85"/>
      <c r="H489" s="85"/>
      <c r="I489" s="85"/>
      <c r="J489" s="85"/>
    </row>
    <row r="490" ht="12.75" customHeight="1">
      <c r="A490" s="85"/>
      <c r="B490" s="85"/>
      <c r="C490" s="85"/>
      <c r="D490" s="85"/>
      <c r="E490" s="85"/>
      <c r="F490" s="85"/>
      <c r="G490" s="85"/>
      <c r="H490" s="85"/>
      <c r="I490" s="85"/>
      <c r="J490" s="85"/>
    </row>
    <row r="491" ht="12.75" customHeight="1">
      <c r="A491" s="85"/>
      <c r="B491" s="85"/>
      <c r="C491" s="85"/>
      <c r="D491" s="85"/>
      <c r="E491" s="85"/>
      <c r="F491" s="85"/>
      <c r="G491" s="85"/>
      <c r="H491" s="85"/>
      <c r="I491" s="85"/>
      <c r="J491" s="85"/>
    </row>
    <row r="492" ht="12.75" customHeight="1">
      <c r="A492" s="85"/>
      <c r="B492" s="85"/>
      <c r="C492" s="85"/>
      <c r="D492" s="85"/>
      <c r="E492" s="85"/>
      <c r="F492" s="85"/>
      <c r="G492" s="85"/>
      <c r="H492" s="85"/>
      <c r="I492" s="85"/>
      <c r="J492" s="85"/>
    </row>
    <row r="493" ht="12.75" customHeight="1">
      <c r="A493" s="85"/>
      <c r="B493" s="85"/>
      <c r="C493" s="85"/>
      <c r="D493" s="85"/>
      <c r="E493" s="85"/>
      <c r="F493" s="85"/>
      <c r="G493" s="85"/>
      <c r="H493" s="85"/>
      <c r="I493" s="85"/>
      <c r="J493" s="85"/>
    </row>
    <row r="494" ht="12.75" customHeight="1">
      <c r="A494" s="85"/>
      <c r="B494" s="85"/>
      <c r="C494" s="85"/>
      <c r="D494" s="85"/>
      <c r="E494" s="85"/>
      <c r="F494" s="85"/>
      <c r="G494" s="85"/>
      <c r="H494" s="85"/>
      <c r="I494" s="85"/>
      <c r="J494" s="85"/>
    </row>
    <row r="495" ht="12.75" customHeight="1">
      <c r="A495" s="85"/>
      <c r="B495" s="85"/>
      <c r="C495" s="85"/>
      <c r="D495" s="85"/>
      <c r="E495" s="85"/>
      <c r="F495" s="85"/>
      <c r="G495" s="85"/>
      <c r="H495" s="85"/>
      <c r="I495" s="85"/>
      <c r="J495" s="85"/>
    </row>
    <row r="496" ht="12.75" customHeight="1">
      <c r="A496" s="85"/>
      <c r="B496" s="85"/>
      <c r="C496" s="85"/>
      <c r="D496" s="85"/>
      <c r="E496" s="85"/>
      <c r="F496" s="85"/>
      <c r="G496" s="85"/>
      <c r="H496" s="85"/>
      <c r="I496" s="85"/>
      <c r="J496" s="85"/>
    </row>
    <row r="497" ht="12.75" customHeight="1">
      <c r="A497" s="85"/>
      <c r="B497" s="85"/>
      <c r="C497" s="85"/>
      <c r="D497" s="85"/>
      <c r="E497" s="85"/>
      <c r="F497" s="85"/>
      <c r="G497" s="85"/>
      <c r="H497" s="85"/>
      <c r="I497" s="85"/>
      <c r="J497" s="85"/>
    </row>
    <row r="498" ht="12.75" customHeight="1">
      <c r="A498" s="85"/>
      <c r="B498" s="85"/>
      <c r="C498" s="85"/>
      <c r="D498" s="85"/>
      <c r="E498" s="85"/>
      <c r="F498" s="85"/>
      <c r="G498" s="85"/>
      <c r="H498" s="85"/>
      <c r="I498" s="85"/>
      <c r="J498" s="85"/>
    </row>
    <row r="499" ht="12.75" customHeight="1">
      <c r="A499" s="85"/>
      <c r="B499" s="85"/>
      <c r="C499" s="85"/>
      <c r="D499" s="85"/>
      <c r="E499" s="85"/>
      <c r="F499" s="85"/>
      <c r="G499" s="85"/>
      <c r="H499" s="85"/>
      <c r="I499" s="85"/>
      <c r="J499" s="85"/>
    </row>
    <row r="500" ht="12.75" customHeight="1">
      <c r="A500" s="85"/>
      <c r="B500" s="85"/>
      <c r="C500" s="85"/>
      <c r="D500" s="85"/>
      <c r="E500" s="85"/>
      <c r="F500" s="85"/>
      <c r="G500" s="85"/>
      <c r="H500" s="85"/>
      <c r="I500" s="85"/>
      <c r="J500" s="85"/>
    </row>
    <row r="501" ht="12.75" customHeight="1">
      <c r="A501" s="85"/>
      <c r="B501" s="85"/>
      <c r="C501" s="85"/>
      <c r="D501" s="85"/>
      <c r="E501" s="85"/>
      <c r="F501" s="85"/>
      <c r="G501" s="85"/>
      <c r="H501" s="85"/>
      <c r="I501" s="85"/>
      <c r="J501" s="85"/>
    </row>
    <row r="502" ht="12.75" customHeight="1">
      <c r="A502" s="85"/>
      <c r="B502" s="85"/>
      <c r="C502" s="85"/>
      <c r="D502" s="85"/>
      <c r="E502" s="85"/>
      <c r="F502" s="85"/>
      <c r="G502" s="85"/>
      <c r="H502" s="85"/>
      <c r="I502" s="85"/>
      <c r="J502" s="85"/>
    </row>
    <row r="503" ht="12.75" customHeight="1">
      <c r="A503" s="85"/>
      <c r="B503" s="85"/>
      <c r="C503" s="85"/>
      <c r="D503" s="85"/>
      <c r="E503" s="85"/>
      <c r="F503" s="85"/>
      <c r="G503" s="85"/>
      <c r="H503" s="85"/>
      <c r="I503" s="85"/>
      <c r="J503" s="85"/>
    </row>
    <row r="504" ht="12.75" customHeight="1">
      <c r="A504" s="85"/>
      <c r="B504" s="85"/>
      <c r="C504" s="85"/>
      <c r="D504" s="85"/>
      <c r="E504" s="85"/>
      <c r="F504" s="85"/>
      <c r="G504" s="85"/>
      <c r="H504" s="85"/>
      <c r="I504" s="85"/>
      <c r="J504" s="85"/>
    </row>
    <row r="505" ht="12.75" customHeight="1">
      <c r="A505" s="85"/>
      <c r="B505" s="85"/>
      <c r="C505" s="85"/>
      <c r="D505" s="85"/>
      <c r="E505" s="85"/>
      <c r="F505" s="85"/>
      <c r="G505" s="85"/>
      <c r="H505" s="85"/>
      <c r="I505" s="85"/>
      <c r="J505" s="85"/>
    </row>
    <row r="506" ht="12.75" customHeight="1">
      <c r="A506" s="85"/>
      <c r="B506" s="85"/>
      <c r="C506" s="85"/>
      <c r="D506" s="85"/>
      <c r="E506" s="85"/>
      <c r="F506" s="85"/>
      <c r="G506" s="85"/>
      <c r="H506" s="85"/>
      <c r="I506" s="85"/>
      <c r="J506" s="85"/>
    </row>
    <row r="507" ht="12.75" customHeight="1">
      <c r="A507" s="85"/>
      <c r="B507" s="85"/>
      <c r="C507" s="85"/>
      <c r="D507" s="85"/>
      <c r="E507" s="85"/>
      <c r="F507" s="85"/>
      <c r="G507" s="85"/>
      <c r="H507" s="85"/>
      <c r="I507" s="85"/>
      <c r="J507" s="85"/>
    </row>
    <row r="508" ht="12.75" customHeight="1">
      <c r="A508" s="85"/>
      <c r="B508" s="85"/>
      <c r="C508" s="85"/>
      <c r="D508" s="85"/>
      <c r="E508" s="85"/>
      <c r="F508" s="85"/>
      <c r="G508" s="85"/>
      <c r="H508" s="85"/>
      <c r="I508" s="85"/>
      <c r="J508" s="85"/>
    </row>
    <row r="509" ht="12.75" customHeight="1">
      <c r="A509" s="85"/>
      <c r="B509" s="85"/>
      <c r="C509" s="85"/>
      <c r="D509" s="85"/>
      <c r="E509" s="85"/>
      <c r="F509" s="85"/>
      <c r="G509" s="85"/>
      <c r="H509" s="85"/>
      <c r="I509" s="85"/>
      <c r="J509" s="85"/>
    </row>
    <row r="510" ht="12.75" customHeight="1">
      <c r="A510" s="85"/>
      <c r="B510" s="85"/>
      <c r="C510" s="85"/>
      <c r="D510" s="85"/>
      <c r="E510" s="85"/>
      <c r="F510" s="85"/>
      <c r="G510" s="85"/>
      <c r="H510" s="85"/>
      <c r="I510" s="85"/>
      <c r="J510" s="85"/>
    </row>
    <row r="511" ht="12.75" customHeight="1">
      <c r="A511" s="85"/>
      <c r="B511" s="85"/>
      <c r="C511" s="85"/>
      <c r="D511" s="85"/>
      <c r="E511" s="85"/>
      <c r="F511" s="85"/>
      <c r="G511" s="85"/>
      <c r="H511" s="85"/>
      <c r="I511" s="85"/>
      <c r="J511" s="85"/>
    </row>
    <row r="512" ht="12.75" customHeight="1">
      <c r="A512" s="85"/>
      <c r="B512" s="85"/>
      <c r="C512" s="85"/>
      <c r="D512" s="85"/>
      <c r="E512" s="85"/>
      <c r="F512" s="85"/>
      <c r="G512" s="85"/>
      <c r="H512" s="85"/>
      <c r="I512" s="85"/>
      <c r="J512" s="85"/>
    </row>
    <row r="513" ht="12.75" customHeight="1">
      <c r="A513" s="85"/>
      <c r="B513" s="85"/>
      <c r="C513" s="85"/>
      <c r="D513" s="85"/>
      <c r="E513" s="85"/>
      <c r="F513" s="85"/>
      <c r="G513" s="85"/>
      <c r="H513" s="85"/>
      <c r="I513" s="85"/>
      <c r="J513" s="85"/>
    </row>
    <row r="514" ht="12.75" customHeight="1">
      <c r="A514" s="85"/>
      <c r="B514" s="85"/>
      <c r="C514" s="85"/>
      <c r="D514" s="85"/>
      <c r="E514" s="85"/>
      <c r="F514" s="85"/>
      <c r="G514" s="85"/>
      <c r="H514" s="85"/>
      <c r="I514" s="85"/>
      <c r="J514" s="85"/>
    </row>
    <row r="515" ht="12.75" customHeight="1">
      <c r="A515" s="85"/>
      <c r="B515" s="85"/>
      <c r="C515" s="85"/>
      <c r="D515" s="85"/>
      <c r="E515" s="85"/>
      <c r="F515" s="85"/>
      <c r="G515" s="85"/>
      <c r="H515" s="85"/>
      <c r="I515" s="85"/>
      <c r="J515" s="85"/>
    </row>
    <row r="516" ht="12.75" customHeight="1">
      <c r="A516" s="85"/>
      <c r="B516" s="85"/>
      <c r="C516" s="85"/>
      <c r="D516" s="85"/>
      <c r="E516" s="85"/>
      <c r="F516" s="85"/>
      <c r="G516" s="85"/>
      <c r="H516" s="85"/>
      <c r="I516" s="85"/>
      <c r="J516" s="85"/>
    </row>
    <row r="517" ht="12.75" customHeight="1">
      <c r="A517" s="85"/>
      <c r="B517" s="85"/>
      <c r="C517" s="85"/>
      <c r="D517" s="85"/>
      <c r="E517" s="85"/>
      <c r="F517" s="85"/>
      <c r="G517" s="85"/>
      <c r="H517" s="85"/>
      <c r="I517" s="85"/>
      <c r="J517" s="85"/>
    </row>
    <row r="518" ht="12.75" customHeight="1">
      <c r="A518" s="85"/>
      <c r="B518" s="85"/>
      <c r="C518" s="85"/>
      <c r="D518" s="85"/>
      <c r="E518" s="85"/>
      <c r="F518" s="85"/>
      <c r="G518" s="85"/>
      <c r="H518" s="85"/>
      <c r="I518" s="85"/>
      <c r="J518" s="85"/>
    </row>
    <row r="519" ht="12.75" customHeight="1">
      <c r="A519" s="85"/>
      <c r="B519" s="85"/>
      <c r="C519" s="85"/>
      <c r="D519" s="85"/>
      <c r="E519" s="85"/>
      <c r="F519" s="85"/>
      <c r="G519" s="85"/>
      <c r="H519" s="85"/>
      <c r="I519" s="85"/>
      <c r="J519" s="85"/>
    </row>
    <row r="520" ht="12.75" customHeight="1">
      <c r="A520" s="85"/>
      <c r="B520" s="85"/>
      <c r="C520" s="85"/>
      <c r="D520" s="85"/>
      <c r="E520" s="85"/>
      <c r="F520" s="85"/>
      <c r="G520" s="85"/>
      <c r="H520" s="85"/>
      <c r="I520" s="85"/>
      <c r="J520" s="85"/>
    </row>
    <row r="521" ht="12.75" customHeight="1">
      <c r="A521" s="85"/>
      <c r="B521" s="85"/>
      <c r="C521" s="85"/>
      <c r="D521" s="85"/>
      <c r="E521" s="85"/>
      <c r="F521" s="85"/>
      <c r="G521" s="85"/>
      <c r="H521" s="85"/>
      <c r="I521" s="85"/>
      <c r="J521" s="85"/>
    </row>
    <row r="522" ht="12.75" customHeight="1">
      <c r="A522" s="85"/>
      <c r="B522" s="85"/>
      <c r="C522" s="85"/>
      <c r="D522" s="85"/>
      <c r="E522" s="85"/>
      <c r="F522" s="85"/>
      <c r="G522" s="85"/>
      <c r="H522" s="85"/>
      <c r="I522" s="85"/>
      <c r="J522" s="85"/>
    </row>
    <row r="523" ht="12.75" customHeight="1">
      <c r="A523" s="85"/>
      <c r="B523" s="85"/>
      <c r="C523" s="85"/>
      <c r="D523" s="85"/>
      <c r="E523" s="85"/>
      <c r="F523" s="85"/>
      <c r="G523" s="85"/>
      <c r="H523" s="85"/>
      <c r="I523" s="85"/>
      <c r="J523" s="85"/>
    </row>
    <row r="524" ht="12.75" customHeight="1">
      <c r="A524" s="85"/>
      <c r="B524" s="85"/>
      <c r="C524" s="85"/>
      <c r="D524" s="85"/>
      <c r="E524" s="85"/>
      <c r="F524" s="85"/>
      <c r="G524" s="85"/>
      <c r="H524" s="85"/>
      <c r="I524" s="85"/>
      <c r="J524" s="85"/>
    </row>
    <row r="525" ht="12.75" customHeight="1">
      <c r="A525" s="85"/>
      <c r="B525" s="85"/>
      <c r="C525" s="85"/>
      <c r="D525" s="85"/>
      <c r="E525" s="85"/>
      <c r="F525" s="85"/>
      <c r="G525" s="85"/>
      <c r="H525" s="85"/>
      <c r="I525" s="85"/>
      <c r="J525" s="85"/>
    </row>
    <row r="526" ht="12.75" customHeight="1">
      <c r="A526" s="85"/>
      <c r="B526" s="85"/>
      <c r="C526" s="85"/>
      <c r="D526" s="85"/>
      <c r="E526" s="85"/>
      <c r="F526" s="85"/>
      <c r="G526" s="85"/>
      <c r="H526" s="85"/>
      <c r="I526" s="85"/>
      <c r="J526" s="85"/>
    </row>
    <row r="527" ht="12.75" customHeight="1">
      <c r="A527" s="85"/>
      <c r="B527" s="85"/>
      <c r="C527" s="85"/>
      <c r="D527" s="85"/>
      <c r="E527" s="85"/>
      <c r="F527" s="85"/>
      <c r="G527" s="85"/>
      <c r="H527" s="85"/>
      <c r="I527" s="85"/>
      <c r="J527" s="85"/>
    </row>
    <row r="528" ht="12.75" customHeight="1">
      <c r="A528" s="85"/>
      <c r="B528" s="85"/>
      <c r="C528" s="85"/>
      <c r="D528" s="85"/>
      <c r="E528" s="85"/>
      <c r="F528" s="85"/>
      <c r="G528" s="85"/>
      <c r="H528" s="85"/>
      <c r="I528" s="85"/>
      <c r="J528" s="85"/>
    </row>
    <row r="529" ht="12.75" customHeight="1">
      <c r="A529" s="85"/>
      <c r="B529" s="85"/>
      <c r="C529" s="85"/>
      <c r="D529" s="85"/>
      <c r="E529" s="85"/>
      <c r="F529" s="85"/>
      <c r="G529" s="85"/>
      <c r="H529" s="85"/>
      <c r="I529" s="85"/>
      <c r="J529" s="85"/>
    </row>
    <row r="530" ht="12.75" customHeight="1">
      <c r="A530" s="85"/>
      <c r="B530" s="85"/>
      <c r="C530" s="85"/>
      <c r="D530" s="85"/>
      <c r="E530" s="85"/>
      <c r="F530" s="85"/>
      <c r="G530" s="85"/>
      <c r="H530" s="85"/>
      <c r="I530" s="85"/>
      <c r="J530" s="85"/>
    </row>
    <row r="531" ht="12.75" customHeight="1">
      <c r="A531" s="85"/>
      <c r="B531" s="85"/>
      <c r="C531" s="85"/>
      <c r="D531" s="85"/>
      <c r="E531" s="85"/>
      <c r="F531" s="85"/>
      <c r="G531" s="85"/>
      <c r="H531" s="85"/>
      <c r="I531" s="85"/>
      <c r="J531" s="85"/>
    </row>
    <row r="532" ht="12.75" customHeight="1">
      <c r="A532" s="85"/>
      <c r="B532" s="85"/>
      <c r="C532" s="85"/>
      <c r="D532" s="85"/>
      <c r="E532" s="85"/>
      <c r="F532" s="85"/>
      <c r="G532" s="85"/>
      <c r="H532" s="85"/>
      <c r="I532" s="85"/>
      <c r="J532" s="85"/>
    </row>
    <row r="533" ht="12.75" customHeight="1">
      <c r="A533" s="85"/>
      <c r="B533" s="85"/>
      <c r="C533" s="85"/>
      <c r="D533" s="85"/>
      <c r="E533" s="85"/>
      <c r="F533" s="85"/>
      <c r="G533" s="85"/>
      <c r="H533" s="85"/>
      <c r="I533" s="85"/>
      <c r="J533" s="85"/>
    </row>
    <row r="534" ht="12.75" customHeight="1">
      <c r="A534" s="85"/>
      <c r="B534" s="85"/>
      <c r="C534" s="85"/>
      <c r="D534" s="85"/>
      <c r="E534" s="85"/>
      <c r="F534" s="85"/>
      <c r="G534" s="85"/>
      <c r="H534" s="85"/>
      <c r="I534" s="85"/>
      <c r="J534" s="85"/>
    </row>
    <row r="535" ht="12.75" customHeight="1">
      <c r="A535" s="85"/>
      <c r="B535" s="85"/>
      <c r="C535" s="85"/>
      <c r="D535" s="85"/>
      <c r="E535" s="85"/>
      <c r="F535" s="85"/>
      <c r="G535" s="85"/>
      <c r="H535" s="85"/>
      <c r="I535" s="85"/>
      <c r="J535" s="85"/>
    </row>
    <row r="536" ht="12.75" customHeight="1">
      <c r="A536" s="85"/>
      <c r="B536" s="85"/>
      <c r="C536" s="85"/>
      <c r="D536" s="85"/>
      <c r="E536" s="85"/>
      <c r="F536" s="85"/>
      <c r="G536" s="85"/>
      <c r="H536" s="85"/>
      <c r="I536" s="85"/>
      <c r="J536" s="85"/>
    </row>
    <row r="537" ht="12.75" customHeight="1">
      <c r="A537" s="85"/>
      <c r="B537" s="85"/>
      <c r="C537" s="85"/>
      <c r="D537" s="85"/>
      <c r="E537" s="85"/>
      <c r="F537" s="85"/>
      <c r="G537" s="85"/>
      <c r="H537" s="85"/>
      <c r="I537" s="85"/>
      <c r="J537" s="85"/>
    </row>
    <row r="538" ht="12.75" customHeight="1">
      <c r="A538" s="85"/>
      <c r="B538" s="85"/>
      <c r="C538" s="85"/>
      <c r="D538" s="85"/>
      <c r="E538" s="85"/>
      <c r="F538" s="85"/>
      <c r="G538" s="85"/>
      <c r="H538" s="85"/>
      <c r="I538" s="85"/>
      <c r="J538" s="85"/>
    </row>
    <row r="539" ht="12.75" customHeight="1">
      <c r="A539" s="85"/>
      <c r="B539" s="85"/>
      <c r="C539" s="85"/>
      <c r="D539" s="85"/>
      <c r="E539" s="85"/>
      <c r="F539" s="85"/>
      <c r="G539" s="85"/>
      <c r="H539" s="85"/>
      <c r="I539" s="85"/>
      <c r="J539" s="85"/>
    </row>
    <row r="540" ht="12.75" customHeight="1">
      <c r="A540" s="85"/>
      <c r="B540" s="85"/>
      <c r="C540" s="85"/>
      <c r="D540" s="85"/>
      <c r="E540" s="85"/>
      <c r="F540" s="85"/>
      <c r="G540" s="85"/>
      <c r="H540" s="85"/>
      <c r="I540" s="85"/>
      <c r="J540" s="85"/>
    </row>
    <row r="541" ht="12.75" customHeight="1">
      <c r="A541" s="85"/>
      <c r="B541" s="85"/>
      <c r="C541" s="85"/>
      <c r="D541" s="85"/>
      <c r="E541" s="85"/>
      <c r="F541" s="85"/>
      <c r="G541" s="85"/>
      <c r="H541" s="85"/>
      <c r="I541" s="85"/>
      <c r="J541" s="85"/>
    </row>
    <row r="542" ht="12.75" customHeight="1">
      <c r="A542" s="85"/>
      <c r="B542" s="85"/>
      <c r="C542" s="85"/>
      <c r="D542" s="85"/>
      <c r="E542" s="85"/>
      <c r="F542" s="85"/>
      <c r="G542" s="85"/>
      <c r="H542" s="85"/>
      <c r="I542" s="85"/>
      <c r="J542" s="85"/>
    </row>
    <row r="543" ht="12.75" customHeight="1">
      <c r="A543" s="85"/>
      <c r="B543" s="85"/>
      <c r="C543" s="85"/>
      <c r="D543" s="85"/>
      <c r="E543" s="85"/>
      <c r="F543" s="85"/>
      <c r="G543" s="85"/>
      <c r="H543" s="85"/>
      <c r="I543" s="85"/>
      <c r="J543" s="85"/>
    </row>
    <row r="544" ht="12.75" customHeight="1">
      <c r="A544" s="85"/>
      <c r="B544" s="85"/>
      <c r="C544" s="85"/>
      <c r="D544" s="85"/>
      <c r="E544" s="85"/>
      <c r="F544" s="85"/>
      <c r="G544" s="85"/>
      <c r="H544" s="85"/>
      <c r="I544" s="85"/>
      <c r="J544" s="85"/>
    </row>
    <row r="545" ht="12.75" customHeight="1">
      <c r="A545" s="85"/>
      <c r="B545" s="85"/>
      <c r="C545" s="85"/>
      <c r="D545" s="85"/>
      <c r="E545" s="85"/>
      <c r="F545" s="85"/>
      <c r="G545" s="85"/>
      <c r="H545" s="85"/>
      <c r="I545" s="85"/>
      <c r="J545" s="85"/>
    </row>
    <row r="546" ht="12.75" customHeight="1">
      <c r="A546" s="85"/>
      <c r="B546" s="85"/>
      <c r="C546" s="85"/>
      <c r="D546" s="85"/>
      <c r="E546" s="85"/>
      <c r="F546" s="85"/>
      <c r="G546" s="85"/>
      <c r="H546" s="85"/>
      <c r="I546" s="85"/>
      <c r="J546" s="85"/>
    </row>
    <row r="547" ht="12.75" customHeight="1">
      <c r="A547" s="85"/>
      <c r="B547" s="85"/>
      <c r="C547" s="85"/>
      <c r="D547" s="85"/>
      <c r="E547" s="85"/>
      <c r="F547" s="85"/>
      <c r="G547" s="85"/>
      <c r="H547" s="85"/>
      <c r="I547" s="85"/>
      <c r="J547" s="85"/>
    </row>
    <row r="548" ht="12.75" customHeight="1">
      <c r="A548" s="85"/>
      <c r="B548" s="85"/>
      <c r="C548" s="85"/>
      <c r="D548" s="85"/>
      <c r="E548" s="85"/>
      <c r="F548" s="85"/>
      <c r="G548" s="85"/>
      <c r="H548" s="85"/>
      <c r="I548" s="85"/>
      <c r="J548" s="85"/>
    </row>
    <row r="549" ht="12.75" customHeight="1">
      <c r="A549" s="85"/>
      <c r="B549" s="85"/>
      <c r="C549" s="85"/>
      <c r="D549" s="85"/>
      <c r="E549" s="85"/>
      <c r="F549" s="85"/>
      <c r="G549" s="85"/>
      <c r="H549" s="85"/>
      <c r="I549" s="85"/>
      <c r="J549" s="85"/>
    </row>
    <row r="550" ht="12.75" customHeight="1">
      <c r="A550" s="85"/>
      <c r="B550" s="85"/>
      <c r="C550" s="85"/>
      <c r="D550" s="85"/>
      <c r="E550" s="85"/>
      <c r="F550" s="85"/>
      <c r="G550" s="85"/>
      <c r="H550" s="85"/>
      <c r="I550" s="85"/>
      <c r="J550" s="85"/>
    </row>
    <row r="551" ht="12.75" customHeight="1">
      <c r="A551" s="85"/>
      <c r="B551" s="85"/>
      <c r="C551" s="85"/>
      <c r="D551" s="85"/>
      <c r="E551" s="85"/>
      <c r="F551" s="85"/>
      <c r="G551" s="85"/>
      <c r="H551" s="85"/>
      <c r="I551" s="85"/>
      <c r="J551" s="85"/>
    </row>
    <row r="552" ht="12.75" customHeight="1">
      <c r="A552" s="85"/>
      <c r="B552" s="85"/>
      <c r="C552" s="85"/>
      <c r="D552" s="85"/>
      <c r="E552" s="85"/>
      <c r="F552" s="85"/>
      <c r="G552" s="85"/>
      <c r="H552" s="85"/>
      <c r="I552" s="85"/>
      <c r="J552" s="85"/>
    </row>
    <row r="553" ht="12.75" customHeight="1">
      <c r="A553" s="85"/>
      <c r="B553" s="85"/>
      <c r="C553" s="85"/>
      <c r="D553" s="85"/>
      <c r="E553" s="85"/>
      <c r="F553" s="85"/>
      <c r="G553" s="85"/>
      <c r="H553" s="85"/>
      <c r="I553" s="85"/>
      <c r="J553" s="85"/>
    </row>
    <row r="554" ht="12.75" customHeight="1">
      <c r="A554" s="85"/>
      <c r="B554" s="85"/>
      <c r="C554" s="85"/>
      <c r="D554" s="85"/>
      <c r="E554" s="85"/>
      <c r="F554" s="85"/>
      <c r="G554" s="85"/>
      <c r="H554" s="85"/>
      <c r="I554" s="85"/>
      <c r="J554" s="85"/>
    </row>
    <row r="555" ht="12.75" customHeight="1">
      <c r="A555" s="85"/>
      <c r="B555" s="85"/>
      <c r="C555" s="85"/>
      <c r="D555" s="85"/>
      <c r="E555" s="85"/>
      <c r="F555" s="85"/>
      <c r="G555" s="85"/>
      <c r="H555" s="85"/>
      <c r="I555" s="85"/>
      <c r="J555" s="85"/>
    </row>
    <row r="556" ht="12.75" customHeight="1">
      <c r="A556" s="85"/>
      <c r="B556" s="85"/>
      <c r="C556" s="85"/>
      <c r="D556" s="85"/>
      <c r="E556" s="85"/>
      <c r="F556" s="85"/>
      <c r="G556" s="85"/>
      <c r="H556" s="85"/>
      <c r="I556" s="85"/>
      <c r="J556" s="85"/>
    </row>
    <row r="557" ht="12.75" customHeight="1">
      <c r="A557" s="85"/>
      <c r="B557" s="85"/>
      <c r="C557" s="85"/>
      <c r="D557" s="85"/>
      <c r="E557" s="85"/>
      <c r="F557" s="85"/>
      <c r="G557" s="85"/>
      <c r="H557" s="85"/>
      <c r="I557" s="85"/>
      <c r="J557" s="85"/>
    </row>
    <row r="558" ht="12.75" customHeight="1">
      <c r="A558" s="85"/>
      <c r="B558" s="85"/>
      <c r="C558" s="85"/>
      <c r="D558" s="85"/>
      <c r="E558" s="85"/>
      <c r="F558" s="85"/>
      <c r="G558" s="85"/>
      <c r="H558" s="85"/>
      <c r="I558" s="85"/>
      <c r="J558" s="85"/>
    </row>
    <row r="559" ht="12.75" customHeight="1">
      <c r="A559" s="85"/>
      <c r="B559" s="85"/>
      <c r="C559" s="85"/>
      <c r="D559" s="85"/>
      <c r="E559" s="85"/>
      <c r="F559" s="85"/>
      <c r="G559" s="85"/>
      <c r="H559" s="85"/>
      <c r="I559" s="85"/>
      <c r="J559" s="85"/>
    </row>
    <row r="560" ht="12.75" customHeight="1">
      <c r="A560" s="85"/>
      <c r="B560" s="85"/>
      <c r="C560" s="85"/>
      <c r="D560" s="85"/>
      <c r="E560" s="85"/>
      <c r="F560" s="85"/>
      <c r="G560" s="85"/>
      <c r="H560" s="85"/>
      <c r="I560" s="85"/>
      <c r="J560" s="85"/>
    </row>
    <row r="561" ht="12.75" customHeight="1">
      <c r="A561" s="85"/>
      <c r="B561" s="85"/>
      <c r="C561" s="85"/>
      <c r="D561" s="85"/>
      <c r="E561" s="85"/>
      <c r="F561" s="85"/>
      <c r="G561" s="85"/>
      <c r="H561" s="85"/>
      <c r="I561" s="85"/>
      <c r="J561" s="85"/>
    </row>
    <row r="562" ht="12.75" customHeight="1">
      <c r="A562" s="85"/>
      <c r="B562" s="85"/>
      <c r="C562" s="85"/>
      <c r="D562" s="85"/>
      <c r="E562" s="85"/>
      <c r="F562" s="85"/>
      <c r="G562" s="85"/>
      <c r="H562" s="85"/>
      <c r="I562" s="85"/>
      <c r="J562" s="85"/>
    </row>
    <row r="563" ht="12.75" customHeight="1">
      <c r="A563" s="85"/>
      <c r="B563" s="85"/>
      <c r="C563" s="85"/>
      <c r="D563" s="85"/>
      <c r="E563" s="85"/>
      <c r="F563" s="85"/>
      <c r="G563" s="85"/>
      <c r="H563" s="85"/>
      <c r="I563" s="85"/>
      <c r="J563" s="85"/>
    </row>
    <row r="564" ht="12.75" customHeight="1">
      <c r="A564" s="85"/>
      <c r="B564" s="85"/>
      <c r="C564" s="85"/>
      <c r="D564" s="85"/>
      <c r="E564" s="85"/>
      <c r="F564" s="85"/>
      <c r="G564" s="85"/>
      <c r="H564" s="85"/>
      <c r="I564" s="85"/>
      <c r="J564" s="85"/>
    </row>
    <row r="565" ht="12.75" customHeight="1">
      <c r="A565" s="85"/>
      <c r="B565" s="85"/>
      <c r="C565" s="85"/>
      <c r="D565" s="85"/>
      <c r="E565" s="85"/>
      <c r="F565" s="85"/>
      <c r="G565" s="85"/>
      <c r="H565" s="85"/>
      <c r="I565" s="85"/>
      <c r="J565" s="85"/>
    </row>
    <row r="566" ht="12.75" customHeight="1">
      <c r="A566" s="85"/>
      <c r="B566" s="85"/>
      <c r="C566" s="85"/>
      <c r="D566" s="85"/>
      <c r="E566" s="85"/>
      <c r="F566" s="85"/>
      <c r="G566" s="85"/>
      <c r="H566" s="85"/>
      <c r="I566" s="85"/>
      <c r="J566" s="85"/>
    </row>
    <row r="567" ht="12.75" customHeight="1">
      <c r="A567" s="85"/>
      <c r="B567" s="85"/>
      <c r="C567" s="85"/>
      <c r="D567" s="85"/>
      <c r="E567" s="85"/>
      <c r="F567" s="85"/>
      <c r="G567" s="85"/>
      <c r="H567" s="85"/>
      <c r="I567" s="85"/>
      <c r="J567" s="85"/>
    </row>
    <row r="568" ht="12.75" customHeight="1">
      <c r="A568" s="85"/>
      <c r="B568" s="85"/>
      <c r="C568" s="85"/>
      <c r="D568" s="85"/>
      <c r="E568" s="85"/>
      <c r="F568" s="85"/>
      <c r="G568" s="85"/>
      <c r="H568" s="85"/>
      <c r="I568" s="85"/>
      <c r="J568" s="85"/>
    </row>
    <row r="569" ht="12.75" customHeight="1">
      <c r="A569" s="85"/>
      <c r="B569" s="85"/>
      <c r="C569" s="85"/>
      <c r="D569" s="85"/>
      <c r="E569" s="85"/>
      <c r="F569" s="85"/>
      <c r="G569" s="85"/>
      <c r="H569" s="85"/>
      <c r="I569" s="85"/>
      <c r="J569" s="85"/>
    </row>
    <row r="570" ht="12.75" customHeight="1">
      <c r="A570" s="85"/>
      <c r="B570" s="85"/>
      <c r="C570" s="85"/>
      <c r="D570" s="85"/>
      <c r="E570" s="85"/>
      <c r="F570" s="85"/>
      <c r="G570" s="85"/>
      <c r="H570" s="85"/>
      <c r="I570" s="85"/>
      <c r="J570" s="85"/>
    </row>
    <row r="571" ht="12.75" customHeight="1">
      <c r="A571" s="85"/>
      <c r="B571" s="85"/>
      <c r="C571" s="85"/>
      <c r="D571" s="85"/>
      <c r="E571" s="85"/>
      <c r="F571" s="85"/>
      <c r="G571" s="85"/>
      <c r="H571" s="85"/>
      <c r="I571" s="85"/>
      <c r="J571" s="85"/>
    </row>
    <row r="572" ht="12.75" customHeight="1">
      <c r="A572" s="85"/>
      <c r="B572" s="85"/>
      <c r="C572" s="85"/>
      <c r="D572" s="85"/>
      <c r="E572" s="85"/>
      <c r="F572" s="85"/>
      <c r="G572" s="85"/>
      <c r="H572" s="85"/>
      <c r="I572" s="85"/>
      <c r="J572" s="85"/>
    </row>
    <row r="573" ht="12.75" customHeight="1">
      <c r="A573" s="85"/>
      <c r="B573" s="85"/>
      <c r="C573" s="85"/>
      <c r="D573" s="85"/>
      <c r="E573" s="85"/>
      <c r="F573" s="85"/>
      <c r="G573" s="85"/>
      <c r="H573" s="85"/>
      <c r="I573" s="85"/>
      <c r="J573" s="85"/>
    </row>
    <row r="574" ht="12.75" customHeight="1">
      <c r="A574" s="85"/>
      <c r="B574" s="85"/>
      <c r="C574" s="85"/>
      <c r="D574" s="85"/>
      <c r="E574" s="85"/>
      <c r="F574" s="85"/>
      <c r="G574" s="85"/>
      <c r="H574" s="85"/>
      <c r="I574" s="85"/>
      <c r="J574" s="85"/>
    </row>
    <row r="575" ht="12.75" customHeight="1">
      <c r="A575" s="85"/>
      <c r="B575" s="85"/>
      <c r="C575" s="85"/>
      <c r="D575" s="85"/>
      <c r="E575" s="85"/>
      <c r="F575" s="85"/>
      <c r="G575" s="85"/>
      <c r="H575" s="85"/>
      <c r="I575" s="85"/>
      <c r="J575" s="85"/>
    </row>
    <row r="576" ht="12.75" customHeight="1">
      <c r="A576" s="85"/>
      <c r="B576" s="85"/>
      <c r="C576" s="85"/>
      <c r="D576" s="85"/>
      <c r="E576" s="85"/>
      <c r="F576" s="85"/>
      <c r="G576" s="85"/>
      <c r="H576" s="85"/>
      <c r="I576" s="85"/>
      <c r="J576" s="85"/>
    </row>
    <row r="577" ht="12.75" customHeight="1">
      <c r="A577" s="85"/>
      <c r="B577" s="85"/>
      <c r="C577" s="85"/>
      <c r="D577" s="85"/>
      <c r="E577" s="85"/>
      <c r="F577" s="85"/>
      <c r="G577" s="85"/>
      <c r="H577" s="85"/>
      <c r="I577" s="85"/>
      <c r="J577" s="85"/>
    </row>
    <row r="578" ht="12.75" customHeight="1">
      <c r="A578" s="85"/>
      <c r="B578" s="85"/>
      <c r="C578" s="85"/>
      <c r="D578" s="85"/>
      <c r="E578" s="85"/>
      <c r="F578" s="85"/>
      <c r="G578" s="85"/>
      <c r="H578" s="85"/>
      <c r="I578" s="85"/>
      <c r="J578" s="85"/>
    </row>
    <row r="579" ht="12.75" customHeight="1">
      <c r="A579" s="85"/>
      <c r="B579" s="85"/>
      <c r="C579" s="85"/>
      <c r="D579" s="85"/>
      <c r="E579" s="85"/>
      <c r="F579" s="85"/>
      <c r="G579" s="85"/>
      <c r="H579" s="85"/>
      <c r="I579" s="85"/>
      <c r="J579" s="85"/>
    </row>
    <row r="580" ht="12.75" customHeight="1">
      <c r="A580" s="85"/>
      <c r="B580" s="85"/>
      <c r="C580" s="85"/>
      <c r="D580" s="85"/>
      <c r="E580" s="85"/>
      <c r="F580" s="85"/>
      <c r="G580" s="85"/>
      <c r="H580" s="85"/>
      <c r="I580" s="85"/>
      <c r="J580" s="85"/>
    </row>
    <row r="581" ht="12.75" customHeight="1">
      <c r="A581" s="85"/>
      <c r="B581" s="85"/>
      <c r="C581" s="85"/>
      <c r="D581" s="85"/>
      <c r="E581" s="85"/>
      <c r="F581" s="85"/>
      <c r="G581" s="85"/>
      <c r="H581" s="85"/>
      <c r="I581" s="85"/>
      <c r="J581" s="85"/>
    </row>
    <row r="582" ht="12.75" customHeight="1">
      <c r="A582" s="85"/>
      <c r="B582" s="85"/>
      <c r="C582" s="85"/>
      <c r="D582" s="85"/>
      <c r="E582" s="85"/>
      <c r="F582" s="85"/>
      <c r="G582" s="85"/>
      <c r="H582" s="85"/>
      <c r="I582" s="85"/>
      <c r="J582" s="85"/>
    </row>
    <row r="583" ht="12.75" customHeight="1">
      <c r="A583" s="85"/>
      <c r="B583" s="85"/>
      <c r="C583" s="85"/>
      <c r="D583" s="85"/>
      <c r="E583" s="85"/>
      <c r="F583" s="85"/>
      <c r="G583" s="85"/>
      <c r="H583" s="85"/>
      <c r="I583" s="85"/>
      <c r="J583" s="85"/>
    </row>
    <row r="584" ht="12.75" customHeight="1">
      <c r="A584" s="85"/>
      <c r="B584" s="85"/>
      <c r="C584" s="85"/>
      <c r="D584" s="85"/>
      <c r="E584" s="85"/>
      <c r="F584" s="85"/>
      <c r="G584" s="85"/>
      <c r="H584" s="85"/>
      <c r="I584" s="85"/>
      <c r="J584" s="85"/>
    </row>
    <row r="585" ht="12.75" customHeight="1">
      <c r="A585" s="85"/>
      <c r="B585" s="85"/>
      <c r="C585" s="85"/>
      <c r="D585" s="85"/>
      <c r="E585" s="85"/>
      <c r="F585" s="85"/>
      <c r="G585" s="85"/>
      <c r="H585" s="85"/>
      <c r="I585" s="85"/>
      <c r="J585" s="85"/>
    </row>
    <row r="586" ht="12.75" customHeight="1">
      <c r="A586" s="85"/>
      <c r="B586" s="85"/>
      <c r="C586" s="85"/>
      <c r="D586" s="85"/>
      <c r="E586" s="85"/>
      <c r="F586" s="85"/>
      <c r="G586" s="85"/>
      <c r="H586" s="85"/>
      <c r="I586" s="85"/>
      <c r="J586" s="85"/>
    </row>
    <row r="587" ht="12.75" customHeight="1">
      <c r="A587" s="85"/>
      <c r="B587" s="85"/>
      <c r="C587" s="85"/>
      <c r="D587" s="85"/>
      <c r="E587" s="85"/>
      <c r="F587" s="85"/>
      <c r="G587" s="85"/>
      <c r="H587" s="85"/>
      <c r="I587" s="85"/>
      <c r="J587" s="85"/>
    </row>
    <row r="588" ht="12.75" customHeight="1">
      <c r="A588" s="85"/>
      <c r="B588" s="85"/>
      <c r="C588" s="85"/>
      <c r="D588" s="85"/>
      <c r="E588" s="85"/>
      <c r="F588" s="85"/>
      <c r="G588" s="85"/>
      <c r="H588" s="85"/>
      <c r="I588" s="85"/>
      <c r="J588" s="85"/>
    </row>
    <row r="589" ht="12.75" customHeight="1">
      <c r="A589" s="85"/>
      <c r="B589" s="85"/>
      <c r="C589" s="85"/>
      <c r="D589" s="85"/>
      <c r="E589" s="85"/>
      <c r="F589" s="85"/>
      <c r="G589" s="85"/>
      <c r="H589" s="85"/>
      <c r="I589" s="85"/>
      <c r="J589" s="85"/>
    </row>
    <row r="590" ht="12.75" customHeight="1">
      <c r="A590" s="85"/>
      <c r="B590" s="85"/>
      <c r="C590" s="85"/>
      <c r="D590" s="85"/>
      <c r="E590" s="85"/>
      <c r="F590" s="85"/>
      <c r="G590" s="85"/>
      <c r="H590" s="85"/>
      <c r="I590" s="85"/>
      <c r="J590" s="85"/>
    </row>
    <row r="591" ht="12.75" customHeight="1">
      <c r="A591" s="85"/>
      <c r="B591" s="85"/>
      <c r="C591" s="85"/>
      <c r="D591" s="85"/>
      <c r="E591" s="85"/>
      <c r="F591" s="85"/>
      <c r="G591" s="85"/>
      <c r="H591" s="85"/>
      <c r="I591" s="85"/>
      <c r="J591" s="85"/>
    </row>
    <row r="592" ht="12.75" customHeight="1">
      <c r="A592" s="85"/>
      <c r="B592" s="85"/>
      <c r="C592" s="85"/>
      <c r="D592" s="85"/>
      <c r="E592" s="85"/>
      <c r="F592" s="85"/>
      <c r="G592" s="85"/>
      <c r="H592" s="85"/>
      <c r="I592" s="85"/>
      <c r="J592" s="85"/>
    </row>
    <row r="593" ht="12.75" customHeight="1">
      <c r="A593" s="85"/>
      <c r="B593" s="85"/>
      <c r="C593" s="85"/>
      <c r="D593" s="85"/>
      <c r="E593" s="85"/>
      <c r="F593" s="85"/>
      <c r="G593" s="85"/>
      <c r="H593" s="85"/>
      <c r="I593" s="85"/>
      <c r="J593" s="85"/>
    </row>
    <row r="594" ht="12.75" customHeight="1">
      <c r="A594" s="85"/>
      <c r="B594" s="85"/>
      <c r="C594" s="85"/>
      <c r="D594" s="85"/>
      <c r="E594" s="85"/>
      <c r="F594" s="85"/>
      <c r="G594" s="85"/>
      <c r="H594" s="85"/>
      <c r="I594" s="85"/>
      <c r="J594" s="85"/>
    </row>
    <row r="595" ht="12.75" customHeight="1">
      <c r="A595" s="85"/>
      <c r="B595" s="85"/>
      <c r="C595" s="85"/>
      <c r="D595" s="85"/>
      <c r="E595" s="85"/>
      <c r="F595" s="85"/>
      <c r="G595" s="85"/>
      <c r="H595" s="85"/>
      <c r="I595" s="85"/>
      <c r="J595" s="85"/>
    </row>
    <row r="596" ht="12.75" customHeight="1">
      <c r="A596" s="85"/>
      <c r="B596" s="85"/>
      <c r="C596" s="85"/>
      <c r="D596" s="85"/>
      <c r="E596" s="85"/>
      <c r="F596" s="85"/>
      <c r="G596" s="85"/>
      <c r="H596" s="85"/>
      <c r="I596" s="85"/>
      <c r="J596" s="85"/>
    </row>
    <row r="597" ht="12.75" customHeight="1">
      <c r="A597" s="85"/>
      <c r="B597" s="85"/>
      <c r="C597" s="85"/>
      <c r="D597" s="85"/>
      <c r="E597" s="85"/>
      <c r="F597" s="85"/>
      <c r="G597" s="85"/>
      <c r="H597" s="85"/>
      <c r="I597" s="85"/>
      <c r="J597" s="85"/>
    </row>
    <row r="598" ht="12.75" customHeight="1">
      <c r="A598" s="85"/>
      <c r="B598" s="85"/>
      <c r="C598" s="85"/>
      <c r="D598" s="85"/>
      <c r="E598" s="85"/>
      <c r="F598" s="85"/>
      <c r="G598" s="85"/>
      <c r="H598" s="85"/>
      <c r="I598" s="85"/>
      <c r="J598" s="85"/>
    </row>
    <row r="599" ht="12.75" customHeight="1">
      <c r="A599" s="85"/>
      <c r="B599" s="85"/>
      <c r="C599" s="85"/>
      <c r="D599" s="85"/>
      <c r="E599" s="85"/>
      <c r="F599" s="85"/>
      <c r="G599" s="85"/>
      <c r="H599" s="85"/>
      <c r="I599" s="85"/>
      <c r="J599" s="85"/>
    </row>
    <row r="600" ht="12.75" customHeight="1">
      <c r="A600" s="85"/>
      <c r="B600" s="85"/>
      <c r="C600" s="85"/>
      <c r="D600" s="85"/>
      <c r="E600" s="85"/>
      <c r="F600" s="85"/>
      <c r="G600" s="85"/>
      <c r="H600" s="85"/>
      <c r="I600" s="85"/>
      <c r="J600" s="85"/>
    </row>
    <row r="601" ht="12.75" customHeight="1">
      <c r="A601" s="85"/>
      <c r="B601" s="85"/>
      <c r="C601" s="85"/>
      <c r="D601" s="85"/>
      <c r="E601" s="85"/>
      <c r="F601" s="85"/>
      <c r="G601" s="85"/>
      <c r="H601" s="85"/>
      <c r="I601" s="85"/>
      <c r="J601" s="85"/>
    </row>
    <row r="602" ht="12.75" customHeight="1">
      <c r="A602" s="85"/>
      <c r="B602" s="85"/>
      <c r="C602" s="85"/>
      <c r="D602" s="85"/>
      <c r="E602" s="85"/>
      <c r="F602" s="85"/>
      <c r="G602" s="85"/>
      <c r="H602" s="85"/>
      <c r="I602" s="85"/>
      <c r="J602" s="85"/>
    </row>
    <row r="603" ht="12.75" customHeight="1">
      <c r="A603" s="85"/>
      <c r="B603" s="85"/>
      <c r="C603" s="85"/>
      <c r="D603" s="85"/>
      <c r="E603" s="85"/>
      <c r="F603" s="85"/>
      <c r="G603" s="85"/>
      <c r="H603" s="85"/>
      <c r="I603" s="85"/>
      <c r="J603" s="85"/>
    </row>
    <row r="604" ht="12.75" customHeight="1">
      <c r="A604" s="85"/>
      <c r="B604" s="85"/>
      <c r="C604" s="85"/>
      <c r="D604" s="85"/>
      <c r="E604" s="85"/>
      <c r="F604" s="85"/>
      <c r="G604" s="85"/>
      <c r="H604" s="85"/>
      <c r="I604" s="85"/>
      <c r="J604" s="85"/>
    </row>
    <row r="605" ht="12.75" customHeight="1">
      <c r="A605" s="85"/>
      <c r="B605" s="85"/>
      <c r="C605" s="85"/>
      <c r="D605" s="85"/>
      <c r="E605" s="85"/>
      <c r="F605" s="85"/>
      <c r="G605" s="85"/>
      <c r="H605" s="85"/>
      <c r="I605" s="85"/>
      <c r="J605" s="85"/>
    </row>
    <row r="606" ht="12.75" customHeight="1">
      <c r="A606" s="85"/>
      <c r="B606" s="85"/>
      <c r="C606" s="85"/>
      <c r="D606" s="85"/>
      <c r="E606" s="85"/>
      <c r="F606" s="85"/>
      <c r="G606" s="85"/>
      <c r="H606" s="85"/>
      <c r="I606" s="85"/>
      <c r="J606" s="85"/>
    </row>
    <row r="607" ht="12.75" customHeight="1">
      <c r="A607" s="85"/>
      <c r="B607" s="85"/>
      <c r="C607" s="85"/>
      <c r="D607" s="85"/>
      <c r="E607" s="85"/>
      <c r="F607" s="85"/>
      <c r="G607" s="85"/>
      <c r="H607" s="85"/>
      <c r="I607" s="85"/>
      <c r="J607" s="85"/>
    </row>
    <row r="608" ht="12.75" customHeight="1">
      <c r="A608" s="85"/>
      <c r="B608" s="85"/>
      <c r="C608" s="85"/>
      <c r="D608" s="85"/>
      <c r="E608" s="85"/>
      <c r="F608" s="85"/>
      <c r="G608" s="85"/>
      <c r="H608" s="85"/>
      <c r="I608" s="85"/>
      <c r="J608" s="85"/>
    </row>
    <row r="609" ht="12.75" customHeight="1">
      <c r="A609" s="85"/>
      <c r="B609" s="85"/>
      <c r="C609" s="85"/>
      <c r="D609" s="85"/>
      <c r="E609" s="85"/>
      <c r="F609" s="85"/>
      <c r="G609" s="85"/>
      <c r="H609" s="85"/>
      <c r="I609" s="85"/>
      <c r="J609" s="85"/>
    </row>
    <row r="610" ht="12.75" customHeight="1">
      <c r="A610" s="85"/>
      <c r="B610" s="85"/>
      <c r="C610" s="85"/>
      <c r="D610" s="85"/>
      <c r="E610" s="85"/>
      <c r="F610" s="85"/>
      <c r="G610" s="85"/>
      <c r="H610" s="85"/>
      <c r="I610" s="85"/>
      <c r="J610" s="85"/>
    </row>
    <row r="611" ht="12.75" customHeight="1">
      <c r="A611" s="85"/>
      <c r="B611" s="85"/>
      <c r="C611" s="85"/>
      <c r="D611" s="85"/>
      <c r="E611" s="85"/>
      <c r="F611" s="85"/>
      <c r="G611" s="85"/>
      <c r="H611" s="85"/>
      <c r="I611" s="85"/>
      <c r="J611" s="85"/>
    </row>
    <row r="612" ht="12.75" customHeight="1">
      <c r="A612" s="85"/>
      <c r="B612" s="85"/>
      <c r="C612" s="85"/>
      <c r="D612" s="85"/>
      <c r="E612" s="85"/>
      <c r="F612" s="85"/>
      <c r="G612" s="85"/>
      <c r="H612" s="85"/>
      <c r="I612" s="85"/>
      <c r="J612" s="85"/>
    </row>
    <row r="613" ht="12.75" customHeight="1">
      <c r="A613" s="85"/>
      <c r="B613" s="85"/>
      <c r="C613" s="85"/>
      <c r="D613" s="85"/>
      <c r="E613" s="85"/>
      <c r="F613" s="85"/>
      <c r="G613" s="85"/>
      <c r="H613" s="85"/>
      <c r="I613" s="85"/>
      <c r="J613" s="85"/>
    </row>
    <row r="614" ht="12.75" customHeight="1">
      <c r="A614" s="85"/>
      <c r="B614" s="85"/>
      <c r="C614" s="85"/>
      <c r="D614" s="85"/>
      <c r="E614" s="85"/>
      <c r="F614" s="85"/>
      <c r="G614" s="85"/>
      <c r="H614" s="85"/>
      <c r="I614" s="85"/>
      <c r="J614" s="85"/>
    </row>
    <row r="615" ht="12.75" customHeight="1">
      <c r="A615" s="85"/>
      <c r="B615" s="85"/>
      <c r="C615" s="85"/>
      <c r="D615" s="85"/>
      <c r="E615" s="85"/>
      <c r="F615" s="85"/>
      <c r="G615" s="85"/>
      <c r="H615" s="85"/>
      <c r="I615" s="85"/>
      <c r="J615" s="85"/>
    </row>
    <row r="616" ht="12.75" customHeight="1">
      <c r="A616" s="85"/>
      <c r="B616" s="85"/>
      <c r="C616" s="85"/>
      <c r="D616" s="85"/>
      <c r="E616" s="85"/>
      <c r="F616" s="85"/>
      <c r="G616" s="85"/>
      <c r="H616" s="85"/>
      <c r="I616" s="85"/>
      <c r="J616" s="85"/>
    </row>
    <row r="617" ht="12.75" customHeight="1">
      <c r="A617" s="85"/>
      <c r="B617" s="85"/>
      <c r="C617" s="85"/>
      <c r="D617" s="85"/>
      <c r="E617" s="85"/>
      <c r="F617" s="85"/>
      <c r="G617" s="85"/>
      <c r="H617" s="85"/>
      <c r="I617" s="85"/>
      <c r="J617" s="85"/>
    </row>
    <row r="618" ht="12.75" customHeight="1">
      <c r="A618" s="85"/>
      <c r="B618" s="85"/>
      <c r="C618" s="85"/>
      <c r="D618" s="85"/>
      <c r="E618" s="85"/>
      <c r="F618" s="85"/>
      <c r="G618" s="85"/>
      <c r="H618" s="85"/>
      <c r="I618" s="85"/>
      <c r="J618" s="85"/>
    </row>
    <row r="619" ht="12.75" customHeight="1">
      <c r="A619" s="85"/>
      <c r="B619" s="85"/>
      <c r="C619" s="85"/>
      <c r="D619" s="85"/>
      <c r="E619" s="85"/>
      <c r="F619" s="85"/>
      <c r="G619" s="85"/>
      <c r="H619" s="85"/>
      <c r="I619" s="85"/>
      <c r="J619" s="85"/>
    </row>
    <row r="620" ht="12.75" customHeight="1">
      <c r="A620" s="85"/>
      <c r="B620" s="85"/>
      <c r="C620" s="85"/>
      <c r="D620" s="85"/>
      <c r="E620" s="85"/>
      <c r="F620" s="85"/>
      <c r="G620" s="85"/>
      <c r="H620" s="85"/>
      <c r="I620" s="85"/>
      <c r="J620" s="85"/>
    </row>
    <row r="621" ht="12.75" customHeight="1">
      <c r="A621" s="85"/>
      <c r="B621" s="85"/>
      <c r="C621" s="85"/>
      <c r="D621" s="85"/>
      <c r="E621" s="85"/>
      <c r="F621" s="85"/>
      <c r="G621" s="85"/>
      <c r="H621" s="85"/>
      <c r="I621" s="85"/>
      <c r="J621" s="85"/>
    </row>
    <row r="622" ht="12.75" customHeight="1">
      <c r="A622" s="85"/>
      <c r="B622" s="85"/>
      <c r="C622" s="85"/>
      <c r="D622" s="85"/>
      <c r="E622" s="85"/>
      <c r="F622" s="85"/>
      <c r="G622" s="85"/>
      <c r="H622" s="85"/>
      <c r="I622" s="85"/>
      <c r="J622" s="85"/>
    </row>
    <row r="623" ht="12.75" customHeight="1">
      <c r="A623" s="85"/>
      <c r="B623" s="85"/>
      <c r="C623" s="85"/>
      <c r="D623" s="85"/>
      <c r="E623" s="85"/>
      <c r="F623" s="85"/>
      <c r="G623" s="85"/>
      <c r="H623" s="85"/>
      <c r="I623" s="85"/>
      <c r="J623" s="85"/>
    </row>
    <row r="624" ht="12.75" customHeight="1">
      <c r="A624" s="85"/>
      <c r="B624" s="85"/>
      <c r="C624" s="85"/>
      <c r="D624" s="85"/>
      <c r="E624" s="85"/>
      <c r="F624" s="85"/>
      <c r="G624" s="85"/>
      <c r="H624" s="85"/>
      <c r="I624" s="85"/>
      <c r="J624" s="85"/>
    </row>
    <row r="625" ht="12.75" customHeight="1">
      <c r="A625" s="85"/>
      <c r="B625" s="85"/>
      <c r="C625" s="85"/>
      <c r="D625" s="85"/>
      <c r="E625" s="85"/>
      <c r="F625" s="85"/>
      <c r="G625" s="85"/>
      <c r="H625" s="85"/>
      <c r="I625" s="85"/>
      <c r="J625" s="85"/>
    </row>
    <row r="626" ht="12.75" customHeight="1">
      <c r="A626" s="85"/>
      <c r="B626" s="85"/>
      <c r="C626" s="85"/>
      <c r="D626" s="85"/>
      <c r="E626" s="85"/>
      <c r="F626" s="85"/>
      <c r="G626" s="85"/>
      <c r="H626" s="85"/>
      <c r="I626" s="85"/>
      <c r="J626" s="85"/>
    </row>
    <row r="627" ht="12.75" customHeight="1">
      <c r="A627" s="85"/>
      <c r="B627" s="85"/>
      <c r="C627" s="85"/>
      <c r="D627" s="85"/>
      <c r="E627" s="85"/>
      <c r="F627" s="85"/>
      <c r="G627" s="85"/>
      <c r="H627" s="85"/>
      <c r="I627" s="85"/>
      <c r="J627" s="85"/>
    </row>
    <row r="628" ht="12.75" customHeight="1">
      <c r="A628" s="85"/>
      <c r="B628" s="85"/>
      <c r="C628" s="85"/>
      <c r="D628" s="85"/>
      <c r="E628" s="85"/>
      <c r="F628" s="85"/>
      <c r="G628" s="85"/>
      <c r="H628" s="85"/>
      <c r="I628" s="85"/>
      <c r="J628" s="85"/>
    </row>
    <row r="629" ht="12.75" customHeight="1">
      <c r="A629" s="85"/>
      <c r="B629" s="85"/>
      <c r="C629" s="85"/>
      <c r="D629" s="85"/>
      <c r="E629" s="85"/>
      <c r="F629" s="85"/>
      <c r="G629" s="85"/>
      <c r="H629" s="85"/>
      <c r="I629" s="85"/>
      <c r="J629" s="85"/>
    </row>
    <row r="630" ht="12.75" customHeight="1">
      <c r="A630" s="85"/>
      <c r="B630" s="85"/>
      <c r="C630" s="85"/>
      <c r="D630" s="85"/>
      <c r="E630" s="85"/>
      <c r="F630" s="85"/>
      <c r="G630" s="85"/>
      <c r="H630" s="85"/>
      <c r="I630" s="85"/>
      <c r="J630" s="85"/>
    </row>
    <row r="631" ht="12.75" customHeight="1">
      <c r="A631" s="85"/>
      <c r="B631" s="85"/>
      <c r="C631" s="85"/>
      <c r="D631" s="85"/>
      <c r="E631" s="85"/>
      <c r="F631" s="85"/>
      <c r="G631" s="85"/>
      <c r="H631" s="85"/>
      <c r="I631" s="85"/>
      <c r="J631" s="85"/>
    </row>
    <row r="632" ht="12.75" customHeight="1">
      <c r="A632" s="85"/>
      <c r="B632" s="85"/>
      <c r="C632" s="85"/>
      <c r="D632" s="85"/>
      <c r="E632" s="85"/>
      <c r="F632" s="85"/>
      <c r="G632" s="85"/>
      <c r="H632" s="85"/>
      <c r="I632" s="85"/>
      <c r="J632" s="85"/>
    </row>
    <row r="633" ht="12.75" customHeight="1">
      <c r="A633" s="85"/>
      <c r="B633" s="85"/>
      <c r="C633" s="85"/>
      <c r="D633" s="85"/>
      <c r="E633" s="85"/>
      <c r="F633" s="85"/>
      <c r="G633" s="85"/>
      <c r="H633" s="85"/>
      <c r="I633" s="85"/>
      <c r="J633" s="85"/>
    </row>
    <row r="634" ht="12.75" customHeight="1">
      <c r="A634" s="85"/>
      <c r="B634" s="85"/>
      <c r="C634" s="85"/>
      <c r="D634" s="85"/>
      <c r="E634" s="85"/>
      <c r="F634" s="85"/>
      <c r="G634" s="85"/>
      <c r="H634" s="85"/>
      <c r="I634" s="85"/>
      <c r="J634" s="85"/>
    </row>
    <row r="635" ht="12.75" customHeight="1">
      <c r="A635" s="85"/>
      <c r="B635" s="85"/>
      <c r="C635" s="85"/>
      <c r="D635" s="85"/>
      <c r="E635" s="85"/>
      <c r="F635" s="85"/>
      <c r="G635" s="85"/>
      <c r="H635" s="85"/>
      <c r="I635" s="85"/>
      <c r="J635" s="85"/>
    </row>
    <row r="636" ht="12.75" customHeight="1">
      <c r="A636" s="85"/>
      <c r="B636" s="85"/>
      <c r="C636" s="85"/>
      <c r="D636" s="85"/>
      <c r="E636" s="85"/>
      <c r="F636" s="85"/>
      <c r="G636" s="85"/>
      <c r="H636" s="85"/>
      <c r="I636" s="85"/>
      <c r="J636" s="85"/>
    </row>
    <row r="637" ht="12.75" customHeight="1">
      <c r="A637" s="85"/>
      <c r="B637" s="85"/>
      <c r="C637" s="85"/>
      <c r="D637" s="85"/>
      <c r="E637" s="85"/>
      <c r="F637" s="85"/>
      <c r="G637" s="85"/>
      <c r="H637" s="85"/>
      <c r="I637" s="85"/>
      <c r="J637" s="85"/>
    </row>
    <row r="638" ht="12.75" customHeight="1">
      <c r="A638" s="85"/>
      <c r="B638" s="85"/>
      <c r="C638" s="85"/>
      <c r="D638" s="85"/>
      <c r="E638" s="85"/>
      <c r="F638" s="85"/>
      <c r="G638" s="85"/>
      <c r="H638" s="85"/>
      <c r="I638" s="85"/>
      <c r="J638" s="85"/>
    </row>
    <row r="639" ht="12.75" customHeight="1">
      <c r="A639" s="85"/>
      <c r="B639" s="85"/>
      <c r="C639" s="85"/>
      <c r="D639" s="85"/>
      <c r="E639" s="85"/>
      <c r="F639" s="85"/>
      <c r="G639" s="85"/>
      <c r="H639" s="85"/>
      <c r="I639" s="85"/>
      <c r="J639" s="85"/>
    </row>
    <row r="640" ht="12.75" customHeight="1">
      <c r="A640" s="85"/>
      <c r="B640" s="85"/>
      <c r="C640" s="85"/>
      <c r="D640" s="85"/>
      <c r="E640" s="85"/>
      <c r="F640" s="85"/>
      <c r="G640" s="85"/>
      <c r="H640" s="85"/>
      <c r="I640" s="85"/>
      <c r="J640" s="85"/>
    </row>
    <row r="641" ht="12.75" customHeight="1">
      <c r="A641" s="85"/>
      <c r="B641" s="85"/>
      <c r="C641" s="85"/>
      <c r="D641" s="85"/>
      <c r="E641" s="85"/>
      <c r="F641" s="85"/>
      <c r="G641" s="85"/>
      <c r="H641" s="85"/>
      <c r="I641" s="85"/>
      <c r="J641" s="85"/>
    </row>
    <row r="642" ht="12.75" customHeight="1">
      <c r="A642" s="85"/>
      <c r="B642" s="85"/>
      <c r="C642" s="85"/>
      <c r="D642" s="85"/>
      <c r="E642" s="85"/>
      <c r="F642" s="85"/>
      <c r="G642" s="85"/>
      <c r="H642" s="85"/>
      <c r="I642" s="85"/>
      <c r="J642" s="85"/>
    </row>
    <row r="643" ht="12.75" customHeight="1">
      <c r="A643" s="85"/>
      <c r="B643" s="85"/>
      <c r="C643" s="85"/>
      <c r="D643" s="85"/>
      <c r="E643" s="85"/>
      <c r="F643" s="85"/>
      <c r="G643" s="85"/>
      <c r="H643" s="85"/>
      <c r="I643" s="85"/>
      <c r="J643" s="85"/>
    </row>
    <row r="644" ht="12.75" customHeight="1">
      <c r="A644" s="85"/>
      <c r="B644" s="85"/>
      <c r="C644" s="85"/>
      <c r="D644" s="85"/>
      <c r="E644" s="85"/>
      <c r="F644" s="85"/>
      <c r="G644" s="85"/>
      <c r="H644" s="85"/>
      <c r="I644" s="85"/>
      <c r="J644" s="85"/>
    </row>
    <row r="645" ht="12.75" customHeight="1">
      <c r="A645" s="85"/>
      <c r="B645" s="85"/>
      <c r="C645" s="85"/>
      <c r="D645" s="85"/>
      <c r="E645" s="85"/>
      <c r="F645" s="85"/>
      <c r="G645" s="85"/>
      <c r="H645" s="85"/>
      <c r="I645" s="85"/>
      <c r="J645" s="85"/>
    </row>
    <row r="646" ht="12.75" customHeight="1">
      <c r="A646" s="85"/>
      <c r="B646" s="85"/>
      <c r="C646" s="85"/>
      <c r="D646" s="85"/>
      <c r="E646" s="85"/>
      <c r="F646" s="85"/>
      <c r="G646" s="85"/>
      <c r="H646" s="85"/>
      <c r="I646" s="85"/>
      <c r="J646" s="85"/>
    </row>
    <row r="647" ht="12.75" customHeight="1">
      <c r="A647" s="85"/>
      <c r="B647" s="85"/>
      <c r="C647" s="85"/>
      <c r="D647" s="85"/>
      <c r="E647" s="85"/>
      <c r="F647" s="85"/>
      <c r="G647" s="85"/>
      <c r="H647" s="85"/>
      <c r="I647" s="85"/>
      <c r="J647" s="85"/>
    </row>
    <row r="648" ht="12.75" customHeight="1">
      <c r="A648" s="85"/>
      <c r="B648" s="85"/>
      <c r="C648" s="85"/>
      <c r="D648" s="85"/>
      <c r="E648" s="85"/>
      <c r="F648" s="85"/>
      <c r="G648" s="85"/>
      <c r="H648" s="85"/>
      <c r="I648" s="85"/>
      <c r="J648" s="85"/>
    </row>
    <row r="649" ht="12.75" customHeight="1">
      <c r="A649" s="85"/>
      <c r="B649" s="85"/>
      <c r="C649" s="85"/>
      <c r="D649" s="85"/>
      <c r="E649" s="85"/>
      <c r="F649" s="85"/>
      <c r="G649" s="85"/>
      <c r="H649" s="85"/>
      <c r="I649" s="85"/>
      <c r="J649" s="85"/>
    </row>
    <row r="650" ht="12.75" customHeight="1">
      <c r="A650" s="85"/>
      <c r="B650" s="85"/>
      <c r="C650" s="85"/>
      <c r="D650" s="85"/>
      <c r="E650" s="85"/>
      <c r="F650" s="85"/>
      <c r="G650" s="85"/>
      <c r="H650" s="85"/>
      <c r="I650" s="85"/>
      <c r="J650" s="85"/>
    </row>
    <row r="651" ht="12.75" customHeight="1">
      <c r="A651" s="85"/>
      <c r="B651" s="85"/>
      <c r="C651" s="85"/>
      <c r="D651" s="85"/>
      <c r="E651" s="85"/>
      <c r="F651" s="85"/>
      <c r="G651" s="85"/>
      <c r="H651" s="85"/>
      <c r="I651" s="85"/>
      <c r="J651" s="85"/>
    </row>
    <row r="652" ht="12.75" customHeight="1">
      <c r="A652" s="85"/>
      <c r="B652" s="85"/>
      <c r="C652" s="85"/>
      <c r="D652" s="85"/>
      <c r="E652" s="85"/>
      <c r="F652" s="85"/>
      <c r="G652" s="85"/>
      <c r="H652" s="85"/>
      <c r="I652" s="85"/>
      <c r="J652" s="85"/>
    </row>
    <row r="653" ht="12.75" customHeight="1">
      <c r="A653" s="85"/>
      <c r="B653" s="85"/>
      <c r="C653" s="85"/>
      <c r="D653" s="85"/>
      <c r="E653" s="85"/>
      <c r="F653" s="85"/>
      <c r="G653" s="85"/>
      <c r="H653" s="85"/>
      <c r="I653" s="85"/>
      <c r="J653" s="85"/>
    </row>
    <row r="654" ht="12.75" customHeight="1">
      <c r="A654" s="85"/>
      <c r="B654" s="85"/>
      <c r="C654" s="85"/>
      <c r="D654" s="85"/>
      <c r="E654" s="85"/>
      <c r="F654" s="85"/>
      <c r="G654" s="85"/>
      <c r="H654" s="85"/>
      <c r="I654" s="85"/>
      <c r="J654" s="85"/>
    </row>
    <row r="655" ht="12.75" customHeight="1">
      <c r="A655" s="85"/>
      <c r="B655" s="85"/>
      <c r="C655" s="85"/>
      <c r="D655" s="85"/>
      <c r="E655" s="85"/>
      <c r="F655" s="85"/>
      <c r="G655" s="85"/>
      <c r="H655" s="85"/>
      <c r="I655" s="85"/>
      <c r="J655" s="85"/>
    </row>
    <row r="656" ht="12.75" customHeight="1">
      <c r="A656" s="85"/>
      <c r="B656" s="85"/>
      <c r="C656" s="85"/>
      <c r="D656" s="85"/>
      <c r="E656" s="85"/>
      <c r="F656" s="85"/>
      <c r="G656" s="85"/>
      <c r="H656" s="85"/>
      <c r="I656" s="85"/>
      <c r="J656" s="85"/>
    </row>
    <row r="657" ht="12.75" customHeight="1">
      <c r="A657" s="85"/>
      <c r="B657" s="85"/>
      <c r="C657" s="85"/>
      <c r="D657" s="85"/>
      <c r="E657" s="85"/>
      <c r="F657" s="85"/>
      <c r="G657" s="85"/>
      <c r="H657" s="85"/>
      <c r="I657" s="85"/>
      <c r="J657" s="85"/>
    </row>
    <row r="658" ht="12.75" customHeight="1">
      <c r="A658" s="85"/>
      <c r="B658" s="85"/>
      <c r="C658" s="85"/>
      <c r="D658" s="85"/>
      <c r="E658" s="85"/>
      <c r="F658" s="85"/>
      <c r="G658" s="85"/>
      <c r="H658" s="85"/>
      <c r="I658" s="85"/>
      <c r="J658" s="85"/>
    </row>
    <row r="659" ht="12.75" customHeight="1">
      <c r="A659" s="85"/>
      <c r="B659" s="85"/>
      <c r="C659" s="85"/>
      <c r="D659" s="85"/>
      <c r="E659" s="85"/>
      <c r="F659" s="85"/>
      <c r="G659" s="85"/>
      <c r="H659" s="85"/>
      <c r="I659" s="85"/>
      <c r="J659" s="85"/>
    </row>
    <row r="660" ht="12.75" customHeight="1">
      <c r="A660" s="85"/>
      <c r="B660" s="85"/>
      <c r="C660" s="85"/>
      <c r="D660" s="85"/>
      <c r="E660" s="85"/>
      <c r="F660" s="85"/>
      <c r="G660" s="85"/>
      <c r="H660" s="85"/>
      <c r="I660" s="85"/>
      <c r="J660" s="85"/>
    </row>
    <row r="661" ht="12.75" customHeight="1">
      <c r="A661" s="85"/>
      <c r="B661" s="85"/>
      <c r="C661" s="85"/>
      <c r="D661" s="85"/>
      <c r="E661" s="85"/>
      <c r="F661" s="85"/>
      <c r="G661" s="85"/>
      <c r="H661" s="85"/>
      <c r="I661" s="85"/>
      <c r="J661" s="85"/>
    </row>
    <row r="662" ht="12.75" customHeight="1">
      <c r="A662" s="85"/>
      <c r="B662" s="85"/>
      <c r="C662" s="85"/>
      <c r="D662" s="85"/>
      <c r="E662" s="85"/>
      <c r="F662" s="85"/>
      <c r="G662" s="85"/>
      <c r="H662" s="85"/>
      <c r="I662" s="85"/>
      <c r="J662" s="85"/>
    </row>
    <row r="663" ht="12.75" customHeight="1">
      <c r="A663" s="85"/>
      <c r="B663" s="85"/>
      <c r="C663" s="85"/>
      <c r="D663" s="85"/>
      <c r="E663" s="85"/>
      <c r="F663" s="85"/>
      <c r="G663" s="85"/>
      <c r="H663" s="85"/>
      <c r="I663" s="85"/>
      <c r="J663" s="85"/>
    </row>
    <row r="664" ht="12.75" customHeight="1">
      <c r="A664" s="85"/>
      <c r="B664" s="85"/>
      <c r="C664" s="85"/>
      <c r="D664" s="85"/>
      <c r="E664" s="85"/>
      <c r="F664" s="85"/>
      <c r="G664" s="85"/>
      <c r="H664" s="85"/>
      <c r="I664" s="85"/>
      <c r="J664" s="85"/>
    </row>
    <row r="665" ht="12.75" customHeight="1">
      <c r="A665" s="85"/>
      <c r="B665" s="85"/>
      <c r="C665" s="85"/>
      <c r="D665" s="85"/>
      <c r="E665" s="85"/>
      <c r="F665" s="85"/>
      <c r="G665" s="85"/>
      <c r="H665" s="85"/>
      <c r="I665" s="85"/>
      <c r="J665" s="85"/>
    </row>
    <row r="666" ht="12.75" customHeight="1">
      <c r="A666" s="85"/>
      <c r="B666" s="85"/>
      <c r="C666" s="85"/>
      <c r="D666" s="85"/>
      <c r="E666" s="85"/>
      <c r="F666" s="85"/>
      <c r="G666" s="85"/>
      <c r="H666" s="85"/>
      <c r="I666" s="85"/>
      <c r="J666" s="85"/>
    </row>
    <row r="667" ht="12.75" customHeight="1">
      <c r="A667" s="85"/>
      <c r="B667" s="85"/>
      <c r="C667" s="85"/>
      <c r="D667" s="85"/>
      <c r="E667" s="85"/>
      <c r="F667" s="85"/>
      <c r="G667" s="85"/>
      <c r="H667" s="85"/>
      <c r="I667" s="85"/>
      <c r="J667" s="85"/>
    </row>
    <row r="668" ht="12.75" customHeight="1">
      <c r="A668" s="85"/>
      <c r="B668" s="85"/>
      <c r="C668" s="85"/>
      <c r="D668" s="85"/>
      <c r="E668" s="85"/>
      <c r="F668" s="85"/>
      <c r="G668" s="85"/>
      <c r="H668" s="85"/>
      <c r="I668" s="85"/>
      <c r="J668" s="85"/>
    </row>
    <row r="669" ht="12.75" customHeight="1">
      <c r="A669" s="85"/>
      <c r="B669" s="85"/>
      <c r="C669" s="85"/>
      <c r="D669" s="85"/>
      <c r="E669" s="85"/>
      <c r="F669" s="85"/>
      <c r="G669" s="85"/>
      <c r="H669" s="85"/>
      <c r="I669" s="85"/>
      <c r="J669" s="85"/>
    </row>
    <row r="670" ht="12.75" customHeight="1">
      <c r="A670" s="85"/>
      <c r="B670" s="85"/>
      <c r="C670" s="85"/>
      <c r="D670" s="85"/>
      <c r="E670" s="85"/>
      <c r="F670" s="85"/>
      <c r="G670" s="85"/>
      <c r="H670" s="85"/>
      <c r="I670" s="85"/>
      <c r="J670" s="85"/>
    </row>
    <row r="671" ht="12.75" customHeight="1">
      <c r="A671" s="85"/>
      <c r="B671" s="85"/>
      <c r="C671" s="85"/>
      <c r="D671" s="85"/>
      <c r="E671" s="85"/>
      <c r="F671" s="85"/>
      <c r="G671" s="85"/>
      <c r="H671" s="85"/>
      <c r="I671" s="85"/>
      <c r="J671" s="85"/>
    </row>
    <row r="672" ht="12.75" customHeight="1">
      <c r="A672" s="85"/>
      <c r="B672" s="85"/>
      <c r="C672" s="85"/>
      <c r="D672" s="85"/>
      <c r="E672" s="85"/>
      <c r="F672" s="85"/>
      <c r="G672" s="85"/>
      <c r="H672" s="85"/>
      <c r="I672" s="85"/>
      <c r="J672" s="85"/>
    </row>
    <row r="673" ht="12.75" customHeight="1">
      <c r="A673" s="85"/>
      <c r="B673" s="85"/>
      <c r="C673" s="85"/>
      <c r="D673" s="85"/>
      <c r="E673" s="85"/>
      <c r="F673" s="85"/>
      <c r="G673" s="85"/>
      <c r="H673" s="85"/>
      <c r="I673" s="85"/>
      <c r="J673" s="85"/>
    </row>
    <row r="674" ht="12.75" customHeight="1">
      <c r="A674" s="85"/>
      <c r="B674" s="85"/>
      <c r="C674" s="85"/>
      <c r="D674" s="85"/>
      <c r="E674" s="85"/>
      <c r="F674" s="85"/>
      <c r="G674" s="85"/>
      <c r="H674" s="85"/>
      <c r="I674" s="85"/>
      <c r="J674" s="85"/>
    </row>
    <row r="675" ht="12.75" customHeight="1">
      <c r="A675" s="85"/>
      <c r="B675" s="85"/>
      <c r="C675" s="85"/>
      <c r="D675" s="85"/>
      <c r="E675" s="85"/>
      <c r="F675" s="85"/>
      <c r="G675" s="85"/>
      <c r="H675" s="85"/>
      <c r="I675" s="85"/>
      <c r="J675" s="85"/>
    </row>
    <row r="676" ht="12.75" customHeight="1">
      <c r="A676" s="85"/>
      <c r="B676" s="85"/>
      <c r="C676" s="85"/>
      <c r="D676" s="85"/>
      <c r="E676" s="85"/>
      <c r="F676" s="85"/>
      <c r="G676" s="85"/>
      <c r="H676" s="85"/>
      <c r="I676" s="85"/>
      <c r="J676" s="85"/>
    </row>
    <row r="677" ht="12.75" customHeight="1">
      <c r="A677" s="85"/>
      <c r="B677" s="85"/>
      <c r="C677" s="85"/>
      <c r="D677" s="85"/>
      <c r="E677" s="85"/>
      <c r="F677" s="85"/>
      <c r="G677" s="85"/>
      <c r="H677" s="85"/>
      <c r="I677" s="85"/>
      <c r="J677" s="85"/>
    </row>
    <row r="678" ht="12.75" customHeight="1">
      <c r="A678" s="85"/>
      <c r="B678" s="85"/>
      <c r="C678" s="85"/>
      <c r="D678" s="85"/>
      <c r="E678" s="85"/>
      <c r="F678" s="85"/>
      <c r="G678" s="85"/>
      <c r="H678" s="85"/>
      <c r="I678" s="85"/>
      <c r="J678" s="85"/>
    </row>
    <row r="679" ht="12.75" customHeight="1">
      <c r="A679" s="85"/>
      <c r="B679" s="85"/>
      <c r="C679" s="85"/>
      <c r="D679" s="85"/>
      <c r="E679" s="85"/>
      <c r="F679" s="85"/>
      <c r="G679" s="85"/>
      <c r="H679" s="85"/>
      <c r="I679" s="85"/>
      <c r="J679" s="85"/>
    </row>
    <row r="680" ht="12.75" customHeight="1">
      <c r="A680" s="85"/>
      <c r="B680" s="85"/>
      <c r="C680" s="85"/>
      <c r="D680" s="85"/>
      <c r="E680" s="85"/>
      <c r="F680" s="85"/>
      <c r="G680" s="85"/>
      <c r="H680" s="85"/>
      <c r="I680" s="85"/>
      <c r="J680" s="85"/>
    </row>
    <row r="681" ht="12.75" customHeight="1">
      <c r="A681" s="85"/>
      <c r="B681" s="85"/>
      <c r="C681" s="85"/>
      <c r="D681" s="85"/>
      <c r="E681" s="85"/>
      <c r="F681" s="85"/>
      <c r="G681" s="85"/>
      <c r="H681" s="85"/>
      <c r="I681" s="85"/>
      <c r="J681" s="85"/>
    </row>
    <row r="682" ht="12.75" customHeight="1">
      <c r="A682" s="85"/>
      <c r="B682" s="85"/>
      <c r="C682" s="85"/>
      <c r="D682" s="85"/>
      <c r="E682" s="85"/>
      <c r="F682" s="85"/>
      <c r="G682" s="85"/>
      <c r="H682" s="85"/>
      <c r="I682" s="85"/>
      <c r="J682" s="85"/>
    </row>
    <row r="683" ht="12.75" customHeight="1">
      <c r="A683" s="85"/>
      <c r="B683" s="85"/>
      <c r="C683" s="85"/>
      <c r="D683" s="85"/>
      <c r="E683" s="85"/>
      <c r="F683" s="85"/>
      <c r="G683" s="85"/>
      <c r="H683" s="85"/>
      <c r="I683" s="85"/>
      <c r="J683" s="85"/>
    </row>
    <row r="684" ht="12.75" customHeight="1">
      <c r="A684" s="85"/>
      <c r="B684" s="85"/>
      <c r="C684" s="85"/>
      <c r="D684" s="85"/>
      <c r="E684" s="85"/>
      <c r="F684" s="85"/>
      <c r="G684" s="85"/>
      <c r="H684" s="85"/>
      <c r="I684" s="85"/>
      <c r="J684" s="85"/>
    </row>
    <row r="685" ht="12.75" customHeight="1">
      <c r="A685" s="85"/>
      <c r="B685" s="85"/>
      <c r="C685" s="85"/>
      <c r="D685" s="85"/>
      <c r="E685" s="85"/>
      <c r="F685" s="85"/>
      <c r="G685" s="85"/>
      <c r="H685" s="85"/>
      <c r="I685" s="85"/>
      <c r="J685" s="85"/>
    </row>
    <row r="686" ht="12.75" customHeight="1">
      <c r="A686" s="85"/>
      <c r="B686" s="85"/>
      <c r="C686" s="85"/>
      <c r="D686" s="85"/>
      <c r="E686" s="85"/>
      <c r="F686" s="85"/>
      <c r="G686" s="85"/>
      <c r="H686" s="85"/>
      <c r="I686" s="85"/>
      <c r="J686" s="85"/>
    </row>
    <row r="687" ht="12.75" customHeight="1">
      <c r="A687" s="85"/>
      <c r="B687" s="85"/>
      <c r="C687" s="85"/>
      <c r="D687" s="85"/>
      <c r="E687" s="85"/>
      <c r="F687" s="85"/>
      <c r="G687" s="85"/>
      <c r="H687" s="85"/>
      <c r="I687" s="85"/>
      <c r="J687" s="85"/>
    </row>
    <row r="688" ht="12.75" customHeight="1">
      <c r="A688" s="85"/>
      <c r="B688" s="85"/>
      <c r="C688" s="85"/>
      <c r="D688" s="85"/>
      <c r="E688" s="85"/>
      <c r="F688" s="85"/>
      <c r="G688" s="85"/>
      <c r="H688" s="85"/>
      <c r="I688" s="85"/>
      <c r="J688" s="85"/>
    </row>
    <row r="689" ht="12.75" customHeight="1">
      <c r="A689" s="85"/>
      <c r="B689" s="85"/>
      <c r="C689" s="85"/>
      <c r="D689" s="85"/>
      <c r="E689" s="85"/>
      <c r="F689" s="85"/>
      <c r="G689" s="85"/>
      <c r="H689" s="85"/>
      <c r="I689" s="85"/>
      <c r="J689" s="85"/>
    </row>
    <row r="690" ht="12.75" customHeight="1">
      <c r="A690" s="85"/>
      <c r="B690" s="85"/>
      <c r="C690" s="85"/>
      <c r="D690" s="85"/>
      <c r="E690" s="85"/>
      <c r="F690" s="85"/>
      <c r="G690" s="85"/>
      <c r="H690" s="85"/>
      <c r="I690" s="85"/>
      <c r="J690" s="85"/>
    </row>
    <row r="691" ht="12.75" customHeight="1">
      <c r="A691" s="85"/>
      <c r="B691" s="85"/>
      <c r="C691" s="85"/>
      <c r="D691" s="85"/>
      <c r="E691" s="85"/>
      <c r="F691" s="85"/>
      <c r="G691" s="85"/>
      <c r="H691" s="85"/>
      <c r="I691" s="85"/>
      <c r="J691" s="85"/>
    </row>
    <row r="692" ht="12.75" customHeight="1">
      <c r="A692" s="85"/>
      <c r="B692" s="85"/>
      <c r="C692" s="85"/>
      <c r="D692" s="85"/>
      <c r="E692" s="85"/>
      <c r="F692" s="85"/>
      <c r="G692" s="85"/>
      <c r="H692" s="85"/>
      <c r="I692" s="85"/>
      <c r="J692" s="85"/>
    </row>
    <row r="693" ht="12.75" customHeight="1">
      <c r="A693" s="85"/>
      <c r="B693" s="85"/>
      <c r="C693" s="85"/>
      <c r="D693" s="85"/>
      <c r="E693" s="85"/>
      <c r="F693" s="85"/>
      <c r="G693" s="85"/>
      <c r="H693" s="85"/>
      <c r="I693" s="85"/>
      <c r="J693" s="85"/>
    </row>
    <row r="694" ht="12.75" customHeight="1">
      <c r="A694" s="85"/>
      <c r="B694" s="85"/>
      <c r="C694" s="85"/>
      <c r="D694" s="85"/>
      <c r="E694" s="85"/>
      <c r="F694" s="85"/>
      <c r="G694" s="85"/>
      <c r="H694" s="85"/>
      <c r="I694" s="85"/>
      <c r="J694" s="85"/>
    </row>
    <row r="695" ht="12.75" customHeight="1">
      <c r="A695" s="85"/>
      <c r="B695" s="85"/>
      <c r="C695" s="85"/>
      <c r="D695" s="85"/>
      <c r="E695" s="85"/>
      <c r="F695" s="85"/>
      <c r="G695" s="85"/>
      <c r="H695" s="85"/>
      <c r="I695" s="85"/>
      <c r="J695" s="85"/>
    </row>
    <row r="696" ht="12.75" customHeight="1">
      <c r="A696" s="85"/>
      <c r="B696" s="85"/>
      <c r="C696" s="85"/>
      <c r="D696" s="85"/>
      <c r="E696" s="85"/>
      <c r="F696" s="85"/>
      <c r="G696" s="85"/>
      <c r="H696" s="85"/>
      <c r="I696" s="85"/>
      <c r="J696" s="85"/>
    </row>
    <row r="697" ht="12.75" customHeight="1">
      <c r="A697" s="85"/>
      <c r="B697" s="85"/>
      <c r="C697" s="85"/>
      <c r="D697" s="85"/>
      <c r="E697" s="85"/>
      <c r="F697" s="85"/>
      <c r="G697" s="85"/>
      <c r="H697" s="85"/>
      <c r="I697" s="85"/>
      <c r="J697" s="85"/>
    </row>
    <row r="698" ht="12.75" customHeight="1">
      <c r="A698" s="85"/>
      <c r="B698" s="85"/>
      <c r="C698" s="85"/>
      <c r="D698" s="85"/>
      <c r="E698" s="85"/>
      <c r="F698" s="85"/>
      <c r="G698" s="85"/>
      <c r="H698" s="85"/>
      <c r="I698" s="85"/>
      <c r="J698" s="85"/>
    </row>
    <row r="699" ht="12.75" customHeight="1">
      <c r="A699" s="85"/>
      <c r="B699" s="85"/>
      <c r="C699" s="85"/>
      <c r="D699" s="85"/>
      <c r="E699" s="85"/>
      <c r="F699" s="85"/>
      <c r="G699" s="85"/>
      <c r="H699" s="85"/>
      <c r="I699" s="85"/>
      <c r="J699" s="85"/>
    </row>
    <row r="700" ht="12.75" customHeight="1">
      <c r="A700" s="85"/>
      <c r="B700" s="85"/>
      <c r="C700" s="85"/>
      <c r="D700" s="85"/>
      <c r="E700" s="85"/>
      <c r="F700" s="85"/>
      <c r="G700" s="85"/>
      <c r="H700" s="85"/>
      <c r="I700" s="85"/>
      <c r="J700" s="85"/>
    </row>
    <row r="701" ht="12.75" customHeight="1">
      <c r="A701" s="85"/>
      <c r="B701" s="85"/>
      <c r="C701" s="85"/>
      <c r="D701" s="85"/>
      <c r="E701" s="85"/>
      <c r="F701" s="85"/>
      <c r="G701" s="85"/>
      <c r="H701" s="85"/>
      <c r="I701" s="85"/>
      <c r="J701" s="85"/>
    </row>
    <row r="702" ht="12.75" customHeight="1">
      <c r="A702" s="85"/>
      <c r="B702" s="85"/>
      <c r="C702" s="85"/>
      <c r="D702" s="85"/>
      <c r="E702" s="85"/>
      <c r="F702" s="85"/>
      <c r="G702" s="85"/>
      <c r="H702" s="85"/>
      <c r="I702" s="85"/>
      <c r="J702" s="85"/>
    </row>
    <row r="703" ht="12.75" customHeight="1">
      <c r="A703" s="85"/>
      <c r="B703" s="85"/>
      <c r="C703" s="85"/>
      <c r="D703" s="85"/>
      <c r="E703" s="85"/>
      <c r="F703" s="85"/>
      <c r="G703" s="85"/>
      <c r="H703" s="85"/>
      <c r="I703" s="85"/>
      <c r="J703" s="85"/>
    </row>
    <row r="704" ht="12.75" customHeight="1">
      <c r="A704" s="85"/>
      <c r="B704" s="85"/>
      <c r="C704" s="85"/>
      <c r="D704" s="85"/>
      <c r="E704" s="85"/>
      <c r="F704" s="85"/>
      <c r="G704" s="85"/>
      <c r="H704" s="85"/>
      <c r="I704" s="85"/>
      <c r="J704" s="85"/>
    </row>
    <row r="705" ht="12.75" customHeight="1">
      <c r="A705" s="85"/>
      <c r="B705" s="85"/>
      <c r="C705" s="85"/>
      <c r="D705" s="85"/>
      <c r="E705" s="85"/>
      <c r="F705" s="85"/>
      <c r="G705" s="85"/>
      <c r="H705" s="85"/>
      <c r="I705" s="85"/>
      <c r="J705" s="85"/>
    </row>
    <row r="706" ht="12.75" customHeight="1">
      <c r="A706" s="85"/>
      <c r="B706" s="85"/>
      <c r="C706" s="85"/>
      <c r="D706" s="85"/>
      <c r="E706" s="85"/>
      <c r="F706" s="85"/>
      <c r="G706" s="85"/>
      <c r="H706" s="85"/>
      <c r="I706" s="85"/>
      <c r="J706" s="85"/>
    </row>
    <row r="707" ht="12.75" customHeight="1">
      <c r="A707" s="85"/>
      <c r="B707" s="85"/>
      <c r="C707" s="85"/>
      <c r="D707" s="85"/>
      <c r="E707" s="85"/>
      <c r="F707" s="85"/>
      <c r="G707" s="85"/>
      <c r="H707" s="85"/>
      <c r="I707" s="85"/>
      <c r="J707" s="85"/>
    </row>
    <row r="708" ht="12.75" customHeight="1">
      <c r="A708" s="85"/>
      <c r="B708" s="85"/>
      <c r="C708" s="85"/>
      <c r="D708" s="85"/>
      <c r="E708" s="85"/>
      <c r="F708" s="85"/>
      <c r="G708" s="85"/>
      <c r="H708" s="85"/>
      <c r="I708" s="85"/>
      <c r="J708" s="85"/>
    </row>
    <row r="709" ht="12.75" customHeight="1">
      <c r="A709" s="85"/>
      <c r="B709" s="85"/>
      <c r="C709" s="85"/>
      <c r="D709" s="85"/>
      <c r="E709" s="85"/>
      <c r="F709" s="85"/>
      <c r="G709" s="85"/>
      <c r="H709" s="85"/>
      <c r="I709" s="85"/>
      <c r="J709" s="85"/>
    </row>
    <row r="710" ht="12.75" customHeight="1">
      <c r="A710" s="85"/>
      <c r="B710" s="85"/>
      <c r="C710" s="85"/>
      <c r="D710" s="85"/>
      <c r="E710" s="85"/>
      <c r="F710" s="85"/>
      <c r="G710" s="85"/>
      <c r="H710" s="85"/>
      <c r="I710" s="85"/>
      <c r="J710" s="85"/>
    </row>
    <row r="711" ht="12.75" customHeight="1">
      <c r="A711" s="85"/>
      <c r="B711" s="85"/>
      <c r="C711" s="85"/>
      <c r="D711" s="85"/>
      <c r="E711" s="85"/>
      <c r="F711" s="85"/>
      <c r="G711" s="85"/>
      <c r="H711" s="85"/>
      <c r="I711" s="85"/>
      <c r="J711" s="85"/>
    </row>
    <row r="712" ht="12.75" customHeight="1">
      <c r="A712" s="85"/>
      <c r="B712" s="85"/>
      <c r="C712" s="85"/>
      <c r="D712" s="85"/>
      <c r="E712" s="85"/>
      <c r="F712" s="85"/>
      <c r="G712" s="85"/>
      <c r="H712" s="85"/>
      <c r="I712" s="85"/>
      <c r="J712" s="85"/>
    </row>
    <row r="713" ht="12.75" customHeight="1">
      <c r="A713" s="85"/>
      <c r="B713" s="85"/>
      <c r="C713" s="85"/>
      <c r="D713" s="85"/>
      <c r="E713" s="85"/>
      <c r="F713" s="85"/>
      <c r="G713" s="85"/>
      <c r="H713" s="85"/>
      <c r="I713" s="85"/>
      <c r="J713" s="85"/>
    </row>
    <row r="714" ht="12.75" customHeight="1">
      <c r="A714" s="85"/>
      <c r="B714" s="85"/>
      <c r="C714" s="85"/>
      <c r="D714" s="85"/>
      <c r="E714" s="85"/>
      <c r="F714" s="85"/>
      <c r="G714" s="85"/>
      <c r="H714" s="85"/>
      <c r="I714" s="85"/>
      <c r="J714" s="85"/>
    </row>
    <row r="715" ht="12.75" customHeight="1">
      <c r="A715" s="85"/>
      <c r="B715" s="85"/>
      <c r="C715" s="85"/>
      <c r="D715" s="85"/>
      <c r="E715" s="85"/>
      <c r="F715" s="85"/>
      <c r="G715" s="85"/>
      <c r="H715" s="85"/>
      <c r="I715" s="85"/>
      <c r="J715" s="85"/>
    </row>
    <row r="716" ht="12.75" customHeight="1">
      <c r="A716" s="85"/>
      <c r="B716" s="85"/>
      <c r="C716" s="85"/>
      <c r="D716" s="85"/>
      <c r="E716" s="85"/>
      <c r="F716" s="85"/>
      <c r="G716" s="85"/>
      <c r="H716" s="85"/>
      <c r="I716" s="85"/>
      <c r="J716" s="85"/>
    </row>
    <row r="717" ht="12.75" customHeight="1">
      <c r="A717" s="85"/>
      <c r="B717" s="85"/>
      <c r="C717" s="85"/>
      <c r="D717" s="85"/>
      <c r="E717" s="85"/>
      <c r="F717" s="85"/>
      <c r="G717" s="85"/>
      <c r="H717" s="85"/>
      <c r="I717" s="85"/>
      <c r="J717" s="85"/>
    </row>
    <row r="718" ht="12.75" customHeight="1">
      <c r="A718" s="85"/>
      <c r="B718" s="85"/>
      <c r="C718" s="85"/>
      <c r="D718" s="85"/>
      <c r="E718" s="85"/>
      <c r="F718" s="85"/>
      <c r="G718" s="85"/>
      <c r="H718" s="85"/>
      <c r="I718" s="85"/>
      <c r="J718" s="85"/>
    </row>
    <row r="719" ht="12.75" customHeight="1">
      <c r="A719" s="85"/>
      <c r="B719" s="85"/>
      <c r="C719" s="85"/>
      <c r="D719" s="85"/>
      <c r="E719" s="85"/>
      <c r="F719" s="85"/>
      <c r="G719" s="85"/>
      <c r="H719" s="85"/>
      <c r="I719" s="85"/>
      <c r="J719" s="85"/>
    </row>
    <row r="720" ht="12.75" customHeight="1">
      <c r="A720" s="85"/>
      <c r="B720" s="85"/>
      <c r="C720" s="85"/>
      <c r="D720" s="85"/>
      <c r="E720" s="85"/>
      <c r="F720" s="85"/>
      <c r="G720" s="85"/>
      <c r="H720" s="85"/>
      <c r="I720" s="85"/>
      <c r="J720" s="85"/>
    </row>
    <row r="721" ht="12.75" customHeight="1">
      <c r="A721" s="85"/>
      <c r="B721" s="85"/>
      <c r="C721" s="85"/>
      <c r="D721" s="85"/>
      <c r="E721" s="85"/>
      <c r="F721" s="85"/>
      <c r="G721" s="85"/>
      <c r="H721" s="85"/>
      <c r="I721" s="85"/>
      <c r="J721" s="85"/>
    </row>
    <row r="722" ht="12.75" customHeight="1">
      <c r="A722" s="85"/>
      <c r="B722" s="85"/>
      <c r="C722" s="85"/>
      <c r="D722" s="85"/>
      <c r="E722" s="85"/>
      <c r="F722" s="85"/>
      <c r="G722" s="85"/>
      <c r="H722" s="85"/>
      <c r="I722" s="85"/>
      <c r="J722" s="85"/>
    </row>
    <row r="723" ht="12.75" customHeight="1">
      <c r="A723" s="85"/>
      <c r="B723" s="85"/>
      <c r="C723" s="85"/>
      <c r="D723" s="85"/>
      <c r="E723" s="85"/>
      <c r="F723" s="85"/>
      <c r="G723" s="85"/>
      <c r="H723" s="85"/>
      <c r="I723" s="85"/>
      <c r="J723" s="85"/>
    </row>
    <row r="724" ht="12.75" customHeight="1">
      <c r="A724" s="85"/>
      <c r="B724" s="85"/>
      <c r="C724" s="85"/>
      <c r="D724" s="85"/>
      <c r="E724" s="85"/>
      <c r="F724" s="85"/>
      <c r="G724" s="85"/>
      <c r="H724" s="85"/>
      <c r="I724" s="85"/>
      <c r="J724" s="85"/>
    </row>
    <row r="725" ht="12.75" customHeight="1">
      <c r="A725" s="85"/>
      <c r="B725" s="85"/>
      <c r="C725" s="85"/>
      <c r="D725" s="85"/>
      <c r="E725" s="85"/>
      <c r="F725" s="85"/>
      <c r="G725" s="85"/>
      <c r="H725" s="85"/>
      <c r="I725" s="85"/>
      <c r="J725" s="85"/>
    </row>
    <row r="726" ht="12.75" customHeight="1">
      <c r="A726" s="85"/>
      <c r="B726" s="85"/>
      <c r="C726" s="85"/>
      <c r="D726" s="85"/>
      <c r="E726" s="85"/>
      <c r="F726" s="85"/>
      <c r="G726" s="85"/>
      <c r="H726" s="85"/>
      <c r="I726" s="85"/>
      <c r="J726" s="85"/>
    </row>
    <row r="727" ht="12.75" customHeight="1">
      <c r="A727" s="85"/>
      <c r="B727" s="85"/>
      <c r="C727" s="85"/>
      <c r="D727" s="85"/>
      <c r="E727" s="85"/>
      <c r="F727" s="85"/>
      <c r="G727" s="85"/>
      <c r="H727" s="85"/>
      <c r="I727" s="85"/>
      <c r="J727" s="85"/>
    </row>
    <row r="728" ht="12.75" customHeight="1">
      <c r="A728" s="85"/>
      <c r="B728" s="85"/>
      <c r="C728" s="85"/>
      <c r="D728" s="85"/>
      <c r="E728" s="85"/>
      <c r="F728" s="85"/>
      <c r="G728" s="85"/>
      <c r="H728" s="85"/>
      <c r="I728" s="85"/>
      <c r="J728" s="85"/>
    </row>
    <row r="729" ht="12.75" customHeight="1">
      <c r="A729" s="85"/>
      <c r="B729" s="85"/>
      <c r="C729" s="85"/>
      <c r="D729" s="85"/>
      <c r="E729" s="85"/>
      <c r="F729" s="85"/>
      <c r="G729" s="85"/>
      <c r="H729" s="85"/>
      <c r="I729" s="85"/>
      <c r="J729" s="85"/>
    </row>
    <row r="730" ht="12.75" customHeight="1">
      <c r="A730" s="85"/>
      <c r="B730" s="85"/>
      <c r="C730" s="85"/>
      <c r="D730" s="85"/>
      <c r="E730" s="85"/>
      <c r="F730" s="85"/>
      <c r="G730" s="85"/>
      <c r="H730" s="85"/>
      <c r="I730" s="85"/>
      <c r="J730" s="85"/>
    </row>
    <row r="731" ht="12.75" customHeight="1">
      <c r="A731" s="85"/>
      <c r="B731" s="85"/>
      <c r="C731" s="85"/>
      <c r="D731" s="85"/>
      <c r="E731" s="85"/>
      <c r="F731" s="85"/>
      <c r="G731" s="85"/>
      <c r="H731" s="85"/>
      <c r="I731" s="85"/>
      <c r="J731" s="85"/>
    </row>
    <row r="732" ht="12.75" customHeight="1">
      <c r="A732" s="85"/>
      <c r="B732" s="85"/>
      <c r="C732" s="85"/>
      <c r="D732" s="85"/>
      <c r="E732" s="85"/>
      <c r="F732" s="85"/>
      <c r="G732" s="85"/>
      <c r="H732" s="85"/>
      <c r="I732" s="85"/>
      <c r="J732" s="85"/>
    </row>
    <row r="733" ht="12.75" customHeight="1">
      <c r="A733" s="85"/>
      <c r="B733" s="85"/>
      <c r="C733" s="85"/>
      <c r="D733" s="85"/>
      <c r="E733" s="85"/>
      <c r="F733" s="85"/>
      <c r="G733" s="85"/>
      <c r="H733" s="85"/>
      <c r="I733" s="85"/>
      <c r="J733" s="85"/>
    </row>
    <row r="734" ht="12.75" customHeight="1">
      <c r="A734" s="85"/>
      <c r="B734" s="85"/>
      <c r="C734" s="85"/>
      <c r="D734" s="85"/>
      <c r="E734" s="85"/>
      <c r="F734" s="85"/>
      <c r="G734" s="85"/>
      <c r="H734" s="85"/>
      <c r="I734" s="85"/>
      <c r="J734" s="85"/>
    </row>
    <row r="735" ht="12.75" customHeight="1">
      <c r="A735" s="85"/>
      <c r="B735" s="85"/>
      <c r="C735" s="85"/>
      <c r="D735" s="85"/>
      <c r="E735" s="85"/>
      <c r="F735" s="85"/>
      <c r="G735" s="85"/>
      <c r="H735" s="85"/>
      <c r="I735" s="85"/>
      <c r="J735" s="85"/>
    </row>
    <row r="736" ht="12.75" customHeight="1">
      <c r="A736" s="85"/>
      <c r="B736" s="85"/>
      <c r="C736" s="85"/>
      <c r="D736" s="85"/>
      <c r="E736" s="85"/>
      <c r="F736" s="85"/>
      <c r="G736" s="85"/>
      <c r="H736" s="85"/>
      <c r="I736" s="85"/>
      <c r="J736" s="85"/>
    </row>
    <row r="737" ht="12.75" customHeight="1">
      <c r="A737" s="85"/>
      <c r="B737" s="85"/>
      <c r="C737" s="85"/>
      <c r="D737" s="85"/>
      <c r="E737" s="85"/>
      <c r="F737" s="85"/>
      <c r="G737" s="85"/>
      <c r="H737" s="85"/>
      <c r="I737" s="85"/>
      <c r="J737" s="85"/>
    </row>
    <row r="738" ht="12.75" customHeight="1">
      <c r="A738" s="85"/>
      <c r="B738" s="85"/>
      <c r="C738" s="85"/>
      <c r="D738" s="85"/>
      <c r="E738" s="85"/>
      <c r="F738" s="85"/>
      <c r="G738" s="85"/>
      <c r="H738" s="85"/>
      <c r="I738" s="85"/>
      <c r="J738" s="85"/>
    </row>
    <row r="739" ht="12.75" customHeight="1">
      <c r="A739" s="85"/>
      <c r="B739" s="85"/>
      <c r="C739" s="85"/>
      <c r="D739" s="85"/>
      <c r="E739" s="85"/>
      <c r="F739" s="85"/>
      <c r="G739" s="85"/>
      <c r="H739" s="85"/>
      <c r="I739" s="85"/>
      <c r="J739" s="85"/>
    </row>
    <row r="740" ht="12.75" customHeight="1">
      <c r="A740" s="85"/>
      <c r="B740" s="85"/>
      <c r="C740" s="85"/>
      <c r="D740" s="85"/>
      <c r="E740" s="85"/>
      <c r="F740" s="85"/>
      <c r="G740" s="85"/>
      <c r="H740" s="85"/>
      <c r="I740" s="85"/>
      <c r="J740" s="85"/>
    </row>
    <row r="741" ht="12.75" customHeight="1">
      <c r="A741" s="85"/>
      <c r="B741" s="85"/>
      <c r="C741" s="85"/>
      <c r="D741" s="85"/>
      <c r="E741" s="85"/>
      <c r="F741" s="85"/>
      <c r="G741" s="85"/>
      <c r="H741" s="85"/>
      <c r="I741" s="85"/>
      <c r="J741" s="85"/>
    </row>
    <row r="742" ht="12.75" customHeight="1">
      <c r="A742" s="85"/>
      <c r="B742" s="85"/>
      <c r="C742" s="85"/>
      <c r="D742" s="85"/>
      <c r="E742" s="85"/>
      <c r="F742" s="85"/>
      <c r="G742" s="85"/>
      <c r="H742" s="85"/>
      <c r="I742" s="85"/>
      <c r="J742" s="85"/>
    </row>
    <row r="743" ht="12.75" customHeight="1">
      <c r="A743" s="85"/>
      <c r="B743" s="85"/>
      <c r="C743" s="85"/>
      <c r="D743" s="85"/>
      <c r="E743" s="85"/>
      <c r="F743" s="85"/>
      <c r="G743" s="85"/>
      <c r="H743" s="85"/>
      <c r="I743" s="85"/>
      <c r="J743" s="85"/>
    </row>
    <row r="744" ht="12.75" customHeight="1">
      <c r="A744" s="85"/>
      <c r="B744" s="85"/>
      <c r="C744" s="85"/>
      <c r="D744" s="85"/>
      <c r="E744" s="85"/>
      <c r="F744" s="85"/>
      <c r="G744" s="85"/>
      <c r="H744" s="85"/>
      <c r="I744" s="85"/>
      <c r="J744" s="85"/>
    </row>
    <row r="745" ht="12.75" customHeight="1">
      <c r="A745" s="85"/>
      <c r="B745" s="85"/>
      <c r="C745" s="85"/>
      <c r="D745" s="85"/>
      <c r="E745" s="85"/>
      <c r="F745" s="85"/>
      <c r="G745" s="85"/>
      <c r="H745" s="85"/>
      <c r="I745" s="85"/>
      <c r="J745" s="85"/>
    </row>
    <row r="746" ht="12.75" customHeight="1">
      <c r="A746" s="85"/>
      <c r="B746" s="85"/>
      <c r="C746" s="85"/>
      <c r="D746" s="85"/>
      <c r="E746" s="85"/>
      <c r="F746" s="85"/>
      <c r="G746" s="85"/>
      <c r="H746" s="85"/>
      <c r="I746" s="85"/>
      <c r="J746" s="85"/>
    </row>
    <row r="747" ht="12.75" customHeight="1">
      <c r="A747" s="85"/>
      <c r="B747" s="85"/>
      <c r="C747" s="85"/>
      <c r="D747" s="85"/>
      <c r="E747" s="85"/>
      <c r="F747" s="85"/>
      <c r="G747" s="85"/>
      <c r="H747" s="85"/>
      <c r="I747" s="85"/>
      <c r="J747" s="85"/>
    </row>
    <row r="748" ht="12.75" customHeight="1">
      <c r="A748" s="85"/>
      <c r="B748" s="85"/>
      <c r="C748" s="85"/>
      <c r="D748" s="85"/>
      <c r="E748" s="85"/>
      <c r="F748" s="85"/>
      <c r="G748" s="85"/>
      <c r="H748" s="85"/>
      <c r="I748" s="85"/>
      <c r="J748" s="85"/>
    </row>
    <row r="749" ht="12.75" customHeight="1">
      <c r="A749" s="85"/>
      <c r="B749" s="85"/>
      <c r="C749" s="85"/>
      <c r="D749" s="85"/>
      <c r="E749" s="85"/>
      <c r="F749" s="85"/>
      <c r="G749" s="85"/>
      <c r="H749" s="85"/>
      <c r="I749" s="85"/>
      <c r="J749" s="85"/>
    </row>
    <row r="750" ht="12.75" customHeight="1">
      <c r="A750" s="85"/>
      <c r="B750" s="85"/>
      <c r="C750" s="85"/>
      <c r="D750" s="85"/>
      <c r="E750" s="85"/>
      <c r="F750" s="85"/>
      <c r="G750" s="85"/>
      <c r="H750" s="85"/>
      <c r="I750" s="85"/>
      <c r="J750" s="85"/>
    </row>
    <row r="751" ht="12.75" customHeight="1">
      <c r="A751" s="85"/>
      <c r="B751" s="85"/>
      <c r="C751" s="85"/>
      <c r="D751" s="85"/>
      <c r="E751" s="85"/>
      <c r="F751" s="85"/>
      <c r="G751" s="85"/>
      <c r="H751" s="85"/>
      <c r="I751" s="85"/>
      <c r="J751" s="85"/>
    </row>
    <row r="752" ht="12.75" customHeight="1">
      <c r="A752" s="85"/>
      <c r="B752" s="85"/>
      <c r="C752" s="85"/>
      <c r="D752" s="85"/>
      <c r="E752" s="85"/>
      <c r="F752" s="85"/>
      <c r="G752" s="85"/>
      <c r="H752" s="85"/>
      <c r="I752" s="85"/>
      <c r="J752" s="85"/>
    </row>
    <row r="753" ht="12.75" customHeight="1">
      <c r="A753" s="85"/>
      <c r="B753" s="85"/>
      <c r="C753" s="85"/>
      <c r="D753" s="85"/>
      <c r="E753" s="85"/>
      <c r="F753" s="85"/>
      <c r="G753" s="85"/>
      <c r="H753" s="85"/>
      <c r="I753" s="85"/>
      <c r="J753" s="85"/>
    </row>
    <row r="754" ht="12.75" customHeight="1">
      <c r="A754" s="85"/>
      <c r="B754" s="85"/>
      <c r="C754" s="85"/>
      <c r="D754" s="85"/>
      <c r="E754" s="85"/>
      <c r="F754" s="85"/>
      <c r="G754" s="85"/>
      <c r="H754" s="85"/>
      <c r="I754" s="85"/>
      <c r="J754" s="85"/>
    </row>
    <row r="755" ht="12.75" customHeight="1">
      <c r="A755" s="85"/>
      <c r="B755" s="85"/>
      <c r="C755" s="85"/>
      <c r="D755" s="85"/>
      <c r="E755" s="85"/>
      <c r="F755" s="85"/>
      <c r="G755" s="85"/>
      <c r="H755" s="85"/>
      <c r="I755" s="85"/>
      <c r="J755" s="85"/>
    </row>
    <row r="756" ht="12.75" customHeight="1">
      <c r="A756" s="85"/>
      <c r="B756" s="85"/>
      <c r="C756" s="85"/>
      <c r="D756" s="85"/>
      <c r="E756" s="85"/>
      <c r="F756" s="85"/>
      <c r="G756" s="85"/>
      <c r="H756" s="85"/>
      <c r="I756" s="85"/>
      <c r="J756" s="85"/>
    </row>
    <row r="757" ht="12.75" customHeight="1">
      <c r="A757" s="85"/>
      <c r="B757" s="85"/>
      <c r="C757" s="85"/>
      <c r="D757" s="85"/>
      <c r="E757" s="85"/>
      <c r="F757" s="85"/>
      <c r="G757" s="85"/>
      <c r="H757" s="85"/>
      <c r="I757" s="85"/>
      <c r="J757" s="85"/>
    </row>
    <row r="758" ht="12.75" customHeight="1">
      <c r="A758" s="85"/>
      <c r="B758" s="85"/>
      <c r="C758" s="85"/>
      <c r="D758" s="85"/>
      <c r="E758" s="85"/>
      <c r="F758" s="85"/>
      <c r="G758" s="85"/>
      <c r="H758" s="85"/>
      <c r="I758" s="85"/>
      <c r="J758" s="85"/>
    </row>
    <row r="759" ht="12.75" customHeight="1">
      <c r="A759" s="85"/>
      <c r="B759" s="85"/>
      <c r="C759" s="85"/>
      <c r="D759" s="85"/>
      <c r="E759" s="85"/>
      <c r="F759" s="85"/>
      <c r="G759" s="85"/>
      <c r="H759" s="85"/>
      <c r="I759" s="85"/>
      <c r="J759" s="85"/>
    </row>
    <row r="760" ht="12.75" customHeight="1">
      <c r="A760" s="85"/>
      <c r="B760" s="85"/>
      <c r="C760" s="85"/>
      <c r="D760" s="85"/>
      <c r="E760" s="85"/>
      <c r="F760" s="85"/>
      <c r="G760" s="85"/>
      <c r="H760" s="85"/>
      <c r="I760" s="85"/>
      <c r="J760" s="85"/>
    </row>
    <row r="761" ht="12.75" customHeight="1">
      <c r="A761" s="85"/>
      <c r="B761" s="85"/>
      <c r="C761" s="85"/>
      <c r="D761" s="85"/>
      <c r="E761" s="85"/>
      <c r="F761" s="85"/>
      <c r="G761" s="85"/>
      <c r="H761" s="85"/>
      <c r="I761" s="85"/>
      <c r="J761" s="85"/>
    </row>
    <row r="762" ht="12.75" customHeight="1">
      <c r="A762" s="85"/>
      <c r="B762" s="85"/>
      <c r="C762" s="85"/>
      <c r="D762" s="85"/>
      <c r="E762" s="85"/>
      <c r="F762" s="85"/>
      <c r="G762" s="85"/>
      <c r="H762" s="85"/>
      <c r="I762" s="85"/>
      <c r="J762" s="85"/>
    </row>
    <row r="763" ht="12.75" customHeight="1">
      <c r="A763" s="85"/>
      <c r="B763" s="85"/>
      <c r="C763" s="85"/>
      <c r="D763" s="85"/>
      <c r="E763" s="85"/>
      <c r="F763" s="85"/>
      <c r="G763" s="85"/>
      <c r="H763" s="85"/>
      <c r="I763" s="85"/>
      <c r="J763" s="85"/>
    </row>
    <row r="764" ht="12.75" customHeight="1">
      <c r="A764" s="85"/>
      <c r="B764" s="85"/>
      <c r="C764" s="85"/>
      <c r="D764" s="85"/>
      <c r="E764" s="85"/>
      <c r="F764" s="85"/>
      <c r="G764" s="85"/>
      <c r="H764" s="85"/>
      <c r="I764" s="85"/>
      <c r="J764" s="85"/>
    </row>
    <row r="765" ht="12.75" customHeight="1">
      <c r="A765" s="85"/>
      <c r="B765" s="85"/>
      <c r="C765" s="85"/>
      <c r="D765" s="85"/>
      <c r="E765" s="85"/>
      <c r="F765" s="85"/>
      <c r="G765" s="85"/>
      <c r="H765" s="85"/>
      <c r="I765" s="85"/>
      <c r="J765" s="85"/>
    </row>
    <row r="766" ht="12.75" customHeight="1">
      <c r="A766" s="85"/>
      <c r="B766" s="85"/>
      <c r="C766" s="85"/>
      <c r="D766" s="85"/>
      <c r="E766" s="85"/>
      <c r="F766" s="85"/>
      <c r="G766" s="85"/>
      <c r="H766" s="85"/>
      <c r="I766" s="85"/>
      <c r="J766" s="85"/>
    </row>
    <row r="767" ht="12.75" customHeight="1">
      <c r="A767" s="85"/>
      <c r="B767" s="85"/>
      <c r="C767" s="85"/>
      <c r="D767" s="85"/>
      <c r="E767" s="85"/>
      <c r="F767" s="85"/>
      <c r="G767" s="85"/>
      <c r="H767" s="85"/>
      <c r="I767" s="85"/>
      <c r="J767" s="85"/>
    </row>
    <row r="768" ht="12.75" customHeight="1">
      <c r="A768" s="85"/>
      <c r="B768" s="85"/>
      <c r="C768" s="85"/>
      <c r="D768" s="85"/>
      <c r="E768" s="85"/>
      <c r="F768" s="85"/>
      <c r="G768" s="85"/>
      <c r="H768" s="85"/>
      <c r="I768" s="85"/>
      <c r="J768" s="85"/>
    </row>
    <row r="769" ht="12.75" customHeight="1">
      <c r="A769" s="85"/>
      <c r="B769" s="85"/>
      <c r="C769" s="85"/>
      <c r="D769" s="85"/>
      <c r="E769" s="85"/>
      <c r="F769" s="85"/>
      <c r="G769" s="85"/>
      <c r="H769" s="85"/>
      <c r="I769" s="85"/>
      <c r="J769" s="85"/>
    </row>
    <row r="770" ht="12.75" customHeight="1">
      <c r="A770" s="85"/>
      <c r="B770" s="85"/>
      <c r="C770" s="85"/>
      <c r="D770" s="85"/>
      <c r="E770" s="85"/>
      <c r="F770" s="85"/>
      <c r="G770" s="85"/>
      <c r="H770" s="85"/>
      <c r="I770" s="85"/>
      <c r="J770" s="85"/>
    </row>
    <row r="771" ht="12.75" customHeight="1">
      <c r="A771" s="85"/>
      <c r="B771" s="85"/>
      <c r="C771" s="85"/>
      <c r="D771" s="85"/>
      <c r="E771" s="85"/>
      <c r="F771" s="85"/>
      <c r="G771" s="85"/>
      <c r="H771" s="85"/>
      <c r="I771" s="85"/>
      <c r="J771" s="85"/>
    </row>
    <row r="772" ht="12.75" customHeight="1">
      <c r="A772" s="85"/>
      <c r="B772" s="85"/>
      <c r="C772" s="85"/>
      <c r="D772" s="85"/>
      <c r="E772" s="85"/>
      <c r="F772" s="85"/>
      <c r="G772" s="85"/>
      <c r="H772" s="85"/>
      <c r="I772" s="85"/>
      <c r="J772" s="85"/>
    </row>
    <row r="773" ht="12.75" customHeight="1">
      <c r="A773" s="85"/>
      <c r="B773" s="85"/>
      <c r="C773" s="85"/>
      <c r="D773" s="85"/>
      <c r="E773" s="85"/>
      <c r="F773" s="85"/>
      <c r="G773" s="85"/>
      <c r="H773" s="85"/>
      <c r="I773" s="85"/>
      <c r="J773" s="85"/>
    </row>
    <row r="774" ht="12.75" customHeight="1">
      <c r="A774" s="85"/>
      <c r="B774" s="85"/>
      <c r="C774" s="85"/>
      <c r="D774" s="85"/>
      <c r="E774" s="85"/>
      <c r="F774" s="85"/>
      <c r="G774" s="85"/>
      <c r="H774" s="85"/>
      <c r="I774" s="85"/>
      <c r="J774" s="85"/>
    </row>
    <row r="775" ht="12.75" customHeight="1">
      <c r="A775" s="85"/>
      <c r="B775" s="85"/>
      <c r="C775" s="85"/>
      <c r="D775" s="85"/>
      <c r="E775" s="85"/>
      <c r="F775" s="85"/>
      <c r="G775" s="85"/>
      <c r="H775" s="85"/>
      <c r="I775" s="85"/>
      <c r="J775" s="85"/>
    </row>
    <row r="776" ht="12.75" customHeight="1">
      <c r="A776" s="85"/>
      <c r="B776" s="85"/>
      <c r="C776" s="85"/>
      <c r="D776" s="85"/>
      <c r="E776" s="85"/>
      <c r="F776" s="85"/>
      <c r="G776" s="85"/>
      <c r="H776" s="85"/>
      <c r="I776" s="85"/>
      <c r="J776" s="85"/>
    </row>
    <row r="777" ht="12.75" customHeight="1">
      <c r="A777" s="85"/>
      <c r="B777" s="85"/>
      <c r="C777" s="85"/>
      <c r="D777" s="85"/>
      <c r="E777" s="85"/>
      <c r="F777" s="85"/>
      <c r="G777" s="85"/>
      <c r="H777" s="85"/>
      <c r="I777" s="85"/>
      <c r="J777" s="85"/>
    </row>
    <row r="778" ht="12.75" customHeight="1">
      <c r="A778" s="85"/>
      <c r="B778" s="85"/>
      <c r="C778" s="85"/>
      <c r="D778" s="85"/>
      <c r="E778" s="85"/>
      <c r="F778" s="85"/>
      <c r="G778" s="85"/>
      <c r="H778" s="85"/>
      <c r="I778" s="85"/>
      <c r="J778" s="85"/>
    </row>
    <row r="779" ht="12.75" customHeight="1">
      <c r="A779" s="85"/>
      <c r="B779" s="85"/>
      <c r="C779" s="85"/>
      <c r="D779" s="85"/>
      <c r="E779" s="85"/>
      <c r="F779" s="85"/>
      <c r="G779" s="85"/>
      <c r="H779" s="85"/>
      <c r="I779" s="85"/>
      <c r="J779" s="85"/>
    </row>
    <row r="780" ht="12.75" customHeight="1">
      <c r="A780" s="85"/>
      <c r="B780" s="85"/>
      <c r="C780" s="85"/>
      <c r="D780" s="85"/>
      <c r="E780" s="85"/>
      <c r="F780" s="85"/>
      <c r="G780" s="85"/>
      <c r="H780" s="85"/>
      <c r="I780" s="85"/>
      <c r="J780" s="85"/>
    </row>
    <row r="781" ht="12.75" customHeight="1">
      <c r="A781" s="85"/>
      <c r="B781" s="85"/>
      <c r="C781" s="85"/>
      <c r="D781" s="85"/>
      <c r="E781" s="85"/>
      <c r="F781" s="85"/>
      <c r="G781" s="85"/>
      <c r="H781" s="85"/>
      <c r="I781" s="85"/>
      <c r="J781" s="85"/>
    </row>
    <row r="782" ht="12.75" customHeight="1">
      <c r="A782" s="85"/>
      <c r="B782" s="85"/>
      <c r="C782" s="85"/>
      <c r="D782" s="85"/>
      <c r="E782" s="85"/>
      <c r="F782" s="85"/>
      <c r="G782" s="85"/>
      <c r="H782" s="85"/>
      <c r="I782" s="85"/>
      <c r="J782" s="85"/>
    </row>
    <row r="783" ht="12.75" customHeight="1">
      <c r="A783" s="85"/>
      <c r="B783" s="85"/>
      <c r="C783" s="85"/>
      <c r="D783" s="85"/>
      <c r="E783" s="85"/>
      <c r="F783" s="85"/>
      <c r="G783" s="85"/>
      <c r="H783" s="85"/>
      <c r="I783" s="85"/>
      <c r="J783" s="85"/>
    </row>
    <row r="784" ht="12.75" customHeight="1">
      <c r="A784" s="85"/>
      <c r="B784" s="85"/>
      <c r="C784" s="85"/>
      <c r="D784" s="85"/>
      <c r="E784" s="85"/>
      <c r="F784" s="85"/>
      <c r="G784" s="85"/>
      <c r="H784" s="85"/>
      <c r="I784" s="85"/>
      <c r="J784" s="85"/>
    </row>
    <row r="785" ht="12.75" customHeight="1">
      <c r="A785" s="85"/>
      <c r="B785" s="85"/>
      <c r="C785" s="85"/>
      <c r="D785" s="85"/>
      <c r="E785" s="85"/>
      <c r="F785" s="85"/>
      <c r="G785" s="85"/>
      <c r="H785" s="85"/>
      <c r="I785" s="85"/>
      <c r="J785" s="85"/>
    </row>
    <row r="786" ht="12.75" customHeight="1">
      <c r="A786" s="85"/>
      <c r="B786" s="85"/>
      <c r="C786" s="85"/>
      <c r="D786" s="85"/>
      <c r="E786" s="85"/>
      <c r="F786" s="85"/>
      <c r="G786" s="85"/>
      <c r="H786" s="85"/>
      <c r="I786" s="85"/>
      <c r="J786" s="85"/>
    </row>
    <row r="787" ht="12.75" customHeight="1">
      <c r="A787" s="85"/>
      <c r="B787" s="85"/>
      <c r="C787" s="85"/>
      <c r="D787" s="85"/>
      <c r="E787" s="85"/>
      <c r="F787" s="85"/>
      <c r="G787" s="85"/>
      <c r="H787" s="85"/>
      <c r="I787" s="85"/>
      <c r="J787" s="85"/>
    </row>
    <row r="788" ht="12.75" customHeight="1">
      <c r="A788" s="85"/>
      <c r="B788" s="85"/>
      <c r="C788" s="85"/>
      <c r="D788" s="85"/>
      <c r="E788" s="85"/>
      <c r="F788" s="85"/>
      <c r="G788" s="85"/>
      <c r="H788" s="85"/>
      <c r="I788" s="85"/>
      <c r="J788" s="85"/>
    </row>
    <row r="789" ht="12.75" customHeight="1">
      <c r="A789" s="85"/>
      <c r="B789" s="85"/>
      <c r="C789" s="85"/>
      <c r="D789" s="85"/>
      <c r="E789" s="85"/>
      <c r="F789" s="85"/>
      <c r="G789" s="85"/>
      <c r="H789" s="85"/>
      <c r="I789" s="85"/>
      <c r="J789" s="85"/>
    </row>
    <row r="790" ht="12.75" customHeight="1">
      <c r="A790" s="85"/>
      <c r="B790" s="85"/>
      <c r="C790" s="85"/>
      <c r="D790" s="85"/>
      <c r="E790" s="85"/>
      <c r="F790" s="85"/>
      <c r="G790" s="85"/>
      <c r="H790" s="85"/>
      <c r="I790" s="85"/>
      <c r="J790" s="85"/>
    </row>
    <row r="791" ht="12.75" customHeight="1">
      <c r="A791" s="85"/>
      <c r="B791" s="85"/>
      <c r="C791" s="85"/>
      <c r="D791" s="85"/>
      <c r="E791" s="85"/>
      <c r="F791" s="85"/>
      <c r="G791" s="85"/>
      <c r="H791" s="85"/>
      <c r="I791" s="85"/>
      <c r="J791" s="85"/>
    </row>
    <row r="792" ht="12.75" customHeight="1">
      <c r="A792" s="85"/>
      <c r="B792" s="85"/>
      <c r="C792" s="85"/>
      <c r="D792" s="85"/>
      <c r="E792" s="85"/>
      <c r="F792" s="85"/>
      <c r="G792" s="85"/>
      <c r="H792" s="85"/>
      <c r="I792" s="85"/>
      <c r="J792" s="85"/>
    </row>
    <row r="793" ht="12.75" customHeight="1">
      <c r="A793" s="85"/>
      <c r="B793" s="85"/>
      <c r="C793" s="85"/>
      <c r="D793" s="85"/>
      <c r="E793" s="85"/>
      <c r="F793" s="85"/>
      <c r="G793" s="85"/>
      <c r="H793" s="85"/>
      <c r="I793" s="85"/>
      <c r="J793" s="85"/>
    </row>
    <row r="794" ht="12.75" customHeight="1">
      <c r="A794" s="85"/>
      <c r="B794" s="85"/>
      <c r="C794" s="85"/>
      <c r="D794" s="85"/>
      <c r="E794" s="85"/>
      <c r="F794" s="85"/>
      <c r="G794" s="85"/>
      <c r="H794" s="85"/>
      <c r="I794" s="85"/>
      <c r="J794" s="85"/>
    </row>
    <row r="795" ht="12.75" customHeight="1">
      <c r="A795" s="85"/>
      <c r="B795" s="85"/>
      <c r="C795" s="85"/>
      <c r="D795" s="85"/>
      <c r="E795" s="85"/>
      <c r="F795" s="85"/>
      <c r="G795" s="85"/>
      <c r="H795" s="85"/>
      <c r="I795" s="85"/>
      <c r="J795" s="85"/>
    </row>
    <row r="796" ht="12.75" customHeight="1">
      <c r="A796" s="85"/>
      <c r="B796" s="85"/>
      <c r="C796" s="85"/>
      <c r="D796" s="85"/>
      <c r="E796" s="85"/>
      <c r="F796" s="85"/>
      <c r="G796" s="85"/>
      <c r="H796" s="85"/>
      <c r="I796" s="85"/>
      <c r="J796" s="85"/>
    </row>
    <row r="797" ht="12.75" customHeight="1">
      <c r="A797" s="85"/>
      <c r="B797" s="85"/>
      <c r="C797" s="85"/>
      <c r="D797" s="85"/>
      <c r="E797" s="85"/>
      <c r="F797" s="85"/>
      <c r="G797" s="85"/>
      <c r="H797" s="85"/>
      <c r="I797" s="85"/>
      <c r="J797" s="85"/>
    </row>
    <row r="798" ht="12.75" customHeight="1">
      <c r="A798" s="85"/>
      <c r="B798" s="85"/>
      <c r="C798" s="85"/>
      <c r="D798" s="85"/>
      <c r="E798" s="85"/>
      <c r="F798" s="85"/>
      <c r="G798" s="85"/>
      <c r="H798" s="85"/>
      <c r="I798" s="85"/>
      <c r="J798" s="85"/>
    </row>
    <row r="799" ht="12.75" customHeight="1">
      <c r="A799" s="85"/>
      <c r="B799" s="85"/>
      <c r="C799" s="85"/>
      <c r="D799" s="85"/>
      <c r="E799" s="85"/>
      <c r="F799" s="85"/>
      <c r="G799" s="85"/>
      <c r="H799" s="85"/>
      <c r="I799" s="85"/>
      <c r="J799" s="85"/>
    </row>
    <row r="800" ht="12.75" customHeight="1">
      <c r="A800" s="85"/>
      <c r="B800" s="85"/>
      <c r="C800" s="85"/>
      <c r="D800" s="85"/>
      <c r="E800" s="85"/>
      <c r="F800" s="85"/>
      <c r="G800" s="85"/>
      <c r="H800" s="85"/>
      <c r="I800" s="85"/>
      <c r="J800" s="85"/>
    </row>
    <row r="801" ht="12.75" customHeight="1">
      <c r="A801" s="85"/>
      <c r="B801" s="85"/>
      <c r="C801" s="85"/>
      <c r="D801" s="85"/>
      <c r="E801" s="85"/>
      <c r="F801" s="85"/>
      <c r="G801" s="85"/>
      <c r="H801" s="85"/>
      <c r="I801" s="85"/>
      <c r="J801" s="85"/>
    </row>
    <row r="802" ht="12.75" customHeight="1">
      <c r="A802" s="85"/>
      <c r="B802" s="85"/>
      <c r="C802" s="85"/>
      <c r="D802" s="85"/>
      <c r="E802" s="85"/>
      <c r="F802" s="85"/>
      <c r="G802" s="85"/>
      <c r="H802" s="85"/>
      <c r="I802" s="85"/>
      <c r="J802" s="85"/>
    </row>
    <row r="803" ht="12.75" customHeight="1">
      <c r="A803" s="85"/>
      <c r="B803" s="85"/>
      <c r="C803" s="85"/>
      <c r="D803" s="85"/>
      <c r="E803" s="85"/>
      <c r="F803" s="85"/>
      <c r="G803" s="85"/>
      <c r="H803" s="85"/>
      <c r="I803" s="85"/>
      <c r="J803" s="85"/>
    </row>
    <row r="804" ht="12.75" customHeight="1">
      <c r="A804" s="85"/>
      <c r="B804" s="85"/>
      <c r="C804" s="85"/>
      <c r="D804" s="85"/>
      <c r="E804" s="85"/>
      <c r="F804" s="85"/>
      <c r="G804" s="85"/>
      <c r="H804" s="85"/>
      <c r="I804" s="85"/>
      <c r="J804" s="85"/>
    </row>
    <row r="805" ht="12.75" customHeight="1">
      <c r="A805" s="85"/>
      <c r="B805" s="85"/>
      <c r="C805" s="85"/>
      <c r="D805" s="85"/>
      <c r="E805" s="85"/>
      <c r="F805" s="85"/>
      <c r="G805" s="85"/>
      <c r="H805" s="85"/>
      <c r="I805" s="85"/>
      <c r="J805" s="85"/>
    </row>
    <row r="806" ht="12.75" customHeight="1">
      <c r="A806" s="85"/>
      <c r="B806" s="85"/>
      <c r="C806" s="85"/>
      <c r="D806" s="85"/>
      <c r="E806" s="85"/>
      <c r="F806" s="85"/>
      <c r="G806" s="85"/>
      <c r="H806" s="85"/>
      <c r="I806" s="85"/>
      <c r="J806" s="85"/>
    </row>
    <row r="807" ht="12.75" customHeight="1">
      <c r="A807" s="85"/>
      <c r="B807" s="85"/>
      <c r="C807" s="85"/>
      <c r="D807" s="85"/>
      <c r="E807" s="85"/>
      <c r="F807" s="85"/>
      <c r="G807" s="85"/>
      <c r="H807" s="85"/>
      <c r="I807" s="85"/>
      <c r="J807" s="85"/>
    </row>
    <row r="808" ht="12.75" customHeight="1">
      <c r="A808" s="85"/>
      <c r="B808" s="85"/>
      <c r="C808" s="85"/>
      <c r="D808" s="85"/>
      <c r="E808" s="85"/>
      <c r="F808" s="85"/>
      <c r="G808" s="85"/>
      <c r="H808" s="85"/>
      <c r="I808" s="85"/>
      <c r="J808" s="85"/>
    </row>
    <row r="809" ht="12.75" customHeight="1">
      <c r="A809" s="85"/>
      <c r="B809" s="85"/>
      <c r="C809" s="85"/>
      <c r="D809" s="85"/>
      <c r="E809" s="85"/>
      <c r="F809" s="85"/>
      <c r="G809" s="85"/>
      <c r="H809" s="85"/>
      <c r="I809" s="85"/>
      <c r="J809" s="85"/>
    </row>
    <row r="810" ht="12.75" customHeight="1">
      <c r="A810" s="85"/>
      <c r="B810" s="85"/>
      <c r="C810" s="85"/>
      <c r="D810" s="85"/>
      <c r="E810" s="85"/>
      <c r="F810" s="85"/>
      <c r="G810" s="85"/>
      <c r="H810" s="85"/>
      <c r="I810" s="85"/>
      <c r="J810" s="85"/>
    </row>
    <row r="811" ht="12.75" customHeight="1">
      <c r="A811" s="85"/>
      <c r="B811" s="85"/>
      <c r="C811" s="85"/>
      <c r="D811" s="85"/>
      <c r="E811" s="85"/>
      <c r="F811" s="85"/>
      <c r="G811" s="85"/>
      <c r="H811" s="85"/>
      <c r="I811" s="85"/>
      <c r="J811" s="85"/>
    </row>
    <row r="812" ht="12.75" customHeight="1">
      <c r="A812" s="85"/>
      <c r="B812" s="85"/>
      <c r="C812" s="85"/>
      <c r="D812" s="85"/>
      <c r="E812" s="85"/>
      <c r="F812" s="85"/>
      <c r="G812" s="85"/>
      <c r="H812" s="85"/>
      <c r="I812" s="85"/>
      <c r="J812" s="85"/>
    </row>
    <row r="813" ht="12.75" customHeight="1">
      <c r="A813" s="85"/>
      <c r="B813" s="85"/>
      <c r="C813" s="85"/>
      <c r="D813" s="85"/>
      <c r="E813" s="85"/>
      <c r="F813" s="85"/>
      <c r="G813" s="85"/>
      <c r="H813" s="85"/>
      <c r="I813" s="85"/>
      <c r="J813" s="85"/>
    </row>
    <row r="814" ht="12.75" customHeight="1">
      <c r="A814" s="85"/>
      <c r="B814" s="85"/>
      <c r="C814" s="85"/>
      <c r="D814" s="85"/>
      <c r="E814" s="85"/>
      <c r="F814" s="85"/>
      <c r="G814" s="85"/>
      <c r="H814" s="85"/>
      <c r="I814" s="85"/>
      <c r="J814" s="85"/>
    </row>
    <row r="815" ht="12.75" customHeight="1">
      <c r="A815" s="85"/>
      <c r="B815" s="85"/>
      <c r="C815" s="85"/>
      <c r="D815" s="85"/>
      <c r="E815" s="85"/>
      <c r="F815" s="85"/>
      <c r="G815" s="85"/>
      <c r="H815" s="85"/>
      <c r="I815" s="85"/>
      <c r="J815" s="85"/>
    </row>
    <row r="816" ht="12.75" customHeight="1">
      <c r="A816" s="85"/>
      <c r="B816" s="85"/>
      <c r="C816" s="85"/>
      <c r="D816" s="85"/>
      <c r="E816" s="85"/>
      <c r="F816" s="85"/>
      <c r="G816" s="85"/>
      <c r="H816" s="85"/>
      <c r="I816" s="85"/>
      <c r="J816" s="85"/>
    </row>
    <row r="817" ht="12.75" customHeight="1">
      <c r="A817" s="85"/>
      <c r="B817" s="85"/>
      <c r="C817" s="85"/>
      <c r="D817" s="85"/>
      <c r="E817" s="85"/>
      <c r="F817" s="85"/>
      <c r="G817" s="85"/>
      <c r="H817" s="85"/>
      <c r="I817" s="85"/>
      <c r="J817" s="85"/>
    </row>
    <row r="818" ht="12.75" customHeight="1">
      <c r="A818" s="85"/>
      <c r="B818" s="85"/>
      <c r="C818" s="85"/>
      <c r="D818" s="85"/>
      <c r="E818" s="85"/>
      <c r="F818" s="85"/>
      <c r="G818" s="85"/>
      <c r="H818" s="85"/>
      <c r="I818" s="85"/>
      <c r="J818" s="85"/>
    </row>
    <row r="819" ht="12.75" customHeight="1">
      <c r="A819" s="85"/>
      <c r="B819" s="85"/>
      <c r="C819" s="85"/>
      <c r="D819" s="85"/>
      <c r="E819" s="85"/>
      <c r="F819" s="85"/>
      <c r="G819" s="85"/>
      <c r="H819" s="85"/>
      <c r="I819" s="85"/>
      <c r="J819" s="85"/>
    </row>
    <row r="820" ht="12.75" customHeight="1">
      <c r="A820" s="85"/>
      <c r="B820" s="85"/>
      <c r="C820" s="85"/>
      <c r="D820" s="85"/>
      <c r="E820" s="85"/>
      <c r="F820" s="85"/>
      <c r="G820" s="85"/>
      <c r="H820" s="85"/>
      <c r="I820" s="85"/>
      <c r="J820" s="85"/>
    </row>
    <row r="821" ht="12.75" customHeight="1">
      <c r="A821" s="85"/>
      <c r="B821" s="85"/>
      <c r="C821" s="85"/>
      <c r="D821" s="85"/>
      <c r="E821" s="85"/>
      <c r="F821" s="85"/>
      <c r="G821" s="85"/>
      <c r="H821" s="85"/>
      <c r="I821" s="85"/>
      <c r="J821" s="85"/>
    </row>
    <row r="822" ht="12.75" customHeight="1">
      <c r="A822" s="85"/>
      <c r="B822" s="85"/>
      <c r="C822" s="85"/>
      <c r="D822" s="85"/>
      <c r="E822" s="85"/>
      <c r="F822" s="85"/>
      <c r="G822" s="85"/>
      <c r="H822" s="85"/>
      <c r="I822" s="85"/>
      <c r="J822" s="85"/>
    </row>
    <row r="823" ht="12.75" customHeight="1">
      <c r="A823" s="85"/>
      <c r="B823" s="85"/>
      <c r="C823" s="85"/>
      <c r="D823" s="85"/>
      <c r="E823" s="85"/>
      <c r="F823" s="85"/>
      <c r="G823" s="85"/>
      <c r="H823" s="85"/>
      <c r="I823" s="85"/>
      <c r="J823" s="85"/>
    </row>
    <row r="824" ht="12.75" customHeight="1">
      <c r="A824" s="85"/>
      <c r="B824" s="85"/>
      <c r="C824" s="85"/>
      <c r="D824" s="85"/>
      <c r="E824" s="85"/>
      <c r="F824" s="85"/>
      <c r="G824" s="85"/>
      <c r="H824" s="85"/>
      <c r="I824" s="85"/>
      <c r="J824" s="85"/>
    </row>
    <row r="825" ht="12.75" customHeight="1">
      <c r="A825" s="85"/>
      <c r="B825" s="85"/>
      <c r="C825" s="85"/>
      <c r="D825" s="85"/>
      <c r="E825" s="85"/>
      <c r="F825" s="85"/>
      <c r="G825" s="85"/>
      <c r="H825" s="85"/>
      <c r="I825" s="85"/>
      <c r="J825" s="85"/>
    </row>
    <row r="826" ht="12.75" customHeight="1">
      <c r="A826" s="85"/>
      <c r="B826" s="85"/>
      <c r="C826" s="85"/>
      <c r="D826" s="85"/>
      <c r="E826" s="85"/>
      <c r="F826" s="85"/>
      <c r="G826" s="85"/>
      <c r="H826" s="85"/>
      <c r="I826" s="85"/>
      <c r="J826" s="85"/>
    </row>
    <row r="827" ht="12.75" customHeight="1">
      <c r="A827" s="85"/>
      <c r="B827" s="85"/>
      <c r="C827" s="85"/>
      <c r="D827" s="85"/>
      <c r="E827" s="85"/>
      <c r="F827" s="85"/>
      <c r="G827" s="85"/>
      <c r="H827" s="85"/>
      <c r="I827" s="85"/>
      <c r="J827" s="85"/>
    </row>
    <row r="828" ht="12.75" customHeight="1">
      <c r="A828" s="85"/>
      <c r="B828" s="85"/>
      <c r="C828" s="85"/>
      <c r="D828" s="85"/>
      <c r="E828" s="85"/>
      <c r="F828" s="85"/>
      <c r="G828" s="85"/>
      <c r="H828" s="85"/>
      <c r="I828" s="85"/>
      <c r="J828" s="85"/>
    </row>
    <row r="829" ht="12.75" customHeight="1">
      <c r="A829" s="85"/>
      <c r="B829" s="85"/>
      <c r="C829" s="85"/>
      <c r="D829" s="85"/>
      <c r="E829" s="85"/>
      <c r="F829" s="85"/>
      <c r="G829" s="85"/>
      <c r="H829" s="85"/>
      <c r="I829" s="85"/>
      <c r="J829" s="85"/>
    </row>
    <row r="830" ht="12.75" customHeight="1">
      <c r="A830" s="85"/>
      <c r="B830" s="85"/>
      <c r="C830" s="85"/>
      <c r="D830" s="85"/>
      <c r="E830" s="85"/>
      <c r="F830" s="85"/>
      <c r="G830" s="85"/>
      <c r="H830" s="85"/>
      <c r="I830" s="85"/>
      <c r="J830" s="85"/>
    </row>
    <row r="831" ht="12.75" customHeight="1">
      <c r="A831" s="85"/>
      <c r="B831" s="85"/>
      <c r="C831" s="85"/>
      <c r="D831" s="85"/>
      <c r="E831" s="85"/>
      <c r="F831" s="85"/>
      <c r="G831" s="85"/>
      <c r="H831" s="85"/>
      <c r="I831" s="85"/>
      <c r="J831" s="85"/>
    </row>
    <row r="832" ht="12.75" customHeight="1">
      <c r="A832" s="85"/>
      <c r="B832" s="85"/>
      <c r="C832" s="85"/>
      <c r="D832" s="85"/>
      <c r="E832" s="85"/>
      <c r="F832" s="85"/>
      <c r="G832" s="85"/>
      <c r="H832" s="85"/>
      <c r="I832" s="85"/>
      <c r="J832" s="85"/>
    </row>
    <row r="833" ht="12.75" customHeight="1">
      <c r="A833" s="85"/>
      <c r="B833" s="85"/>
      <c r="C833" s="85"/>
      <c r="D833" s="85"/>
      <c r="E833" s="85"/>
      <c r="F833" s="85"/>
      <c r="G833" s="85"/>
      <c r="H833" s="85"/>
      <c r="I833" s="85"/>
      <c r="J833" s="85"/>
    </row>
    <row r="834" ht="12.75" customHeight="1">
      <c r="A834" s="85"/>
      <c r="B834" s="85"/>
      <c r="C834" s="85"/>
      <c r="D834" s="85"/>
      <c r="E834" s="85"/>
      <c r="F834" s="85"/>
      <c r="G834" s="85"/>
      <c r="H834" s="85"/>
      <c r="I834" s="85"/>
      <c r="J834" s="85"/>
    </row>
    <row r="835" ht="12.75" customHeight="1">
      <c r="A835" s="85"/>
      <c r="B835" s="85"/>
      <c r="C835" s="85"/>
      <c r="D835" s="85"/>
      <c r="E835" s="85"/>
      <c r="F835" s="85"/>
      <c r="G835" s="85"/>
      <c r="H835" s="85"/>
      <c r="I835" s="85"/>
      <c r="J835" s="85"/>
    </row>
    <row r="836" ht="12.75" customHeight="1">
      <c r="A836" s="85"/>
      <c r="B836" s="85"/>
      <c r="C836" s="85"/>
      <c r="D836" s="85"/>
      <c r="E836" s="85"/>
      <c r="F836" s="85"/>
      <c r="G836" s="85"/>
      <c r="H836" s="85"/>
      <c r="I836" s="85"/>
      <c r="J836" s="85"/>
    </row>
    <row r="837" ht="12.75" customHeight="1">
      <c r="A837" s="85"/>
      <c r="B837" s="85"/>
      <c r="C837" s="85"/>
      <c r="D837" s="85"/>
      <c r="E837" s="85"/>
      <c r="F837" s="85"/>
      <c r="G837" s="85"/>
      <c r="H837" s="85"/>
      <c r="I837" s="85"/>
      <c r="J837" s="85"/>
    </row>
    <row r="838" ht="12.75" customHeight="1">
      <c r="A838" s="85"/>
      <c r="B838" s="85"/>
      <c r="C838" s="85"/>
      <c r="D838" s="85"/>
      <c r="E838" s="85"/>
      <c r="F838" s="85"/>
      <c r="G838" s="85"/>
      <c r="H838" s="85"/>
      <c r="I838" s="85"/>
      <c r="J838" s="85"/>
    </row>
    <row r="839" ht="12.75" customHeight="1">
      <c r="A839" s="85"/>
      <c r="B839" s="85"/>
      <c r="C839" s="85"/>
      <c r="D839" s="85"/>
      <c r="E839" s="85"/>
      <c r="F839" s="85"/>
      <c r="G839" s="85"/>
      <c r="H839" s="85"/>
      <c r="I839" s="85"/>
      <c r="J839" s="85"/>
    </row>
    <row r="840" ht="12.75" customHeight="1">
      <c r="A840" s="85"/>
      <c r="B840" s="85"/>
      <c r="C840" s="85"/>
      <c r="D840" s="85"/>
      <c r="E840" s="85"/>
      <c r="F840" s="85"/>
      <c r="G840" s="85"/>
      <c r="H840" s="85"/>
      <c r="I840" s="85"/>
      <c r="J840" s="85"/>
    </row>
    <row r="841" ht="12.75" customHeight="1">
      <c r="A841" s="85"/>
      <c r="B841" s="85"/>
      <c r="C841" s="85"/>
      <c r="D841" s="85"/>
      <c r="E841" s="85"/>
      <c r="F841" s="85"/>
      <c r="G841" s="85"/>
      <c r="H841" s="85"/>
      <c r="I841" s="85"/>
      <c r="J841" s="85"/>
    </row>
    <row r="842" ht="12.75" customHeight="1">
      <c r="A842" s="85"/>
      <c r="B842" s="85"/>
      <c r="C842" s="85"/>
      <c r="D842" s="85"/>
      <c r="E842" s="85"/>
      <c r="F842" s="85"/>
      <c r="G842" s="85"/>
      <c r="H842" s="85"/>
      <c r="I842" s="85"/>
      <c r="J842" s="85"/>
    </row>
    <row r="843" ht="12.75" customHeight="1">
      <c r="A843" s="85"/>
      <c r="B843" s="85"/>
      <c r="C843" s="85"/>
      <c r="D843" s="85"/>
      <c r="E843" s="85"/>
      <c r="F843" s="85"/>
      <c r="G843" s="85"/>
      <c r="H843" s="85"/>
      <c r="I843" s="85"/>
      <c r="J843" s="85"/>
    </row>
    <row r="844" ht="12.75" customHeight="1">
      <c r="A844" s="85"/>
      <c r="B844" s="85"/>
      <c r="C844" s="85"/>
      <c r="D844" s="85"/>
      <c r="E844" s="85"/>
      <c r="F844" s="85"/>
      <c r="G844" s="85"/>
      <c r="H844" s="85"/>
      <c r="I844" s="85"/>
      <c r="J844" s="85"/>
    </row>
    <row r="845" ht="12.75" customHeight="1">
      <c r="A845" s="85"/>
      <c r="B845" s="85"/>
      <c r="C845" s="85"/>
      <c r="D845" s="85"/>
      <c r="E845" s="85"/>
      <c r="F845" s="85"/>
      <c r="G845" s="85"/>
      <c r="H845" s="85"/>
      <c r="I845" s="85"/>
      <c r="J845" s="85"/>
    </row>
    <row r="846" ht="12.75" customHeight="1">
      <c r="A846" s="85"/>
      <c r="B846" s="85"/>
      <c r="C846" s="85"/>
      <c r="D846" s="85"/>
      <c r="E846" s="85"/>
      <c r="F846" s="85"/>
      <c r="G846" s="85"/>
      <c r="H846" s="85"/>
      <c r="I846" s="85"/>
      <c r="J846" s="85"/>
    </row>
    <row r="847" ht="12.75" customHeight="1">
      <c r="A847" s="85"/>
      <c r="B847" s="85"/>
      <c r="C847" s="85"/>
      <c r="D847" s="85"/>
      <c r="E847" s="85"/>
      <c r="F847" s="85"/>
      <c r="G847" s="85"/>
      <c r="H847" s="85"/>
      <c r="I847" s="85"/>
      <c r="J847" s="85"/>
    </row>
    <row r="848" ht="12.75" customHeight="1">
      <c r="A848" s="85"/>
      <c r="B848" s="85"/>
      <c r="C848" s="85"/>
      <c r="D848" s="85"/>
      <c r="E848" s="85"/>
      <c r="F848" s="85"/>
      <c r="G848" s="85"/>
      <c r="H848" s="85"/>
      <c r="I848" s="85"/>
      <c r="J848" s="85"/>
    </row>
    <row r="849" ht="12.75" customHeight="1">
      <c r="A849" s="85"/>
      <c r="B849" s="85"/>
      <c r="C849" s="85"/>
      <c r="D849" s="85"/>
      <c r="E849" s="85"/>
      <c r="F849" s="85"/>
      <c r="G849" s="85"/>
      <c r="H849" s="85"/>
      <c r="I849" s="85"/>
      <c r="J849" s="85"/>
    </row>
    <row r="850" ht="12.75" customHeight="1">
      <c r="A850" s="85"/>
      <c r="B850" s="85"/>
      <c r="C850" s="85"/>
      <c r="D850" s="85"/>
      <c r="E850" s="85"/>
      <c r="F850" s="85"/>
      <c r="G850" s="85"/>
      <c r="H850" s="85"/>
      <c r="I850" s="85"/>
      <c r="J850" s="85"/>
    </row>
    <row r="851" ht="12.75" customHeight="1">
      <c r="A851" s="85"/>
      <c r="B851" s="85"/>
      <c r="C851" s="85"/>
      <c r="D851" s="85"/>
      <c r="E851" s="85"/>
      <c r="F851" s="85"/>
      <c r="G851" s="85"/>
      <c r="H851" s="85"/>
      <c r="I851" s="85"/>
      <c r="J851" s="85"/>
    </row>
    <row r="852" ht="12.75" customHeight="1">
      <c r="A852" s="85"/>
      <c r="B852" s="85"/>
      <c r="C852" s="85"/>
      <c r="D852" s="85"/>
      <c r="E852" s="85"/>
      <c r="F852" s="85"/>
      <c r="G852" s="85"/>
      <c r="H852" s="85"/>
      <c r="I852" s="85"/>
      <c r="J852" s="85"/>
    </row>
    <row r="853" ht="12.75" customHeight="1">
      <c r="A853" s="85"/>
      <c r="B853" s="85"/>
      <c r="C853" s="85"/>
      <c r="D853" s="85"/>
      <c r="E853" s="85"/>
      <c r="F853" s="85"/>
      <c r="G853" s="85"/>
      <c r="H853" s="85"/>
      <c r="I853" s="85"/>
      <c r="J853" s="85"/>
    </row>
    <row r="854" ht="12.75" customHeight="1">
      <c r="A854" s="85"/>
      <c r="B854" s="85"/>
      <c r="C854" s="85"/>
      <c r="D854" s="85"/>
      <c r="E854" s="85"/>
      <c r="F854" s="85"/>
      <c r="G854" s="85"/>
      <c r="H854" s="85"/>
      <c r="I854" s="85"/>
      <c r="J854" s="85"/>
    </row>
    <row r="855" ht="12.75" customHeight="1">
      <c r="A855" s="85"/>
      <c r="B855" s="85"/>
      <c r="C855" s="85"/>
      <c r="D855" s="85"/>
      <c r="E855" s="85"/>
      <c r="F855" s="85"/>
      <c r="G855" s="85"/>
      <c r="H855" s="85"/>
      <c r="I855" s="85"/>
      <c r="J855" s="85"/>
    </row>
    <row r="856" ht="12.75" customHeight="1">
      <c r="A856" s="85"/>
      <c r="B856" s="85"/>
      <c r="C856" s="85"/>
      <c r="D856" s="85"/>
      <c r="E856" s="85"/>
      <c r="F856" s="85"/>
      <c r="G856" s="85"/>
      <c r="H856" s="85"/>
      <c r="I856" s="85"/>
      <c r="J856" s="85"/>
    </row>
    <row r="857" ht="12.75" customHeight="1">
      <c r="A857" s="85"/>
      <c r="B857" s="85"/>
      <c r="C857" s="85"/>
      <c r="D857" s="85"/>
      <c r="E857" s="85"/>
      <c r="F857" s="85"/>
      <c r="G857" s="85"/>
      <c r="H857" s="85"/>
      <c r="I857" s="85"/>
      <c r="J857" s="85"/>
    </row>
    <row r="858" ht="12.75" customHeight="1">
      <c r="A858" s="85"/>
      <c r="B858" s="85"/>
      <c r="C858" s="85"/>
      <c r="D858" s="85"/>
      <c r="E858" s="85"/>
      <c r="F858" s="85"/>
      <c r="G858" s="85"/>
      <c r="H858" s="85"/>
      <c r="I858" s="85"/>
      <c r="J858" s="85"/>
    </row>
    <row r="859" ht="12.75" customHeight="1">
      <c r="A859" s="85"/>
      <c r="B859" s="85"/>
      <c r="C859" s="85"/>
      <c r="D859" s="85"/>
      <c r="E859" s="85"/>
      <c r="F859" s="85"/>
      <c r="G859" s="85"/>
      <c r="H859" s="85"/>
      <c r="I859" s="85"/>
      <c r="J859" s="85"/>
    </row>
    <row r="860" ht="12.75" customHeight="1">
      <c r="A860" s="85"/>
      <c r="B860" s="85"/>
      <c r="C860" s="85"/>
      <c r="D860" s="85"/>
      <c r="E860" s="85"/>
      <c r="F860" s="85"/>
      <c r="G860" s="85"/>
      <c r="H860" s="85"/>
      <c r="I860" s="85"/>
      <c r="J860" s="85"/>
    </row>
    <row r="861" ht="12.75" customHeight="1">
      <c r="A861" s="85"/>
      <c r="B861" s="85"/>
      <c r="C861" s="85"/>
      <c r="D861" s="85"/>
      <c r="E861" s="85"/>
      <c r="F861" s="85"/>
      <c r="G861" s="85"/>
      <c r="H861" s="85"/>
      <c r="I861" s="85"/>
      <c r="J861" s="85"/>
    </row>
    <row r="862" ht="12.75" customHeight="1">
      <c r="A862" s="85"/>
      <c r="B862" s="85"/>
      <c r="C862" s="85"/>
      <c r="D862" s="85"/>
      <c r="E862" s="85"/>
      <c r="F862" s="85"/>
      <c r="G862" s="85"/>
      <c r="H862" s="85"/>
      <c r="I862" s="85"/>
      <c r="J862" s="85"/>
    </row>
    <row r="863" ht="12.75" customHeight="1">
      <c r="A863" s="85"/>
      <c r="B863" s="85"/>
      <c r="C863" s="85"/>
      <c r="D863" s="85"/>
      <c r="E863" s="85"/>
      <c r="F863" s="85"/>
      <c r="G863" s="85"/>
      <c r="H863" s="85"/>
      <c r="I863" s="85"/>
      <c r="J863" s="85"/>
    </row>
    <row r="864" ht="12.75" customHeight="1">
      <c r="A864" s="85"/>
      <c r="B864" s="85"/>
      <c r="C864" s="85"/>
      <c r="D864" s="85"/>
      <c r="E864" s="85"/>
      <c r="F864" s="85"/>
      <c r="G864" s="85"/>
      <c r="H864" s="85"/>
      <c r="I864" s="85"/>
      <c r="J864" s="85"/>
    </row>
    <row r="865" ht="12.75" customHeight="1">
      <c r="A865" s="85"/>
      <c r="B865" s="85"/>
      <c r="C865" s="85"/>
      <c r="D865" s="85"/>
      <c r="E865" s="85"/>
      <c r="F865" s="85"/>
      <c r="G865" s="85"/>
      <c r="H865" s="85"/>
      <c r="I865" s="85"/>
      <c r="J865" s="85"/>
    </row>
    <row r="866" ht="12.75" customHeight="1">
      <c r="A866" s="85"/>
      <c r="B866" s="85"/>
      <c r="C866" s="85"/>
      <c r="D866" s="85"/>
      <c r="E866" s="85"/>
      <c r="F866" s="85"/>
      <c r="G866" s="85"/>
      <c r="H866" s="85"/>
      <c r="I866" s="85"/>
      <c r="J866" s="85"/>
    </row>
    <row r="867" ht="12.75" customHeight="1">
      <c r="A867" s="85"/>
      <c r="B867" s="85"/>
      <c r="C867" s="85"/>
      <c r="D867" s="85"/>
      <c r="E867" s="85"/>
      <c r="F867" s="85"/>
      <c r="G867" s="85"/>
      <c r="H867" s="85"/>
      <c r="I867" s="85"/>
      <c r="J867" s="85"/>
    </row>
    <row r="868" ht="12.75" customHeight="1">
      <c r="A868" s="85"/>
      <c r="B868" s="85"/>
      <c r="C868" s="85"/>
      <c r="D868" s="85"/>
      <c r="E868" s="85"/>
      <c r="F868" s="85"/>
      <c r="G868" s="85"/>
      <c r="H868" s="85"/>
      <c r="I868" s="85"/>
      <c r="J868" s="85"/>
    </row>
    <row r="869" ht="12.75" customHeight="1">
      <c r="A869" s="85"/>
      <c r="B869" s="85"/>
      <c r="C869" s="85"/>
      <c r="D869" s="85"/>
      <c r="E869" s="85"/>
      <c r="F869" s="85"/>
      <c r="G869" s="85"/>
      <c r="H869" s="85"/>
      <c r="I869" s="85"/>
      <c r="J869" s="85"/>
    </row>
    <row r="870" ht="12.75" customHeight="1">
      <c r="A870" s="85"/>
      <c r="B870" s="85"/>
      <c r="C870" s="85"/>
      <c r="D870" s="85"/>
      <c r="E870" s="85"/>
      <c r="F870" s="85"/>
      <c r="G870" s="85"/>
      <c r="H870" s="85"/>
      <c r="I870" s="85"/>
      <c r="J870" s="85"/>
    </row>
    <row r="871" ht="12.75" customHeight="1">
      <c r="A871" s="85"/>
      <c r="B871" s="85"/>
      <c r="C871" s="85"/>
      <c r="D871" s="85"/>
      <c r="E871" s="85"/>
      <c r="F871" s="85"/>
      <c r="G871" s="85"/>
      <c r="H871" s="85"/>
      <c r="I871" s="85"/>
      <c r="J871" s="85"/>
    </row>
    <row r="872" ht="12.75" customHeight="1">
      <c r="A872" s="85"/>
      <c r="B872" s="85"/>
      <c r="C872" s="85"/>
      <c r="D872" s="85"/>
      <c r="E872" s="85"/>
      <c r="F872" s="85"/>
      <c r="G872" s="85"/>
      <c r="H872" s="85"/>
      <c r="I872" s="85"/>
      <c r="J872" s="85"/>
    </row>
    <row r="873" ht="12.75" customHeight="1">
      <c r="A873" s="85"/>
      <c r="B873" s="85"/>
      <c r="C873" s="85"/>
      <c r="D873" s="85"/>
      <c r="E873" s="85"/>
      <c r="F873" s="85"/>
      <c r="G873" s="85"/>
      <c r="H873" s="85"/>
      <c r="I873" s="85"/>
      <c r="J873" s="85"/>
    </row>
    <row r="874" ht="12.75" customHeight="1">
      <c r="A874" s="85"/>
      <c r="B874" s="85"/>
      <c r="C874" s="85"/>
      <c r="D874" s="85"/>
      <c r="E874" s="85"/>
      <c r="F874" s="85"/>
      <c r="G874" s="85"/>
      <c r="H874" s="85"/>
      <c r="I874" s="85"/>
      <c r="J874" s="85"/>
    </row>
    <row r="875" ht="12.75" customHeight="1">
      <c r="A875" s="85"/>
      <c r="B875" s="85"/>
      <c r="C875" s="85"/>
      <c r="D875" s="85"/>
      <c r="E875" s="85"/>
      <c r="F875" s="85"/>
      <c r="G875" s="85"/>
      <c r="H875" s="85"/>
      <c r="I875" s="85"/>
      <c r="J875" s="85"/>
    </row>
    <row r="876" ht="12.75" customHeight="1">
      <c r="A876" s="85"/>
      <c r="B876" s="85"/>
      <c r="C876" s="85"/>
      <c r="D876" s="85"/>
      <c r="E876" s="85"/>
      <c r="F876" s="85"/>
      <c r="G876" s="85"/>
      <c r="H876" s="85"/>
      <c r="I876" s="85"/>
      <c r="J876" s="85"/>
    </row>
    <row r="877" ht="12.75" customHeight="1">
      <c r="A877" s="85"/>
      <c r="B877" s="85"/>
      <c r="C877" s="85"/>
      <c r="D877" s="85"/>
      <c r="E877" s="85"/>
      <c r="F877" s="85"/>
      <c r="G877" s="85"/>
      <c r="H877" s="85"/>
      <c r="I877" s="85"/>
      <c r="J877" s="85"/>
    </row>
    <row r="878" ht="12.75" customHeight="1">
      <c r="A878" s="85"/>
      <c r="B878" s="85"/>
      <c r="C878" s="85"/>
      <c r="D878" s="85"/>
      <c r="E878" s="85"/>
      <c r="F878" s="85"/>
      <c r="G878" s="85"/>
      <c r="H878" s="85"/>
      <c r="I878" s="85"/>
      <c r="J878" s="85"/>
    </row>
    <row r="879" ht="12.75" customHeight="1">
      <c r="A879" s="85"/>
      <c r="B879" s="85"/>
      <c r="C879" s="85"/>
      <c r="D879" s="85"/>
      <c r="E879" s="85"/>
      <c r="F879" s="85"/>
      <c r="G879" s="85"/>
      <c r="H879" s="85"/>
      <c r="I879" s="85"/>
      <c r="J879" s="85"/>
    </row>
    <row r="880" ht="12.75" customHeight="1">
      <c r="A880" s="85"/>
      <c r="B880" s="85"/>
      <c r="C880" s="85"/>
      <c r="D880" s="85"/>
      <c r="E880" s="85"/>
      <c r="F880" s="85"/>
      <c r="G880" s="85"/>
      <c r="H880" s="85"/>
      <c r="I880" s="85"/>
      <c r="J880" s="85"/>
    </row>
    <row r="881" ht="12.75" customHeight="1">
      <c r="A881" s="85"/>
      <c r="B881" s="85"/>
      <c r="C881" s="85"/>
      <c r="D881" s="85"/>
      <c r="E881" s="85"/>
      <c r="F881" s="85"/>
      <c r="G881" s="85"/>
      <c r="H881" s="85"/>
      <c r="I881" s="85"/>
      <c r="J881" s="85"/>
    </row>
    <row r="882" ht="12.75" customHeight="1">
      <c r="A882" s="85"/>
      <c r="B882" s="85"/>
      <c r="C882" s="85"/>
      <c r="D882" s="85"/>
      <c r="E882" s="85"/>
      <c r="F882" s="85"/>
      <c r="G882" s="85"/>
      <c r="H882" s="85"/>
      <c r="I882" s="85"/>
      <c r="J882" s="85"/>
    </row>
    <row r="883" ht="12.75" customHeight="1">
      <c r="A883" s="85"/>
      <c r="B883" s="85"/>
      <c r="C883" s="85"/>
      <c r="D883" s="85"/>
      <c r="E883" s="85"/>
      <c r="F883" s="85"/>
      <c r="G883" s="85"/>
      <c r="H883" s="85"/>
      <c r="I883" s="85"/>
      <c r="J883" s="85"/>
    </row>
    <row r="884" ht="12.75" customHeight="1">
      <c r="A884" s="85"/>
      <c r="B884" s="85"/>
      <c r="C884" s="85"/>
      <c r="D884" s="85"/>
      <c r="E884" s="85"/>
      <c r="F884" s="85"/>
      <c r="G884" s="85"/>
      <c r="H884" s="85"/>
      <c r="I884" s="85"/>
      <c r="J884" s="85"/>
    </row>
    <row r="885" ht="12.75" customHeight="1">
      <c r="A885" s="85"/>
      <c r="B885" s="85"/>
      <c r="C885" s="85"/>
      <c r="D885" s="85"/>
      <c r="E885" s="85"/>
      <c r="F885" s="85"/>
      <c r="G885" s="85"/>
      <c r="H885" s="85"/>
      <c r="I885" s="85"/>
      <c r="J885" s="85"/>
    </row>
    <row r="886" ht="12.75" customHeight="1">
      <c r="A886" s="85"/>
      <c r="B886" s="85"/>
      <c r="C886" s="85"/>
      <c r="D886" s="85"/>
      <c r="E886" s="85"/>
      <c r="F886" s="85"/>
      <c r="G886" s="85"/>
      <c r="H886" s="85"/>
      <c r="I886" s="85"/>
      <c r="J886" s="85"/>
    </row>
    <row r="887" ht="12.75" customHeight="1">
      <c r="A887" s="85"/>
      <c r="B887" s="85"/>
      <c r="C887" s="85"/>
      <c r="D887" s="85"/>
      <c r="E887" s="85"/>
      <c r="F887" s="85"/>
      <c r="G887" s="85"/>
      <c r="H887" s="85"/>
      <c r="I887" s="85"/>
      <c r="J887" s="85"/>
    </row>
    <row r="888" ht="12.75" customHeight="1">
      <c r="A888" s="85"/>
      <c r="B888" s="85"/>
      <c r="C888" s="85"/>
      <c r="D888" s="85"/>
      <c r="E888" s="85"/>
      <c r="F888" s="85"/>
      <c r="G888" s="85"/>
      <c r="H888" s="85"/>
      <c r="I888" s="85"/>
      <c r="J888" s="85"/>
    </row>
    <row r="889" ht="12.75" customHeight="1">
      <c r="A889" s="85"/>
      <c r="B889" s="85"/>
      <c r="C889" s="85"/>
      <c r="D889" s="85"/>
      <c r="E889" s="85"/>
      <c r="F889" s="85"/>
      <c r="G889" s="85"/>
      <c r="H889" s="85"/>
      <c r="I889" s="85"/>
      <c r="J889" s="85"/>
    </row>
    <row r="890" ht="12.75" customHeight="1">
      <c r="A890" s="85"/>
      <c r="B890" s="85"/>
      <c r="C890" s="85"/>
      <c r="D890" s="85"/>
      <c r="E890" s="85"/>
      <c r="F890" s="85"/>
      <c r="G890" s="85"/>
      <c r="H890" s="85"/>
      <c r="I890" s="85"/>
      <c r="J890" s="85"/>
    </row>
    <row r="891" ht="12.75" customHeight="1">
      <c r="A891" s="85"/>
      <c r="B891" s="85"/>
      <c r="C891" s="85"/>
      <c r="D891" s="85"/>
      <c r="E891" s="85"/>
      <c r="F891" s="85"/>
      <c r="G891" s="85"/>
      <c r="H891" s="85"/>
      <c r="I891" s="85"/>
      <c r="J891" s="85"/>
    </row>
    <row r="892" ht="12.75" customHeight="1">
      <c r="A892" s="85"/>
      <c r="B892" s="85"/>
      <c r="C892" s="85"/>
      <c r="D892" s="85"/>
      <c r="E892" s="85"/>
      <c r="F892" s="85"/>
      <c r="G892" s="85"/>
      <c r="H892" s="85"/>
      <c r="I892" s="85"/>
      <c r="J892" s="85"/>
    </row>
    <row r="893" ht="12.75" customHeight="1">
      <c r="A893" s="85"/>
      <c r="B893" s="85"/>
      <c r="C893" s="85"/>
      <c r="D893" s="85"/>
      <c r="E893" s="85"/>
      <c r="F893" s="85"/>
      <c r="G893" s="85"/>
      <c r="H893" s="85"/>
      <c r="I893" s="85"/>
      <c r="J893" s="85"/>
    </row>
    <row r="894" ht="12.75" customHeight="1">
      <c r="A894" s="85"/>
      <c r="B894" s="85"/>
      <c r="C894" s="85"/>
      <c r="D894" s="85"/>
      <c r="E894" s="85"/>
      <c r="F894" s="85"/>
      <c r="G894" s="85"/>
      <c r="H894" s="85"/>
      <c r="I894" s="85"/>
      <c r="J894" s="85"/>
    </row>
    <row r="895" ht="12.75" customHeight="1">
      <c r="A895" s="85"/>
      <c r="B895" s="85"/>
      <c r="C895" s="85"/>
      <c r="D895" s="85"/>
      <c r="E895" s="85"/>
      <c r="F895" s="85"/>
      <c r="G895" s="85"/>
      <c r="H895" s="85"/>
      <c r="I895" s="85"/>
      <c r="J895" s="85"/>
    </row>
    <row r="896" ht="12.75" customHeight="1">
      <c r="A896" s="85"/>
      <c r="B896" s="85"/>
      <c r="C896" s="85"/>
      <c r="D896" s="85"/>
      <c r="E896" s="85"/>
      <c r="F896" s="85"/>
      <c r="G896" s="85"/>
      <c r="H896" s="85"/>
      <c r="I896" s="85"/>
      <c r="J896" s="85"/>
    </row>
    <row r="897" ht="12.75" customHeight="1">
      <c r="A897" s="85"/>
      <c r="B897" s="85"/>
      <c r="C897" s="85"/>
      <c r="D897" s="85"/>
      <c r="E897" s="85"/>
      <c r="F897" s="85"/>
      <c r="G897" s="85"/>
      <c r="H897" s="85"/>
      <c r="I897" s="85"/>
      <c r="J897" s="85"/>
    </row>
    <row r="898" ht="12.75" customHeight="1">
      <c r="A898" s="85"/>
      <c r="B898" s="85"/>
      <c r="C898" s="85"/>
      <c r="D898" s="85"/>
      <c r="E898" s="85"/>
      <c r="F898" s="85"/>
      <c r="G898" s="85"/>
      <c r="H898" s="85"/>
      <c r="I898" s="85"/>
      <c r="J898" s="85"/>
    </row>
    <row r="899" ht="12.75" customHeight="1">
      <c r="A899" s="85"/>
      <c r="B899" s="85"/>
      <c r="C899" s="85"/>
      <c r="D899" s="85"/>
      <c r="E899" s="85"/>
      <c r="F899" s="85"/>
      <c r="G899" s="85"/>
      <c r="H899" s="85"/>
      <c r="I899" s="85"/>
      <c r="J899" s="85"/>
    </row>
    <row r="900" ht="12.75" customHeight="1">
      <c r="A900" s="85"/>
      <c r="B900" s="85"/>
      <c r="C900" s="85"/>
      <c r="D900" s="85"/>
      <c r="E900" s="85"/>
      <c r="F900" s="85"/>
      <c r="G900" s="85"/>
      <c r="H900" s="85"/>
      <c r="I900" s="85"/>
      <c r="J900" s="85"/>
    </row>
    <row r="901" ht="12.75" customHeight="1">
      <c r="A901" s="85"/>
      <c r="B901" s="85"/>
      <c r="C901" s="85"/>
      <c r="D901" s="85"/>
      <c r="E901" s="85"/>
      <c r="F901" s="85"/>
      <c r="G901" s="85"/>
      <c r="H901" s="85"/>
      <c r="I901" s="85"/>
      <c r="J901" s="85"/>
    </row>
    <row r="902" ht="12.75" customHeight="1">
      <c r="A902" s="85"/>
      <c r="B902" s="85"/>
      <c r="C902" s="85"/>
      <c r="D902" s="85"/>
      <c r="E902" s="85"/>
      <c r="F902" s="85"/>
      <c r="G902" s="85"/>
      <c r="H902" s="85"/>
      <c r="I902" s="85"/>
      <c r="J902" s="85"/>
    </row>
    <row r="903" ht="12.75" customHeight="1">
      <c r="A903" s="85"/>
      <c r="B903" s="85"/>
      <c r="C903" s="85"/>
      <c r="D903" s="85"/>
      <c r="E903" s="85"/>
      <c r="F903" s="85"/>
      <c r="G903" s="85"/>
      <c r="H903" s="85"/>
      <c r="I903" s="85"/>
      <c r="J903" s="85"/>
    </row>
    <row r="904" ht="12.75" customHeight="1">
      <c r="A904" s="85"/>
      <c r="B904" s="85"/>
      <c r="C904" s="85"/>
      <c r="D904" s="85"/>
      <c r="E904" s="85"/>
      <c r="F904" s="85"/>
      <c r="G904" s="85"/>
      <c r="H904" s="85"/>
      <c r="I904" s="85"/>
      <c r="J904" s="85"/>
    </row>
    <row r="905" ht="12.75" customHeight="1">
      <c r="A905" s="85"/>
      <c r="B905" s="85"/>
      <c r="C905" s="85"/>
      <c r="D905" s="85"/>
      <c r="E905" s="85"/>
      <c r="F905" s="85"/>
      <c r="G905" s="85"/>
      <c r="H905" s="85"/>
      <c r="I905" s="85"/>
      <c r="J905" s="85"/>
    </row>
    <row r="906" ht="12.75" customHeight="1">
      <c r="A906" s="85"/>
      <c r="B906" s="85"/>
      <c r="C906" s="85"/>
      <c r="D906" s="85"/>
      <c r="E906" s="85"/>
      <c r="F906" s="85"/>
      <c r="G906" s="85"/>
      <c r="H906" s="85"/>
      <c r="I906" s="85"/>
      <c r="J906" s="85"/>
    </row>
    <row r="907" ht="12.75" customHeight="1">
      <c r="A907" s="85"/>
      <c r="B907" s="85"/>
      <c r="C907" s="85"/>
      <c r="D907" s="85"/>
      <c r="E907" s="85"/>
      <c r="F907" s="85"/>
      <c r="G907" s="85"/>
      <c r="H907" s="85"/>
      <c r="I907" s="85"/>
      <c r="J907" s="85"/>
    </row>
    <row r="908" ht="12.75" customHeight="1">
      <c r="A908" s="85"/>
      <c r="B908" s="85"/>
      <c r="C908" s="85"/>
      <c r="D908" s="85"/>
      <c r="E908" s="85"/>
      <c r="F908" s="85"/>
      <c r="G908" s="85"/>
      <c r="H908" s="85"/>
      <c r="I908" s="85"/>
      <c r="J908" s="85"/>
    </row>
    <row r="909" ht="12.75" customHeight="1">
      <c r="A909" s="85"/>
      <c r="B909" s="85"/>
      <c r="C909" s="85"/>
      <c r="D909" s="85"/>
      <c r="E909" s="85"/>
      <c r="F909" s="85"/>
      <c r="G909" s="85"/>
      <c r="H909" s="85"/>
      <c r="I909" s="85"/>
      <c r="J909" s="85"/>
    </row>
    <row r="910" ht="12.75" customHeight="1">
      <c r="A910" s="85"/>
      <c r="B910" s="85"/>
      <c r="C910" s="85"/>
      <c r="D910" s="85"/>
      <c r="E910" s="85"/>
      <c r="F910" s="85"/>
      <c r="G910" s="85"/>
      <c r="H910" s="85"/>
      <c r="I910" s="85"/>
      <c r="J910" s="85"/>
    </row>
    <row r="911" ht="12.75" customHeight="1">
      <c r="A911" s="85"/>
      <c r="B911" s="85"/>
      <c r="C911" s="85"/>
      <c r="D911" s="85"/>
      <c r="E911" s="85"/>
      <c r="F911" s="85"/>
      <c r="G911" s="85"/>
      <c r="H911" s="85"/>
      <c r="I911" s="85"/>
      <c r="J911" s="85"/>
    </row>
    <row r="912" ht="12.75" customHeight="1">
      <c r="A912" s="85"/>
      <c r="B912" s="85"/>
      <c r="C912" s="85"/>
      <c r="D912" s="85"/>
      <c r="E912" s="85"/>
      <c r="F912" s="85"/>
      <c r="G912" s="85"/>
      <c r="H912" s="85"/>
      <c r="I912" s="85"/>
      <c r="J912" s="85"/>
    </row>
    <row r="913" ht="12.75" customHeight="1">
      <c r="A913" s="85"/>
      <c r="B913" s="85"/>
      <c r="C913" s="85"/>
      <c r="D913" s="85"/>
      <c r="E913" s="85"/>
      <c r="F913" s="85"/>
      <c r="G913" s="85"/>
      <c r="H913" s="85"/>
      <c r="I913" s="85"/>
      <c r="J913" s="85"/>
    </row>
    <row r="914" ht="12.75" customHeight="1">
      <c r="A914" s="85"/>
      <c r="B914" s="85"/>
      <c r="C914" s="85"/>
      <c r="D914" s="85"/>
      <c r="E914" s="85"/>
      <c r="F914" s="85"/>
      <c r="G914" s="85"/>
      <c r="H914" s="85"/>
      <c r="I914" s="85"/>
      <c r="J914" s="85"/>
    </row>
    <row r="915" ht="12.75" customHeight="1">
      <c r="A915" s="85"/>
      <c r="B915" s="85"/>
      <c r="C915" s="85"/>
      <c r="D915" s="85"/>
      <c r="E915" s="85"/>
      <c r="F915" s="85"/>
      <c r="G915" s="85"/>
      <c r="H915" s="85"/>
      <c r="I915" s="85"/>
      <c r="J915" s="85"/>
    </row>
    <row r="916" ht="12.75" customHeight="1">
      <c r="A916" s="85"/>
      <c r="B916" s="85"/>
      <c r="C916" s="85"/>
      <c r="D916" s="85"/>
      <c r="E916" s="85"/>
      <c r="F916" s="85"/>
      <c r="G916" s="85"/>
      <c r="H916" s="85"/>
      <c r="I916" s="85"/>
      <c r="J916" s="85"/>
    </row>
    <row r="917" ht="12.75" customHeight="1">
      <c r="A917" s="85"/>
      <c r="B917" s="85"/>
      <c r="C917" s="85"/>
      <c r="D917" s="85"/>
      <c r="E917" s="85"/>
      <c r="F917" s="85"/>
      <c r="G917" s="85"/>
      <c r="H917" s="85"/>
      <c r="I917" s="85"/>
      <c r="J917" s="85"/>
    </row>
    <row r="918" ht="12.75" customHeight="1">
      <c r="A918" s="85"/>
      <c r="B918" s="85"/>
      <c r="C918" s="85"/>
      <c r="D918" s="85"/>
      <c r="E918" s="85"/>
      <c r="F918" s="85"/>
      <c r="G918" s="85"/>
      <c r="H918" s="85"/>
      <c r="I918" s="85"/>
      <c r="J918" s="85"/>
    </row>
    <row r="919" ht="12.75" customHeight="1">
      <c r="A919" s="85"/>
      <c r="B919" s="85"/>
      <c r="C919" s="85"/>
      <c r="D919" s="85"/>
      <c r="E919" s="85"/>
      <c r="F919" s="85"/>
      <c r="G919" s="85"/>
      <c r="H919" s="85"/>
      <c r="I919" s="85"/>
      <c r="J919" s="85"/>
    </row>
    <row r="920" ht="12.75" customHeight="1">
      <c r="A920" s="85"/>
      <c r="B920" s="85"/>
      <c r="C920" s="85"/>
      <c r="D920" s="85"/>
      <c r="E920" s="85"/>
      <c r="F920" s="85"/>
      <c r="G920" s="85"/>
      <c r="H920" s="85"/>
      <c r="I920" s="85"/>
      <c r="J920" s="85"/>
    </row>
    <row r="921" ht="12.75" customHeight="1">
      <c r="A921" s="85"/>
      <c r="B921" s="85"/>
      <c r="C921" s="85"/>
      <c r="D921" s="85"/>
      <c r="E921" s="85"/>
      <c r="F921" s="85"/>
      <c r="G921" s="85"/>
      <c r="H921" s="85"/>
      <c r="I921" s="85"/>
      <c r="J921" s="85"/>
    </row>
    <row r="922" ht="12.75" customHeight="1">
      <c r="A922" s="85"/>
      <c r="B922" s="85"/>
      <c r="C922" s="85"/>
      <c r="D922" s="85"/>
      <c r="E922" s="85"/>
      <c r="F922" s="85"/>
      <c r="G922" s="85"/>
      <c r="H922" s="85"/>
      <c r="I922" s="85"/>
      <c r="J922" s="85"/>
    </row>
    <row r="923" ht="12.75" customHeight="1">
      <c r="A923" s="85"/>
      <c r="B923" s="85"/>
      <c r="C923" s="85"/>
      <c r="D923" s="85"/>
      <c r="E923" s="85"/>
      <c r="F923" s="85"/>
      <c r="G923" s="85"/>
      <c r="H923" s="85"/>
      <c r="I923" s="85"/>
      <c r="J923" s="85"/>
    </row>
    <row r="924" ht="12.75" customHeight="1">
      <c r="A924" s="85"/>
      <c r="B924" s="85"/>
      <c r="C924" s="85"/>
      <c r="D924" s="85"/>
      <c r="E924" s="85"/>
      <c r="F924" s="85"/>
      <c r="G924" s="85"/>
      <c r="H924" s="85"/>
      <c r="I924" s="85"/>
      <c r="J924" s="85"/>
    </row>
    <row r="925" ht="12.75" customHeight="1">
      <c r="A925" s="85"/>
      <c r="B925" s="85"/>
      <c r="C925" s="85"/>
      <c r="D925" s="85"/>
      <c r="E925" s="85"/>
      <c r="F925" s="85"/>
      <c r="G925" s="85"/>
      <c r="H925" s="85"/>
      <c r="I925" s="85"/>
      <c r="J925" s="85"/>
    </row>
    <row r="926" ht="12.75" customHeight="1">
      <c r="A926" s="85"/>
      <c r="B926" s="85"/>
      <c r="C926" s="85"/>
      <c r="D926" s="85"/>
      <c r="E926" s="85"/>
      <c r="F926" s="85"/>
      <c r="G926" s="85"/>
      <c r="H926" s="85"/>
      <c r="I926" s="85"/>
      <c r="J926" s="85"/>
    </row>
    <row r="927" ht="12.75" customHeight="1">
      <c r="A927" s="85"/>
      <c r="B927" s="85"/>
      <c r="C927" s="85"/>
      <c r="D927" s="85"/>
      <c r="E927" s="85"/>
      <c r="F927" s="85"/>
      <c r="G927" s="85"/>
      <c r="H927" s="85"/>
      <c r="I927" s="85"/>
      <c r="J927" s="85"/>
    </row>
    <row r="928" ht="12.75" customHeight="1">
      <c r="A928" s="85"/>
      <c r="B928" s="85"/>
      <c r="C928" s="85"/>
      <c r="D928" s="85"/>
      <c r="E928" s="85"/>
      <c r="F928" s="85"/>
      <c r="G928" s="85"/>
      <c r="H928" s="85"/>
      <c r="I928" s="85"/>
      <c r="J928" s="85"/>
    </row>
    <row r="929" ht="12.75" customHeight="1">
      <c r="A929" s="85"/>
      <c r="B929" s="85"/>
      <c r="C929" s="85"/>
      <c r="D929" s="85"/>
      <c r="E929" s="85"/>
      <c r="F929" s="85"/>
      <c r="G929" s="85"/>
      <c r="H929" s="85"/>
      <c r="I929" s="85"/>
      <c r="J929" s="85"/>
    </row>
    <row r="930" ht="12.75" customHeight="1">
      <c r="A930" s="85"/>
      <c r="B930" s="85"/>
      <c r="C930" s="85"/>
      <c r="D930" s="85"/>
      <c r="E930" s="85"/>
      <c r="F930" s="85"/>
      <c r="G930" s="85"/>
      <c r="H930" s="85"/>
      <c r="I930" s="85"/>
      <c r="J930" s="85"/>
    </row>
    <row r="931" ht="12.75" customHeight="1">
      <c r="A931" s="85"/>
      <c r="B931" s="85"/>
      <c r="C931" s="85"/>
      <c r="D931" s="85"/>
      <c r="E931" s="85"/>
      <c r="F931" s="85"/>
      <c r="G931" s="85"/>
      <c r="H931" s="85"/>
      <c r="I931" s="85"/>
      <c r="J931" s="85"/>
    </row>
    <row r="932" ht="12.75" customHeight="1">
      <c r="A932" s="85"/>
      <c r="B932" s="85"/>
      <c r="C932" s="85"/>
      <c r="D932" s="85"/>
      <c r="E932" s="85"/>
      <c r="F932" s="85"/>
      <c r="G932" s="85"/>
      <c r="H932" s="85"/>
      <c r="I932" s="85"/>
      <c r="J932" s="85"/>
    </row>
    <row r="933" ht="12.75" customHeight="1">
      <c r="A933" s="85"/>
      <c r="B933" s="85"/>
      <c r="C933" s="85"/>
      <c r="D933" s="85"/>
      <c r="E933" s="85"/>
      <c r="F933" s="85"/>
      <c r="G933" s="85"/>
      <c r="H933" s="85"/>
      <c r="I933" s="85"/>
      <c r="J933" s="85"/>
    </row>
    <row r="934" ht="12.75" customHeight="1">
      <c r="A934" s="85"/>
      <c r="B934" s="85"/>
      <c r="C934" s="85"/>
      <c r="D934" s="85"/>
      <c r="E934" s="85"/>
      <c r="F934" s="85"/>
      <c r="G934" s="85"/>
      <c r="H934" s="85"/>
      <c r="I934" s="85"/>
      <c r="J934" s="85"/>
    </row>
    <row r="935" ht="12.75" customHeight="1">
      <c r="A935" s="85"/>
      <c r="B935" s="85"/>
      <c r="C935" s="85"/>
      <c r="D935" s="85"/>
      <c r="E935" s="85"/>
      <c r="F935" s="85"/>
      <c r="G935" s="85"/>
      <c r="H935" s="85"/>
      <c r="I935" s="85"/>
      <c r="J935" s="85"/>
    </row>
    <row r="936" ht="12.75" customHeight="1">
      <c r="A936" s="85"/>
      <c r="B936" s="85"/>
      <c r="C936" s="85"/>
      <c r="D936" s="85"/>
      <c r="E936" s="85"/>
      <c r="F936" s="85"/>
      <c r="G936" s="85"/>
      <c r="H936" s="85"/>
      <c r="I936" s="85"/>
      <c r="J936" s="85"/>
    </row>
    <row r="937" ht="12.75" customHeight="1">
      <c r="A937" s="85"/>
      <c r="B937" s="85"/>
      <c r="C937" s="85"/>
      <c r="D937" s="85"/>
      <c r="E937" s="85"/>
      <c r="F937" s="85"/>
      <c r="G937" s="85"/>
      <c r="H937" s="85"/>
      <c r="I937" s="85"/>
      <c r="J937" s="85"/>
    </row>
    <row r="938" ht="12.75" customHeight="1">
      <c r="A938" s="85"/>
      <c r="B938" s="85"/>
      <c r="C938" s="85"/>
      <c r="D938" s="85"/>
      <c r="E938" s="85"/>
      <c r="F938" s="85"/>
      <c r="G938" s="85"/>
      <c r="H938" s="85"/>
      <c r="I938" s="85"/>
      <c r="J938" s="85"/>
    </row>
    <row r="939" ht="12.75" customHeight="1">
      <c r="A939" s="85"/>
      <c r="B939" s="85"/>
      <c r="C939" s="85"/>
      <c r="D939" s="85"/>
      <c r="E939" s="85"/>
      <c r="F939" s="85"/>
      <c r="G939" s="85"/>
      <c r="H939" s="85"/>
      <c r="I939" s="85"/>
      <c r="J939" s="85"/>
    </row>
    <row r="940" ht="12.75" customHeight="1">
      <c r="A940" s="85"/>
      <c r="B940" s="85"/>
      <c r="C940" s="85"/>
      <c r="D940" s="85"/>
      <c r="E940" s="85"/>
      <c r="F940" s="85"/>
      <c r="G940" s="85"/>
      <c r="H940" s="85"/>
      <c r="I940" s="85"/>
      <c r="J940" s="85"/>
    </row>
    <row r="941" ht="12.75" customHeight="1">
      <c r="A941" s="85"/>
      <c r="B941" s="85"/>
      <c r="C941" s="85"/>
      <c r="D941" s="85"/>
      <c r="E941" s="85"/>
      <c r="F941" s="85"/>
      <c r="G941" s="85"/>
      <c r="H941" s="85"/>
      <c r="I941" s="85"/>
      <c r="J941" s="85"/>
    </row>
    <row r="942" ht="12.75" customHeight="1">
      <c r="A942" s="85"/>
      <c r="B942" s="85"/>
      <c r="C942" s="85"/>
      <c r="D942" s="85"/>
      <c r="E942" s="85"/>
      <c r="F942" s="85"/>
      <c r="G942" s="85"/>
      <c r="H942" s="85"/>
      <c r="I942" s="85"/>
      <c r="J942" s="85"/>
    </row>
    <row r="943" ht="12.75" customHeight="1">
      <c r="A943" s="85"/>
      <c r="B943" s="85"/>
      <c r="C943" s="85"/>
      <c r="D943" s="85"/>
      <c r="E943" s="85"/>
      <c r="F943" s="85"/>
      <c r="G943" s="85"/>
      <c r="H943" s="85"/>
      <c r="I943" s="85"/>
      <c r="J943" s="85"/>
    </row>
    <row r="944" ht="12.75" customHeight="1">
      <c r="A944" s="85"/>
      <c r="B944" s="85"/>
      <c r="C944" s="85"/>
      <c r="D944" s="85"/>
      <c r="E944" s="85"/>
      <c r="F944" s="85"/>
      <c r="G944" s="85"/>
      <c r="H944" s="85"/>
      <c r="I944" s="85"/>
      <c r="J944" s="85"/>
    </row>
    <row r="945" ht="12.75" customHeight="1">
      <c r="A945" s="85"/>
      <c r="B945" s="85"/>
      <c r="C945" s="85"/>
      <c r="D945" s="85"/>
      <c r="E945" s="85"/>
      <c r="F945" s="85"/>
      <c r="G945" s="85"/>
      <c r="H945" s="85"/>
      <c r="I945" s="85"/>
      <c r="J945" s="85"/>
    </row>
    <row r="946" ht="12.75" customHeight="1">
      <c r="A946" s="85"/>
      <c r="B946" s="85"/>
      <c r="C946" s="85"/>
      <c r="D946" s="85"/>
      <c r="E946" s="85"/>
      <c r="F946" s="85"/>
      <c r="G946" s="85"/>
      <c r="H946" s="85"/>
      <c r="I946" s="85"/>
      <c r="J946" s="85"/>
    </row>
    <row r="947" ht="12.75" customHeight="1">
      <c r="A947" s="85"/>
      <c r="B947" s="85"/>
      <c r="C947" s="85"/>
      <c r="D947" s="85"/>
      <c r="E947" s="85"/>
      <c r="F947" s="85"/>
      <c r="G947" s="85"/>
      <c r="H947" s="85"/>
      <c r="I947" s="85"/>
      <c r="J947" s="85"/>
    </row>
    <row r="948" ht="12.75" customHeight="1">
      <c r="A948" s="85"/>
      <c r="B948" s="85"/>
      <c r="C948" s="85"/>
      <c r="D948" s="85"/>
      <c r="E948" s="85"/>
      <c r="F948" s="85"/>
      <c r="G948" s="85"/>
      <c r="H948" s="85"/>
      <c r="I948" s="85"/>
      <c r="J948" s="85"/>
    </row>
    <row r="949" ht="12.75" customHeight="1">
      <c r="A949" s="85"/>
      <c r="B949" s="85"/>
      <c r="C949" s="85"/>
      <c r="D949" s="85"/>
      <c r="E949" s="85"/>
      <c r="F949" s="85"/>
      <c r="G949" s="85"/>
      <c r="H949" s="85"/>
      <c r="I949" s="85"/>
      <c r="J949" s="85"/>
    </row>
    <row r="950" ht="12.75" customHeight="1">
      <c r="A950" s="85"/>
      <c r="B950" s="85"/>
      <c r="C950" s="85"/>
      <c r="D950" s="85"/>
      <c r="E950" s="85"/>
      <c r="F950" s="85"/>
      <c r="G950" s="85"/>
      <c r="H950" s="85"/>
      <c r="I950" s="85"/>
      <c r="J950" s="85"/>
    </row>
    <row r="951" ht="12.75" customHeight="1">
      <c r="A951" s="85"/>
      <c r="B951" s="85"/>
      <c r="C951" s="85"/>
      <c r="D951" s="85"/>
      <c r="E951" s="85"/>
      <c r="F951" s="85"/>
      <c r="G951" s="85"/>
      <c r="H951" s="85"/>
      <c r="I951" s="85"/>
      <c r="J951" s="85"/>
    </row>
    <row r="952" ht="12.75" customHeight="1">
      <c r="A952" s="85"/>
      <c r="B952" s="85"/>
      <c r="C952" s="85"/>
      <c r="D952" s="85"/>
      <c r="E952" s="85"/>
      <c r="F952" s="85"/>
      <c r="G952" s="85"/>
      <c r="H952" s="85"/>
      <c r="I952" s="85"/>
      <c r="J952" s="85"/>
    </row>
    <row r="953" ht="12.75" customHeight="1">
      <c r="A953" s="85"/>
      <c r="B953" s="85"/>
      <c r="C953" s="85"/>
      <c r="D953" s="85"/>
      <c r="E953" s="85"/>
      <c r="F953" s="85"/>
      <c r="G953" s="85"/>
      <c r="H953" s="85"/>
      <c r="I953" s="85"/>
      <c r="J953" s="85"/>
    </row>
    <row r="954" ht="12.75" customHeight="1">
      <c r="A954" s="85"/>
      <c r="B954" s="85"/>
      <c r="C954" s="85"/>
      <c r="D954" s="85"/>
      <c r="E954" s="85"/>
      <c r="F954" s="85"/>
      <c r="G954" s="85"/>
      <c r="H954" s="85"/>
      <c r="I954" s="85"/>
      <c r="J954" s="85"/>
    </row>
    <row r="955" ht="12.75" customHeight="1">
      <c r="A955" s="85"/>
      <c r="B955" s="85"/>
      <c r="C955" s="85"/>
      <c r="D955" s="85"/>
      <c r="E955" s="85"/>
      <c r="F955" s="85"/>
      <c r="G955" s="85"/>
      <c r="H955" s="85"/>
      <c r="I955" s="85"/>
      <c r="J955" s="85"/>
    </row>
    <row r="956" ht="12.75" customHeight="1">
      <c r="A956" s="85"/>
      <c r="B956" s="85"/>
      <c r="C956" s="85"/>
      <c r="D956" s="85"/>
      <c r="E956" s="85"/>
      <c r="F956" s="85"/>
      <c r="G956" s="85"/>
      <c r="H956" s="85"/>
      <c r="I956" s="85"/>
      <c r="J956" s="85"/>
    </row>
    <row r="957" ht="12.75" customHeight="1">
      <c r="A957" s="85"/>
      <c r="B957" s="85"/>
      <c r="C957" s="85"/>
      <c r="D957" s="85"/>
      <c r="E957" s="85"/>
      <c r="F957" s="85"/>
      <c r="G957" s="85"/>
      <c r="H957" s="85"/>
      <c r="I957" s="85"/>
      <c r="J957" s="85"/>
    </row>
    <row r="958" ht="12.75" customHeight="1">
      <c r="A958" s="85"/>
      <c r="B958" s="85"/>
      <c r="C958" s="85"/>
      <c r="D958" s="85"/>
      <c r="E958" s="85"/>
      <c r="F958" s="85"/>
      <c r="G958" s="85"/>
      <c r="H958" s="85"/>
      <c r="I958" s="85"/>
      <c r="J958" s="85"/>
    </row>
    <row r="959" ht="12.75" customHeight="1">
      <c r="A959" s="85"/>
      <c r="B959" s="85"/>
      <c r="C959" s="85"/>
      <c r="D959" s="85"/>
      <c r="E959" s="85"/>
      <c r="F959" s="85"/>
      <c r="G959" s="85"/>
      <c r="H959" s="85"/>
      <c r="I959" s="85"/>
      <c r="J959" s="85"/>
    </row>
    <row r="960" ht="12.75" customHeight="1">
      <c r="A960" s="85"/>
      <c r="B960" s="85"/>
      <c r="C960" s="85"/>
      <c r="D960" s="85"/>
      <c r="E960" s="85"/>
      <c r="F960" s="85"/>
      <c r="G960" s="85"/>
      <c r="H960" s="85"/>
      <c r="I960" s="85"/>
      <c r="J960" s="85"/>
    </row>
    <row r="961" ht="12.75" customHeight="1">
      <c r="A961" s="85"/>
      <c r="B961" s="85"/>
      <c r="C961" s="85"/>
      <c r="D961" s="85"/>
      <c r="E961" s="85"/>
      <c r="F961" s="85"/>
      <c r="G961" s="85"/>
      <c r="H961" s="85"/>
      <c r="I961" s="85"/>
      <c r="J961" s="85"/>
    </row>
    <row r="962" ht="12.75" customHeight="1">
      <c r="A962" s="85"/>
      <c r="B962" s="85"/>
      <c r="C962" s="85"/>
      <c r="D962" s="85"/>
      <c r="E962" s="85"/>
      <c r="F962" s="85"/>
      <c r="G962" s="85"/>
      <c r="H962" s="85"/>
      <c r="I962" s="85"/>
      <c r="J962" s="85"/>
    </row>
    <row r="963" ht="12.75" customHeight="1">
      <c r="A963" s="85"/>
      <c r="B963" s="85"/>
      <c r="C963" s="85"/>
      <c r="D963" s="85"/>
      <c r="E963" s="85"/>
      <c r="F963" s="85"/>
      <c r="G963" s="85"/>
      <c r="H963" s="85"/>
      <c r="I963" s="85"/>
      <c r="J963" s="85"/>
    </row>
    <row r="964" ht="12.75" customHeight="1">
      <c r="A964" s="85"/>
      <c r="B964" s="85"/>
      <c r="C964" s="85"/>
      <c r="D964" s="85"/>
      <c r="E964" s="85"/>
      <c r="F964" s="85"/>
      <c r="G964" s="85"/>
      <c r="H964" s="85"/>
      <c r="I964" s="85"/>
      <c r="J964" s="85"/>
    </row>
    <row r="965" ht="12.75" customHeight="1">
      <c r="A965" s="85"/>
      <c r="B965" s="85"/>
      <c r="C965" s="85"/>
      <c r="D965" s="85"/>
      <c r="E965" s="85"/>
      <c r="F965" s="85"/>
      <c r="G965" s="85"/>
      <c r="H965" s="85"/>
      <c r="I965" s="85"/>
      <c r="J965" s="85"/>
    </row>
    <row r="966" ht="12.75" customHeight="1">
      <c r="A966" s="85"/>
      <c r="B966" s="85"/>
      <c r="C966" s="85"/>
      <c r="D966" s="85"/>
      <c r="E966" s="85"/>
      <c r="F966" s="85"/>
      <c r="G966" s="85"/>
      <c r="H966" s="85"/>
      <c r="I966" s="85"/>
      <c r="J966" s="85"/>
    </row>
    <row r="967" ht="12.75" customHeight="1">
      <c r="A967" s="85"/>
      <c r="B967" s="85"/>
      <c r="C967" s="85"/>
      <c r="D967" s="85"/>
      <c r="E967" s="85"/>
      <c r="F967" s="85"/>
      <c r="G967" s="85"/>
      <c r="H967" s="85"/>
      <c r="I967" s="85"/>
      <c r="J967" s="85"/>
    </row>
    <row r="968" ht="12.75" customHeight="1">
      <c r="A968" s="85"/>
      <c r="B968" s="85"/>
      <c r="C968" s="85"/>
      <c r="D968" s="85"/>
      <c r="E968" s="85"/>
      <c r="F968" s="85"/>
      <c r="G968" s="85"/>
      <c r="H968" s="85"/>
      <c r="I968" s="85"/>
      <c r="J968" s="85"/>
    </row>
    <row r="969" ht="12.75" customHeight="1">
      <c r="A969" s="85"/>
      <c r="B969" s="85"/>
      <c r="C969" s="85"/>
      <c r="D969" s="85"/>
      <c r="E969" s="85"/>
      <c r="F969" s="85"/>
      <c r="G969" s="85"/>
      <c r="H969" s="85"/>
      <c r="I969" s="85"/>
      <c r="J969" s="85"/>
    </row>
    <row r="970" ht="12.75" customHeight="1">
      <c r="A970" s="85"/>
      <c r="B970" s="85"/>
      <c r="C970" s="85"/>
      <c r="D970" s="85"/>
      <c r="E970" s="85"/>
      <c r="F970" s="85"/>
      <c r="G970" s="85"/>
      <c r="H970" s="85"/>
      <c r="I970" s="85"/>
      <c r="J970" s="85"/>
    </row>
    <row r="971" ht="12.75" customHeight="1">
      <c r="A971" s="85"/>
      <c r="B971" s="85"/>
      <c r="C971" s="85"/>
      <c r="D971" s="85"/>
      <c r="E971" s="85"/>
      <c r="F971" s="85"/>
      <c r="G971" s="85"/>
      <c r="H971" s="85"/>
      <c r="I971" s="85"/>
      <c r="J971" s="85"/>
    </row>
    <row r="972" ht="12.75" customHeight="1">
      <c r="A972" s="85"/>
      <c r="B972" s="85"/>
      <c r="C972" s="85"/>
      <c r="D972" s="85"/>
      <c r="E972" s="85"/>
      <c r="F972" s="85"/>
      <c r="G972" s="85"/>
      <c r="H972" s="85"/>
      <c r="I972" s="85"/>
      <c r="J972" s="85"/>
    </row>
    <row r="973" ht="12.75" customHeight="1">
      <c r="A973" s="85"/>
      <c r="B973" s="85"/>
      <c r="C973" s="85"/>
      <c r="D973" s="85"/>
      <c r="E973" s="85"/>
      <c r="F973" s="85"/>
      <c r="G973" s="85"/>
      <c r="H973" s="85"/>
      <c r="I973" s="85"/>
      <c r="J973" s="85"/>
    </row>
    <row r="974" ht="12.75" customHeight="1">
      <c r="A974" s="85"/>
      <c r="B974" s="85"/>
      <c r="C974" s="85"/>
      <c r="D974" s="85"/>
      <c r="E974" s="85"/>
      <c r="F974" s="85"/>
      <c r="G974" s="85"/>
      <c r="H974" s="85"/>
      <c r="I974" s="85"/>
      <c r="J974" s="85"/>
    </row>
    <row r="975" ht="12.75" customHeight="1">
      <c r="A975" s="85"/>
      <c r="B975" s="85"/>
      <c r="C975" s="85"/>
      <c r="D975" s="85"/>
      <c r="E975" s="85"/>
      <c r="F975" s="85"/>
      <c r="G975" s="85"/>
      <c r="H975" s="85"/>
      <c r="I975" s="85"/>
      <c r="J975" s="85"/>
    </row>
    <row r="976" ht="12.75" customHeight="1">
      <c r="A976" s="85"/>
      <c r="B976" s="85"/>
      <c r="C976" s="85"/>
      <c r="D976" s="85"/>
      <c r="E976" s="85"/>
      <c r="F976" s="85"/>
      <c r="G976" s="85"/>
      <c r="H976" s="85"/>
      <c r="I976" s="85"/>
      <c r="J976" s="85"/>
    </row>
    <row r="977" ht="12.75" customHeight="1">
      <c r="A977" s="85"/>
      <c r="B977" s="85"/>
      <c r="C977" s="85"/>
      <c r="D977" s="85"/>
      <c r="E977" s="85"/>
      <c r="F977" s="85"/>
      <c r="G977" s="85"/>
      <c r="H977" s="85"/>
      <c r="I977" s="85"/>
      <c r="J977" s="85"/>
    </row>
    <row r="978" ht="12.75" customHeight="1">
      <c r="A978" s="85"/>
      <c r="B978" s="85"/>
      <c r="C978" s="85"/>
      <c r="D978" s="85"/>
      <c r="E978" s="85"/>
      <c r="F978" s="85"/>
      <c r="G978" s="85"/>
      <c r="H978" s="85"/>
      <c r="I978" s="85"/>
      <c r="J978" s="85"/>
    </row>
    <row r="979" ht="12.75" customHeight="1">
      <c r="A979" s="85"/>
      <c r="B979" s="85"/>
      <c r="C979" s="85"/>
      <c r="D979" s="85"/>
      <c r="E979" s="85"/>
      <c r="F979" s="85"/>
      <c r="G979" s="85"/>
      <c r="H979" s="85"/>
      <c r="I979" s="85"/>
      <c r="J979" s="85"/>
    </row>
    <row r="980" ht="12.75" customHeight="1">
      <c r="A980" s="85"/>
      <c r="B980" s="85"/>
      <c r="C980" s="85"/>
      <c r="D980" s="85"/>
      <c r="E980" s="85"/>
      <c r="F980" s="85"/>
      <c r="G980" s="85"/>
      <c r="H980" s="85"/>
      <c r="I980" s="85"/>
      <c r="J980" s="85"/>
    </row>
    <row r="981" ht="12.75" customHeight="1">
      <c r="A981" s="85"/>
      <c r="B981" s="85"/>
      <c r="C981" s="85"/>
      <c r="D981" s="85"/>
      <c r="E981" s="85"/>
      <c r="F981" s="85"/>
      <c r="G981" s="85"/>
      <c r="H981" s="85"/>
      <c r="I981" s="85"/>
      <c r="J981" s="85"/>
    </row>
    <row r="982" ht="12.75" customHeight="1">
      <c r="A982" s="85"/>
      <c r="B982" s="85"/>
      <c r="C982" s="85"/>
      <c r="D982" s="85"/>
      <c r="E982" s="85"/>
      <c r="F982" s="85"/>
      <c r="G982" s="85"/>
      <c r="H982" s="85"/>
      <c r="I982" s="85"/>
      <c r="J982" s="85"/>
    </row>
    <row r="983" ht="12.75" customHeight="1">
      <c r="A983" s="85"/>
      <c r="B983" s="85"/>
      <c r="C983" s="85"/>
      <c r="D983" s="85"/>
      <c r="E983" s="85"/>
      <c r="F983" s="85"/>
      <c r="G983" s="85"/>
      <c r="H983" s="85"/>
      <c r="I983" s="85"/>
      <c r="J983" s="85"/>
    </row>
    <row r="984" ht="12.75" customHeight="1">
      <c r="A984" s="85"/>
      <c r="B984" s="85"/>
      <c r="C984" s="85"/>
      <c r="D984" s="85"/>
      <c r="E984" s="85"/>
      <c r="F984" s="85"/>
      <c r="G984" s="85"/>
      <c r="H984" s="85"/>
      <c r="I984" s="85"/>
      <c r="J984" s="85"/>
    </row>
    <row r="985" ht="12.75" customHeight="1">
      <c r="A985" s="85"/>
      <c r="B985" s="85"/>
      <c r="C985" s="85"/>
      <c r="D985" s="85"/>
      <c r="E985" s="85"/>
      <c r="F985" s="85"/>
      <c r="G985" s="85"/>
      <c r="H985" s="85"/>
      <c r="I985" s="85"/>
      <c r="J985" s="85"/>
    </row>
    <row r="986" ht="12.75" customHeight="1">
      <c r="A986" s="85"/>
      <c r="B986" s="85"/>
      <c r="C986" s="85"/>
      <c r="D986" s="85"/>
      <c r="E986" s="85"/>
      <c r="F986" s="85"/>
      <c r="G986" s="85"/>
      <c r="H986" s="85"/>
      <c r="I986" s="85"/>
      <c r="J986" s="85"/>
    </row>
    <row r="987" ht="12.75" customHeight="1">
      <c r="A987" s="85"/>
      <c r="B987" s="85"/>
      <c r="C987" s="85"/>
      <c r="D987" s="85"/>
      <c r="E987" s="85"/>
      <c r="F987" s="85"/>
      <c r="G987" s="85"/>
      <c r="H987" s="85"/>
      <c r="I987" s="85"/>
      <c r="J987" s="85"/>
    </row>
    <row r="988" ht="12.75" customHeight="1">
      <c r="A988" s="85"/>
      <c r="B988" s="85"/>
      <c r="C988" s="85"/>
      <c r="D988" s="85"/>
      <c r="E988" s="85"/>
      <c r="F988" s="85"/>
      <c r="G988" s="85"/>
      <c r="H988" s="85"/>
      <c r="I988" s="85"/>
      <c r="J988" s="85"/>
    </row>
    <row r="989" ht="12.75" customHeight="1">
      <c r="A989" s="85"/>
      <c r="B989" s="85"/>
      <c r="C989" s="85"/>
      <c r="D989" s="85"/>
      <c r="E989" s="85"/>
      <c r="F989" s="85"/>
      <c r="G989" s="85"/>
      <c r="H989" s="85"/>
      <c r="I989" s="85"/>
      <c r="J989" s="85"/>
    </row>
    <row r="990" ht="12.75" customHeight="1">
      <c r="A990" s="85"/>
      <c r="B990" s="85"/>
      <c r="C990" s="85"/>
      <c r="D990" s="85"/>
      <c r="E990" s="85"/>
      <c r="F990" s="85"/>
      <c r="G990" s="85"/>
      <c r="H990" s="85"/>
      <c r="I990" s="85"/>
      <c r="J990" s="85"/>
    </row>
    <row r="991" ht="12.75" customHeight="1">
      <c r="A991" s="85"/>
      <c r="B991" s="85"/>
      <c r="C991" s="85"/>
      <c r="D991" s="85"/>
      <c r="E991" s="85"/>
      <c r="F991" s="85"/>
      <c r="G991" s="85"/>
      <c r="H991" s="85"/>
      <c r="I991" s="85"/>
      <c r="J991" s="85"/>
    </row>
    <row r="992" ht="12.75" customHeight="1">
      <c r="A992" s="85"/>
      <c r="B992" s="85"/>
      <c r="C992" s="85"/>
      <c r="D992" s="85"/>
      <c r="E992" s="85"/>
      <c r="F992" s="85"/>
      <c r="G992" s="85"/>
      <c r="H992" s="85"/>
      <c r="I992" s="85"/>
      <c r="J992" s="85"/>
    </row>
    <row r="993" ht="12.75" customHeight="1">
      <c r="A993" s="85"/>
      <c r="B993" s="85"/>
      <c r="C993" s="85"/>
      <c r="D993" s="85"/>
      <c r="E993" s="85"/>
      <c r="F993" s="85"/>
      <c r="G993" s="85"/>
      <c r="H993" s="85"/>
      <c r="I993" s="85"/>
      <c r="J993" s="85"/>
    </row>
    <row r="994" ht="12.75" customHeight="1">
      <c r="A994" s="85"/>
      <c r="B994" s="85"/>
      <c r="C994" s="85"/>
      <c r="D994" s="85"/>
      <c r="E994" s="85"/>
      <c r="F994" s="85"/>
      <c r="G994" s="85"/>
      <c r="H994" s="85"/>
      <c r="I994" s="85"/>
      <c r="J994" s="85"/>
    </row>
    <row r="995" ht="12.75" customHeight="1">
      <c r="A995" s="85"/>
      <c r="B995" s="85"/>
      <c r="C995" s="85"/>
      <c r="D995" s="85"/>
      <c r="E995" s="85"/>
      <c r="F995" s="85"/>
      <c r="G995" s="85"/>
      <c r="H995" s="85"/>
      <c r="I995" s="85"/>
      <c r="J995" s="85"/>
    </row>
    <row r="996" ht="12.75" customHeight="1">
      <c r="A996" s="85"/>
      <c r="B996" s="85"/>
      <c r="C996" s="85"/>
      <c r="D996" s="85"/>
      <c r="E996" s="85"/>
      <c r="F996" s="85"/>
      <c r="G996" s="85"/>
      <c r="H996" s="85"/>
      <c r="I996" s="85"/>
      <c r="J996" s="85"/>
    </row>
    <row r="997" ht="12.75" customHeight="1">
      <c r="A997" s="85"/>
      <c r="B997" s="85"/>
      <c r="C997" s="85"/>
      <c r="D997" s="85"/>
      <c r="E997" s="85"/>
      <c r="F997" s="85"/>
      <c r="G997" s="85"/>
      <c r="H997" s="85"/>
      <c r="I997" s="85"/>
      <c r="J997" s="85"/>
    </row>
    <row r="998" ht="12.75" customHeight="1">
      <c r="A998" s="85"/>
      <c r="B998" s="85"/>
      <c r="C998" s="85"/>
      <c r="D998" s="85"/>
      <c r="E998" s="85"/>
      <c r="F998" s="85"/>
      <c r="G998" s="85"/>
      <c r="H998" s="85"/>
      <c r="I998" s="85"/>
      <c r="J998" s="85"/>
    </row>
    <row r="999" ht="12.75" customHeight="1">
      <c r="A999" s="85"/>
      <c r="B999" s="85"/>
      <c r="C999" s="85"/>
      <c r="D999" s="85"/>
      <c r="E999" s="85"/>
      <c r="F999" s="85"/>
      <c r="G999" s="85"/>
      <c r="H999" s="85"/>
      <c r="I999" s="85"/>
      <c r="J999" s="85"/>
    </row>
    <row r="1000" ht="12.75" customHeight="1">
      <c r="A1000" s="85"/>
      <c r="B1000" s="85"/>
      <c r="C1000" s="85"/>
      <c r="D1000" s="85"/>
      <c r="E1000" s="85"/>
      <c r="F1000" s="85"/>
      <c r="G1000" s="85"/>
      <c r="H1000" s="85"/>
      <c r="I1000" s="85"/>
      <c r="J1000" s="85"/>
    </row>
  </sheetData>
  <mergeCells count="2">
    <mergeCell ref="A1:J1"/>
    <mergeCell ref="C23:D23"/>
  </mergeCells>
  <conditionalFormatting sqref="B14:B20">
    <cfRule type="cellIs" dxfId="0" priority="1" operator="equal">
      <formula>0</formula>
    </cfRule>
  </conditionalFormatting>
  <conditionalFormatting sqref="B11:B13">
    <cfRule type="cellIs" dxfId="0" priority="2" operator="equal">
      <formula>0</formula>
    </cfRule>
  </conditionalFormatting>
  <printOptions/>
  <pageMargins bottom="1.0" footer="0.0" header="0.0" left="0.75" right="0.75" top="1.0"/>
  <pageSetup paperSize="9" orientation="portrait"/>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ht="12.75" customHeight="1">
      <c r="A1" s="346" t="s">
        <v>346</v>
      </c>
      <c r="L1" s="326"/>
      <c r="M1" s="326"/>
      <c r="N1" s="326"/>
      <c r="O1" s="326"/>
      <c r="P1" s="326"/>
      <c r="Q1" s="326"/>
      <c r="R1" s="326"/>
      <c r="S1" s="326"/>
      <c r="T1" s="326"/>
      <c r="U1" s="326"/>
      <c r="V1" s="326"/>
      <c r="W1" s="326"/>
      <c r="X1" s="326"/>
      <c r="Y1" s="326"/>
      <c r="Z1" s="326"/>
    </row>
    <row r="2" ht="12.75" customHeight="1">
      <c r="A2" s="346" t="s">
        <v>347</v>
      </c>
      <c r="L2" s="326"/>
      <c r="M2" s="326"/>
      <c r="N2" s="326"/>
      <c r="O2" s="326"/>
      <c r="P2" s="326"/>
      <c r="Q2" s="326"/>
      <c r="R2" s="326"/>
      <c r="S2" s="326"/>
      <c r="T2" s="326"/>
      <c r="U2" s="326"/>
      <c r="V2" s="326"/>
      <c r="W2" s="326"/>
      <c r="X2" s="326"/>
      <c r="Y2" s="326"/>
      <c r="Z2" s="326"/>
    </row>
    <row r="3" ht="12.75" customHeight="1">
      <c r="A3" s="347" t="s">
        <v>278</v>
      </c>
      <c r="B3" s="347"/>
      <c r="C3" s="347"/>
      <c r="D3" s="347"/>
      <c r="E3" s="347"/>
      <c r="F3" s="347"/>
      <c r="G3" s="347"/>
      <c r="H3" s="348" t="s">
        <v>348</v>
      </c>
      <c r="I3" s="48"/>
      <c r="J3" s="48"/>
      <c r="K3" s="48"/>
      <c r="L3" s="49"/>
      <c r="M3" s="347"/>
      <c r="N3" s="347"/>
      <c r="O3" s="347"/>
      <c r="P3" s="347"/>
      <c r="Q3" s="347"/>
      <c r="R3" s="347"/>
      <c r="S3" s="347"/>
      <c r="T3" s="347"/>
      <c r="U3" s="347"/>
      <c r="V3" s="347"/>
      <c r="W3" s="347"/>
      <c r="X3" s="347"/>
      <c r="Y3" s="347"/>
      <c r="Z3" s="347"/>
    </row>
    <row r="4" ht="12.75" customHeight="1">
      <c r="A4" s="286" t="s">
        <v>349</v>
      </c>
      <c r="B4" s="286"/>
      <c r="C4" s="286"/>
      <c r="D4" s="286"/>
      <c r="E4" s="349">
        <v>295.0</v>
      </c>
      <c r="F4" s="286"/>
      <c r="G4" s="286"/>
      <c r="H4" s="189"/>
      <c r="L4" s="53"/>
      <c r="M4" s="286"/>
      <c r="N4" s="286"/>
      <c r="O4" s="286"/>
      <c r="P4" s="286"/>
      <c r="Q4" s="286"/>
      <c r="R4" s="286"/>
      <c r="S4" s="286"/>
      <c r="T4" s="286"/>
      <c r="U4" s="286"/>
      <c r="V4" s="286"/>
      <c r="W4" s="286"/>
      <c r="X4" s="286"/>
      <c r="Y4" s="286"/>
      <c r="Z4" s="286"/>
    </row>
    <row r="5" ht="12.75" customHeight="1">
      <c r="A5" s="350" t="s">
        <v>350</v>
      </c>
      <c r="B5" s="350"/>
      <c r="C5" s="350"/>
      <c r="D5" s="350"/>
      <c r="E5" s="350"/>
      <c r="F5" s="350"/>
      <c r="G5" s="350"/>
      <c r="H5" s="189"/>
      <c r="L5" s="53"/>
      <c r="M5" s="350"/>
      <c r="N5" s="350"/>
      <c r="O5" s="350"/>
      <c r="P5" s="350"/>
      <c r="Q5" s="350"/>
      <c r="R5" s="350"/>
      <c r="S5" s="350"/>
      <c r="T5" s="350"/>
      <c r="U5" s="350"/>
      <c r="V5" s="350"/>
      <c r="W5" s="350"/>
      <c r="X5" s="350"/>
      <c r="Y5" s="350"/>
      <c r="Z5" s="350"/>
    </row>
    <row r="6" ht="12.75" customHeight="1">
      <c r="A6" s="351" t="s">
        <v>333</v>
      </c>
      <c r="B6" s="351" t="s">
        <v>351</v>
      </c>
      <c r="C6" s="286" t="s">
        <v>352</v>
      </c>
      <c r="D6" s="286"/>
      <c r="E6" s="286"/>
      <c r="F6" s="286"/>
      <c r="G6" s="286"/>
      <c r="H6" s="189"/>
      <c r="L6" s="53"/>
      <c r="M6" s="286"/>
      <c r="N6" s="286"/>
      <c r="O6" s="286"/>
      <c r="P6" s="286"/>
      <c r="Q6" s="286"/>
      <c r="R6" s="286"/>
      <c r="S6" s="286"/>
      <c r="T6" s="286"/>
      <c r="U6" s="286"/>
      <c r="V6" s="286"/>
      <c r="W6" s="286"/>
      <c r="X6" s="286"/>
      <c r="Y6" s="286"/>
      <c r="Z6" s="286"/>
    </row>
    <row r="7" ht="12.75" customHeight="1">
      <c r="A7" s="351">
        <v>1.0</v>
      </c>
      <c r="B7" s="352">
        <v>287.0</v>
      </c>
      <c r="C7" s="286"/>
      <c r="D7" s="286"/>
      <c r="E7" s="286"/>
      <c r="F7" s="286"/>
      <c r="G7" s="286"/>
      <c r="H7" s="189"/>
      <c r="L7" s="53"/>
      <c r="M7" s="286"/>
      <c r="N7" s="286"/>
      <c r="O7" s="286"/>
      <c r="P7" s="286"/>
      <c r="Q7" s="286"/>
      <c r="R7" s="286"/>
      <c r="S7" s="286"/>
      <c r="T7" s="286"/>
      <c r="U7" s="286"/>
      <c r="V7" s="286"/>
      <c r="W7" s="286"/>
      <c r="X7" s="286"/>
      <c r="Y7" s="286"/>
      <c r="Z7" s="286"/>
    </row>
    <row r="8" ht="12.75" customHeight="1">
      <c r="A8" s="351">
        <v>2.0</v>
      </c>
      <c r="B8" s="352">
        <v>235.0</v>
      </c>
      <c r="C8" s="286"/>
      <c r="D8" s="286"/>
      <c r="E8" s="286"/>
      <c r="F8" s="286"/>
      <c r="G8" s="286"/>
      <c r="H8" s="189"/>
      <c r="L8" s="53"/>
      <c r="M8" s="286"/>
      <c r="N8" s="286"/>
      <c r="O8" s="286"/>
      <c r="P8" s="286"/>
      <c r="Q8" s="286"/>
      <c r="R8" s="286"/>
      <c r="S8" s="286"/>
      <c r="T8" s="286"/>
      <c r="U8" s="286"/>
      <c r="V8" s="286"/>
      <c r="W8" s="286"/>
      <c r="X8" s="286"/>
      <c r="Y8" s="286"/>
      <c r="Z8" s="286"/>
    </row>
    <row r="9" ht="12.75" customHeight="1">
      <c r="A9" s="351">
        <v>3.0</v>
      </c>
      <c r="B9" s="352">
        <v>194.0</v>
      </c>
      <c r="C9" s="286"/>
      <c r="D9" s="286"/>
      <c r="E9" s="286"/>
      <c r="F9" s="286"/>
      <c r="G9" s="286"/>
      <c r="H9" s="189"/>
      <c r="L9" s="53"/>
      <c r="M9" s="286"/>
      <c r="N9" s="286"/>
      <c r="O9" s="286"/>
      <c r="P9" s="286"/>
      <c r="Q9" s="286"/>
      <c r="R9" s="286"/>
      <c r="S9" s="286"/>
      <c r="T9" s="286"/>
      <c r="U9" s="286"/>
      <c r="V9" s="286"/>
      <c r="W9" s="286"/>
      <c r="X9" s="286"/>
      <c r="Y9" s="286"/>
      <c r="Z9" s="286"/>
    </row>
    <row r="10" ht="12.75" customHeight="1">
      <c r="A10" s="351">
        <v>4.0</v>
      </c>
      <c r="B10" s="352">
        <v>151.0</v>
      </c>
      <c r="C10" s="286"/>
      <c r="D10" s="286"/>
      <c r="E10" s="286"/>
      <c r="F10" s="286"/>
      <c r="G10" s="286"/>
      <c r="H10" s="189"/>
      <c r="L10" s="53"/>
      <c r="M10" s="286"/>
      <c r="N10" s="286"/>
      <c r="O10" s="286"/>
      <c r="P10" s="286"/>
      <c r="Q10" s="286"/>
      <c r="R10" s="286"/>
      <c r="S10" s="286"/>
      <c r="T10" s="286"/>
      <c r="U10" s="286"/>
      <c r="V10" s="286"/>
      <c r="W10" s="286"/>
      <c r="X10" s="286"/>
      <c r="Y10" s="286"/>
      <c r="Z10" s="286"/>
    </row>
    <row r="11" ht="12.75" customHeight="1">
      <c r="A11" s="351">
        <v>5.0</v>
      </c>
      <c r="B11" s="352">
        <v>98.0</v>
      </c>
      <c r="C11" s="286"/>
      <c r="D11" s="286"/>
      <c r="E11" s="286"/>
      <c r="F11" s="286"/>
      <c r="G11" s="286"/>
      <c r="H11" s="212"/>
      <c r="I11" s="256"/>
      <c r="J11" s="256"/>
      <c r="K11" s="256"/>
      <c r="L11" s="213"/>
      <c r="M11" s="286"/>
      <c r="N11" s="286"/>
      <c r="O11" s="286"/>
      <c r="P11" s="286"/>
      <c r="Q11" s="286"/>
      <c r="R11" s="286"/>
      <c r="S11" s="286"/>
      <c r="T11" s="286"/>
      <c r="U11" s="286"/>
      <c r="V11" s="286"/>
      <c r="W11" s="286"/>
      <c r="X11" s="286"/>
      <c r="Y11" s="286"/>
      <c r="Z11" s="286"/>
    </row>
    <row r="12" ht="12.75" customHeight="1">
      <c r="A12" s="351" t="s">
        <v>353</v>
      </c>
      <c r="B12" s="353">
        <v>605.0</v>
      </c>
      <c r="C12" s="286"/>
      <c r="D12" s="286"/>
      <c r="E12" s="286"/>
      <c r="F12" s="286"/>
      <c r="G12" s="286"/>
      <c r="H12" s="286"/>
      <c r="I12" s="286"/>
      <c r="J12" s="286"/>
      <c r="K12" s="286"/>
      <c r="L12" s="286"/>
      <c r="M12" s="286"/>
      <c r="N12" s="286"/>
      <c r="O12" s="286"/>
      <c r="P12" s="286"/>
      <c r="Q12" s="286"/>
      <c r="R12" s="286"/>
      <c r="S12" s="286"/>
      <c r="T12" s="286"/>
      <c r="U12" s="286"/>
      <c r="V12" s="286"/>
      <c r="W12" s="286"/>
      <c r="X12" s="286"/>
      <c r="Y12" s="286"/>
      <c r="Z12" s="286"/>
    </row>
    <row r="13" ht="12.75" customHeight="1">
      <c r="A13" s="286"/>
      <c r="B13" s="286"/>
      <c r="C13" s="286"/>
      <c r="D13" s="286"/>
      <c r="E13" s="286"/>
      <c r="F13" s="286"/>
      <c r="G13" s="286"/>
      <c r="H13" s="286"/>
      <c r="I13" s="286"/>
      <c r="J13" s="286"/>
      <c r="K13" s="286"/>
      <c r="L13" s="286"/>
      <c r="M13" s="286"/>
      <c r="N13" s="286"/>
      <c r="O13" s="286"/>
      <c r="P13" s="286"/>
      <c r="Q13" s="286"/>
      <c r="R13" s="286"/>
      <c r="S13" s="286"/>
      <c r="T13" s="286"/>
      <c r="U13" s="286"/>
      <c r="V13" s="286"/>
      <c r="W13" s="286"/>
      <c r="X13" s="286"/>
      <c r="Y13" s="286"/>
      <c r="Z13" s="286"/>
    </row>
    <row r="14" ht="12.75" customHeight="1">
      <c r="A14" s="354" t="s">
        <v>337</v>
      </c>
      <c r="B14" s="354"/>
      <c r="C14" s="354"/>
      <c r="D14" s="354"/>
      <c r="E14" s="354"/>
      <c r="F14" s="354"/>
      <c r="G14" s="354"/>
      <c r="H14" s="354"/>
      <c r="I14" s="354"/>
      <c r="J14" s="354"/>
      <c r="K14" s="354"/>
      <c r="L14" s="354"/>
      <c r="M14" s="354"/>
      <c r="N14" s="354"/>
      <c r="O14" s="354"/>
      <c r="P14" s="354"/>
      <c r="Q14" s="354"/>
      <c r="R14" s="354"/>
      <c r="S14" s="354"/>
      <c r="T14" s="354"/>
      <c r="U14" s="354"/>
      <c r="V14" s="354"/>
      <c r="W14" s="354"/>
      <c r="X14" s="354"/>
      <c r="Y14" s="354"/>
      <c r="Z14" s="354"/>
    </row>
    <row r="15" ht="12.75" customHeight="1">
      <c r="A15" s="286" t="s">
        <v>354</v>
      </c>
      <c r="B15" s="286"/>
      <c r="C15" s="355">
        <f>'Cost of capital worksheet'!B37</f>
        <v>0.0568</v>
      </c>
      <c r="D15" s="286" t="s">
        <v>355</v>
      </c>
      <c r="E15" s="286"/>
      <c r="F15" s="286"/>
      <c r="G15" s="286"/>
      <c r="H15" s="286"/>
      <c r="I15" s="286"/>
      <c r="J15" s="286"/>
      <c r="K15" s="286"/>
      <c r="L15" s="286"/>
      <c r="M15" s="286"/>
      <c r="N15" s="286"/>
      <c r="O15" s="286"/>
      <c r="P15" s="286"/>
      <c r="Q15" s="286"/>
      <c r="R15" s="286"/>
      <c r="S15" s="286"/>
      <c r="T15" s="286"/>
      <c r="U15" s="286"/>
      <c r="V15" s="286"/>
      <c r="W15" s="286"/>
      <c r="X15" s="286"/>
      <c r="Y15" s="286"/>
      <c r="Z15" s="286"/>
    </row>
    <row r="16" ht="12.75" customHeight="1">
      <c r="A16" s="286"/>
      <c r="B16" s="286"/>
      <c r="C16" s="286"/>
      <c r="D16" s="286"/>
      <c r="E16" s="286"/>
      <c r="F16" s="286"/>
      <c r="G16" s="286"/>
      <c r="H16" s="286"/>
      <c r="I16" s="286"/>
      <c r="J16" s="286"/>
      <c r="K16" s="286"/>
      <c r="L16" s="286"/>
      <c r="M16" s="286"/>
      <c r="N16" s="286"/>
      <c r="O16" s="286"/>
      <c r="P16" s="286"/>
      <c r="Q16" s="286"/>
      <c r="R16" s="286"/>
      <c r="S16" s="286"/>
      <c r="T16" s="286"/>
      <c r="U16" s="286"/>
      <c r="V16" s="286"/>
      <c r="W16" s="286"/>
      <c r="X16" s="286"/>
      <c r="Y16" s="286"/>
      <c r="Z16" s="286"/>
    </row>
    <row r="17" ht="12.75" customHeight="1">
      <c r="A17" s="286"/>
      <c r="B17" s="286"/>
      <c r="C17" s="286"/>
      <c r="D17" s="356"/>
      <c r="E17" s="286"/>
      <c r="F17" s="286"/>
      <c r="G17" s="286"/>
      <c r="H17" s="286"/>
      <c r="I17" s="286"/>
      <c r="J17" s="286"/>
      <c r="K17" s="286"/>
      <c r="L17" s="286"/>
      <c r="M17" s="286"/>
      <c r="N17" s="286"/>
      <c r="O17" s="286"/>
      <c r="P17" s="286"/>
      <c r="Q17" s="286"/>
      <c r="R17" s="286"/>
      <c r="S17" s="286"/>
      <c r="T17" s="286"/>
      <c r="U17" s="286"/>
      <c r="V17" s="286"/>
      <c r="W17" s="286"/>
      <c r="X17" s="286"/>
      <c r="Y17" s="286"/>
      <c r="Z17" s="286"/>
    </row>
    <row r="18" ht="12.75" customHeight="1">
      <c r="A18" s="286" t="s">
        <v>356</v>
      </c>
      <c r="B18" s="286"/>
      <c r="C18" s="286"/>
      <c r="D18" s="357">
        <f>IF(B12&gt;0,ROUND(B12/AVERAGE(B7:B11),0),0)</f>
        <v>3</v>
      </c>
      <c r="E18" s="286" t="s">
        <v>357</v>
      </c>
      <c r="F18" s="286"/>
      <c r="G18" s="286"/>
      <c r="H18" s="286"/>
      <c r="I18" s="286"/>
      <c r="J18" s="286"/>
      <c r="K18" s="286"/>
      <c r="L18" s="286"/>
      <c r="M18" s="286"/>
      <c r="N18" s="286"/>
      <c r="O18" s="286"/>
      <c r="P18" s="286"/>
      <c r="Q18" s="286"/>
      <c r="R18" s="286"/>
      <c r="S18" s="286"/>
      <c r="T18" s="286"/>
      <c r="U18" s="286"/>
      <c r="V18" s="286"/>
      <c r="W18" s="286"/>
      <c r="X18" s="286"/>
      <c r="Y18" s="286"/>
      <c r="Z18" s="286"/>
    </row>
    <row r="19" ht="12.75" customHeight="1">
      <c r="A19" s="347"/>
      <c r="B19" s="347"/>
      <c r="C19" s="347"/>
      <c r="D19" s="347"/>
      <c r="E19" s="286" t="s">
        <v>358</v>
      </c>
      <c r="F19" s="347"/>
      <c r="G19" s="347"/>
      <c r="H19" s="347"/>
      <c r="I19" s="347"/>
      <c r="J19" s="347"/>
      <c r="K19" s="347"/>
      <c r="L19" s="347"/>
      <c r="M19" s="347"/>
      <c r="N19" s="347"/>
      <c r="O19" s="347"/>
      <c r="P19" s="347"/>
      <c r="Q19" s="347"/>
      <c r="R19" s="347"/>
      <c r="S19" s="347"/>
      <c r="T19" s="347"/>
      <c r="U19" s="347"/>
      <c r="V19" s="347"/>
      <c r="W19" s="347"/>
      <c r="X19" s="347"/>
      <c r="Y19" s="347"/>
      <c r="Z19" s="347"/>
    </row>
    <row r="20" ht="12.75" customHeight="1">
      <c r="A20" s="350" t="s">
        <v>359</v>
      </c>
      <c r="B20" s="350"/>
      <c r="C20" s="350"/>
      <c r="D20" s="350"/>
      <c r="E20" s="350"/>
      <c r="F20" s="350"/>
      <c r="G20" s="350"/>
      <c r="H20" s="350"/>
      <c r="I20" s="350"/>
      <c r="J20" s="350"/>
      <c r="K20" s="350"/>
      <c r="L20" s="350"/>
      <c r="M20" s="350"/>
      <c r="N20" s="350"/>
      <c r="O20" s="350"/>
      <c r="P20" s="350"/>
      <c r="Q20" s="350"/>
      <c r="R20" s="350"/>
      <c r="S20" s="350"/>
      <c r="T20" s="350"/>
      <c r="U20" s="350"/>
      <c r="V20" s="350"/>
      <c r="W20" s="350"/>
      <c r="X20" s="350"/>
      <c r="Y20" s="350"/>
      <c r="Z20" s="350"/>
    </row>
    <row r="21" ht="12.75" customHeight="1">
      <c r="A21" s="351" t="s">
        <v>333</v>
      </c>
      <c r="B21" s="351" t="s">
        <v>351</v>
      </c>
      <c r="C21" s="351" t="s">
        <v>360</v>
      </c>
      <c r="D21" s="286"/>
      <c r="E21" s="286"/>
      <c r="F21" s="286"/>
      <c r="G21" s="286"/>
      <c r="H21" s="286"/>
      <c r="I21" s="286"/>
      <c r="J21" s="286"/>
      <c r="K21" s="286"/>
      <c r="L21" s="286"/>
      <c r="M21" s="286"/>
      <c r="N21" s="286"/>
      <c r="O21" s="286"/>
      <c r="P21" s="286"/>
      <c r="Q21" s="286"/>
      <c r="R21" s="286"/>
      <c r="S21" s="286"/>
      <c r="T21" s="286"/>
      <c r="U21" s="286"/>
      <c r="V21" s="286"/>
      <c r="W21" s="286"/>
      <c r="X21" s="286"/>
      <c r="Y21" s="286"/>
      <c r="Z21" s="286"/>
    </row>
    <row r="22" ht="12.75" customHeight="1">
      <c r="A22" s="358">
        <f t="shared" ref="A22:B22" si="1">A7</f>
        <v>1</v>
      </c>
      <c r="B22" s="359">
        <f t="shared" si="1"/>
        <v>287</v>
      </c>
      <c r="C22" s="359">
        <f t="shared" ref="C22:C26" si="3">B22/(1+$C$15)^A22</f>
        <v>271.5745647</v>
      </c>
      <c r="D22" s="286"/>
      <c r="E22" s="286"/>
      <c r="F22" s="286"/>
      <c r="G22" s="286"/>
      <c r="H22" s="286"/>
      <c r="I22" s="286"/>
      <c r="J22" s="286"/>
      <c r="K22" s="286"/>
      <c r="L22" s="286"/>
      <c r="M22" s="286"/>
      <c r="N22" s="286"/>
      <c r="O22" s="286"/>
      <c r="P22" s="286"/>
      <c r="Q22" s="286"/>
      <c r="R22" s="286"/>
      <c r="S22" s="286"/>
      <c r="T22" s="286"/>
      <c r="U22" s="286"/>
      <c r="V22" s="286"/>
      <c r="W22" s="286"/>
      <c r="X22" s="286"/>
      <c r="Y22" s="286"/>
      <c r="Z22" s="286"/>
    </row>
    <row r="23" ht="12.75" customHeight="1">
      <c r="A23" s="358">
        <f t="shared" ref="A23:B23" si="2">A8</f>
        <v>2</v>
      </c>
      <c r="B23" s="359">
        <f t="shared" si="2"/>
        <v>235</v>
      </c>
      <c r="C23" s="359">
        <f t="shared" si="3"/>
        <v>210.4176922</v>
      </c>
      <c r="D23" s="286"/>
      <c r="E23" s="286"/>
      <c r="F23" s="286"/>
      <c r="G23" s="286"/>
      <c r="H23" s="286"/>
      <c r="I23" s="286"/>
      <c r="J23" s="286"/>
      <c r="K23" s="286"/>
      <c r="L23" s="286"/>
      <c r="M23" s="286"/>
      <c r="N23" s="286"/>
      <c r="O23" s="286"/>
      <c r="P23" s="286"/>
      <c r="Q23" s="286"/>
      <c r="R23" s="286"/>
      <c r="S23" s="286"/>
      <c r="T23" s="286"/>
      <c r="U23" s="286"/>
      <c r="V23" s="286"/>
      <c r="W23" s="286"/>
      <c r="X23" s="286"/>
      <c r="Y23" s="286"/>
      <c r="Z23" s="286"/>
    </row>
    <row r="24" ht="12.75" customHeight="1">
      <c r="A24" s="358">
        <f t="shared" ref="A24:B24" si="4">A9</f>
        <v>3</v>
      </c>
      <c r="B24" s="359">
        <f t="shared" si="4"/>
        <v>194</v>
      </c>
      <c r="C24" s="359">
        <f t="shared" si="3"/>
        <v>164.370288</v>
      </c>
      <c r="D24" s="286"/>
      <c r="E24" s="286"/>
      <c r="F24" s="286"/>
      <c r="G24" s="286"/>
      <c r="H24" s="286"/>
      <c r="I24" s="286"/>
      <c r="J24" s="286"/>
      <c r="K24" s="286"/>
      <c r="L24" s="286"/>
      <c r="M24" s="286"/>
      <c r="N24" s="286"/>
      <c r="O24" s="286"/>
      <c r="P24" s="286"/>
      <c r="Q24" s="286"/>
      <c r="R24" s="286"/>
      <c r="S24" s="286"/>
      <c r="T24" s="286"/>
      <c r="U24" s="286"/>
      <c r="V24" s="286"/>
      <c r="W24" s="286"/>
      <c r="X24" s="286"/>
      <c r="Y24" s="286"/>
      <c r="Z24" s="286"/>
    </row>
    <row r="25" ht="12.75" customHeight="1">
      <c r="A25" s="358">
        <f t="shared" ref="A25:B25" si="5">A10</f>
        <v>4</v>
      </c>
      <c r="B25" s="359">
        <f t="shared" si="5"/>
        <v>151</v>
      </c>
      <c r="C25" s="359">
        <f t="shared" si="3"/>
        <v>121.0614103</v>
      </c>
      <c r="D25" s="286"/>
      <c r="E25" s="286"/>
      <c r="F25" s="286"/>
      <c r="G25" s="286"/>
      <c r="H25" s="286"/>
      <c r="I25" s="286"/>
      <c r="J25" s="286"/>
      <c r="K25" s="286"/>
      <c r="L25" s="286"/>
      <c r="M25" s="286"/>
      <c r="N25" s="286"/>
      <c r="O25" s="286"/>
      <c r="P25" s="286"/>
      <c r="Q25" s="286"/>
      <c r="R25" s="286"/>
      <c r="S25" s="286"/>
      <c r="T25" s="286"/>
      <c r="U25" s="286"/>
      <c r="V25" s="286"/>
      <c r="W25" s="286"/>
      <c r="X25" s="286"/>
      <c r="Y25" s="286"/>
      <c r="Z25" s="286"/>
    </row>
    <row r="26" ht="12.75" customHeight="1">
      <c r="A26" s="358">
        <f t="shared" ref="A26:B26" si="6">A11</f>
        <v>5</v>
      </c>
      <c r="B26" s="359">
        <f t="shared" si="6"/>
        <v>98</v>
      </c>
      <c r="C26" s="359">
        <f t="shared" si="3"/>
        <v>74.34676099</v>
      </c>
      <c r="D26" s="286"/>
      <c r="E26" s="286"/>
      <c r="F26" s="286"/>
      <c r="G26" s="286"/>
      <c r="H26" s="286"/>
      <c r="I26" s="286"/>
      <c r="J26" s="286"/>
      <c r="K26" s="286"/>
      <c r="L26" s="286"/>
      <c r="M26" s="286"/>
      <c r="N26" s="286"/>
      <c r="O26" s="286"/>
      <c r="P26" s="286"/>
      <c r="Q26" s="286"/>
      <c r="R26" s="286"/>
      <c r="S26" s="286"/>
      <c r="T26" s="286"/>
      <c r="U26" s="286"/>
      <c r="V26" s="286"/>
      <c r="W26" s="286"/>
      <c r="X26" s="286"/>
      <c r="Y26" s="286"/>
      <c r="Z26" s="286"/>
    </row>
    <row r="27" ht="12.75" customHeight="1">
      <c r="A27" s="360" t="str">
        <f>A12</f>
        <v>6 and beyond</v>
      </c>
      <c r="B27" s="361">
        <f>IF(B12&gt;0,IF(D18&gt;0,B12/D18,B12),0)</f>
        <v>201.6666667</v>
      </c>
      <c r="C27" s="361">
        <f>IF(D18&gt;0,(B27*(1-(1+C15)^(-D18))/C15)/(1+$C$15)^5,B27/(1+C15)^6)</f>
        <v>411.3840613</v>
      </c>
      <c r="D27" s="286" t="s">
        <v>361</v>
      </c>
      <c r="E27" s="286"/>
      <c r="F27" s="286"/>
      <c r="G27" s="286"/>
      <c r="H27" s="286"/>
      <c r="I27" s="286"/>
      <c r="J27" s="286"/>
      <c r="K27" s="286"/>
      <c r="L27" s="286"/>
      <c r="M27" s="286"/>
      <c r="N27" s="286"/>
      <c r="O27" s="286"/>
      <c r="P27" s="286"/>
      <c r="Q27" s="286"/>
      <c r="R27" s="286"/>
      <c r="S27" s="286"/>
      <c r="T27" s="286"/>
      <c r="U27" s="286"/>
      <c r="V27" s="286"/>
      <c r="W27" s="286"/>
      <c r="X27" s="286"/>
      <c r="Y27" s="286"/>
      <c r="Z27" s="286"/>
    </row>
    <row r="28" ht="12.75" customHeight="1">
      <c r="A28" s="362" t="s">
        <v>362</v>
      </c>
      <c r="B28" s="363"/>
      <c r="C28" s="364">
        <f>SUM(C22:C27)</f>
        <v>1253.154778</v>
      </c>
      <c r="D28" s="286"/>
      <c r="E28" s="286"/>
      <c r="F28" s="286"/>
      <c r="G28" s="286"/>
      <c r="H28" s="286"/>
      <c r="I28" s="286"/>
      <c r="J28" s="286"/>
      <c r="K28" s="286"/>
      <c r="L28" s="286"/>
      <c r="M28" s="286"/>
      <c r="N28" s="286"/>
      <c r="O28" s="286"/>
      <c r="P28" s="286"/>
      <c r="Q28" s="286"/>
      <c r="R28" s="286"/>
      <c r="S28" s="286"/>
      <c r="T28" s="286"/>
      <c r="U28" s="286"/>
      <c r="V28" s="286"/>
      <c r="W28" s="286"/>
      <c r="X28" s="286"/>
      <c r="Y28" s="286"/>
      <c r="Z28" s="286"/>
    </row>
    <row r="29" ht="12.75" customHeight="1">
      <c r="A29" s="286"/>
      <c r="B29" s="286"/>
      <c r="C29" s="286"/>
      <c r="D29" s="286"/>
      <c r="E29" s="286"/>
      <c r="F29" s="286"/>
      <c r="G29" s="286"/>
      <c r="H29" s="286"/>
      <c r="I29" s="286"/>
      <c r="J29" s="286"/>
      <c r="K29" s="286"/>
      <c r="L29" s="286"/>
      <c r="M29" s="286"/>
      <c r="N29" s="286"/>
      <c r="O29" s="286"/>
      <c r="P29" s="286"/>
      <c r="Q29" s="286"/>
      <c r="R29" s="286"/>
      <c r="S29" s="286"/>
      <c r="T29" s="286"/>
      <c r="U29" s="286"/>
      <c r="V29" s="286"/>
      <c r="W29" s="286"/>
      <c r="X29" s="286"/>
      <c r="Y29" s="286"/>
      <c r="Z29" s="286"/>
    </row>
    <row r="30" ht="12.75" customHeight="1">
      <c r="A30" s="350" t="s">
        <v>363</v>
      </c>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row>
    <row r="31" ht="12.75" customHeight="1">
      <c r="A31" s="286" t="s">
        <v>364</v>
      </c>
      <c r="B31" s="286"/>
      <c r="C31" s="286"/>
      <c r="D31" s="286"/>
      <c r="E31" s="286"/>
      <c r="F31" s="361">
        <f>C28/(5+D18)</f>
        <v>156.6443472</v>
      </c>
      <c r="G31" s="286" t="s">
        <v>365</v>
      </c>
      <c r="H31" s="286"/>
      <c r="I31" s="286"/>
      <c r="J31" s="286"/>
      <c r="K31" s="286"/>
      <c r="L31" s="286"/>
      <c r="M31" s="286"/>
      <c r="N31" s="286"/>
      <c r="O31" s="286"/>
      <c r="P31" s="286"/>
      <c r="Q31" s="286"/>
      <c r="R31" s="286"/>
      <c r="S31" s="286"/>
      <c r="T31" s="286"/>
      <c r="U31" s="286"/>
      <c r="V31" s="286"/>
      <c r="W31" s="286"/>
      <c r="X31" s="286"/>
      <c r="Y31" s="286"/>
      <c r="Z31" s="286"/>
    </row>
    <row r="32" ht="12.75" customHeight="1">
      <c r="A32" s="286" t="s">
        <v>366</v>
      </c>
      <c r="B32" s="286"/>
      <c r="C32" s="286"/>
      <c r="D32" s="286"/>
      <c r="E32" s="286"/>
      <c r="F32" s="365">
        <f>E4-F31</f>
        <v>138.3556528</v>
      </c>
      <c r="G32" s="286" t="s">
        <v>367</v>
      </c>
      <c r="H32" s="286"/>
      <c r="I32" s="286"/>
      <c r="J32" s="286"/>
      <c r="K32" s="286"/>
      <c r="L32" s="286"/>
      <c r="M32" s="286"/>
      <c r="N32" s="286"/>
      <c r="O32" s="286"/>
      <c r="P32" s="286"/>
      <c r="Q32" s="286"/>
      <c r="R32" s="286"/>
      <c r="S32" s="286"/>
      <c r="T32" s="286"/>
      <c r="U32" s="286"/>
      <c r="V32" s="286"/>
      <c r="W32" s="286"/>
      <c r="X32" s="286"/>
      <c r="Y32" s="286"/>
      <c r="Z32" s="286"/>
    </row>
    <row r="33" ht="12.75" customHeight="1">
      <c r="A33" s="286" t="s">
        <v>368</v>
      </c>
      <c r="B33" s="286"/>
      <c r="C33" s="286"/>
      <c r="D33" s="286"/>
      <c r="E33" s="286"/>
      <c r="F33" s="366">
        <f>C28</f>
        <v>1253.154778</v>
      </c>
      <c r="G33" s="286" t="s">
        <v>369</v>
      </c>
      <c r="H33" s="286"/>
      <c r="I33" s="286"/>
      <c r="J33" s="286"/>
      <c r="K33" s="286"/>
      <c r="L33" s="286"/>
      <c r="M33" s="286"/>
      <c r="N33" s="286"/>
      <c r="O33" s="286"/>
      <c r="P33" s="286"/>
      <c r="Q33" s="286"/>
      <c r="R33" s="286"/>
      <c r="S33" s="286"/>
      <c r="T33" s="286"/>
      <c r="U33" s="286"/>
      <c r="V33" s="286"/>
      <c r="W33" s="286"/>
      <c r="X33" s="286"/>
      <c r="Y33" s="286"/>
      <c r="Z33" s="286"/>
    </row>
    <row r="34" ht="12.75" customHeight="1">
      <c r="A34" s="286" t="s">
        <v>370</v>
      </c>
      <c r="F34" s="367">
        <f>C28/(5+D18)</f>
        <v>156.6443472</v>
      </c>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A1:K1"/>
    <mergeCell ref="A2:K2"/>
    <mergeCell ref="H3:L11"/>
  </mergeCells>
  <printOptions/>
  <pageMargins bottom="1.0" footer="0.0" header="0.0" left="0.75" right="0.75" top="1.0"/>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4" width="11.14"/>
    <col customWidth="1" min="5" max="5" width="10.86"/>
    <col customWidth="1" min="6" max="6" width="12.86"/>
    <col customWidth="1" min="7" max="7" width="10.86"/>
    <col customWidth="1" min="8" max="8" width="11.14"/>
    <col customWidth="1" min="9" max="10" width="10.86"/>
    <col customWidth="1" min="11" max="20" width="11.14"/>
    <col customWidth="1" min="21" max="26" width="10.71"/>
  </cols>
  <sheetData>
    <row r="1" ht="15.75" customHeight="1">
      <c r="A1" s="368" t="s">
        <v>371</v>
      </c>
      <c r="B1" s="48"/>
      <c r="C1" s="48"/>
      <c r="D1" s="48"/>
      <c r="E1" s="48"/>
      <c r="F1" s="48"/>
      <c r="G1" s="48"/>
      <c r="H1" s="48"/>
      <c r="I1" s="48"/>
      <c r="J1" s="48"/>
      <c r="K1" s="48"/>
      <c r="L1" s="49"/>
      <c r="M1" s="1"/>
      <c r="N1" s="1"/>
      <c r="O1" s="1"/>
      <c r="P1" s="1"/>
      <c r="Q1" s="1"/>
      <c r="R1" s="1"/>
      <c r="S1" s="1"/>
      <c r="T1" s="1"/>
    </row>
    <row r="2" ht="21.0" customHeight="1">
      <c r="A2" s="212"/>
      <c r="B2" s="256"/>
      <c r="C2" s="256"/>
      <c r="D2" s="256"/>
      <c r="E2" s="256"/>
      <c r="F2" s="256"/>
      <c r="G2" s="256"/>
      <c r="H2" s="256"/>
      <c r="I2" s="256"/>
      <c r="J2" s="256"/>
      <c r="K2" s="256"/>
      <c r="L2" s="213"/>
      <c r="M2" s="1"/>
      <c r="N2" s="1"/>
      <c r="O2" s="1"/>
      <c r="P2" s="1"/>
      <c r="Q2" s="1"/>
      <c r="R2" s="1"/>
      <c r="S2" s="1"/>
      <c r="T2" s="1"/>
    </row>
    <row r="3" ht="15.75" customHeight="1">
      <c r="A3" s="1"/>
      <c r="B3" s="1"/>
      <c r="C3" s="1"/>
      <c r="D3" s="1"/>
      <c r="E3" s="1"/>
      <c r="F3" s="1"/>
      <c r="G3" s="1"/>
      <c r="H3" s="1"/>
      <c r="I3" s="1"/>
      <c r="J3" s="1"/>
      <c r="K3" s="1"/>
      <c r="L3" s="1"/>
      <c r="M3" s="1"/>
      <c r="N3" s="1"/>
      <c r="O3" s="1"/>
      <c r="P3" s="1"/>
      <c r="Q3" s="1"/>
      <c r="R3" s="1"/>
      <c r="S3" s="1"/>
      <c r="T3" s="1"/>
    </row>
    <row r="4" ht="15.75" customHeight="1">
      <c r="A4" s="4" t="s">
        <v>372</v>
      </c>
      <c r="B4" s="1"/>
      <c r="C4" s="1"/>
      <c r="D4" s="1"/>
      <c r="E4" s="1"/>
      <c r="F4" s="1"/>
      <c r="G4" s="1"/>
      <c r="H4" s="1"/>
      <c r="I4" s="1"/>
      <c r="J4" s="1"/>
      <c r="K4" s="1"/>
      <c r="L4" s="1"/>
      <c r="M4" s="1"/>
      <c r="N4" s="1"/>
      <c r="O4" s="1"/>
      <c r="P4" s="1"/>
      <c r="Q4" s="1"/>
      <c r="R4" s="1"/>
      <c r="S4" s="1"/>
      <c r="T4" s="1"/>
    </row>
    <row r="5" ht="15.75" customHeight="1">
      <c r="A5" s="4" t="s">
        <v>373</v>
      </c>
      <c r="B5" s="1"/>
      <c r="C5" s="1"/>
      <c r="D5" s="1"/>
      <c r="E5" s="1"/>
      <c r="F5" s="1"/>
      <c r="G5" s="1"/>
      <c r="H5" s="1"/>
      <c r="I5" s="1"/>
      <c r="J5" s="1"/>
      <c r="K5" s="1"/>
      <c r="L5" s="1"/>
      <c r="M5" s="1"/>
      <c r="N5" s="1"/>
      <c r="O5" s="1"/>
      <c r="P5" s="1"/>
      <c r="Q5" s="1"/>
      <c r="R5" s="1"/>
      <c r="S5" s="1"/>
      <c r="T5" s="1"/>
    </row>
    <row r="6" ht="15.75" customHeight="1">
      <c r="A6" s="71" t="s">
        <v>374</v>
      </c>
      <c r="B6" s="29"/>
      <c r="C6" s="29"/>
      <c r="D6" s="29"/>
      <c r="E6" s="29"/>
      <c r="F6" s="29"/>
      <c r="G6" s="29"/>
      <c r="H6" s="29"/>
      <c r="I6" s="29"/>
      <c r="J6" s="29"/>
      <c r="K6" s="29"/>
      <c r="L6" s="29"/>
      <c r="M6" s="29"/>
      <c r="N6" s="29"/>
      <c r="O6" s="29"/>
      <c r="P6" s="29"/>
      <c r="Q6" s="29"/>
      <c r="R6" s="29"/>
      <c r="S6" s="29"/>
      <c r="T6" s="29"/>
      <c r="U6" s="369"/>
      <c r="V6" s="369"/>
      <c r="W6" s="369"/>
      <c r="X6" s="369"/>
      <c r="Y6" s="369"/>
      <c r="Z6" s="369"/>
    </row>
    <row r="7" ht="15.75" customHeight="1">
      <c r="A7" s="1" t="s">
        <v>375</v>
      </c>
      <c r="B7" s="1"/>
      <c r="C7" s="370">
        <f>'Cost of capital worksheet'!B36</f>
        <v>2</v>
      </c>
      <c r="D7" s="1"/>
      <c r="E7" s="1"/>
      <c r="F7" s="1"/>
      <c r="G7" s="1"/>
      <c r="H7" s="1"/>
      <c r="I7" s="1"/>
      <c r="J7" s="1"/>
      <c r="K7" s="1"/>
      <c r="L7" s="1"/>
      <c r="M7" s="1"/>
      <c r="N7" s="1"/>
      <c r="O7" s="1"/>
      <c r="P7" s="1"/>
      <c r="Q7" s="1"/>
      <c r="R7" s="1"/>
      <c r="S7" s="1"/>
      <c r="T7" s="1"/>
      <c r="U7" s="371"/>
      <c r="V7" s="371"/>
      <c r="W7" s="371"/>
      <c r="X7" s="371"/>
      <c r="Y7" s="371"/>
      <c r="Z7" s="371"/>
    </row>
    <row r="8" ht="15.75" customHeight="1">
      <c r="A8" s="1" t="s">
        <v>376</v>
      </c>
      <c r="B8" s="1"/>
      <c r="C8" s="1"/>
      <c r="D8" s="1"/>
      <c r="E8" s="1"/>
      <c r="F8" s="309">
        <f>IF('Input sheet'!B16="Yes",'Input sheet'!B11+'Operating lease converter'!F32,'Input sheet'!B11)</f>
        <v>47740</v>
      </c>
      <c r="G8" s="1" t="s">
        <v>377</v>
      </c>
      <c r="H8" s="1"/>
      <c r="I8" s="1"/>
      <c r="J8" s="1"/>
      <c r="K8" s="1"/>
      <c r="L8" s="1"/>
      <c r="M8" s="1"/>
      <c r="N8" s="1"/>
      <c r="O8" s="1"/>
      <c r="P8" s="1"/>
      <c r="Q8" s="1"/>
      <c r="R8" s="1"/>
      <c r="S8" s="1"/>
      <c r="T8" s="1"/>
      <c r="U8" s="371"/>
      <c r="V8" s="371"/>
      <c r="W8" s="371"/>
      <c r="X8" s="371"/>
      <c r="Y8" s="371"/>
      <c r="Z8" s="371"/>
    </row>
    <row r="9" ht="15.75" customHeight="1">
      <c r="A9" s="1" t="s">
        <v>378</v>
      </c>
      <c r="B9" s="1"/>
      <c r="C9" s="1"/>
      <c r="D9" s="1"/>
      <c r="E9" s="1"/>
      <c r="F9" s="372">
        <f>IF('Input sheet'!B16="Yes",'Cost of capital worksheet'!B31+'Operating lease converter'!C28*'Operating lease converter'!C15,'Cost of capital worksheet'!B31)</f>
        <v>0</v>
      </c>
      <c r="G9" s="1" t="s">
        <v>379</v>
      </c>
      <c r="H9" s="1"/>
      <c r="I9" s="1"/>
      <c r="J9" s="1"/>
      <c r="K9" s="1"/>
      <c r="L9" s="1"/>
      <c r="M9" s="1"/>
      <c r="N9" s="1"/>
      <c r="O9" s="1"/>
      <c r="P9" s="1"/>
      <c r="Q9" s="1"/>
      <c r="R9" s="1"/>
      <c r="S9" s="1"/>
      <c r="T9" s="1"/>
      <c r="U9" s="371"/>
      <c r="V9" s="371"/>
      <c r="W9" s="371"/>
      <c r="X9" s="371"/>
      <c r="Y9" s="371"/>
      <c r="Z9" s="371"/>
    </row>
    <row r="10" ht="15.75" customHeight="1">
      <c r="A10" s="1" t="s">
        <v>380</v>
      </c>
      <c r="B10" s="1"/>
      <c r="C10" s="1"/>
      <c r="D10" s="1"/>
      <c r="E10" s="1"/>
      <c r="F10" s="373">
        <f>'Input sheet'!B33</f>
        <v>0.0426</v>
      </c>
      <c r="G10" s="1"/>
      <c r="H10" s="1"/>
      <c r="I10" s="1"/>
      <c r="J10" s="1"/>
      <c r="K10" s="1"/>
      <c r="L10" s="1"/>
      <c r="M10" s="1"/>
      <c r="N10" s="1"/>
      <c r="O10" s="1"/>
      <c r="P10" s="1"/>
      <c r="Q10" s="1"/>
      <c r="R10" s="1"/>
      <c r="S10" s="1"/>
      <c r="T10" s="1"/>
      <c r="U10" s="371"/>
      <c r="V10" s="371"/>
      <c r="W10" s="371"/>
      <c r="X10" s="371"/>
      <c r="Y10" s="371"/>
      <c r="Z10" s="371"/>
    </row>
    <row r="11" ht="15.75" customHeight="1">
      <c r="A11" s="4" t="s">
        <v>337</v>
      </c>
      <c r="B11" s="1"/>
      <c r="C11" s="1"/>
      <c r="D11" s="1"/>
      <c r="E11" s="1"/>
      <c r="F11" s="1"/>
      <c r="G11" s="1"/>
      <c r="H11" s="1"/>
      <c r="I11" s="1"/>
      <c r="J11" s="1"/>
      <c r="K11" s="1"/>
      <c r="L11" s="1"/>
      <c r="M11" s="1"/>
      <c r="N11" s="1"/>
      <c r="O11" s="1"/>
      <c r="P11" s="1"/>
      <c r="Q11" s="1"/>
      <c r="R11" s="1"/>
      <c r="S11" s="1"/>
      <c r="T11" s="1"/>
      <c r="U11" s="371"/>
      <c r="V11" s="371"/>
      <c r="W11" s="371"/>
      <c r="X11" s="371"/>
      <c r="Y11" s="371"/>
      <c r="Z11" s="371"/>
    </row>
    <row r="12" ht="15.75" customHeight="1">
      <c r="A12" s="1" t="s">
        <v>381</v>
      </c>
      <c r="B12" s="1"/>
      <c r="C12" s="1"/>
      <c r="D12" s="374">
        <f>IF(F9=0,1000000,IF(F8&lt;0,-100000,F8/F9))</f>
        <v>1000000</v>
      </c>
      <c r="E12" s="1"/>
      <c r="F12" s="1"/>
      <c r="G12" s="1"/>
      <c r="H12" s="1"/>
      <c r="I12" s="1"/>
      <c r="J12" s="1"/>
      <c r="K12" s="1"/>
      <c r="L12" s="1"/>
      <c r="M12" s="1"/>
      <c r="N12" s="1"/>
      <c r="O12" s="1"/>
      <c r="P12" s="1"/>
      <c r="Q12" s="1"/>
      <c r="R12" s="1"/>
      <c r="S12" s="1"/>
      <c r="T12" s="1"/>
      <c r="U12" s="371"/>
      <c r="V12" s="371"/>
      <c r="W12" s="371"/>
      <c r="X12" s="371"/>
      <c r="Y12" s="371"/>
      <c r="Z12" s="371"/>
    </row>
    <row r="13" ht="15.75" customHeight="1">
      <c r="A13" s="1" t="s">
        <v>382</v>
      </c>
      <c r="B13" s="1"/>
      <c r="C13" s="1"/>
      <c r="D13" s="375" t="str">
        <f>IF(C7=1,VLOOKUP(D12,A22:D36,3),(IF(C7=2,VLOOKUP(D12,A41:D55,3),VLOOKUP(D12,F22:I36,3))))</f>
        <v>Aaa/AAA</v>
      </c>
      <c r="E13" s="1"/>
      <c r="F13" s="29" t="s">
        <v>383</v>
      </c>
      <c r="G13" s="1"/>
      <c r="H13" s="1"/>
      <c r="I13" s="1"/>
      <c r="J13" s="1"/>
      <c r="K13" s="1"/>
      <c r="L13" s="1"/>
      <c r="M13" s="1"/>
      <c r="N13" s="1"/>
      <c r="O13" s="1"/>
      <c r="P13" s="1"/>
      <c r="Q13" s="1"/>
      <c r="R13" s="1"/>
      <c r="S13" s="1"/>
      <c r="T13" s="1"/>
      <c r="U13" s="371"/>
      <c r="V13" s="371"/>
      <c r="W13" s="371"/>
      <c r="X13" s="371"/>
      <c r="Y13" s="371"/>
      <c r="Z13" s="371"/>
    </row>
    <row r="14" ht="15.75" customHeight="1">
      <c r="A14" s="1" t="s">
        <v>384</v>
      </c>
      <c r="B14" s="1"/>
      <c r="C14" s="1"/>
      <c r="D14" s="376">
        <f>IF(C7=1,VLOOKUP(D12,A22:D36,4),(IF(C7=2,VLOOKUP(D12,A41:D55,4),VLOOKUP(D12,F22:I36,4))))</f>
        <v>0.0069</v>
      </c>
      <c r="E14" s="1"/>
      <c r="F14" s="29" t="s">
        <v>385</v>
      </c>
      <c r="G14" s="1"/>
      <c r="H14" s="1"/>
      <c r="I14" s="1"/>
      <c r="J14" s="1"/>
      <c r="K14" s="1"/>
      <c r="L14" s="1"/>
      <c r="M14" s="1"/>
      <c r="N14" s="1"/>
      <c r="O14" s="1"/>
      <c r="P14" s="1"/>
      <c r="Q14" s="1"/>
      <c r="R14" s="1"/>
      <c r="S14" s="1"/>
      <c r="T14" s="1"/>
      <c r="U14" s="371"/>
      <c r="V14" s="371"/>
      <c r="W14" s="371"/>
      <c r="X14" s="371"/>
      <c r="Y14" s="371"/>
      <c r="Z14" s="371"/>
    </row>
    <row r="15" ht="15.75" customHeight="1">
      <c r="A15" s="1" t="s">
        <v>386</v>
      </c>
      <c r="B15" s="1"/>
      <c r="C15" s="1"/>
      <c r="D15" s="376">
        <f>VLOOKUP('Input sheet'!B7,'Country equity risk premiums'!A5:C181,3)</f>
        <v>0</v>
      </c>
      <c r="E15" s="1"/>
      <c r="F15" s="29"/>
      <c r="G15" s="1"/>
      <c r="H15" s="1"/>
      <c r="I15" s="1"/>
      <c r="J15" s="1"/>
      <c r="K15" s="1"/>
      <c r="L15" s="1"/>
      <c r="M15" s="1"/>
      <c r="N15" s="1"/>
      <c r="O15" s="1"/>
      <c r="P15" s="1"/>
      <c r="Q15" s="1"/>
      <c r="R15" s="1"/>
      <c r="S15" s="1"/>
      <c r="T15" s="1"/>
      <c r="U15" s="371"/>
      <c r="V15" s="371"/>
      <c r="W15" s="371"/>
      <c r="X15" s="371"/>
      <c r="Y15" s="371"/>
      <c r="Z15" s="371"/>
    </row>
    <row r="16" ht="15.75" customHeight="1">
      <c r="A16" s="1" t="s">
        <v>387</v>
      </c>
      <c r="B16" s="1"/>
      <c r="C16" s="1"/>
      <c r="D16" s="376">
        <f>F10+D14+D15</f>
        <v>0.0495</v>
      </c>
      <c r="E16" s="1"/>
      <c r="F16" s="1"/>
      <c r="G16" s="1"/>
      <c r="H16" s="1"/>
      <c r="I16" s="1"/>
      <c r="J16" s="1"/>
      <c r="K16" s="1"/>
      <c r="L16" s="1"/>
      <c r="M16" s="1"/>
      <c r="N16" s="1"/>
      <c r="O16" s="1"/>
      <c r="P16" s="1"/>
      <c r="Q16" s="1"/>
      <c r="R16" s="1"/>
      <c r="S16" s="1"/>
      <c r="T16" s="1"/>
      <c r="U16" s="286"/>
      <c r="V16" s="286"/>
      <c r="W16" s="286"/>
      <c r="X16" s="286"/>
      <c r="Y16" s="286"/>
      <c r="Z16" s="286"/>
    </row>
    <row r="17" ht="15.75" customHeight="1">
      <c r="A17" s="1"/>
      <c r="B17" s="1"/>
      <c r="C17" s="1"/>
      <c r="D17" s="377"/>
      <c r="E17" s="1"/>
      <c r="F17" s="1"/>
      <c r="G17" s="1"/>
      <c r="H17" s="1"/>
      <c r="I17" s="1"/>
      <c r="J17" s="1"/>
      <c r="K17" s="1"/>
      <c r="L17" s="1"/>
      <c r="M17" s="1"/>
      <c r="N17" s="1"/>
      <c r="O17" s="1"/>
      <c r="P17" s="1"/>
      <c r="Q17" s="1"/>
      <c r="R17" s="1"/>
      <c r="S17" s="1"/>
      <c r="T17" s="1"/>
      <c r="U17" s="286"/>
      <c r="V17" s="286"/>
      <c r="W17" s="286"/>
      <c r="X17" s="286"/>
      <c r="Y17" s="286"/>
      <c r="Z17" s="286"/>
    </row>
    <row r="18" ht="15.75" customHeight="1">
      <c r="A18" s="29" t="s">
        <v>388</v>
      </c>
      <c r="B18" s="29"/>
      <c r="C18" s="29"/>
      <c r="D18" s="378"/>
      <c r="E18" s="29"/>
      <c r="F18" s="29"/>
      <c r="G18" s="29"/>
      <c r="H18" s="29"/>
      <c r="I18" s="29"/>
      <c r="J18" s="29"/>
      <c r="K18" s="29"/>
      <c r="L18" s="29"/>
      <c r="M18" s="29"/>
      <c r="N18" s="29"/>
      <c r="O18" s="29"/>
      <c r="P18" s="29"/>
      <c r="Q18" s="29"/>
      <c r="R18" s="29"/>
      <c r="S18" s="29"/>
      <c r="T18" s="29"/>
      <c r="U18" s="350"/>
      <c r="V18" s="350"/>
      <c r="W18" s="350"/>
      <c r="X18" s="350"/>
      <c r="Y18" s="350"/>
      <c r="Z18" s="350"/>
    </row>
    <row r="19" ht="15.75" customHeight="1">
      <c r="A19" s="4" t="s">
        <v>389</v>
      </c>
      <c r="B19" s="1"/>
      <c r="C19" s="1"/>
      <c r="D19" s="1"/>
      <c r="E19" s="1"/>
      <c r="F19" s="1"/>
      <c r="G19" s="1"/>
      <c r="H19" s="1"/>
      <c r="I19" s="1"/>
      <c r="J19" s="379" t="s">
        <v>390</v>
      </c>
      <c r="K19" s="13"/>
      <c r="L19" s="13"/>
      <c r="M19" s="13"/>
      <c r="N19" s="13"/>
      <c r="O19" s="13"/>
      <c r="P19" s="13"/>
      <c r="Q19" s="13"/>
      <c r="R19" s="13"/>
      <c r="S19" s="13"/>
      <c r="T19" s="14"/>
      <c r="U19" s="371"/>
      <c r="V19" s="371"/>
      <c r="W19" s="371"/>
      <c r="X19" s="371"/>
      <c r="Y19" s="371"/>
      <c r="Z19" s="371"/>
    </row>
    <row r="20" ht="15.75" customHeight="1">
      <c r="A20" s="30" t="s">
        <v>391</v>
      </c>
      <c r="B20" s="32"/>
      <c r="C20" s="17"/>
      <c r="D20" s="17"/>
      <c r="E20" s="1"/>
      <c r="F20" s="1"/>
      <c r="G20" s="1"/>
      <c r="H20" s="1"/>
      <c r="I20" s="1"/>
      <c r="J20" s="380" t="s">
        <v>392</v>
      </c>
      <c r="K20" s="381">
        <v>1.0</v>
      </c>
      <c r="L20" s="381">
        <v>2.0</v>
      </c>
      <c r="M20" s="381">
        <v>3.0</v>
      </c>
      <c r="N20" s="381">
        <v>4.0</v>
      </c>
      <c r="O20" s="381">
        <v>5.0</v>
      </c>
      <c r="P20" s="381">
        <v>6.0</v>
      </c>
      <c r="Q20" s="381">
        <v>7.0</v>
      </c>
      <c r="R20" s="381">
        <v>8.0</v>
      </c>
      <c r="S20" s="381">
        <v>9.0</v>
      </c>
      <c r="T20" s="381">
        <v>10.0</v>
      </c>
      <c r="U20" s="371"/>
      <c r="V20" s="371"/>
      <c r="W20" s="371"/>
      <c r="X20" s="371"/>
      <c r="Y20" s="371"/>
      <c r="Z20" s="371"/>
    </row>
    <row r="21" ht="15.75" customHeight="1">
      <c r="A21" s="34" t="s">
        <v>393</v>
      </c>
      <c r="B21" s="34" t="s">
        <v>394</v>
      </c>
      <c r="C21" s="34" t="s">
        <v>395</v>
      </c>
      <c r="D21" s="34" t="s">
        <v>396</v>
      </c>
      <c r="E21" s="1"/>
      <c r="F21" s="1"/>
      <c r="G21" s="1"/>
      <c r="H21" s="1"/>
      <c r="I21" s="1"/>
      <c r="J21" s="382" t="s">
        <v>397</v>
      </c>
      <c r="K21" s="383">
        <v>0.0</v>
      </c>
      <c r="L21" s="383">
        <v>3.0E-4</v>
      </c>
      <c r="M21" s="383">
        <v>0.0013</v>
      </c>
      <c r="N21" s="383">
        <v>0.0024</v>
      </c>
      <c r="O21" s="383">
        <v>0.0035</v>
      </c>
      <c r="P21" s="383">
        <v>0.0045</v>
      </c>
      <c r="Q21" s="383">
        <v>0.0051</v>
      </c>
      <c r="R21" s="383">
        <v>0.0059</v>
      </c>
      <c r="S21" s="383">
        <v>0.0064</v>
      </c>
      <c r="T21" s="383">
        <v>0.007</v>
      </c>
      <c r="U21" s="371"/>
      <c r="V21" s="371"/>
      <c r="W21" s="371"/>
      <c r="X21" s="371"/>
      <c r="Y21" s="371"/>
      <c r="Z21" s="371"/>
    </row>
    <row r="22" ht="15.75" customHeight="1">
      <c r="A22" s="216">
        <v>-100000.0</v>
      </c>
      <c r="B22" s="216">
        <v>0.199999</v>
      </c>
      <c r="C22" s="216" t="s">
        <v>398</v>
      </c>
      <c r="D22" s="384">
        <v>0.2</v>
      </c>
      <c r="E22" s="1"/>
      <c r="F22" s="1"/>
      <c r="G22" s="1"/>
      <c r="H22" s="1"/>
      <c r="I22" s="1"/>
      <c r="J22" s="382" t="s">
        <v>399</v>
      </c>
      <c r="K22" s="383">
        <v>2.0E-4</v>
      </c>
      <c r="L22" s="383">
        <v>6.0E-4</v>
      </c>
      <c r="M22" s="383">
        <v>0.0012</v>
      </c>
      <c r="N22" s="383">
        <v>0.0021</v>
      </c>
      <c r="O22" s="383">
        <v>0.0031</v>
      </c>
      <c r="P22" s="383">
        <v>0.0042</v>
      </c>
      <c r="Q22" s="383">
        <v>0.005</v>
      </c>
      <c r="R22" s="383">
        <v>0.0058</v>
      </c>
      <c r="S22" s="383">
        <v>0.0065</v>
      </c>
      <c r="T22" s="383">
        <v>0.0072</v>
      </c>
      <c r="U22" s="371"/>
      <c r="V22" s="371"/>
      <c r="W22" s="371"/>
      <c r="X22" s="371"/>
      <c r="Y22" s="371"/>
      <c r="Z22" s="371"/>
    </row>
    <row r="23" ht="15.75" customHeight="1">
      <c r="A23" s="216">
        <v>0.2</v>
      </c>
      <c r="B23" s="216">
        <v>0.649999</v>
      </c>
      <c r="C23" s="216" t="s">
        <v>400</v>
      </c>
      <c r="D23" s="384">
        <v>0.175</v>
      </c>
      <c r="E23" s="1"/>
      <c r="F23" s="216"/>
      <c r="G23" s="1"/>
      <c r="H23" s="1"/>
      <c r="I23" s="1"/>
      <c r="J23" s="382" t="s">
        <v>401</v>
      </c>
      <c r="K23" s="383">
        <v>5.0E-4</v>
      </c>
      <c r="L23" s="383">
        <v>0.0014</v>
      </c>
      <c r="M23" s="383">
        <v>0.0023</v>
      </c>
      <c r="N23" s="383">
        <v>0.0035</v>
      </c>
      <c r="O23" s="383">
        <v>0.0047</v>
      </c>
      <c r="P23" s="383">
        <v>0.0062</v>
      </c>
      <c r="Q23" s="383">
        <v>0.0079</v>
      </c>
      <c r="R23" s="383">
        <v>0.0093</v>
      </c>
      <c r="S23" s="383">
        <v>0.0108</v>
      </c>
      <c r="T23" s="383">
        <v>0.0124</v>
      </c>
      <c r="U23" s="371"/>
      <c r="V23" s="371"/>
      <c r="W23" s="371"/>
      <c r="X23" s="371"/>
      <c r="Y23" s="371"/>
      <c r="Z23" s="371"/>
    </row>
    <row r="24" ht="15.75" customHeight="1">
      <c r="A24" s="216">
        <v>0.65</v>
      </c>
      <c r="B24" s="216">
        <v>0.799999</v>
      </c>
      <c r="C24" s="216" t="s">
        <v>402</v>
      </c>
      <c r="D24" s="384">
        <v>0.1578</v>
      </c>
      <c r="E24" s="1"/>
      <c r="F24" s="1"/>
      <c r="G24" s="1"/>
      <c r="H24" s="1"/>
      <c r="I24" s="1"/>
      <c r="J24" s="382" t="s">
        <v>403</v>
      </c>
      <c r="K24" s="383">
        <v>0.0016</v>
      </c>
      <c r="L24" s="383">
        <v>0.0045</v>
      </c>
      <c r="M24" s="383">
        <v>0.0078</v>
      </c>
      <c r="N24" s="383">
        <v>0.0117</v>
      </c>
      <c r="O24" s="383">
        <v>0.0158</v>
      </c>
      <c r="P24" s="383">
        <v>0.0198</v>
      </c>
      <c r="Q24" s="383">
        <v>0.0233</v>
      </c>
      <c r="R24" s="383">
        <v>0.0267</v>
      </c>
      <c r="S24" s="383">
        <v>0.03</v>
      </c>
      <c r="T24" s="383">
        <v>0.0332</v>
      </c>
      <c r="U24" s="371"/>
      <c r="V24" s="371"/>
      <c r="W24" s="371"/>
      <c r="X24" s="371"/>
      <c r="Y24" s="371"/>
      <c r="Z24" s="371"/>
    </row>
    <row r="25" ht="15.75" customHeight="1">
      <c r="A25" s="216">
        <v>0.8</v>
      </c>
      <c r="B25" s="216">
        <v>1.249999</v>
      </c>
      <c r="C25" s="216" t="s">
        <v>404</v>
      </c>
      <c r="D25" s="384">
        <v>0.1157</v>
      </c>
      <c r="E25" s="1"/>
      <c r="F25" s="1"/>
      <c r="G25" s="1"/>
      <c r="H25" s="1"/>
      <c r="I25" s="1"/>
      <c r="J25" s="382" t="s">
        <v>405</v>
      </c>
      <c r="K25" s="383">
        <v>0.0061</v>
      </c>
      <c r="L25" s="383">
        <v>0.0192</v>
      </c>
      <c r="M25" s="383">
        <v>0.0348</v>
      </c>
      <c r="N25" s="383">
        <v>0.0505</v>
      </c>
      <c r="O25" s="383">
        <v>0.0652</v>
      </c>
      <c r="P25" s="383">
        <v>0.0785</v>
      </c>
      <c r="Q25" s="383">
        <v>0.0901</v>
      </c>
      <c r="R25" s="383">
        <v>0.1004</v>
      </c>
      <c r="S25" s="383">
        <v>0.1097</v>
      </c>
      <c r="T25" s="383">
        <v>0.1178</v>
      </c>
      <c r="U25" s="371"/>
      <c r="V25" s="371"/>
      <c r="W25" s="371"/>
      <c r="X25" s="371"/>
      <c r="Y25" s="371"/>
      <c r="Z25" s="371"/>
    </row>
    <row r="26" ht="15.75" customHeight="1">
      <c r="A26" s="216">
        <v>1.25</v>
      </c>
      <c r="B26" s="216">
        <v>1.499999</v>
      </c>
      <c r="C26" s="216" t="s">
        <v>406</v>
      </c>
      <c r="D26" s="384">
        <v>0.0737</v>
      </c>
      <c r="E26" s="1"/>
      <c r="F26" s="1"/>
      <c r="G26" s="1"/>
      <c r="H26" s="1"/>
      <c r="I26" s="1"/>
      <c r="J26" s="382" t="s">
        <v>407</v>
      </c>
      <c r="K26" s="383">
        <v>0.0333</v>
      </c>
      <c r="L26" s="383">
        <v>0.0771</v>
      </c>
      <c r="M26" s="383">
        <v>0.1155</v>
      </c>
      <c r="N26" s="383">
        <v>0.1458</v>
      </c>
      <c r="O26" s="383">
        <v>0.1693</v>
      </c>
      <c r="P26" s="383">
        <v>0.1883</v>
      </c>
      <c r="Q26" s="383">
        <v>0.2036</v>
      </c>
      <c r="R26" s="383">
        <v>0.216</v>
      </c>
      <c r="S26" s="383">
        <v>0.227</v>
      </c>
      <c r="T26" s="383">
        <v>0.2374</v>
      </c>
      <c r="U26" s="371"/>
      <c r="V26" s="371"/>
      <c r="W26" s="371"/>
      <c r="X26" s="371"/>
      <c r="Y26" s="371"/>
      <c r="Z26" s="371"/>
    </row>
    <row r="27" ht="15.75" customHeight="1">
      <c r="A27" s="216">
        <v>1.5</v>
      </c>
      <c r="B27" s="216">
        <v>1.749999</v>
      </c>
      <c r="C27" s="216" t="s">
        <v>408</v>
      </c>
      <c r="D27" s="384">
        <v>0.0526</v>
      </c>
      <c r="E27" s="1"/>
      <c r="F27" s="1"/>
      <c r="G27" s="1"/>
      <c r="H27" s="1"/>
      <c r="I27" s="1"/>
      <c r="J27" s="382" t="s">
        <v>409</v>
      </c>
      <c r="K27" s="383">
        <v>0.2708</v>
      </c>
      <c r="L27" s="383">
        <v>0.3664</v>
      </c>
      <c r="M27" s="383">
        <v>0.4141</v>
      </c>
      <c r="N27" s="383">
        <v>0.441</v>
      </c>
      <c r="O27" s="383">
        <v>0.4619</v>
      </c>
      <c r="P27" s="383">
        <v>0.4709</v>
      </c>
      <c r="Q27" s="383">
        <v>0.4826</v>
      </c>
      <c r="R27" s="383">
        <v>0.4905</v>
      </c>
      <c r="S27" s="383">
        <v>0.4976</v>
      </c>
      <c r="T27" s="383">
        <v>0.5038</v>
      </c>
      <c r="U27" s="371"/>
      <c r="V27" s="371"/>
      <c r="W27" s="371"/>
      <c r="X27" s="371"/>
      <c r="Y27" s="371"/>
      <c r="Z27" s="371"/>
    </row>
    <row r="28" ht="15.75" customHeight="1">
      <c r="A28" s="216">
        <v>1.75</v>
      </c>
      <c r="B28" s="216">
        <v>1.999999</v>
      </c>
      <c r="C28" s="216" t="s">
        <v>410</v>
      </c>
      <c r="D28" s="384">
        <v>0.0455</v>
      </c>
      <c r="E28" s="1"/>
      <c r="F28" s="1"/>
      <c r="G28" s="1"/>
      <c r="H28" s="1"/>
      <c r="I28" s="1"/>
      <c r="J28" s="1"/>
      <c r="K28" s="1"/>
      <c r="L28" s="1"/>
      <c r="M28" s="1"/>
      <c r="N28" s="1"/>
      <c r="O28" s="1"/>
      <c r="P28" s="1"/>
      <c r="Q28" s="1"/>
      <c r="R28" s="1"/>
      <c r="S28" s="1"/>
      <c r="T28" s="1"/>
      <c r="U28" s="371"/>
      <c r="V28" s="371"/>
      <c r="W28" s="371"/>
      <c r="X28" s="371"/>
      <c r="Y28" s="371"/>
      <c r="Z28" s="371"/>
    </row>
    <row r="29" ht="15.75" customHeight="1">
      <c r="A29" s="216">
        <v>2.0</v>
      </c>
      <c r="B29" s="216">
        <v>2.2499999</v>
      </c>
      <c r="C29" s="216" t="s">
        <v>411</v>
      </c>
      <c r="D29" s="384">
        <v>0.0313</v>
      </c>
      <c r="E29" s="1"/>
      <c r="F29" s="1"/>
      <c r="G29" s="1"/>
      <c r="H29" s="1"/>
      <c r="I29" s="1"/>
      <c r="J29" s="1"/>
      <c r="K29" s="1"/>
      <c r="L29" s="1"/>
      <c r="M29" s="1"/>
      <c r="N29" s="1"/>
      <c r="O29" s="1"/>
      <c r="P29" s="1"/>
      <c r="Q29" s="1"/>
      <c r="R29" s="1"/>
      <c r="S29" s="1"/>
      <c r="T29" s="1"/>
      <c r="U29" s="371"/>
      <c r="V29" s="371"/>
      <c r="W29" s="371"/>
      <c r="X29" s="371"/>
      <c r="Y29" s="371"/>
      <c r="Z29" s="371"/>
    </row>
    <row r="30" ht="15.75" customHeight="1">
      <c r="A30" s="216">
        <v>2.25</v>
      </c>
      <c r="B30" s="216">
        <v>2.49999</v>
      </c>
      <c r="C30" s="216" t="s">
        <v>412</v>
      </c>
      <c r="D30" s="384">
        <v>0.0242</v>
      </c>
      <c r="E30" s="1"/>
      <c r="F30" s="1"/>
      <c r="G30" s="1"/>
      <c r="H30" s="1"/>
      <c r="I30" s="1"/>
      <c r="J30" s="1"/>
      <c r="K30" s="1"/>
      <c r="L30" s="1"/>
      <c r="M30" s="1"/>
      <c r="N30" s="1"/>
      <c r="O30" s="1"/>
      <c r="P30" s="1"/>
      <c r="Q30" s="1"/>
      <c r="R30" s="1"/>
      <c r="S30" s="1"/>
      <c r="T30" s="1"/>
      <c r="U30" s="371"/>
      <c r="V30" s="371"/>
      <c r="W30" s="371"/>
      <c r="X30" s="371"/>
      <c r="Y30" s="371"/>
      <c r="Z30" s="371"/>
    </row>
    <row r="31" ht="15.75" customHeight="1">
      <c r="A31" s="216">
        <v>2.5</v>
      </c>
      <c r="B31" s="216">
        <v>2.999999</v>
      </c>
      <c r="C31" s="216" t="s">
        <v>413</v>
      </c>
      <c r="D31" s="384">
        <v>0.02</v>
      </c>
      <c r="E31" s="1"/>
      <c r="F31" s="1"/>
      <c r="G31" s="1"/>
      <c r="H31" s="1"/>
      <c r="I31" s="1"/>
      <c r="J31" s="1"/>
      <c r="K31" s="1"/>
      <c r="L31" s="1"/>
      <c r="M31" s="1"/>
      <c r="N31" s="1"/>
      <c r="O31" s="1"/>
      <c r="P31" s="1"/>
      <c r="Q31" s="1"/>
      <c r="R31" s="1"/>
      <c r="S31" s="1"/>
      <c r="T31" s="1"/>
      <c r="U31" s="371"/>
      <c r="V31" s="371"/>
      <c r="W31" s="371"/>
      <c r="X31" s="371"/>
      <c r="Y31" s="371"/>
      <c r="Z31" s="371"/>
    </row>
    <row r="32" ht="15.75" customHeight="1">
      <c r="A32" s="216">
        <v>3.0</v>
      </c>
      <c r="B32" s="216">
        <v>4.249999</v>
      </c>
      <c r="C32" s="216" t="s">
        <v>414</v>
      </c>
      <c r="D32" s="384">
        <v>0.0162</v>
      </c>
      <c r="E32" s="1"/>
      <c r="F32" s="1"/>
      <c r="G32" s="1"/>
      <c r="H32" s="1"/>
      <c r="I32" s="1"/>
      <c r="J32" s="1"/>
      <c r="K32" s="1"/>
      <c r="L32" s="1"/>
      <c r="M32" s="1"/>
      <c r="N32" s="1"/>
      <c r="O32" s="1"/>
      <c r="P32" s="1"/>
      <c r="Q32" s="1"/>
      <c r="R32" s="1"/>
      <c r="S32" s="1"/>
      <c r="T32" s="1"/>
      <c r="U32" s="371"/>
      <c r="V32" s="371"/>
      <c r="W32" s="371"/>
      <c r="X32" s="371"/>
      <c r="Y32" s="371"/>
      <c r="Z32" s="371"/>
    </row>
    <row r="33" ht="15.75" customHeight="1">
      <c r="A33" s="216">
        <v>4.25</v>
      </c>
      <c r="B33" s="216">
        <v>5.499999</v>
      </c>
      <c r="C33" s="216" t="s">
        <v>415</v>
      </c>
      <c r="D33" s="384">
        <v>0.0142</v>
      </c>
      <c r="E33" s="1"/>
      <c r="F33" s="1"/>
      <c r="G33" s="1"/>
      <c r="H33" s="1"/>
      <c r="I33" s="1"/>
      <c r="J33" s="1"/>
      <c r="K33" s="1"/>
      <c r="L33" s="1"/>
      <c r="M33" s="1"/>
      <c r="N33" s="1"/>
      <c r="O33" s="1"/>
      <c r="P33" s="1"/>
      <c r="Q33" s="1"/>
      <c r="R33" s="1"/>
      <c r="S33" s="1"/>
      <c r="T33" s="1"/>
      <c r="U33" s="371"/>
      <c r="V33" s="371"/>
      <c r="W33" s="371"/>
      <c r="X33" s="371"/>
      <c r="Y33" s="371"/>
      <c r="Z33" s="371"/>
    </row>
    <row r="34" ht="15.75" customHeight="1">
      <c r="A34" s="216">
        <v>5.5</v>
      </c>
      <c r="B34" s="216">
        <v>6.499999</v>
      </c>
      <c r="C34" s="216" t="s">
        <v>416</v>
      </c>
      <c r="D34" s="384">
        <v>0.0123</v>
      </c>
      <c r="E34" s="1"/>
      <c r="F34" s="1"/>
      <c r="G34" s="1"/>
      <c r="H34" s="1"/>
      <c r="I34" s="1"/>
      <c r="J34" s="1"/>
      <c r="K34" s="1"/>
      <c r="L34" s="1"/>
      <c r="M34" s="1"/>
      <c r="N34" s="1"/>
      <c r="O34" s="1"/>
      <c r="P34" s="1"/>
      <c r="Q34" s="1"/>
      <c r="R34" s="1"/>
      <c r="S34" s="1"/>
      <c r="T34" s="1"/>
      <c r="U34" s="371"/>
      <c r="V34" s="371"/>
      <c r="W34" s="371"/>
      <c r="X34" s="371"/>
      <c r="Y34" s="371"/>
      <c r="Z34" s="371"/>
    </row>
    <row r="35" ht="15.75" customHeight="1">
      <c r="A35" s="216">
        <v>6.5</v>
      </c>
      <c r="B35" s="216">
        <v>8.499999</v>
      </c>
      <c r="C35" s="216" t="s">
        <v>417</v>
      </c>
      <c r="D35" s="384">
        <v>0.0085</v>
      </c>
      <c r="E35" s="1"/>
      <c r="F35" s="1"/>
      <c r="G35" s="1"/>
      <c r="H35" s="1"/>
      <c r="I35" s="1"/>
      <c r="J35" s="1"/>
      <c r="K35" s="1"/>
      <c r="L35" s="1"/>
      <c r="M35" s="1"/>
      <c r="N35" s="1"/>
      <c r="O35" s="1"/>
      <c r="P35" s="1"/>
      <c r="Q35" s="1"/>
      <c r="R35" s="1"/>
      <c r="S35" s="1"/>
      <c r="T35" s="1"/>
      <c r="U35" s="371"/>
      <c r="V35" s="371"/>
      <c r="W35" s="371"/>
      <c r="X35" s="371"/>
      <c r="Y35" s="371"/>
      <c r="Z35" s="371"/>
    </row>
    <row r="36" ht="15.75" customHeight="1">
      <c r="A36" s="314">
        <v>8.5</v>
      </c>
      <c r="B36" s="216">
        <v>100000.0</v>
      </c>
      <c r="C36" s="216" t="s">
        <v>418</v>
      </c>
      <c r="D36" s="384">
        <v>0.0069</v>
      </c>
      <c r="E36" s="1"/>
      <c r="F36" s="1"/>
      <c r="G36" s="1"/>
      <c r="H36" s="1"/>
      <c r="I36" s="1"/>
      <c r="J36" s="1"/>
      <c r="K36" s="1"/>
      <c r="L36" s="1"/>
      <c r="M36" s="1"/>
      <c r="N36" s="1"/>
      <c r="O36" s="1"/>
      <c r="P36" s="1"/>
      <c r="Q36" s="1"/>
      <c r="R36" s="1"/>
      <c r="S36" s="1"/>
      <c r="T36" s="1"/>
      <c r="U36" s="371"/>
      <c r="V36" s="371"/>
      <c r="W36" s="371"/>
      <c r="X36" s="371"/>
      <c r="Y36" s="371"/>
      <c r="Z36" s="371"/>
    </row>
    <row r="37" ht="15.75" customHeight="1">
      <c r="A37" s="1"/>
      <c r="B37" s="1"/>
      <c r="C37" s="1"/>
      <c r="D37" s="1"/>
      <c r="E37" s="1"/>
      <c r="F37" s="1"/>
      <c r="G37" s="1"/>
      <c r="H37" s="1"/>
      <c r="I37" s="1"/>
      <c r="J37" s="1"/>
      <c r="K37" s="1"/>
      <c r="L37" s="1"/>
      <c r="M37" s="1"/>
      <c r="N37" s="1"/>
      <c r="O37" s="1"/>
      <c r="P37" s="1"/>
      <c r="Q37" s="1"/>
      <c r="R37" s="1"/>
      <c r="S37" s="1"/>
      <c r="T37" s="1"/>
      <c r="U37" s="371"/>
      <c r="V37" s="371"/>
      <c r="W37" s="371"/>
      <c r="X37" s="371"/>
      <c r="Y37" s="371"/>
      <c r="Z37" s="371"/>
    </row>
    <row r="38" ht="15.75" customHeight="1">
      <c r="A38" s="4" t="s">
        <v>419</v>
      </c>
      <c r="B38" s="1"/>
      <c r="C38" s="1"/>
      <c r="D38" s="1"/>
      <c r="E38" s="1"/>
      <c r="F38" s="1"/>
      <c r="G38" s="1"/>
      <c r="H38" s="1"/>
      <c r="I38" s="1"/>
      <c r="J38" s="1"/>
      <c r="K38" s="1"/>
      <c r="L38" s="1"/>
      <c r="M38" s="1"/>
      <c r="N38" s="1"/>
      <c r="O38" s="1"/>
      <c r="P38" s="1"/>
      <c r="Q38" s="1"/>
      <c r="R38" s="1"/>
      <c r="S38" s="1"/>
      <c r="T38" s="1"/>
      <c r="U38" s="371"/>
      <c r="V38" s="371"/>
      <c r="W38" s="371"/>
      <c r="X38" s="371"/>
      <c r="Y38" s="371"/>
      <c r="Z38" s="371"/>
    </row>
    <row r="39" ht="15.75" customHeight="1">
      <c r="A39" s="30" t="s">
        <v>391</v>
      </c>
      <c r="B39" s="32"/>
      <c r="C39" s="216"/>
      <c r="D39" s="216"/>
      <c r="E39" s="1"/>
      <c r="F39" s="1"/>
      <c r="G39" s="1"/>
      <c r="H39" s="1"/>
      <c r="I39" s="1"/>
      <c r="J39" s="1"/>
      <c r="K39" s="1"/>
      <c r="L39" s="1"/>
      <c r="M39" s="1"/>
      <c r="N39" s="1"/>
      <c r="O39" s="1"/>
      <c r="P39" s="1"/>
      <c r="Q39" s="1"/>
      <c r="R39" s="1"/>
      <c r="S39" s="1"/>
      <c r="T39" s="1"/>
      <c r="U39" s="371"/>
      <c r="V39" s="371"/>
      <c r="W39" s="371"/>
      <c r="X39" s="371"/>
      <c r="Y39" s="371"/>
      <c r="Z39" s="371"/>
    </row>
    <row r="40" ht="15.75" customHeight="1">
      <c r="A40" s="216" t="s">
        <v>420</v>
      </c>
      <c r="B40" s="216" t="s">
        <v>394</v>
      </c>
      <c r="C40" s="216" t="s">
        <v>395</v>
      </c>
      <c r="D40" s="216" t="s">
        <v>396</v>
      </c>
      <c r="E40" s="1"/>
      <c r="F40" s="1"/>
      <c r="G40" s="1"/>
      <c r="H40" s="1"/>
      <c r="I40" s="1"/>
      <c r="J40" s="1"/>
      <c r="K40" s="1"/>
      <c r="L40" s="1"/>
      <c r="M40" s="1"/>
      <c r="N40" s="1"/>
      <c r="O40" s="1"/>
      <c r="P40" s="1"/>
      <c r="Q40" s="1"/>
      <c r="R40" s="1"/>
      <c r="S40" s="1"/>
      <c r="T40" s="1"/>
      <c r="U40" s="371"/>
      <c r="V40" s="371"/>
      <c r="W40" s="371"/>
      <c r="X40" s="371"/>
      <c r="Y40" s="371"/>
      <c r="Z40" s="371"/>
    </row>
    <row r="41" ht="15.75" customHeight="1">
      <c r="A41" s="216">
        <v>-100000.0</v>
      </c>
      <c r="B41" s="216">
        <v>0.499999</v>
      </c>
      <c r="C41" s="216" t="s">
        <v>398</v>
      </c>
      <c r="D41" s="384">
        <v>0.2</v>
      </c>
      <c r="E41" s="1"/>
      <c r="F41" s="1"/>
      <c r="G41" s="34" t="s">
        <v>395</v>
      </c>
      <c r="H41" s="34" t="s">
        <v>396</v>
      </c>
      <c r="I41" s="1"/>
      <c r="J41" s="1"/>
      <c r="K41" s="1"/>
      <c r="L41" s="1"/>
      <c r="M41" s="1"/>
      <c r="N41" s="1"/>
      <c r="O41" s="1"/>
      <c r="P41" s="1"/>
      <c r="Q41" s="1"/>
      <c r="R41" s="1"/>
      <c r="S41" s="1"/>
      <c r="T41" s="1"/>
      <c r="U41" s="371"/>
      <c r="V41" s="371"/>
      <c r="W41" s="371"/>
      <c r="X41" s="371"/>
      <c r="Y41" s="371"/>
      <c r="Z41" s="371"/>
    </row>
    <row r="42" ht="15.75" customHeight="1">
      <c r="A42" s="216">
        <v>0.5</v>
      </c>
      <c r="B42" s="216">
        <v>0.799999</v>
      </c>
      <c r="C42" s="216" t="s">
        <v>400</v>
      </c>
      <c r="D42" s="384">
        <v>0.175</v>
      </c>
      <c r="E42" s="1"/>
      <c r="F42" s="1"/>
      <c r="G42" s="216" t="s">
        <v>416</v>
      </c>
      <c r="H42" s="384">
        <v>0.0123</v>
      </c>
      <c r="I42" s="1"/>
      <c r="J42" s="1"/>
      <c r="K42" s="1"/>
      <c r="L42" s="1"/>
      <c r="M42" s="1"/>
      <c r="N42" s="1"/>
      <c r="O42" s="1"/>
      <c r="P42" s="1"/>
      <c r="Q42" s="1"/>
      <c r="R42" s="1"/>
      <c r="S42" s="1"/>
      <c r="T42" s="1"/>
      <c r="U42" s="371"/>
      <c r="V42" s="371"/>
      <c r="W42" s="371"/>
      <c r="X42" s="371"/>
      <c r="Y42" s="371"/>
      <c r="Z42" s="371"/>
    </row>
    <row r="43" ht="15.75" customHeight="1">
      <c r="A43" s="216">
        <v>0.8</v>
      </c>
      <c r="B43" s="216">
        <v>1.249999</v>
      </c>
      <c r="C43" s="216" t="s">
        <v>402</v>
      </c>
      <c r="D43" s="384">
        <v>0.1578</v>
      </c>
      <c r="E43" s="1"/>
      <c r="F43" s="1"/>
      <c r="G43" s="216" t="s">
        <v>415</v>
      </c>
      <c r="H43" s="384">
        <v>0.0142</v>
      </c>
      <c r="I43" s="1"/>
      <c r="J43" s="1"/>
      <c r="K43" s="1"/>
      <c r="L43" s="1"/>
      <c r="M43" s="1"/>
      <c r="N43" s="1"/>
      <c r="O43" s="1"/>
      <c r="P43" s="1"/>
      <c r="Q43" s="1"/>
      <c r="R43" s="1"/>
      <c r="S43" s="1"/>
      <c r="T43" s="1"/>
      <c r="U43" s="371"/>
      <c r="V43" s="371"/>
      <c r="W43" s="371"/>
      <c r="X43" s="371"/>
      <c r="Y43" s="371"/>
      <c r="Z43" s="371"/>
    </row>
    <row r="44" ht="15.75" customHeight="1">
      <c r="A44" s="216">
        <v>1.25</v>
      </c>
      <c r="B44" s="216">
        <v>1.499999</v>
      </c>
      <c r="C44" s="216" t="s">
        <v>404</v>
      </c>
      <c r="D44" s="384">
        <v>0.1157</v>
      </c>
      <c r="E44" s="1"/>
      <c r="F44" s="1"/>
      <c r="G44" s="216" t="s">
        <v>414</v>
      </c>
      <c r="H44" s="384">
        <v>0.0162</v>
      </c>
      <c r="I44" s="1"/>
      <c r="J44" s="1"/>
      <c r="K44" s="1"/>
      <c r="L44" s="1"/>
      <c r="M44" s="1"/>
      <c r="N44" s="1"/>
      <c r="O44" s="1"/>
      <c r="P44" s="1"/>
      <c r="Q44" s="1"/>
      <c r="R44" s="1"/>
      <c r="S44" s="1"/>
      <c r="T44" s="1"/>
      <c r="U44" s="371"/>
      <c r="V44" s="371"/>
      <c r="W44" s="371"/>
      <c r="X44" s="371"/>
      <c r="Y44" s="371"/>
      <c r="Z44" s="371"/>
    </row>
    <row r="45" ht="15.75" customHeight="1">
      <c r="A45" s="216">
        <v>1.5</v>
      </c>
      <c r="B45" s="216">
        <v>1.999999</v>
      </c>
      <c r="C45" s="216" t="s">
        <v>406</v>
      </c>
      <c r="D45" s="384">
        <v>0.0737</v>
      </c>
      <c r="E45" s="1"/>
      <c r="F45" s="1"/>
      <c r="G45" s="216" t="s">
        <v>417</v>
      </c>
      <c r="H45" s="384">
        <v>0.0085</v>
      </c>
      <c r="I45" s="1"/>
      <c r="J45" s="1"/>
      <c r="K45" s="1"/>
      <c r="L45" s="1"/>
      <c r="M45" s="1"/>
      <c r="N45" s="1"/>
      <c r="O45" s="1"/>
      <c r="P45" s="1"/>
      <c r="Q45" s="1"/>
      <c r="R45" s="1"/>
      <c r="S45" s="1"/>
      <c r="T45" s="1"/>
      <c r="U45" s="371"/>
      <c r="V45" s="371"/>
      <c r="W45" s="371"/>
      <c r="X45" s="371"/>
      <c r="Y45" s="371"/>
      <c r="Z45" s="371"/>
    </row>
    <row r="46" ht="15.75" customHeight="1">
      <c r="A46" s="216">
        <v>2.0</v>
      </c>
      <c r="B46" s="216">
        <v>2.499999</v>
      </c>
      <c r="C46" s="216" t="s">
        <v>408</v>
      </c>
      <c r="D46" s="384">
        <v>0.0526</v>
      </c>
      <c r="E46" s="1"/>
      <c r="F46" s="1"/>
      <c r="G46" s="216" t="s">
        <v>418</v>
      </c>
      <c r="H46" s="384">
        <v>0.0069</v>
      </c>
      <c r="I46" s="1"/>
      <c r="J46" s="1"/>
      <c r="K46" s="1"/>
      <c r="L46" s="1"/>
      <c r="M46" s="1"/>
      <c r="N46" s="1"/>
      <c r="O46" s="1"/>
      <c r="P46" s="1"/>
      <c r="Q46" s="1"/>
      <c r="R46" s="1"/>
      <c r="S46" s="1"/>
      <c r="T46" s="1"/>
      <c r="U46" s="371"/>
      <c r="V46" s="371"/>
      <c r="W46" s="371"/>
      <c r="X46" s="371"/>
      <c r="Y46" s="371"/>
      <c r="Z46" s="371"/>
    </row>
    <row r="47" ht="15.75" customHeight="1">
      <c r="A47" s="216">
        <v>2.5</v>
      </c>
      <c r="B47" s="216">
        <v>2.999999</v>
      </c>
      <c r="C47" s="216" t="s">
        <v>410</v>
      </c>
      <c r="D47" s="384">
        <v>0.0455</v>
      </c>
      <c r="E47" s="1"/>
      <c r="F47" s="1"/>
      <c r="G47" s="216" t="s">
        <v>410</v>
      </c>
      <c r="H47" s="384">
        <v>0.0455</v>
      </c>
      <c r="I47" s="1"/>
      <c r="J47" s="1"/>
      <c r="K47" s="1"/>
      <c r="L47" s="1"/>
      <c r="M47" s="1"/>
      <c r="N47" s="1"/>
      <c r="O47" s="1"/>
      <c r="P47" s="1"/>
      <c r="Q47" s="1"/>
      <c r="R47" s="1"/>
      <c r="S47" s="1"/>
      <c r="T47" s="1"/>
      <c r="U47" s="371"/>
      <c r="V47" s="371"/>
      <c r="W47" s="371"/>
      <c r="X47" s="371"/>
      <c r="Y47" s="371"/>
      <c r="Z47" s="371"/>
    </row>
    <row r="48" ht="15.75" customHeight="1">
      <c r="A48" s="216">
        <v>3.0</v>
      </c>
      <c r="B48" s="216">
        <v>3.499999</v>
      </c>
      <c r="C48" s="216" t="s">
        <v>411</v>
      </c>
      <c r="D48" s="384">
        <v>0.0313</v>
      </c>
      <c r="E48" s="1"/>
      <c r="F48" s="1"/>
      <c r="G48" s="216" t="s">
        <v>408</v>
      </c>
      <c r="H48" s="384">
        <v>0.0526</v>
      </c>
      <c r="I48" s="1"/>
      <c r="J48" s="1"/>
      <c r="K48" s="1"/>
      <c r="L48" s="1"/>
      <c r="M48" s="1"/>
      <c r="N48" s="1"/>
      <c r="O48" s="1"/>
      <c r="P48" s="1"/>
      <c r="Q48" s="1"/>
      <c r="R48" s="1"/>
      <c r="S48" s="1"/>
      <c r="T48" s="1"/>
      <c r="U48" s="371"/>
      <c r="V48" s="371"/>
      <c r="W48" s="371"/>
      <c r="X48" s="371"/>
      <c r="Y48" s="371"/>
      <c r="Z48" s="371"/>
    </row>
    <row r="49" ht="15.75" customHeight="1">
      <c r="A49" s="216">
        <v>3.5</v>
      </c>
      <c r="B49" s="216">
        <v>3.9999999</v>
      </c>
      <c r="C49" s="216" t="s">
        <v>412</v>
      </c>
      <c r="D49" s="384">
        <v>0.0242</v>
      </c>
      <c r="E49" s="1"/>
      <c r="F49" s="1"/>
      <c r="G49" s="216" t="s">
        <v>406</v>
      </c>
      <c r="H49" s="384">
        <v>0.0737</v>
      </c>
      <c r="I49" s="1"/>
      <c r="J49" s="1"/>
      <c r="K49" s="1"/>
      <c r="L49" s="1"/>
      <c r="M49" s="1"/>
      <c r="N49" s="1"/>
      <c r="O49" s="1"/>
      <c r="P49" s="1"/>
      <c r="Q49" s="1"/>
      <c r="R49" s="1"/>
      <c r="S49" s="1"/>
      <c r="T49" s="1"/>
      <c r="U49" s="371"/>
      <c r="V49" s="371"/>
      <c r="W49" s="371"/>
      <c r="X49" s="371"/>
      <c r="Y49" s="371"/>
      <c r="Z49" s="371"/>
    </row>
    <row r="50" ht="15.75" customHeight="1">
      <c r="A50" s="216">
        <v>4.0</v>
      </c>
      <c r="B50" s="216">
        <v>4.499999</v>
      </c>
      <c r="C50" s="216" t="s">
        <v>413</v>
      </c>
      <c r="D50" s="384">
        <v>0.02</v>
      </c>
      <c r="E50" s="1"/>
      <c r="F50" s="1"/>
      <c r="G50" s="216" t="s">
        <v>412</v>
      </c>
      <c r="H50" s="384">
        <v>0.0242</v>
      </c>
      <c r="I50" s="1"/>
      <c r="J50" s="1"/>
      <c r="K50" s="1"/>
      <c r="L50" s="1"/>
      <c r="M50" s="1"/>
      <c r="N50" s="1"/>
      <c r="O50" s="1"/>
      <c r="P50" s="1"/>
      <c r="Q50" s="1"/>
      <c r="R50" s="1"/>
      <c r="S50" s="1"/>
      <c r="T50" s="1"/>
      <c r="U50" s="371"/>
      <c r="V50" s="371"/>
      <c r="W50" s="371"/>
      <c r="X50" s="371"/>
      <c r="Y50" s="371"/>
      <c r="Z50" s="371"/>
    </row>
    <row r="51" ht="15.75" customHeight="1">
      <c r="A51" s="216">
        <v>4.5</v>
      </c>
      <c r="B51" s="216">
        <v>5.999999</v>
      </c>
      <c r="C51" s="216" t="s">
        <v>414</v>
      </c>
      <c r="D51" s="384">
        <v>0.0162</v>
      </c>
      <c r="E51" s="1"/>
      <c r="F51" s="1"/>
      <c r="G51" s="216" t="s">
        <v>411</v>
      </c>
      <c r="H51" s="384">
        <v>0.0313</v>
      </c>
      <c r="I51" s="1"/>
      <c r="J51" s="1"/>
      <c r="K51" s="1"/>
      <c r="L51" s="1"/>
      <c r="M51" s="1"/>
      <c r="N51" s="1"/>
      <c r="O51" s="1"/>
      <c r="P51" s="1"/>
      <c r="Q51" s="1"/>
      <c r="R51" s="1"/>
      <c r="S51" s="1"/>
      <c r="T51" s="1"/>
      <c r="U51" s="371"/>
      <c r="V51" s="371"/>
      <c r="W51" s="371"/>
      <c r="X51" s="371"/>
      <c r="Y51" s="371"/>
      <c r="Z51" s="371"/>
    </row>
    <row r="52" ht="15.75" customHeight="1">
      <c r="A52" s="216">
        <v>6.0</v>
      </c>
      <c r="B52" s="216">
        <v>7.499999</v>
      </c>
      <c r="C52" s="216" t="s">
        <v>415</v>
      </c>
      <c r="D52" s="384">
        <v>0.0142</v>
      </c>
      <c r="E52" s="1"/>
      <c r="F52" s="1"/>
      <c r="G52" s="216" t="s">
        <v>413</v>
      </c>
      <c r="H52" s="384">
        <v>0.02</v>
      </c>
      <c r="I52" s="1"/>
      <c r="J52" s="1"/>
      <c r="K52" s="1"/>
      <c r="L52" s="1"/>
      <c r="M52" s="1"/>
      <c r="N52" s="1"/>
      <c r="O52" s="1"/>
      <c r="P52" s="1"/>
      <c r="Q52" s="1"/>
      <c r="R52" s="1"/>
      <c r="S52" s="1"/>
      <c r="T52" s="1"/>
      <c r="U52" s="371"/>
      <c r="V52" s="371"/>
      <c r="W52" s="371"/>
      <c r="X52" s="371"/>
      <c r="Y52" s="371"/>
      <c r="Z52" s="371"/>
    </row>
    <row r="53" ht="15.75" customHeight="1">
      <c r="A53" s="216">
        <v>7.5</v>
      </c>
      <c r="B53" s="216">
        <v>9.499999</v>
      </c>
      <c r="C53" s="216" t="s">
        <v>416</v>
      </c>
      <c r="D53" s="384">
        <v>0.0123</v>
      </c>
      <c r="E53" s="1"/>
      <c r="F53" s="1"/>
      <c r="G53" s="216" t="s">
        <v>400</v>
      </c>
      <c r="H53" s="384">
        <v>0.175</v>
      </c>
      <c r="I53" s="1"/>
      <c r="J53" s="1"/>
      <c r="K53" s="1"/>
      <c r="L53" s="1"/>
      <c r="M53" s="1"/>
      <c r="N53" s="1"/>
      <c r="O53" s="1"/>
      <c r="P53" s="1"/>
      <c r="Q53" s="1"/>
      <c r="R53" s="1"/>
      <c r="S53" s="1"/>
      <c r="T53" s="1"/>
      <c r="U53" s="371"/>
      <c r="V53" s="371"/>
      <c r="W53" s="371"/>
      <c r="X53" s="371"/>
      <c r="Y53" s="371"/>
      <c r="Z53" s="371"/>
    </row>
    <row r="54" ht="15.75" customHeight="1">
      <c r="A54" s="216">
        <v>9.5</v>
      </c>
      <c r="B54" s="216">
        <v>12.499999</v>
      </c>
      <c r="C54" s="216" t="s">
        <v>417</v>
      </c>
      <c r="D54" s="384">
        <v>0.0085</v>
      </c>
      <c r="E54" s="1"/>
      <c r="F54" s="1"/>
      <c r="G54" s="216" t="s">
        <v>402</v>
      </c>
      <c r="H54" s="384">
        <v>0.1578</v>
      </c>
      <c r="I54" s="1"/>
      <c r="J54" s="1"/>
      <c r="K54" s="1"/>
      <c r="L54" s="1"/>
      <c r="M54" s="1"/>
      <c r="N54" s="1"/>
      <c r="O54" s="1"/>
      <c r="P54" s="1"/>
      <c r="Q54" s="1"/>
      <c r="R54" s="1"/>
      <c r="S54" s="1"/>
      <c r="T54" s="1"/>
      <c r="U54" s="371"/>
      <c r="V54" s="371"/>
      <c r="W54" s="371"/>
      <c r="X54" s="371"/>
      <c r="Y54" s="371"/>
    </row>
    <row r="55" ht="15.75" customHeight="1">
      <c r="A55" s="216">
        <v>12.5</v>
      </c>
      <c r="B55" s="216">
        <v>100000.0</v>
      </c>
      <c r="C55" s="216" t="s">
        <v>418</v>
      </c>
      <c r="D55" s="384">
        <v>0.0069</v>
      </c>
      <c r="E55" s="1"/>
      <c r="F55" s="1"/>
      <c r="G55" s="216" t="s">
        <v>404</v>
      </c>
      <c r="H55" s="384">
        <v>0.1157</v>
      </c>
      <c r="I55" s="1"/>
      <c r="J55" s="1"/>
      <c r="K55" s="1"/>
      <c r="L55" s="1"/>
      <c r="M55" s="1"/>
      <c r="N55" s="1"/>
      <c r="O55" s="1"/>
      <c r="P55" s="1"/>
      <c r="Q55" s="1"/>
      <c r="R55" s="1"/>
      <c r="S55" s="1"/>
      <c r="T55" s="1"/>
      <c r="U55" s="371"/>
      <c r="V55" s="371"/>
      <c r="W55" s="371"/>
      <c r="X55" s="371"/>
      <c r="Y55" s="371"/>
    </row>
    <row r="56" ht="15.75" customHeight="1">
      <c r="A56" s="1"/>
      <c r="B56" s="1"/>
      <c r="C56" s="1"/>
      <c r="D56" s="1"/>
      <c r="E56" s="1"/>
      <c r="F56" s="1"/>
      <c r="G56" s="216" t="s">
        <v>398</v>
      </c>
      <c r="H56" s="384">
        <v>0.2</v>
      </c>
      <c r="I56" s="1"/>
      <c r="J56" s="1"/>
      <c r="K56" s="1"/>
      <c r="L56" s="1"/>
      <c r="M56" s="1"/>
      <c r="N56" s="1"/>
      <c r="O56" s="1"/>
      <c r="P56" s="1"/>
      <c r="Q56" s="1"/>
      <c r="R56" s="1"/>
      <c r="S56" s="1"/>
      <c r="T56" s="1"/>
      <c r="U56" s="371"/>
      <c r="V56" s="371"/>
      <c r="W56" s="371"/>
      <c r="X56" s="371"/>
      <c r="Y56" s="371"/>
    </row>
    <row r="57" ht="15.75" customHeight="1">
      <c r="A57" s="1"/>
      <c r="B57" s="1"/>
      <c r="C57" s="1"/>
      <c r="D57" s="1"/>
      <c r="E57" s="1"/>
      <c r="F57" s="1"/>
      <c r="G57" s="1"/>
      <c r="H57" s="1"/>
      <c r="I57" s="1"/>
      <c r="J57" s="1"/>
      <c r="K57" s="1"/>
      <c r="L57" s="1"/>
      <c r="M57" s="1"/>
      <c r="N57" s="1"/>
      <c r="O57" s="1"/>
      <c r="P57" s="1"/>
      <c r="Q57" s="1"/>
      <c r="R57" s="1"/>
      <c r="S57" s="1"/>
      <c r="T57" s="1"/>
      <c r="U57" s="371"/>
      <c r="V57" s="371"/>
      <c r="W57" s="371"/>
      <c r="X57" s="371"/>
      <c r="Y57" s="371"/>
    </row>
    <row r="58" ht="15.75" customHeight="1">
      <c r="A58" s="1"/>
      <c r="B58" s="1"/>
      <c r="C58" s="1"/>
      <c r="D58" s="1"/>
      <c r="E58" s="1"/>
      <c r="F58" s="1"/>
      <c r="G58" s="1"/>
      <c r="H58" s="1"/>
      <c r="I58" s="1"/>
      <c r="J58" s="1"/>
      <c r="K58" s="1"/>
      <c r="L58" s="1"/>
      <c r="M58" s="1"/>
      <c r="N58" s="1"/>
      <c r="O58" s="1"/>
      <c r="P58" s="1"/>
      <c r="Q58" s="1"/>
      <c r="R58" s="1"/>
      <c r="S58" s="1"/>
      <c r="T58" s="1"/>
      <c r="U58" s="371"/>
      <c r="V58" s="371"/>
      <c r="W58" s="371"/>
      <c r="X58" s="371"/>
      <c r="Y58" s="371"/>
    </row>
    <row r="59" ht="15.75" customHeight="1">
      <c r="A59" s="1"/>
      <c r="B59" s="1"/>
      <c r="C59" s="1"/>
      <c r="D59" s="1"/>
      <c r="E59" s="1"/>
      <c r="F59" s="1"/>
      <c r="G59" s="1"/>
      <c r="H59" s="1"/>
      <c r="I59" s="1"/>
      <c r="J59" s="1"/>
      <c r="K59" s="1"/>
      <c r="L59" s="1"/>
      <c r="M59" s="1"/>
      <c r="N59" s="1"/>
      <c r="O59" s="1"/>
      <c r="P59" s="1"/>
      <c r="Q59" s="1"/>
      <c r="R59" s="1"/>
      <c r="S59" s="1"/>
      <c r="T59" s="1"/>
      <c r="U59" s="371"/>
      <c r="V59" s="371"/>
      <c r="W59" s="371"/>
      <c r="X59" s="371"/>
      <c r="Y59" s="371"/>
    </row>
    <row r="60" ht="15.75" customHeight="1">
      <c r="A60" s="1"/>
      <c r="B60" s="1"/>
      <c r="C60" s="1"/>
      <c r="D60" s="1"/>
      <c r="E60" s="1"/>
      <c r="F60" s="1"/>
      <c r="G60" s="1"/>
      <c r="H60" s="1"/>
      <c r="I60" s="1"/>
      <c r="J60" s="1"/>
      <c r="K60" s="1"/>
      <c r="L60" s="1"/>
      <c r="M60" s="1"/>
      <c r="N60" s="1"/>
      <c r="O60" s="1"/>
      <c r="P60" s="1"/>
      <c r="Q60" s="1"/>
      <c r="R60" s="1"/>
      <c r="S60" s="1"/>
      <c r="T60" s="1"/>
      <c r="U60" s="371"/>
      <c r="V60" s="371"/>
      <c r="W60" s="371"/>
      <c r="X60" s="371"/>
      <c r="Y60" s="371"/>
    </row>
    <row r="61" ht="15.75" customHeight="1">
      <c r="A61" s="1"/>
      <c r="B61" s="1"/>
      <c r="C61" s="1"/>
      <c r="D61" s="1"/>
      <c r="E61" s="1"/>
      <c r="F61" s="1"/>
      <c r="G61" s="1"/>
      <c r="H61" s="1"/>
      <c r="I61" s="1"/>
      <c r="J61" s="1"/>
      <c r="K61" s="1"/>
      <c r="L61" s="1"/>
      <c r="M61" s="1"/>
      <c r="N61" s="1"/>
      <c r="O61" s="1"/>
      <c r="P61" s="1"/>
      <c r="Q61" s="1"/>
      <c r="R61" s="1"/>
      <c r="S61" s="1"/>
      <c r="T61" s="1"/>
    </row>
    <row r="62" ht="15.75" customHeight="1">
      <c r="A62" s="1"/>
      <c r="B62" s="1"/>
      <c r="C62" s="1"/>
      <c r="D62" s="1"/>
      <c r="E62" s="1"/>
      <c r="F62" s="1"/>
      <c r="G62" s="1"/>
      <c r="H62" s="1"/>
      <c r="I62" s="1"/>
      <c r="J62" s="1"/>
      <c r="K62" s="1"/>
      <c r="L62" s="1"/>
      <c r="M62" s="1"/>
      <c r="N62" s="1"/>
      <c r="O62" s="1"/>
      <c r="P62" s="1"/>
      <c r="Q62" s="1"/>
      <c r="R62" s="1"/>
      <c r="S62" s="1"/>
      <c r="T62" s="1"/>
    </row>
    <row r="63" ht="15.75" customHeight="1">
      <c r="A63" s="1"/>
      <c r="B63" s="1"/>
      <c r="C63" s="1"/>
      <c r="D63" s="1"/>
      <c r="E63" s="1"/>
      <c r="F63" s="1"/>
      <c r="G63" s="1"/>
      <c r="H63" s="1"/>
      <c r="I63" s="1"/>
      <c r="J63" s="1"/>
      <c r="K63" s="1"/>
      <c r="L63" s="1"/>
      <c r="M63" s="1"/>
      <c r="N63" s="1"/>
      <c r="O63" s="1"/>
      <c r="P63" s="1"/>
      <c r="Q63" s="1"/>
      <c r="R63" s="1"/>
      <c r="S63" s="1"/>
      <c r="T63" s="1"/>
    </row>
    <row r="64" ht="15.75" customHeight="1">
      <c r="A64" s="1"/>
      <c r="B64" s="1"/>
      <c r="C64" s="1"/>
      <c r="D64" s="1"/>
      <c r="E64" s="1"/>
      <c r="F64" s="1"/>
      <c r="G64" s="1"/>
      <c r="H64" s="1"/>
      <c r="I64" s="1"/>
      <c r="J64" s="1"/>
      <c r="K64" s="1"/>
      <c r="L64" s="1"/>
      <c r="M64" s="1"/>
      <c r="N64" s="1"/>
      <c r="O64" s="1"/>
      <c r="P64" s="1"/>
      <c r="Q64" s="1"/>
      <c r="R64" s="1"/>
      <c r="S64" s="1"/>
      <c r="T64" s="1"/>
    </row>
    <row r="65" ht="15.75" customHeight="1">
      <c r="A65" s="1"/>
      <c r="B65" s="1"/>
      <c r="C65" s="1"/>
      <c r="D65" s="1"/>
      <c r="E65" s="1"/>
      <c r="F65" s="1"/>
      <c r="G65" s="1"/>
      <c r="H65" s="1"/>
      <c r="I65" s="1"/>
      <c r="J65" s="1"/>
      <c r="K65" s="1"/>
      <c r="L65" s="1"/>
      <c r="M65" s="1"/>
      <c r="N65" s="1"/>
      <c r="O65" s="1"/>
      <c r="P65" s="1"/>
      <c r="Q65" s="1"/>
      <c r="R65" s="1"/>
      <c r="S65" s="1"/>
      <c r="T65" s="1"/>
    </row>
    <row r="66" ht="15.75" customHeight="1">
      <c r="A66" s="1"/>
      <c r="B66" s="1"/>
      <c r="C66" s="1"/>
      <c r="D66" s="1"/>
      <c r="E66" s="1"/>
      <c r="F66" s="1"/>
      <c r="G66" s="1"/>
      <c r="H66" s="1"/>
      <c r="I66" s="1"/>
      <c r="J66" s="1"/>
      <c r="K66" s="1"/>
      <c r="L66" s="1"/>
      <c r="M66" s="1"/>
      <c r="N66" s="1"/>
      <c r="O66" s="1"/>
      <c r="P66" s="1"/>
      <c r="Q66" s="1"/>
      <c r="R66" s="1"/>
      <c r="S66" s="1"/>
      <c r="T66" s="1"/>
    </row>
    <row r="67" ht="15.75" customHeight="1">
      <c r="A67" s="1"/>
      <c r="B67" s="1"/>
      <c r="C67" s="1"/>
      <c r="D67" s="1"/>
      <c r="E67" s="1"/>
      <c r="F67" s="1"/>
      <c r="G67" s="1"/>
      <c r="H67" s="1"/>
      <c r="I67" s="1"/>
      <c r="J67" s="1"/>
      <c r="K67" s="1"/>
      <c r="L67" s="1"/>
      <c r="M67" s="1"/>
      <c r="N67" s="1"/>
      <c r="O67" s="1"/>
      <c r="P67" s="1"/>
      <c r="Q67" s="1"/>
      <c r="R67" s="1"/>
      <c r="S67" s="1"/>
      <c r="T67" s="1"/>
    </row>
    <row r="68" ht="15.75" customHeight="1">
      <c r="A68" s="1"/>
      <c r="B68" s="1"/>
      <c r="C68" s="1"/>
      <c r="D68" s="1"/>
      <c r="E68" s="1"/>
      <c r="F68" s="1"/>
      <c r="G68" s="1"/>
      <c r="H68" s="1"/>
      <c r="I68" s="1"/>
      <c r="J68" s="1"/>
      <c r="K68" s="1"/>
      <c r="L68" s="1"/>
      <c r="M68" s="1"/>
      <c r="N68" s="1"/>
      <c r="O68" s="1"/>
      <c r="P68" s="1"/>
      <c r="Q68" s="1"/>
      <c r="R68" s="1"/>
      <c r="S68" s="1"/>
      <c r="T68" s="1"/>
    </row>
    <row r="69" ht="15.75" customHeight="1">
      <c r="A69" s="1"/>
      <c r="B69" s="1"/>
      <c r="C69" s="1"/>
      <c r="D69" s="1"/>
      <c r="E69" s="1"/>
      <c r="F69" s="1"/>
      <c r="G69" s="1"/>
      <c r="H69" s="1"/>
      <c r="I69" s="1"/>
      <c r="J69" s="1"/>
      <c r="K69" s="1"/>
      <c r="L69" s="1"/>
      <c r="M69" s="1"/>
      <c r="N69" s="1"/>
      <c r="O69" s="1"/>
      <c r="P69" s="1"/>
      <c r="Q69" s="1"/>
      <c r="R69" s="1"/>
      <c r="S69" s="1"/>
      <c r="T69" s="1"/>
    </row>
    <row r="70" ht="15.75" customHeight="1">
      <c r="A70" s="1"/>
      <c r="B70" s="1"/>
      <c r="C70" s="1"/>
      <c r="D70" s="1"/>
      <c r="E70" s="1"/>
      <c r="F70" s="1"/>
      <c r="G70" s="1"/>
      <c r="H70" s="1"/>
      <c r="I70" s="1"/>
      <c r="J70" s="1"/>
      <c r="K70" s="1"/>
      <c r="L70" s="1"/>
      <c r="M70" s="1"/>
      <c r="N70" s="1"/>
      <c r="O70" s="1"/>
      <c r="P70" s="1"/>
      <c r="Q70" s="1"/>
      <c r="R70" s="1"/>
      <c r="S70" s="1"/>
      <c r="T70" s="1"/>
    </row>
    <row r="71" ht="15.75" customHeight="1">
      <c r="A71" s="1"/>
      <c r="B71" s="1"/>
      <c r="C71" s="1"/>
      <c r="D71" s="1"/>
      <c r="E71" s="1"/>
      <c r="F71" s="1"/>
      <c r="G71" s="1"/>
      <c r="H71" s="1"/>
      <c r="I71" s="1"/>
      <c r="J71" s="1"/>
      <c r="K71" s="1"/>
      <c r="L71" s="1"/>
      <c r="M71" s="1"/>
      <c r="N71" s="1"/>
      <c r="O71" s="1"/>
      <c r="P71" s="1"/>
      <c r="Q71" s="1"/>
      <c r="R71" s="1"/>
      <c r="S71" s="1"/>
      <c r="T71" s="1"/>
    </row>
    <row r="72" ht="15.75" customHeight="1">
      <c r="A72" s="1"/>
      <c r="B72" s="1"/>
      <c r="C72" s="1"/>
      <c r="D72" s="1"/>
      <c r="E72" s="1"/>
      <c r="F72" s="1"/>
      <c r="G72" s="1"/>
      <c r="H72" s="1"/>
      <c r="I72" s="1"/>
      <c r="J72" s="1"/>
      <c r="K72" s="1"/>
      <c r="L72" s="1"/>
      <c r="M72" s="1"/>
      <c r="N72" s="1"/>
      <c r="O72" s="1"/>
      <c r="P72" s="1"/>
      <c r="Q72" s="1"/>
      <c r="R72" s="1"/>
      <c r="S72" s="1"/>
      <c r="T72" s="1"/>
    </row>
    <row r="73" ht="15.75" customHeight="1">
      <c r="A73" s="1"/>
      <c r="B73" s="1"/>
      <c r="C73" s="1"/>
      <c r="D73" s="1"/>
      <c r="E73" s="1"/>
      <c r="F73" s="1"/>
      <c r="G73" s="1"/>
      <c r="H73" s="1"/>
      <c r="I73" s="1"/>
      <c r="J73" s="1"/>
      <c r="K73" s="1"/>
      <c r="L73" s="1"/>
      <c r="M73" s="1"/>
      <c r="N73" s="1"/>
      <c r="O73" s="1"/>
      <c r="P73" s="1"/>
      <c r="Q73" s="1"/>
      <c r="R73" s="1"/>
      <c r="S73" s="1"/>
      <c r="T73" s="1"/>
    </row>
    <row r="74" ht="15.75" customHeight="1">
      <c r="A74" s="1"/>
      <c r="B74" s="1"/>
      <c r="C74" s="1"/>
      <c r="D74" s="1"/>
      <c r="E74" s="1"/>
      <c r="F74" s="1"/>
      <c r="G74" s="1"/>
      <c r="H74" s="1"/>
      <c r="I74" s="1"/>
      <c r="J74" s="1"/>
      <c r="K74" s="1"/>
      <c r="L74" s="1"/>
      <c r="M74" s="1"/>
      <c r="N74" s="1"/>
      <c r="O74" s="1"/>
      <c r="P74" s="1"/>
      <c r="Q74" s="1"/>
      <c r="R74" s="1"/>
      <c r="S74" s="1"/>
      <c r="T74" s="1"/>
    </row>
    <row r="75" ht="15.75" customHeight="1">
      <c r="A75" s="1"/>
      <c r="B75" s="1"/>
      <c r="C75" s="1"/>
      <c r="D75" s="1"/>
      <c r="E75" s="1"/>
      <c r="F75" s="1"/>
      <c r="G75" s="1"/>
      <c r="H75" s="1"/>
      <c r="I75" s="1"/>
      <c r="J75" s="1"/>
      <c r="K75" s="1"/>
      <c r="L75" s="1"/>
      <c r="M75" s="1"/>
      <c r="N75" s="1"/>
      <c r="O75" s="1"/>
      <c r="P75" s="1"/>
      <c r="Q75" s="1"/>
      <c r="R75" s="1"/>
      <c r="S75" s="1"/>
      <c r="T75" s="1"/>
    </row>
    <row r="76" ht="15.75" customHeight="1">
      <c r="A76" s="1"/>
      <c r="B76" s="1"/>
      <c r="C76" s="1"/>
      <c r="D76" s="1"/>
      <c r="E76" s="1"/>
      <c r="F76" s="1"/>
      <c r="G76" s="1"/>
      <c r="H76" s="1"/>
      <c r="I76" s="1"/>
      <c r="J76" s="1"/>
      <c r="K76" s="1"/>
      <c r="L76" s="1"/>
      <c r="M76" s="1"/>
      <c r="N76" s="1"/>
      <c r="O76" s="1"/>
      <c r="P76" s="1"/>
      <c r="Q76" s="1"/>
      <c r="R76" s="1"/>
      <c r="S76" s="1"/>
      <c r="T76" s="1"/>
    </row>
    <row r="77" ht="15.75" customHeight="1">
      <c r="A77" s="1"/>
      <c r="B77" s="1"/>
      <c r="C77" s="1"/>
      <c r="D77" s="1"/>
      <c r="E77" s="1"/>
      <c r="F77" s="1"/>
      <c r="G77" s="1"/>
      <c r="H77" s="1"/>
      <c r="I77" s="1"/>
      <c r="J77" s="1"/>
      <c r="K77" s="1"/>
      <c r="L77" s="1"/>
      <c r="M77" s="1"/>
      <c r="N77" s="1"/>
      <c r="O77" s="1"/>
      <c r="P77" s="1"/>
      <c r="Q77" s="1"/>
      <c r="R77" s="1"/>
      <c r="S77" s="1"/>
      <c r="T77" s="1"/>
    </row>
    <row r="78" ht="15.75" customHeight="1">
      <c r="A78" s="1"/>
      <c r="B78" s="1"/>
      <c r="C78" s="1"/>
      <c r="D78" s="1"/>
      <c r="E78" s="1"/>
      <c r="F78" s="1"/>
      <c r="G78" s="1"/>
      <c r="H78" s="1"/>
      <c r="I78" s="1"/>
      <c r="J78" s="1"/>
      <c r="K78" s="1"/>
      <c r="L78" s="1"/>
      <c r="M78" s="1"/>
      <c r="N78" s="1"/>
      <c r="O78" s="1"/>
      <c r="P78" s="1"/>
      <c r="Q78" s="1"/>
      <c r="R78" s="1"/>
      <c r="S78" s="1"/>
      <c r="T78" s="1"/>
    </row>
    <row r="79" ht="15.75" customHeight="1">
      <c r="A79" s="1"/>
      <c r="B79" s="1"/>
      <c r="C79" s="1"/>
      <c r="D79" s="1"/>
      <c r="E79" s="1"/>
      <c r="F79" s="1"/>
      <c r="G79" s="1"/>
      <c r="H79" s="1"/>
      <c r="I79" s="1"/>
      <c r="J79" s="1"/>
      <c r="K79" s="1"/>
      <c r="L79" s="1"/>
      <c r="M79" s="1"/>
      <c r="N79" s="1"/>
      <c r="O79" s="1"/>
      <c r="P79" s="1"/>
      <c r="Q79" s="1"/>
      <c r="R79" s="1"/>
      <c r="S79" s="1"/>
      <c r="T79" s="1"/>
    </row>
    <row r="80" ht="15.75" customHeight="1">
      <c r="A80" s="1"/>
      <c r="B80" s="1"/>
      <c r="C80" s="1"/>
      <c r="D80" s="1"/>
      <c r="E80" s="1"/>
      <c r="F80" s="1"/>
      <c r="G80" s="1"/>
      <c r="H80" s="1"/>
      <c r="I80" s="1"/>
      <c r="J80" s="1"/>
      <c r="K80" s="1"/>
      <c r="L80" s="1"/>
      <c r="M80" s="1"/>
      <c r="N80" s="1"/>
      <c r="O80" s="1"/>
      <c r="P80" s="1"/>
      <c r="Q80" s="1"/>
      <c r="R80" s="1"/>
      <c r="S80" s="1"/>
      <c r="T80" s="1"/>
    </row>
    <row r="81" ht="15.75" customHeight="1">
      <c r="A81" s="1"/>
      <c r="B81" s="1"/>
      <c r="C81" s="1"/>
      <c r="D81" s="1"/>
      <c r="E81" s="1"/>
      <c r="F81" s="1"/>
      <c r="G81" s="1"/>
      <c r="H81" s="1"/>
      <c r="I81" s="1"/>
      <c r="J81" s="1"/>
      <c r="K81" s="1"/>
      <c r="L81" s="1"/>
      <c r="M81" s="1"/>
      <c r="N81" s="1"/>
      <c r="O81" s="1"/>
      <c r="P81" s="1"/>
      <c r="Q81" s="1"/>
      <c r="R81" s="1"/>
      <c r="S81" s="1"/>
      <c r="T81" s="1"/>
    </row>
    <row r="82" ht="15.75" customHeight="1">
      <c r="A82" s="1"/>
      <c r="B82" s="1"/>
      <c r="C82" s="1"/>
      <c r="D82" s="1"/>
      <c r="E82" s="1"/>
      <c r="F82" s="1"/>
      <c r="G82" s="1"/>
      <c r="H82" s="1"/>
      <c r="I82" s="1"/>
      <c r="J82" s="1"/>
      <c r="K82" s="1"/>
      <c r="L82" s="1"/>
      <c r="M82" s="1"/>
      <c r="N82" s="1"/>
      <c r="O82" s="1"/>
      <c r="P82" s="1"/>
      <c r="Q82" s="1"/>
      <c r="R82" s="1"/>
      <c r="S82" s="1"/>
      <c r="T82" s="1"/>
    </row>
    <row r="83" ht="15.75" customHeight="1">
      <c r="A83" s="1"/>
      <c r="B83" s="1"/>
      <c r="C83" s="1"/>
      <c r="D83" s="1"/>
      <c r="E83" s="1"/>
      <c r="F83" s="1"/>
      <c r="G83" s="1"/>
      <c r="H83" s="1"/>
      <c r="I83" s="1"/>
      <c r="J83" s="1"/>
      <c r="K83" s="1"/>
      <c r="L83" s="1"/>
      <c r="M83" s="1"/>
      <c r="N83" s="1"/>
      <c r="O83" s="1"/>
      <c r="P83" s="1"/>
      <c r="Q83" s="1"/>
      <c r="R83" s="1"/>
      <c r="S83" s="1"/>
      <c r="T83" s="1"/>
    </row>
    <row r="84" ht="15.75" customHeight="1">
      <c r="A84" s="1"/>
      <c r="B84" s="1"/>
      <c r="C84" s="1"/>
      <c r="D84" s="1"/>
      <c r="E84" s="1"/>
      <c r="F84" s="1"/>
      <c r="G84" s="1"/>
      <c r="H84" s="1"/>
      <c r="I84" s="1"/>
      <c r="J84" s="1"/>
      <c r="K84" s="1"/>
      <c r="L84" s="1"/>
      <c r="M84" s="1"/>
      <c r="N84" s="1"/>
      <c r="O84" s="1"/>
      <c r="P84" s="1"/>
      <c r="Q84" s="1"/>
      <c r="R84" s="1"/>
      <c r="S84" s="1"/>
      <c r="T84" s="1"/>
    </row>
    <row r="85" ht="15.75" customHeight="1">
      <c r="A85" s="1"/>
      <c r="B85" s="1"/>
      <c r="C85" s="1"/>
      <c r="D85" s="1"/>
      <c r="E85" s="1"/>
      <c r="F85" s="1"/>
      <c r="G85" s="1"/>
      <c r="H85" s="1"/>
      <c r="I85" s="1"/>
      <c r="J85" s="1"/>
      <c r="K85" s="1"/>
      <c r="L85" s="1"/>
      <c r="M85" s="1"/>
      <c r="N85" s="1"/>
      <c r="O85" s="1"/>
      <c r="P85" s="1"/>
      <c r="Q85" s="1"/>
      <c r="R85" s="1"/>
      <c r="S85" s="1"/>
      <c r="T85" s="1"/>
    </row>
    <row r="86" ht="15.75" customHeight="1">
      <c r="A86" s="1"/>
      <c r="B86" s="1"/>
      <c r="C86" s="1"/>
      <c r="D86" s="1"/>
      <c r="E86" s="1"/>
      <c r="F86" s="1"/>
      <c r="G86" s="1"/>
      <c r="H86" s="1"/>
      <c r="I86" s="1"/>
      <c r="J86" s="1"/>
      <c r="K86" s="1"/>
      <c r="L86" s="1"/>
      <c r="M86" s="1"/>
      <c r="N86" s="1"/>
      <c r="O86" s="1"/>
      <c r="P86" s="1"/>
      <c r="Q86" s="1"/>
      <c r="R86" s="1"/>
      <c r="S86" s="1"/>
      <c r="T86" s="1"/>
    </row>
    <row r="87" ht="15.75" customHeight="1">
      <c r="A87" s="1"/>
      <c r="B87" s="1"/>
      <c r="C87" s="1"/>
      <c r="D87" s="1"/>
      <c r="E87" s="1"/>
      <c r="F87" s="1"/>
      <c r="G87" s="1"/>
      <c r="H87" s="1"/>
      <c r="I87" s="1"/>
      <c r="J87" s="1"/>
      <c r="K87" s="1"/>
      <c r="L87" s="1"/>
      <c r="M87" s="1"/>
      <c r="N87" s="1"/>
      <c r="O87" s="1"/>
      <c r="P87" s="1"/>
      <c r="Q87" s="1"/>
      <c r="R87" s="1"/>
      <c r="S87" s="1"/>
      <c r="T87" s="1"/>
    </row>
    <row r="88" ht="15.75" customHeight="1">
      <c r="A88" s="1"/>
      <c r="B88" s="1"/>
      <c r="C88" s="1"/>
      <c r="D88" s="1"/>
      <c r="E88" s="1"/>
      <c r="F88" s="1"/>
      <c r="G88" s="1"/>
      <c r="H88" s="1"/>
      <c r="I88" s="1"/>
      <c r="J88" s="1"/>
      <c r="K88" s="1"/>
      <c r="L88" s="1"/>
      <c r="M88" s="1"/>
      <c r="N88" s="1"/>
      <c r="O88" s="1"/>
      <c r="P88" s="1"/>
      <c r="Q88" s="1"/>
      <c r="R88" s="1"/>
      <c r="S88" s="1"/>
      <c r="T88" s="1"/>
    </row>
    <row r="89" ht="15.75" customHeight="1">
      <c r="A89" s="1"/>
      <c r="B89" s="1"/>
      <c r="C89" s="1"/>
      <c r="D89" s="1"/>
      <c r="E89" s="1"/>
      <c r="F89" s="1"/>
      <c r="G89" s="1"/>
      <c r="H89" s="1"/>
      <c r="I89" s="1"/>
      <c r="J89" s="1"/>
      <c r="K89" s="1"/>
      <c r="L89" s="1"/>
      <c r="M89" s="1"/>
      <c r="N89" s="1"/>
      <c r="O89" s="1"/>
      <c r="P89" s="1"/>
      <c r="Q89" s="1"/>
      <c r="R89" s="1"/>
      <c r="S89" s="1"/>
      <c r="T89" s="1"/>
    </row>
    <row r="90" ht="15.75" customHeight="1">
      <c r="A90" s="1"/>
      <c r="B90" s="1"/>
      <c r="C90" s="1"/>
      <c r="D90" s="1"/>
      <c r="E90" s="1"/>
      <c r="F90" s="1"/>
      <c r="G90" s="1"/>
      <c r="H90" s="1"/>
      <c r="I90" s="1"/>
      <c r="J90" s="1"/>
      <c r="K90" s="1"/>
      <c r="L90" s="1"/>
      <c r="M90" s="1"/>
      <c r="N90" s="1"/>
      <c r="O90" s="1"/>
      <c r="P90" s="1"/>
      <c r="Q90" s="1"/>
      <c r="R90" s="1"/>
      <c r="S90" s="1"/>
      <c r="T90" s="1"/>
    </row>
    <row r="91" ht="15.75" customHeight="1">
      <c r="A91" s="1"/>
      <c r="B91" s="1"/>
      <c r="C91" s="1"/>
      <c r="D91" s="1"/>
      <c r="E91" s="1"/>
      <c r="F91" s="1"/>
      <c r="G91" s="1"/>
      <c r="H91" s="1"/>
      <c r="I91" s="1"/>
      <c r="J91" s="1"/>
      <c r="K91" s="1"/>
      <c r="L91" s="1"/>
      <c r="M91" s="1"/>
      <c r="N91" s="1"/>
      <c r="O91" s="1"/>
      <c r="P91" s="1"/>
      <c r="Q91" s="1"/>
      <c r="R91" s="1"/>
      <c r="S91" s="1"/>
      <c r="T91" s="1"/>
    </row>
    <row r="92" ht="15.75" customHeight="1">
      <c r="A92" s="1"/>
      <c r="B92" s="1"/>
      <c r="C92" s="1"/>
      <c r="D92" s="1"/>
      <c r="E92" s="1"/>
      <c r="F92" s="1"/>
      <c r="G92" s="1"/>
      <c r="H92" s="1"/>
      <c r="I92" s="1"/>
      <c r="J92" s="1"/>
      <c r="K92" s="1"/>
      <c r="L92" s="1"/>
      <c r="M92" s="1"/>
      <c r="N92" s="1"/>
      <c r="O92" s="1"/>
      <c r="P92" s="1"/>
      <c r="Q92" s="1"/>
      <c r="R92" s="1"/>
      <c r="S92" s="1"/>
      <c r="T92" s="1"/>
    </row>
    <row r="93" ht="15.75" customHeight="1">
      <c r="A93" s="1"/>
      <c r="B93" s="1"/>
      <c r="C93" s="1"/>
      <c r="D93" s="1"/>
      <c r="E93" s="1"/>
      <c r="F93" s="1"/>
      <c r="G93" s="1"/>
      <c r="H93" s="1"/>
      <c r="I93" s="1"/>
      <c r="J93" s="1"/>
      <c r="K93" s="1"/>
      <c r="L93" s="1"/>
      <c r="M93" s="1"/>
      <c r="N93" s="1"/>
      <c r="O93" s="1"/>
      <c r="P93" s="1"/>
      <c r="Q93" s="1"/>
      <c r="R93" s="1"/>
      <c r="S93" s="1"/>
      <c r="T93" s="1"/>
    </row>
    <row r="94" ht="15.75" customHeight="1">
      <c r="A94" s="1"/>
      <c r="B94" s="1"/>
      <c r="C94" s="1"/>
      <c r="D94" s="1"/>
      <c r="E94" s="1"/>
      <c r="F94" s="1"/>
      <c r="G94" s="1"/>
      <c r="H94" s="1"/>
      <c r="I94" s="1"/>
      <c r="J94" s="1"/>
      <c r="K94" s="1"/>
      <c r="L94" s="1"/>
      <c r="M94" s="1"/>
      <c r="N94" s="1"/>
      <c r="O94" s="1"/>
      <c r="P94" s="1"/>
      <c r="Q94" s="1"/>
      <c r="R94" s="1"/>
      <c r="S94" s="1"/>
      <c r="T94" s="1"/>
    </row>
    <row r="95" ht="15.75" customHeight="1">
      <c r="A95" s="1"/>
      <c r="B95" s="1"/>
      <c r="C95" s="1"/>
      <c r="D95" s="1"/>
      <c r="E95" s="1"/>
      <c r="F95" s="1"/>
      <c r="G95" s="1"/>
      <c r="H95" s="1"/>
      <c r="I95" s="1"/>
      <c r="J95" s="1"/>
      <c r="K95" s="1"/>
      <c r="L95" s="1"/>
      <c r="M95" s="1"/>
      <c r="N95" s="1"/>
      <c r="O95" s="1"/>
      <c r="P95" s="1"/>
      <c r="Q95" s="1"/>
      <c r="R95" s="1"/>
      <c r="S95" s="1"/>
      <c r="T95" s="1"/>
    </row>
    <row r="96" ht="15.75" customHeight="1">
      <c r="A96" s="1"/>
      <c r="B96" s="1"/>
      <c r="C96" s="1"/>
      <c r="D96" s="1"/>
      <c r="E96" s="1"/>
      <c r="F96" s="1"/>
      <c r="G96" s="1"/>
      <c r="H96" s="1"/>
      <c r="I96" s="1"/>
      <c r="J96" s="1"/>
      <c r="K96" s="1"/>
      <c r="L96" s="1"/>
      <c r="M96" s="1"/>
      <c r="N96" s="1"/>
      <c r="O96" s="1"/>
      <c r="P96" s="1"/>
      <c r="Q96" s="1"/>
      <c r="R96" s="1"/>
      <c r="S96" s="1"/>
      <c r="T96" s="1"/>
    </row>
    <row r="97" ht="15.75" customHeight="1">
      <c r="A97" s="1"/>
      <c r="B97" s="1"/>
      <c r="C97" s="1"/>
      <c r="D97" s="1"/>
      <c r="E97" s="1"/>
      <c r="F97" s="1"/>
      <c r="G97" s="1"/>
      <c r="H97" s="1"/>
      <c r="I97" s="1"/>
      <c r="J97" s="1"/>
      <c r="K97" s="1"/>
      <c r="L97" s="1"/>
      <c r="M97" s="1"/>
      <c r="N97" s="1"/>
      <c r="O97" s="1"/>
      <c r="P97" s="1"/>
      <c r="Q97" s="1"/>
      <c r="R97" s="1"/>
      <c r="S97" s="1"/>
      <c r="T97" s="1"/>
    </row>
    <row r="98" ht="15.75" customHeight="1">
      <c r="A98" s="1"/>
      <c r="B98" s="1"/>
      <c r="C98" s="1"/>
      <c r="D98" s="1"/>
      <c r="E98" s="1"/>
      <c r="F98" s="1"/>
      <c r="G98" s="1"/>
      <c r="H98" s="1"/>
      <c r="I98" s="1"/>
      <c r="J98" s="1"/>
      <c r="K98" s="1"/>
      <c r="L98" s="1"/>
      <c r="M98" s="1"/>
      <c r="N98" s="1"/>
      <c r="O98" s="1"/>
      <c r="P98" s="1"/>
      <c r="Q98" s="1"/>
      <c r="R98" s="1"/>
      <c r="S98" s="1"/>
      <c r="T98" s="1"/>
    </row>
    <row r="99" ht="15.75" customHeight="1">
      <c r="A99" s="1"/>
      <c r="B99" s="1"/>
      <c r="C99" s="1"/>
      <c r="D99" s="1"/>
      <c r="E99" s="1"/>
      <c r="F99" s="1"/>
      <c r="G99" s="1"/>
      <c r="H99" s="1"/>
      <c r="I99" s="1"/>
      <c r="J99" s="1"/>
      <c r="K99" s="1"/>
      <c r="L99" s="1"/>
      <c r="M99" s="1"/>
      <c r="N99" s="1"/>
      <c r="O99" s="1"/>
      <c r="P99" s="1"/>
      <c r="Q99" s="1"/>
      <c r="R99" s="1"/>
      <c r="S99" s="1"/>
      <c r="T99" s="1"/>
    </row>
    <row r="100" ht="15.75" customHeight="1">
      <c r="A100" s="1"/>
      <c r="B100" s="1"/>
      <c r="C100" s="1"/>
      <c r="D100" s="1"/>
      <c r="E100" s="1"/>
      <c r="F100" s="1"/>
      <c r="G100" s="1"/>
      <c r="H100" s="1"/>
      <c r="I100" s="1"/>
      <c r="J100" s="1"/>
      <c r="K100" s="1"/>
      <c r="L100" s="1"/>
      <c r="M100" s="1"/>
      <c r="N100" s="1"/>
      <c r="O100" s="1"/>
      <c r="P100" s="1"/>
      <c r="Q100" s="1"/>
      <c r="R100" s="1"/>
      <c r="S100" s="1"/>
      <c r="T100" s="1"/>
    </row>
    <row r="101" ht="15.75" customHeight="1">
      <c r="A101" s="1"/>
      <c r="B101" s="1"/>
      <c r="C101" s="1"/>
      <c r="D101" s="1"/>
      <c r="E101" s="1"/>
      <c r="F101" s="1"/>
      <c r="G101" s="1"/>
      <c r="H101" s="1"/>
      <c r="I101" s="1"/>
      <c r="J101" s="1"/>
      <c r="K101" s="1"/>
      <c r="L101" s="1"/>
      <c r="M101" s="1"/>
      <c r="N101" s="1"/>
      <c r="O101" s="1"/>
      <c r="P101" s="1"/>
      <c r="Q101" s="1"/>
      <c r="R101" s="1"/>
      <c r="S101" s="1"/>
      <c r="T101" s="1"/>
    </row>
    <row r="102" ht="15.75" customHeight="1">
      <c r="A102" s="1"/>
      <c r="B102" s="1"/>
      <c r="C102" s="1"/>
      <c r="D102" s="1"/>
      <c r="E102" s="1"/>
      <c r="F102" s="1"/>
      <c r="G102" s="1"/>
      <c r="H102" s="1"/>
      <c r="I102" s="1"/>
      <c r="J102" s="1"/>
      <c r="K102" s="1"/>
      <c r="L102" s="1"/>
      <c r="M102" s="1"/>
      <c r="N102" s="1"/>
      <c r="O102" s="1"/>
      <c r="P102" s="1"/>
      <c r="Q102" s="1"/>
      <c r="R102" s="1"/>
      <c r="S102" s="1"/>
      <c r="T102" s="1"/>
    </row>
    <row r="103" ht="15.75" customHeight="1">
      <c r="A103" s="1"/>
      <c r="B103" s="1"/>
      <c r="C103" s="1"/>
      <c r="D103" s="1"/>
      <c r="E103" s="1"/>
      <c r="F103" s="1"/>
      <c r="G103" s="1"/>
      <c r="H103" s="1"/>
      <c r="I103" s="1"/>
      <c r="J103" s="1"/>
      <c r="K103" s="1"/>
      <c r="L103" s="1"/>
      <c r="M103" s="1"/>
      <c r="N103" s="1"/>
      <c r="O103" s="1"/>
      <c r="P103" s="1"/>
      <c r="Q103" s="1"/>
      <c r="R103" s="1"/>
      <c r="S103" s="1"/>
      <c r="T103" s="1"/>
    </row>
    <row r="104" ht="15.75" customHeight="1">
      <c r="A104" s="1"/>
      <c r="B104" s="1"/>
      <c r="C104" s="1"/>
      <c r="D104" s="1"/>
      <c r="E104" s="1"/>
      <c r="F104" s="1"/>
      <c r="G104" s="1"/>
      <c r="H104" s="1"/>
      <c r="I104" s="1"/>
      <c r="J104" s="1"/>
      <c r="K104" s="1"/>
      <c r="L104" s="1"/>
      <c r="M104" s="1"/>
      <c r="N104" s="1"/>
      <c r="O104" s="1"/>
      <c r="P104" s="1"/>
      <c r="Q104" s="1"/>
      <c r="R104" s="1"/>
      <c r="S104" s="1"/>
      <c r="T104" s="1"/>
    </row>
    <row r="105" ht="15.75" customHeight="1">
      <c r="A105" s="1"/>
      <c r="B105" s="1"/>
      <c r="C105" s="1"/>
      <c r="D105" s="1"/>
      <c r="E105" s="1"/>
      <c r="F105" s="1"/>
      <c r="G105" s="1"/>
      <c r="H105" s="1"/>
      <c r="I105" s="1"/>
      <c r="J105" s="1"/>
      <c r="K105" s="1"/>
      <c r="L105" s="1"/>
      <c r="M105" s="1"/>
      <c r="N105" s="1"/>
      <c r="O105" s="1"/>
      <c r="P105" s="1"/>
      <c r="Q105" s="1"/>
      <c r="R105" s="1"/>
      <c r="S105" s="1"/>
      <c r="T105" s="1"/>
    </row>
    <row r="106" ht="15.75" customHeight="1">
      <c r="A106" s="1"/>
      <c r="B106" s="1"/>
      <c r="C106" s="1"/>
      <c r="D106" s="1"/>
      <c r="E106" s="1"/>
      <c r="F106" s="1"/>
      <c r="G106" s="1"/>
      <c r="H106" s="1"/>
      <c r="I106" s="1"/>
      <c r="J106" s="1"/>
      <c r="K106" s="1"/>
      <c r="L106" s="1"/>
      <c r="M106" s="1"/>
      <c r="N106" s="1"/>
      <c r="O106" s="1"/>
      <c r="P106" s="1"/>
      <c r="Q106" s="1"/>
      <c r="R106" s="1"/>
      <c r="S106" s="1"/>
      <c r="T106" s="1"/>
    </row>
    <row r="107" ht="15.75" customHeight="1">
      <c r="A107" s="1"/>
      <c r="B107" s="1"/>
      <c r="C107" s="1"/>
      <c r="D107" s="1"/>
      <c r="E107" s="1"/>
      <c r="F107" s="1"/>
      <c r="G107" s="1"/>
      <c r="H107" s="1"/>
      <c r="I107" s="1"/>
      <c r="J107" s="1"/>
      <c r="K107" s="1"/>
      <c r="L107" s="1"/>
      <c r="M107" s="1"/>
      <c r="N107" s="1"/>
      <c r="O107" s="1"/>
      <c r="P107" s="1"/>
      <c r="Q107" s="1"/>
      <c r="R107" s="1"/>
      <c r="S107" s="1"/>
      <c r="T107" s="1"/>
    </row>
    <row r="108" ht="15.75" customHeight="1">
      <c r="A108" s="1"/>
      <c r="B108" s="1"/>
      <c r="C108" s="1"/>
      <c r="D108" s="1"/>
      <c r="E108" s="1"/>
      <c r="F108" s="1"/>
      <c r="G108" s="1"/>
      <c r="H108" s="1"/>
      <c r="I108" s="1"/>
      <c r="J108" s="1"/>
      <c r="K108" s="1"/>
      <c r="L108" s="1"/>
      <c r="M108" s="1"/>
      <c r="N108" s="1"/>
      <c r="O108" s="1"/>
      <c r="P108" s="1"/>
      <c r="Q108" s="1"/>
      <c r="R108" s="1"/>
      <c r="S108" s="1"/>
      <c r="T108" s="1"/>
    </row>
    <row r="109" ht="15.75" customHeight="1">
      <c r="A109" s="1"/>
      <c r="B109" s="1"/>
      <c r="C109" s="1"/>
      <c r="D109" s="1"/>
      <c r="E109" s="1"/>
      <c r="F109" s="1"/>
      <c r="G109" s="1"/>
      <c r="H109" s="1"/>
      <c r="I109" s="1"/>
      <c r="J109" s="1"/>
      <c r="K109" s="1"/>
      <c r="L109" s="1"/>
      <c r="M109" s="1"/>
      <c r="N109" s="1"/>
      <c r="O109" s="1"/>
      <c r="P109" s="1"/>
      <c r="Q109" s="1"/>
      <c r="R109" s="1"/>
      <c r="S109" s="1"/>
      <c r="T109" s="1"/>
    </row>
    <row r="110" ht="15.75" customHeight="1">
      <c r="A110" s="1"/>
      <c r="B110" s="1"/>
      <c r="C110" s="1"/>
      <c r="D110" s="1"/>
      <c r="E110" s="1"/>
      <c r="F110" s="1"/>
      <c r="G110" s="1"/>
      <c r="H110" s="1"/>
      <c r="I110" s="1"/>
      <c r="J110" s="1"/>
      <c r="K110" s="1"/>
      <c r="L110" s="1"/>
      <c r="M110" s="1"/>
      <c r="N110" s="1"/>
      <c r="O110" s="1"/>
      <c r="P110" s="1"/>
      <c r="Q110" s="1"/>
      <c r="R110" s="1"/>
      <c r="S110" s="1"/>
      <c r="T110" s="1"/>
    </row>
    <row r="111" ht="15.75" customHeight="1">
      <c r="A111" s="1"/>
      <c r="B111" s="1"/>
      <c r="C111" s="1"/>
      <c r="D111" s="1"/>
      <c r="E111" s="1"/>
      <c r="F111" s="1"/>
      <c r="G111" s="1"/>
      <c r="H111" s="1"/>
      <c r="I111" s="1"/>
      <c r="J111" s="1"/>
      <c r="K111" s="1"/>
      <c r="L111" s="1"/>
      <c r="M111" s="1"/>
      <c r="N111" s="1"/>
      <c r="O111" s="1"/>
      <c r="P111" s="1"/>
      <c r="Q111" s="1"/>
      <c r="R111" s="1"/>
      <c r="S111" s="1"/>
      <c r="T111" s="1"/>
    </row>
    <row r="112" ht="15.75" customHeight="1">
      <c r="A112" s="1"/>
      <c r="B112" s="1"/>
      <c r="C112" s="1"/>
      <c r="D112" s="1"/>
      <c r="E112" s="1"/>
      <c r="F112" s="1"/>
      <c r="G112" s="1"/>
      <c r="H112" s="1"/>
      <c r="I112" s="1"/>
      <c r="J112" s="1"/>
      <c r="K112" s="1"/>
      <c r="L112" s="1"/>
      <c r="M112" s="1"/>
      <c r="N112" s="1"/>
      <c r="O112" s="1"/>
      <c r="P112" s="1"/>
      <c r="Q112" s="1"/>
      <c r="R112" s="1"/>
      <c r="S112" s="1"/>
      <c r="T112" s="1"/>
    </row>
    <row r="113" ht="15.75" customHeight="1">
      <c r="A113" s="1"/>
      <c r="B113" s="1"/>
      <c r="C113" s="1"/>
      <c r="D113" s="1"/>
      <c r="E113" s="1"/>
      <c r="F113" s="1"/>
      <c r="G113" s="1"/>
      <c r="H113" s="1"/>
      <c r="I113" s="1"/>
      <c r="J113" s="1"/>
      <c r="K113" s="1"/>
      <c r="L113" s="1"/>
      <c r="M113" s="1"/>
      <c r="N113" s="1"/>
      <c r="O113" s="1"/>
      <c r="P113" s="1"/>
      <c r="Q113" s="1"/>
      <c r="R113" s="1"/>
      <c r="S113" s="1"/>
      <c r="T113" s="1"/>
    </row>
    <row r="114" ht="15.75" customHeight="1">
      <c r="A114" s="1"/>
      <c r="B114" s="1"/>
      <c r="C114" s="1"/>
      <c r="D114" s="1"/>
      <c r="E114" s="1"/>
      <c r="F114" s="1"/>
      <c r="G114" s="1"/>
      <c r="H114" s="1"/>
      <c r="I114" s="1"/>
      <c r="J114" s="1"/>
      <c r="K114" s="1"/>
      <c r="L114" s="1"/>
      <c r="M114" s="1"/>
      <c r="N114" s="1"/>
      <c r="O114" s="1"/>
      <c r="P114" s="1"/>
      <c r="Q114" s="1"/>
      <c r="R114" s="1"/>
      <c r="S114" s="1"/>
      <c r="T114" s="1"/>
    </row>
    <row r="115" ht="15.75" customHeight="1">
      <c r="A115" s="1"/>
      <c r="B115" s="1"/>
      <c r="C115" s="1"/>
      <c r="D115" s="1"/>
      <c r="E115" s="1"/>
      <c r="F115" s="1"/>
      <c r="G115" s="1"/>
      <c r="H115" s="1"/>
      <c r="I115" s="1"/>
      <c r="J115" s="1"/>
      <c r="K115" s="1"/>
      <c r="L115" s="1"/>
      <c r="M115" s="1"/>
      <c r="N115" s="1"/>
      <c r="O115" s="1"/>
      <c r="P115" s="1"/>
      <c r="Q115" s="1"/>
      <c r="R115" s="1"/>
      <c r="S115" s="1"/>
      <c r="T115" s="1"/>
    </row>
    <row r="116" ht="15.75" customHeight="1">
      <c r="A116" s="1"/>
      <c r="B116" s="1"/>
      <c r="C116" s="1"/>
      <c r="D116" s="1"/>
      <c r="E116" s="1"/>
      <c r="F116" s="1"/>
      <c r="G116" s="1"/>
      <c r="H116" s="1"/>
      <c r="I116" s="1"/>
      <c r="J116" s="1"/>
      <c r="K116" s="1"/>
      <c r="L116" s="1"/>
      <c r="M116" s="1"/>
      <c r="N116" s="1"/>
      <c r="O116" s="1"/>
      <c r="P116" s="1"/>
      <c r="Q116" s="1"/>
      <c r="R116" s="1"/>
      <c r="S116" s="1"/>
      <c r="T116" s="1"/>
    </row>
    <row r="117" ht="15.75" customHeight="1">
      <c r="A117" s="1"/>
      <c r="B117" s="1"/>
      <c r="C117" s="1"/>
      <c r="D117" s="1"/>
      <c r="E117" s="1"/>
      <c r="F117" s="1"/>
      <c r="G117" s="1"/>
      <c r="H117" s="1"/>
      <c r="I117" s="1"/>
      <c r="J117" s="1"/>
      <c r="K117" s="1"/>
      <c r="L117" s="1"/>
      <c r="M117" s="1"/>
      <c r="N117" s="1"/>
      <c r="O117" s="1"/>
      <c r="P117" s="1"/>
      <c r="Q117" s="1"/>
      <c r="R117" s="1"/>
      <c r="S117" s="1"/>
      <c r="T117" s="1"/>
    </row>
    <row r="118" ht="15.75" customHeight="1">
      <c r="A118" s="1"/>
      <c r="B118" s="1"/>
      <c r="C118" s="1"/>
      <c r="D118" s="1"/>
      <c r="E118" s="1"/>
      <c r="F118" s="1"/>
      <c r="G118" s="1"/>
      <c r="H118" s="1"/>
      <c r="I118" s="1"/>
      <c r="J118" s="1"/>
      <c r="K118" s="1"/>
      <c r="L118" s="1"/>
      <c r="M118" s="1"/>
      <c r="N118" s="1"/>
      <c r="O118" s="1"/>
      <c r="P118" s="1"/>
      <c r="Q118" s="1"/>
      <c r="R118" s="1"/>
      <c r="S118" s="1"/>
      <c r="T118" s="1"/>
    </row>
    <row r="119" ht="15.75" customHeight="1">
      <c r="A119" s="1"/>
      <c r="B119" s="1"/>
      <c r="C119" s="1"/>
      <c r="D119" s="1"/>
      <c r="E119" s="1"/>
      <c r="F119" s="1"/>
      <c r="G119" s="1"/>
      <c r="H119" s="1"/>
      <c r="I119" s="1"/>
      <c r="J119" s="1"/>
      <c r="K119" s="1"/>
      <c r="L119" s="1"/>
      <c r="M119" s="1"/>
      <c r="N119" s="1"/>
      <c r="O119" s="1"/>
      <c r="P119" s="1"/>
      <c r="Q119" s="1"/>
      <c r="R119" s="1"/>
      <c r="S119" s="1"/>
      <c r="T119" s="1"/>
    </row>
    <row r="120" ht="15.75" customHeight="1">
      <c r="A120" s="1"/>
      <c r="B120" s="1"/>
      <c r="C120" s="1"/>
      <c r="D120" s="1"/>
      <c r="E120" s="1"/>
      <c r="F120" s="1"/>
      <c r="G120" s="1"/>
      <c r="H120" s="1"/>
      <c r="I120" s="1"/>
      <c r="J120" s="1"/>
      <c r="K120" s="1"/>
      <c r="L120" s="1"/>
      <c r="M120" s="1"/>
      <c r="N120" s="1"/>
      <c r="O120" s="1"/>
      <c r="P120" s="1"/>
      <c r="Q120" s="1"/>
      <c r="R120" s="1"/>
      <c r="S120" s="1"/>
      <c r="T120" s="1"/>
    </row>
    <row r="121" ht="15.75" customHeight="1">
      <c r="A121" s="1"/>
      <c r="B121" s="1"/>
      <c r="C121" s="1"/>
      <c r="D121" s="1"/>
      <c r="E121" s="1"/>
      <c r="F121" s="1"/>
      <c r="G121" s="1"/>
      <c r="H121" s="1"/>
      <c r="I121" s="1"/>
      <c r="J121" s="1"/>
      <c r="K121" s="1"/>
      <c r="L121" s="1"/>
      <c r="M121" s="1"/>
      <c r="N121" s="1"/>
      <c r="O121" s="1"/>
      <c r="P121" s="1"/>
      <c r="Q121" s="1"/>
      <c r="R121" s="1"/>
      <c r="S121" s="1"/>
      <c r="T121" s="1"/>
    </row>
    <row r="122" ht="15.75" customHeight="1">
      <c r="A122" s="1"/>
      <c r="B122" s="1"/>
      <c r="C122" s="1"/>
      <c r="D122" s="1"/>
      <c r="E122" s="1"/>
      <c r="F122" s="1"/>
      <c r="G122" s="1"/>
      <c r="H122" s="1"/>
      <c r="I122" s="1"/>
      <c r="J122" s="1"/>
      <c r="K122" s="1"/>
      <c r="L122" s="1"/>
      <c r="M122" s="1"/>
      <c r="N122" s="1"/>
      <c r="O122" s="1"/>
      <c r="P122" s="1"/>
      <c r="Q122" s="1"/>
      <c r="R122" s="1"/>
      <c r="S122" s="1"/>
      <c r="T122" s="1"/>
    </row>
    <row r="123" ht="15.75" customHeight="1">
      <c r="A123" s="1"/>
      <c r="B123" s="1"/>
      <c r="C123" s="1"/>
      <c r="D123" s="1"/>
      <c r="E123" s="1"/>
      <c r="F123" s="1"/>
      <c r="G123" s="1"/>
      <c r="H123" s="1"/>
      <c r="I123" s="1"/>
      <c r="J123" s="1"/>
      <c r="K123" s="1"/>
      <c r="L123" s="1"/>
      <c r="M123" s="1"/>
      <c r="N123" s="1"/>
      <c r="O123" s="1"/>
      <c r="P123" s="1"/>
      <c r="Q123" s="1"/>
      <c r="R123" s="1"/>
      <c r="S123" s="1"/>
      <c r="T123" s="1"/>
    </row>
    <row r="124" ht="15.75" customHeight="1">
      <c r="A124" s="1"/>
      <c r="B124" s="1"/>
      <c r="C124" s="1"/>
      <c r="D124" s="1"/>
      <c r="E124" s="1"/>
      <c r="F124" s="1"/>
      <c r="G124" s="1"/>
      <c r="H124" s="1"/>
      <c r="I124" s="1"/>
      <c r="J124" s="1"/>
      <c r="K124" s="1"/>
      <c r="L124" s="1"/>
      <c r="M124" s="1"/>
      <c r="N124" s="1"/>
      <c r="O124" s="1"/>
      <c r="P124" s="1"/>
      <c r="Q124" s="1"/>
      <c r="R124" s="1"/>
      <c r="S124" s="1"/>
      <c r="T124" s="1"/>
    </row>
    <row r="125" ht="15.75" customHeight="1">
      <c r="A125" s="1"/>
      <c r="B125" s="1"/>
      <c r="C125" s="1"/>
      <c r="D125" s="1"/>
      <c r="E125" s="1"/>
      <c r="F125" s="1"/>
      <c r="G125" s="1"/>
      <c r="H125" s="1"/>
      <c r="I125" s="1"/>
      <c r="J125" s="1"/>
      <c r="K125" s="1"/>
      <c r="L125" s="1"/>
      <c r="M125" s="1"/>
      <c r="N125" s="1"/>
      <c r="O125" s="1"/>
      <c r="P125" s="1"/>
      <c r="Q125" s="1"/>
      <c r="R125" s="1"/>
      <c r="S125" s="1"/>
      <c r="T125" s="1"/>
    </row>
    <row r="126" ht="15.75" customHeight="1">
      <c r="A126" s="1"/>
      <c r="B126" s="1"/>
      <c r="C126" s="1"/>
      <c r="D126" s="1"/>
      <c r="E126" s="1"/>
      <c r="F126" s="1"/>
      <c r="G126" s="1"/>
      <c r="H126" s="1"/>
      <c r="I126" s="1"/>
      <c r="J126" s="1"/>
      <c r="K126" s="1"/>
      <c r="L126" s="1"/>
      <c r="M126" s="1"/>
      <c r="N126" s="1"/>
      <c r="O126" s="1"/>
      <c r="P126" s="1"/>
      <c r="Q126" s="1"/>
      <c r="R126" s="1"/>
      <c r="S126" s="1"/>
      <c r="T126" s="1"/>
    </row>
    <row r="127" ht="15.75" customHeight="1">
      <c r="A127" s="1"/>
      <c r="B127" s="1"/>
      <c r="C127" s="1"/>
      <c r="D127" s="1"/>
      <c r="E127" s="1"/>
      <c r="F127" s="1"/>
      <c r="G127" s="1"/>
      <c r="H127" s="1"/>
      <c r="I127" s="1"/>
      <c r="J127" s="1"/>
      <c r="K127" s="1"/>
      <c r="L127" s="1"/>
      <c r="M127" s="1"/>
      <c r="N127" s="1"/>
      <c r="O127" s="1"/>
      <c r="P127" s="1"/>
      <c r="Q127" s="1"/>
      <c r="R127" s="1"/>
      <c r="S127" s="1"/>
      <c r="T127" s="1"/>
    </row>
    <row r="128" ht="15.75" customHeight="1">
      <c r="A128" s="1"/>
      <c r="B128" s="1"/>
      <c r="C128" s="1"/>
      <c r="D128" s="1"/>
      <c r="E128" s="1"/>
      <c r="F128" s="1"/>
      <c r="G128" s="1"/>
      <c r="H128" s="1"/>
      <c r="I128" s="1"/>
      <c r="J128" s="1"/>
      <c r="K128" s="1"/>
      <c r="L128" s="1"/>
      <c r="M128" s="1"/>
      <c r="N128" s="1"/>
      <c r="O128" s="1"/>
      <c r="P128" s="1"/>
      <c r="Q128" s="1"/>
      <c r="R128" s="1"/>
      <c r="S128" s="1"/>
      <c r="T128" s="1"/>
    </row>
    <row r="129" ht="15.75" customHeight="1">
      <c r="A129" s="1"/>
      <c r="B129" s="1"/>
      <c r="C129" s="1"/>
      <c r="D129" s="1"/>
      <c r="E129" s="1"/>
      <c r="F129" s="1"/>
      <c r="G129" s="1"/>
      <c r="H129" s="1"/>
      <c r="I129" s="1"/>
      <c r="J129" s="1"/>
      <c r="K129" s="1"/>
      <c r="L129" s="1"/>
      <c r="M129" s="1"/>
      <c r="N129" s="1"/>
      <c r="O129" s="1"/>
      <c r="P129" s="1"/>
      <c r="Q129" s="1"/>
      <c r="R129" s="1"/>
      <c r="S129" s="1"/>
      <c r="T129" s="1"/>
    </row>
    <row r="130" ht="15.75" customHeight="1">
      <c r="A130" s="1"/>
      <c r="B130" s="1"/>
      <c r="C130" s="1"/>
      <c r="D130" s="1"/>
      <c r="E130" s="1"/>
      <c r="F130" s="1"/>
      <c r="G130" s="1"/>
      <c r="H130" s="1"/>
      <c r="I130" s="1"/>
      <c r="J130" s="1"/>
      <c r="K130" s="1"/>
      <c r="L130" s="1"/>
      <c r="M130" s="1"/>
      <c r="N130" s="1"/>
      <c r="O130" s="1"/>
      <c r="P130" s="1"/>
      <c r="Q130" s="1"/>
      <c r="R130" s="1"/>
      <c r="S130" s="1"/>
      <c r="T130" s="1"/>
    </row>
    <row r="131" ht="15.75" customHeight="1">
      <c r="A131" s="1"/>
      <c r="B131" s="1"/>
      <c r="C131" s="1"/>
      <c r="D131" s="1"/>
      <c r="E131" s="1"/>
      <c r="F131" s="1"/>
      <c r="G131" s="1"/>
      <c r="H131" s="1"/>
      <c r="I131" s="1"/>
      <c r="J131" s="1"/>
      <c r="K131" s="1"/>
      <c r="L131" s="1"/>
      <c r="M131" s="1"/>
      <c r="N131" s="1"/>
      <c r="O131" s="1"/>
      <c r="P131" s="1"/>
      <c r="Q131" s="1"/>
      <c r="R131" s="1"/>
      <c r="S131" s="1"/>
      <c r="T131" s="1"/>
    </row>
    <row r="132" ht="15.75" customHeight="1">
      <c r="A132" s="1"/>
      <c r="B132" s="1"/>
      <c r="C132" s="1"/>
      <c r="D132" s="1"/>
      <c r="E132" s="1"/>
      <c r="F132" s="1"/>
      <c r="G132" s="1"/>
      <c r="H132" s="1"/>
      <c r="I132" s="1"/>
      <c r="J132" s="1"/>
      <c r="K132" s="1"/>
      <c r="L132" s="1"/>
      <c r="M132" s="1"/>
      <c r="N132" s="1"/>
      <c r="O132" s="1"/>
      <c r="P132" s="1"/>
      <c r="Q132" s="1"/>
      <c r="R132" s="1"/>
      <c r="S132" s="1"/>
      <c r="T132" s="1"/>
    </row>
    <row r="133" ht="15.75" customHeight="1">
      <c r="A133" s="1"/>
      <c r="B133" s="1"/>
      <c r="C133" s="1"/>
      <c r="D133" s="1"/>
      <c r="E133" s="1"/>
      <c r="F133" s="1"/>
      <c r="G133" s="1"/>
      <c r="H133" s="1"/>
      <c r="I133" s="1"/>
      <c r="J133" s="1"/>
      <c r="K133" s="1"/>
      <c r="L133" s="1"/>
      <c r="M133" s="1"/>
      <c r="N133" s="1"/>
      <c r="O133" s="1"/>
      <c r="P133" s="1"/>
      <c r="Q133" s="1"/>
      <c r="R133" s="1"/>
      <c r="S133" s="1"/>
      <c r="T133" s="1"/>
    </row>
    <row r="134" ht="15.75" customHeight="1">
      <c r="A134" s="1"/>
      <c r="B134" s="1"/>
      <c r="C134" s="1"/>
      <c r="D134" s="1"/>
      <c r="E134" s="1"/>
      <c r="F134" s="1"/>
      <c r="G134" s="1"/>
      <c r="H134" s="1"/>
      <c r="I134" s="1"/>
      <c r="J134" s="1"/>
      <c r="K134" s="1"/>
      <c r="L134" s="1"/>
      <c r="M134" s="1"/>
      <c r="N134" s="1"/>
      <c r="O134" s="1"/>
      <c r="P134" s="1"/>
      <c r="Q134" s="1"/>
      <c r="R134" s="1"/>
      <c r="S134" s="1"/>
      <c r="T134" s="1"/>
    </row>
    <row r="135" ht="15.75" customHeight="1">
      <c r="A135" s="1"/>
      <c r="B135" s="1"/>
      <c r="C135" s="1"/>
      <c r="D135" s="1"/>
      <c r="E135" s="1"/>
      <c r="F135" s="1"/>
      <c r="G135" s="1"/>
      <c r="H135" s="1"/>
      <c r="I135" s="1"/>
      <c r="J135" s="1"/>
      <c r="K135" s="1"/>
      <c r="L135" s="1"/>
      <c r="M135" s="1"/>
      <c r="N135" s="1"/>
      <c r="O135" s="1"/>
      <c r="P135" s="1"/>
      <c r="Q135" s="1"/>
      <c r="R135" s="1"/>
      <c r="S135" s="1"/>
      <c r="T135" s="1"/>
    </row>
    <row r="136" ht="15.75" customHeight="1">
      <c r="A136" s="1"/>
      <c r="B136" s="1"/>
      <c r="C136" s="1"/>
      <c r="D136" s="1"/>
      <c r="E136" s="1"/>
      <c r="F136" s="1"/>
      <c r="G136" s="1"/>
      <c r="H136" s="1"/>
      <c r="I136" s="1"/>
      <c r="J136" s="1"/>
      <c r="K136" s="1"/>
      <c r="L136" s="1"/>
      <c r="M136" s="1"/>
      <c r="N136" s="1"/>
      <c r="O136" s="1"/>
      <c r="P136" s="1"/>
      <c r="Q136" s="1"/>
      <c r="R136" s="1"/>
      <c r="S136" s="1"/>
      <c r="T136" s="1"/>
    </row>
    <row r="137" ht="15.75" customHeight="1">
      <c r="A137" s="1"/>
      <c r="B137" s="1"/>
      <c r="C137" s="1"/>
      <c r="D137" s="1"/>
      <c r="E137" s="1"/>
      <c r="F137" s="1"/>
      <c r="G137" s="1"/>
      <c r="H137" s="1"/>
      <c r="I137" s="1"/>
      <c r="J137" s="1"/>
      <c r="K137" s="1"/>
      <c r="L137" s="1"/>
      <c r="M137" s="1"/>
      <c r="N137" s="1"/>
      <c r="O137" s="1"/>
      <c r="P137" s="1"/>
      <c r="Q137" s="1"/>
      <c r="R137" s="1"/>
      <c r="S137" s="1"/>
      <c r="T137" s="1"/>
    </row>
    <row r="138" ht="15.75" customHeight="1">
      <c r="A138" s="1"/>
      <c r="B138" s="1"/>
      <c r="C138" s="1"/>
      <c r="D138" s="1"/>
      <c r="E138" s="1"/>
      <c r="F138" s="1"/>
      <c r="G138" s="1"/>
      <c r="H138" s="1"/>
      <c r="I138" s="1"/>
      <c r="J138" s="1"/>
      <c r="K138" s="1"/>
      <c r="L138" s="1"/>
      <c r="M138" s="1"/>
      <c r="N138" s="1"/>
      <c r="O138" s="1"/>
      <c r="P138" s="1"/>
      <c r="Q138" s="1"/>
      <c r="R138" s="1"/>
      <c r="S138" s="1"/>
      <c r="T138" s="1"/>
    </row>
    <row r="139" ht="15.75" customHeight="1">
      <c r="A139" s="1"/>
      <c r="B139" s="1"/>
      <c r="C139" s="1"/>
      <c r="D139" s="1"/>
      <c r="E139" s="1"/>
      <c r="F139" s="1"/>
      <c r="G139" s="1"/>
      <c r="H139" s="1"/>
      <c r="I139" s="1"/>
      <c r="J139" s="1"/>
      <c r="K139" s="1"/>
      <c r="L139" s="1"/>
      <c r="M139" s="1"/>
      <c r="N139" s="1"/>
      <c r="O139" s="1"/>
      <c r="P139" s="1"/>
      <c r="Q139" s="1"/>
      <c r="R139" s="1"/>
      <c r="S139" s="1"/>
      <c r="T139" s="1"/>
    </row>
    <row r="140" ht="15.75" customHeight="1">
      <c r="A140" s="1"/>
      <c r="B140" s="1"/>
      <c r="C140" s="1"/>
      <c r="D140" s="1"/>
      <c r="E140" s="1"/>
      <c r="F140" s="1"/>
      <c r="G140" s="1"/>
      <c r="H140" s="1"/>
      <c r="I140" s="1"/>
      <c r="J140" s="1"/>
      <c r="K140" s="1"/>
      <c r="L140" s="1"/>
      <c r="M140" s="1"/>
      <c r="N140" s="1"/>
      <c r="O140" s="1"/>
      <c r="P140" s="1"/>
      <c r="Q140" s="1"/>
      <c r="R140" s="1"/>
      <c r="S140" s="1"/>
      <c r="T140" s="1"/>
    </row>
    <row r="141" ht="15.75" customHeight="1">
      <c r="A141" s="1"/>
      <c r="B141" s="1"/>
      <c r="C141" s="1"/>
      <c r="D141" s="1"/>
      <c r="E141" s="1"/>
      <c r="F141" s="1"/>
      <c r="G141" s="1"/>
      <c r="H141" s="1"/>
      <c r="I141" s="1"/>
      <c r="J141" s="1"/>
      <c r="K141" s="1"/>
      <c r="L141" s="1"/>
      <c r="M141" s="1"/>
      <c r="N141" s="1"/>
      <c r="O141" s="1"/>
      <c r="P141" s="1"/>
      <c r="Q141" s="1"/>
      <c r="R141" s="1"/>
      <c r="S141" s="1"/>
      <c r="T141" s="1"/>
    </row>
    <row r="142" ht="15.75" customHeight="1">
      <c r="A142" s="1"/>
      <c r="B142" s="1"/>
      <c r="C142" s="1"/>
      <c r="D142" s="1"/>
      <c r="E142" s="1"/>
      <c r="F142" s="1"/>
      <c r="G142" s="1"/>
      <c r="H142" s="1"/>
      <c r="I142" s="1"/>
      <c r="J142" s="1"/>
      <c r="K142" s="1"/>
      <c r="L142" s="1"/>
      <c r="M142" s="1"/>
      <c r="N142" s="1"/>
      <c r="O142" s="1"/>
      <c r="P142" s="1"/>
      <c r="Q142" s="1"/>
      <c r="R142" s="1"/>
      <c r="S142" s="1"/>
      <c r="T142" s="1"/>
    </row>
    <row r="143" ht="15.75" customHeight="1">
      <c r="A143" s="1"/>
      <c r="B143" s="1"/>
      <c r="C143" s="1"/>
      <c r="D143" s="1"/>
      <c r="E143" s="1"/>
      <c r="F143" s="1"/>
      <c r="G143" s="1"/>
      <c r="H143" s="1"/>
      <c r="I143" s="1"/>
      <c r="J143" s="1"/>
      <c r="K143" s="1"/>
      <c r="L143" s="1"/>
      <c r="M143" s="1"/>
      <c r="N143" s="1"/>
      <c r="O143" s="1"/>
      <c r="P143" s="1"/>
      <c r="Q143" s="1"/>
      <c r="R143" s="1"/>
      <c r="S143" s="1"/>
      <c r="T143" s="1"/>
    </row>
    <row r="144" ht="15.75" customHeight="1">
      <c r="A144" s="1"/>
      <c r="B144" s="1"/>
      <c r="C144" s="1"/>
      <c r="D144" s="1"/>
      <c r="E144" s="1"/>
      <c r="F144" s="1"/>
      <c r="G144" s="1"/>
      <c r="H144" s="1"/>
      <c r="I144" s="1"/>
      <c r="J144" s="1"/>
      <c r="K144" s="1"/>
      <c r="L144" s="1"/>
      <c r="M144" s="1"/>
      <c r="N144" s="1"/>
      <c r="O144" s="1"/>
      <c r="P144" s="1"/>
      <c r="Q144" s="1"/>
      <c r="R144" s="1"/>
      <c r="S144" s="1"/>
      <c r="T144" s="1"/>
    </row>
    <row r="145" ht="15.75" customHeight="1">
      <c r="A145" s="1"/>
      <c r="B145" s="1"/>
      <c r="C145" s="1"/>
      <c r="D145" s="1"/>
      <c r="E145" s="1"/>
      <c r="F145" s="1"/>
      <c r="G145" s="1"/>
      <c r="H145" s="1"/>
      <c r="I145" s="1"/>
      <c r="J145" s="1"/>
      <c r="K145" s="1"/>
      <c r="L145" s="1"/>
      <c r="M145" s="1"/>
      <c r="N145" s="1"/>
      <c r="O145" s="1"/>
      <c r="P145" s="1"/>
      <c r="Q145" s="1"/>
      <c r="R145" s="1"/>
      <c r="S145" s="1"/>
      <c r="T145" s="1"/>
    </row>
    <row r="146" ht="15.75" customHeight="1">
      <c r="A146" s="1"/>
      <c r="B146" s="1"/>
      <c r="C146" s="1"/>
      <c r="D146" s="1"/>
      <c r="E146" s="1"/>
      <c r="F146" s="1"/>
      <c r="G146" s="1"/>
      <c r="H146" s="1"/>
      <c r="I146" s="1"/>
      <c r="J146" s="1"/>
      <c r="K146" s="1"/>
      <c r="L146" s="1"/>
      <c r="M146" s="1"/>
      <c r="N146" s="1"/>
      <c r="O146" s="1"/>
      <c r="P146" s="1"/>
      <c r="Q146" s="1"/>
      <c r="R146" s="1"/>
      <c r="S146" s="1"/>
      <c r="T146" s="1"/>
    </row>
    <row r="147" ht="15.75" customHeight="1">
      <c r="A147" s="1"/>
      <c r="B147" s="1"/>
      <c r="C147" s="1"/>
      <c r="D147" s="1"/>
      <c r="E147" s="1"/>
      <c r="F147" s="1"/>
      <c r="G147" s="1"/>
      <c r="H147" s="1"/>
      <c r="I147" s="1"/>
      <c r="J147" s="1"/>
      <c r="K147" s="1"/>
      <c r="L147" s="1"/>
      <c r="M147" s="1"/>
      <c r="N147" s="1"/>
      <c r="O147" s="1"/>
      <c r="P147" s="1"/>
      <c r="Q147" s="1"/>
      <c r="R147" s="1"/>
      <c r="S147" s="1"/>
      <c r="T147" s="1"/>
    </row>
    <row r="148" ht="15.75" customHeight="1">
      <c r="A148" s="1"/>
      <c r="B148" s="1"/>
      <c r="C148" s="1"/>
      <c r="D148" s="1"/>
      <c r="E148" s="1"/>
      <c r="F148" s="1"/>
      <c r="G148" s="1"/>
      <c r="H148" s="1"/>
      <c r="I148" s="1"/>
      <c r="J148" s="1"/>
      <c r="K148" s="1"/>
      <c r="L148" s="1"/>
      <c r="M148" s="1"/>
      <c r="N148" s="1"/>
      <c r="O148" s="1"/>
      <c r="P148" s="1"/>
      <c r="Q148" s="1"/>
      <c r="R148" s="1"/>
      <c r="S148" s="1"/>
      <c r="T148" s="1"/>
    </row>
    <row r="149" ht="15.75" customHeight="1">
      <c r="A149" s="1"/>
      <c r="B149" s="1"/>
      <c r="C149" s="1"/>
      <c r="D149" s="1"/>
      <c r="E149" s="1"/>
      <c r="F149" s="1"/>
      <c r="G149" s="1"/>
      <c r="H149" s="1"/>
      <c r="I149" s="1"/>
      <c r="J149" s="1"/>
      <c r="K149" s="1"/>
      <c r="L149" s="1"/>
      <c r="M149" s="1"/>
      <c r="N149" s="1"/>
      <c r="O149" s="1"/>
      <c r="P149" s="1"/>
      <c r="Q149" s="1"/>
      <c r="R149" s="1"/>
      <c r="S149" s="1"/>
      <c r="T149" s="1"/>
    </row>
    <row r="150" ht="15.75" customHeight="1">
      <c r="A150" s="1"/>
      <c r="B150" s="1"/>
      <c r="C150" s="1"/>
      <c r="D150" s="1"/>
      <c r="E150" s="1"/>
      <c r="F150" s="1"/>
      <c r="G150" s="1"/>
      <c r="H150" s="1"/>
      <c r="I150" s="1"/>
      <c r="J150" s="1"/>
      <c r="K150" s="1"/>
      <c r="L150" s="1"/>
      <c r="M150" s="1"/>
      <c r="N150" s="1"/>
      <c r="O150" s="1"/>
      <c r="P150" s="1"/>
      <c r="Q150" s="1"/>
      <c r="R150" s="1"/>
      <c r="S150" s="1"/>
      <c r="T150" s="1"/>
    </row>
    <row r="151" ht="15.75" customHeight="1">
      <c r="A151" s="1"/>
      <c r="B151" s="1"/>
      <c r="C151" s="1"/>
      <c r="D151" s="1"/>
      <c r="E151" s="1"/>
      <c r="F151" s="1"/>
      <c r="G151" s="1"/>
      <c r="H151" s="1"/>
      <c r="I151" s="1"/>
      <c r="J151" s="1"/>
      <c r="K151" s="1"/>
      <c r="L151" s="1"/>
      <c r="M151" s="1"/>
      <c r="N151" s="1"/>
      <c r="O151" s="1"/>
      <c r="P151" s="1"/>
      <c r="Q151" s="1"/>
      <c r="R151" s="1"/>
      <c r="S151" s="1"/>
      <c r="T151" s="1"/>
    </row>
    <row r="152" ht="15.75" customHeight="1">
      <c r="A152" s="1"/>
      <c r="B152" s="1"/>
      <c r="C152" s="1"/>
      <c r="D152" s="1"/>
      <c r="E152" s="1"/>
      <c r="F152" s="1"/>
      <c r="G152" s="1"/>
      <c r="H152" s="1"/>
      <c r="I152" s="1"/>
      <c r="J152" s="1"/>
      <c r="K152" s="1"/>
      <c r="L152" s="1"/>
      <c r="M152" s="1"/>
      <c r="N152" s="1"/>
      <c r="O152" s="1"/>
      <c r="P152" s="1"/>
      <c r="Q152" s="1"/>
      <c r="R152" s="1"/>
      <c r="S152" s="1"/>
      <c r="T152" s="1"/>
    </row>
    <row r="153" ht="15.75" customHeight="1">
      <c r="A153" s="1"/>
      <c r="B153" s="1"/>
      <c r="C153" s="1"/>
      <c r="D153" s="1"/>
      <c r="E153" s="1"/>
      <c r="F153" s="1"/>
      <c r="G153" s="1"/>
      <c r="H153" s="1"/>
      <c r="I153" s="1"/>
      <c r="J153" s="1"/>
      <c r="K153" s="1"/>
      <c r="L153" s="1"/>
      <c r="M153" s="1"/>
      <c r="N153" s="1"/>
      <c r="O153" s="1"/>
      <c r="P153" s="1"/>
      <c r="Q153" s="1"/>
      <c r="R153" s="1"/>
      <c r="S153" s="1"/>
      <c r="T153" s="1"/>
    </row>
    <row r="154" ht="15.75" customHeight="1">
      <c r="A154" s="1"/>
      <c r="B154" s="1"/>
      <c r="C154" s="1"/>
      <c r="D154" s="1"/>
      <c r="E154" s="1"/>
      <c r="F154" s="1"/>
      <c r="G154" s="1"/>
      <c r="H154" s="1"/>
      <c r="I154" s="1"/>
      <c r="J154" s="1"/>
      <c r="K154" s="1"/>
      <c r="L154" s="1"/>
      <c r="M154" s="1"/>
      <c r="N154" s="1"/>
      <c r="O154" s="1"/>
      <c r="P154" s="1"/>
      <c r="Q154" s="1"/>
      <c r="R154" s="1"/>
      <c r="S154" s="1"/>
      <c r="T154" s="1"/>
    </row>
    <row r="155" ht="15.75" customHeight="1">
      <c r="A155" s="1"/>
      <c r="B155" s="1"/>
      <c r="C155" s="1"/>
      <c r="D155" s="1"/>
      <c r="E155" s="1"/>
      <c r="F155" s="1"/>
      <c r="G155" s="1"/>
      <c r="H155" s="1"/>
      <c r="I155" s="1"/>
      <c r="J155" s="1"/>
      <c r="K155" s="1"/>
      <c r="L155" s="1"/>
      <c r="M155" s="1"/>
      <c r="N155" s="1"/>
      <c r="O155" s="1"/>
      <c r="P155" s="1"/>
      <c r="Q155" s="1"/>
      <c r="R155" s="1"/>
      <c r="S155" s="1"/>
      <c r="T155" s="1"/>
    </row>
    <row r="156" ht="15.75" customHeight="1">
      <c r="A156" s="1"/>
      <c r="B156" s="1"/>
      <c r="C156" s="1"/>
      <c r="D156" s="1"/>
      <c r="E156" s="1"/>
      <c r="F156" s="1"/>
      <c r="G156" s="1"/>
      <c r="H156" s="1"/>
      <c r="I156" s="1"/>
      <c r="J156" s="1"/>
      <c r="K156" s="1"/>
      <c r="L156" s="1"/>
      <c r="M156" s="1"/>
      <c r="N156" s="1"/>
      <c r="O156" s="1"/>
      <c r="P156" s="1"/>
      <c r="Q156" s="1"/>
      <c r="R156" s="1"/>
      <c r="S156" s="1"/>
      <c r="T156" s="1"/>
    </row>
    <row r="157" ht="15.75" customHeight="1">
      <c r="A157" s="1"/>
      <c r="B157" s="1"/>
      <c r="C157" s="1"/>
      <c r="D157" s="1"/>
      <c r="E157" s="1"/>
      <c r="F157" s="1"/>
      <c r="G157" s="1"/>
      <c r="H157" s="1"/>
      <c r="I157" s="1"/>
      <c r="J157" s="1"/>
      <c r="K157" s="1"/>
      <c r="L157" s="1"/>
      <c r="M157" s="1"/>
      <c r="N157" s="1"/>
      <c r="O157" s="1"/>
      <c r="P157" s="1"/>
      <c r="Q157" s="1"/>
      <c r="R157" s="1"/>
      <c r="S157" s="1"/>
      <c r="T157" s="1"/>
    </row>
    <row r="158" ht="15.75" customHeight="1">
      <c r="A158" s="1"/>
      <c r="B158" s="1"/>
      <c r="C158" s="1"/>
      <c r="D158" s="1"/>
      <c r="E158" s="1"/>
      <c r="F158" s="1"/>
      <c r="G158" s="1"/>
      <c r="H158" s="1"/>
      <c r="I158" s="1"/>
      <c r="J158" s="1"/>
      <c r="K158" s="1"/>
      <c r="L158" s="1"/>
      <c r="M158" s="1"/>
      <c r="N158" s="1"/>
      <c r="O158" s="1"/>
      <c r="P158" s="1"/>
      <c r="Q158" s="1"/>
      <c r="R158" s="1"/>
      <c r="S158" s="1"/>
      <c r="T158" s="1"/>
    </row>
    <row r="159" ht="15.75" customHeight="1">
      <c r="A159" s="1"/>
      <c r="B159" s="1"/>
      <c r="C159" s="1"/>
      <c r="D159" s="1"/>
      <c r="E159" s="1"/>
      <c r="F159" s="1"/>
      <c r="G159" s="1"/>
      <c r="H159" s="1"/>
      <c r="I159" s="1"/>
      <c r="J159" s="1"/>
      <c r="K159" s="1"/>
      <c r="L159" s="1"/>
      <c r="M159" s="1"/>
      <c r="N159" s="1"/>
      <c r="O159" s="1"/>
      <c r="P159" s="1"/>
      <c r="Q159" s="1"/>
      <c r="R159" s="1"/>
      <c r="S159" s="1"/>
      <c r="T159" s="1"/>
    </row>
    <row r="160" ht="15.75" customHeight="1">
      <c r="A160" s="1"/>
      <c r="B160" s="1"/>
      <c r="C160" s="1"/>
      <c r="D160" s="1"/>
      <c r="E160" s="1"/>
      <c r="F160" s="1"/>
      <c r="G160" s="1"/>
      <c r="H160" s="1"/>
      <c r="I160" s="1"/>
      <c r="J160" s="1"/>
      <c r="K160" s="1"/>
      <c r="L160" s="1"/>
      <c r="M160" s="1"/>
      <c r="N160" s="1"/>
      <c r="O160" s="1"/>
      <c r="P160" s="1"/>
      <c r="Q160" s="1"/>
      <c r="R160" s="1"/>
      <c r="S160" s="1"/>
      <c r="T160" s="1"/>
    </row>
    <row r="161" ht="15.75" customHeight="1">
      <c r="A161" s="1"/>
      <c r="B161" s="1"/>
      <c r="C161" s="1"/>
      <c r="D161" s="1"/>
      <c r="E161" s="1"/>
      <c r="F161" s="1"/>
      <c r="G161" s="1"/>
      <c r="H161" s="1"/>
      <c r="I161" s="1"/>
      <c r="J161" s="1"/>
      <c r="K161" s="1"/>
      <c r="L161" s="1"/>
      <c r="M161" s="1"/>
      <c r="N161" s="1"/>
      <c r="O161" s="1"/>
      <c r="P161" s="1"/>
      <c r="Q161" s="1"/>
      <c r="R161" s="1"/>
      <c r="S161" s="1"/>
      <c r="T161" s="1"/>
    </row>
    <row r="162" ht="15.75" customHeight="1">
      <c r="A162" s="1"/>
      <c r="B162" s="1"/>
      <c r="C162" s="1"/>
      <c r="D162" s="1"/>
      <c r="E162" s="1"/>
      <c r="F162" s="1"/>
      <c r="G162" s="1"/>
      <c r="H162" s="1"/>
      <c r="I162" s="1"/>
      <c r="J162" s="1"/>
      <c r="K162" s="1"/>
      <c r="L162" s="1"/>
      <c r="M162" s="1"/>
      <c r="N162" s="1"/>
      <c r="O162" s="1"/>
      <c r="P162" s="1"/>
      <c r="Q162" s="1"/>
      <c r="R162" s="1"/>
      <c r="S162" s="1"/>
      <c r="T162" s="1"/>
    </row>
    <row r="163" ht="15.75" customHeight="1">
      <c r="A163" s="1"/>
      <c r="B163" s="1"/>
      <c r="C163" s="1"/>
      <c r="D163" s="1"/>
      <c r="E163" s="1"/>
      <c r="F163" s="1"/>
      <c r="G163" s="1"/>
      <c r="H163" s="1"/>
      <c r="I163" s="1"/>
      <c r="J163" s="1"/>
      <c r="K163" s="1"/>
      <c r="L163" s="1"/>
      <c r="M163" s="1"/>
      <c r="N163" s="1"/>
      <c r="O163" s="1"/>
      <c r="P163" s="1"/>
      <c r="Q163" s="1"/>
      <c r="R163" s="1"/>
      <c r="S163" s="1"/>
      <c r="T163" s="1"/>
    </row>
    <row r="164" ht="15.75" customHeight="1">
      <c r="A164" s="1"/>
      <c r="B164" s="1"/>
      <c r="C164" s="1"/>
      <c r="D164" s="1"/>
      <c r="E164" s="1"/>
      <c r="F164" s="1"/>
      <c r="G164" s="1"/>
      <c r="H164" s="1"/>
      <c r="I164" s="1"/>
      <c r="J164" s="1"/>
      <c r="K164" s="1"/>
      <c r="L164" s="1"/>
      <c r="M164" s="1"/>
      <c r="N164" s="1"/>
      <c r="O164" s="1"/>
      <c r="P164" s="1"/>
      <c r="Q164" s="1"/>
      <c r="R164" s="1"/>
      <c r="S164" s="1"/>
      <c r="T164" s="1"/>
    </row>
    <row r="165" ht="15.75" customHeight="1">
      <c r="A165" s="1"/>
      <c r="B165" s="1"/>
      <c r="C165" s="1"/>
      <c r="D165" s="1"/>
      <c r="E165" s="1"/>
      <c r="F165" s="1"/>
      <c r="G165" s="1"/>
      <c r="H165" s="1"/>
      <c r="I165" s="1"/>
      <c r="J165" s="1"/>
      <c r="K165" s="1"/>
      <c r="L165" s="1"/>
      <c r="M165" s="1"/>
      <c r="N165" s="1"/>
      <c r="O165" s="1"/>
      <c r="P165" s="1"/>
      <c r="Q165" s="1"/>
      <c r="R165" s="1"/>
      <c r="S165" s="1"/>
      <c r="T165" s="1"/>
    </row>
    <row r="166" ht="15.75" customHeight="1">
      <c r="A166" s="1"/>
      <c r="B166" s="1"/>
      <c r="C166" s="1"/>
      <c r="D166" s="1"/>
      <c r="E166" s="1"/>
      <c r="F166" s="1"/>
      <c r="G166" s="1"/>
      <c r="H166" s="1"/>
      <c r="I166" s="1"/>
      <c r="J166" s="1"/>
      <c r="K166" s="1"/>
      <c r="L166" s="1"/>
      <c r="M166" s="1"/>
      <c r="N166" s="1"/>
      <c r="O166" s="1"/>
      <c r="P166" s="1"/>
      <c r="Q166" s="1"/>
      <c r="R166" s="1"/>
      <c r="S166" s="1"/>
      <c r="T166" s="1"/>
    </row>
    <row r="167" ht="15.75" customHeight="1">
      <c r="A167" s="1"/>
      <c r="B167" s="1"/>
      <c r="C167" s="1"/>
      <c r="D167" s="1"/>
      <c r="E167" s="1"/>
      <c r="F167" s="1"/>
      <c r="G167" s="1"/>
      <c r="H167" s="1"/>
      <c r="I167" s="1"/>
      <c r="J167" s="1"/>
      <c r="K167" s="1"/>
      <c r="L167" s="1"/>
      <c r="M167" s="1"/>
      <c r="N167" s="1"/>
      <c r="O167" s="1"/>
      <c r="P167" s="1"/>
      <c r="Q167" s="1"/>
      <c r="R167" s="1"/>
      <c r="S167" s="1"/>
      <c r="T167" s="1"/>
    </row>
    <row r="168" ht="15.75" customHeight="1">
      <c r="A168" s="1"/>
      <c r="B168" s="1"/>
      <c r="C168" s="1"/>
      <c r="D168" s="1"/>
      <c r="E168" s="1"/>
      <c r="F168" s="1"/>
      <c r="G168" s="1"/>
      <c r="H168" s="1"/>
      <c r="I168" s="1"/>
      <c r="J168" s="1"/>
      <c r="K168" s="1"/>
      <c r="L168" s="1"/>
      <c r="M168" s="1"/>
      <c r="N168" s="1"/>
      <c r="O168" s="1"/>
      <c r="P168" s="1"/>
      <c r="Q168" s="1"/>
      <c r="R168" s="1"/>
      <c r="S168" s="1"/>
      <c r="T168" s="1"/>
    </row>
    <row r="169" ht="15.75" customHeight="1">
      <c r="A169" s="1"/>
      <c r="B169" s="1"/>
      <c r="C169" s="1"/>
      <c r="D169" s="1"/>
      <c r="E169" s="1"/>
      <c r="F169" s="1"/>
      <c r="G169" s="1"/>
      <c r="H169" s="1"/>
      <c r="I169" s="1"/>
      <c r="J169" s="1"/>
      <c r="K169" s="1"/>
      <c r="L169" s="1"/>
      <c r="M169" s="1"/>
      <c r="N169" s="1"/>
      <c r="O169" s="1"/>
      <c r="P169" s="1"/>
      <c r="Q169" s="1"/>
      <c r="R169" s="1"/>
      <c r="S169" s="1"/>
      <c r="T169" s="1"/>
    </row>
    <row r="170" ht="15.75" customHeight="1">
      <c r="A170" s="1"/>
      <c r="B170" s="1"/>
      <c r="C170" s="1"/>
      <c r="D170" s="1"/>
      <c r="E170" s="1"/>
      <c r="F170" s="1"/>
      <c r="G170" s="1"/>
      <c r="H170" s="1"/>
      <c r="I170" s="1"/>
      <c r="J170" s="1"/>
      <c r="K170" s="1"/>
      <c r="L170" s="1"/>
      <c r="M170" s="1"/>
      <c r="N170" s="1"/>
      <c r="O170" s="1"/>
      <c r="P170" s="1"/>
      <c r="Q170" s="1"/>
      <c r="R170" s="1"/>
      <c r="S170" s="1"/>
      <c r="T170" s="1"/>
    </row>
    <row r="171" ht="15.75" customHeight="1">
      <c r="A171" s="1"/>
      <c r="B171" s="1"/>
      <c r="C171" s="1"/>
      <c r="D171" s="1"/>
      <c r="E171" s="1"/>
      <c r="F171" s="1"/>
      <c r="G171" s="1"/>
      <c r="H171" s="1"/>
      <c r="I171" s="1"/>
      <c r="J171" s="1"/>
      <c r="K171" s="1"/>
      <c r="L171" s="1"/>
      <c r="M171" s="1"/>
      <c r="N171" s="1"/>
      <c r="O171" s="1"/>
      <c r="P171" s="1"/>
      <c r="Q171" s="1"/>
      <c r="R171" s="1"/>
      <c r="S171" s="1"/>
      <c r="T171" s="1"/>
    </row>
    <row r="172" ht="15.75" customHeight="1">
      <c r="A172" s="1"/>
      <c r="B172" s="1"/>
      <c r="C172" s="1"/>
      <c r="D172" s="1"/>
      <c r="E172" s="1"/>
      <c r="F172" s="1"/>
      <c r="G172" s="1"/>
      <c r="H172" s="1"/>
      <c r="I172" s="1"/>
      <c r="J172" s="1"/>
      <c r="K172" s="1"/>
      <c r="L172" s="1"/>
      <c r="M172" s="1"/>
      <c r="N172" s="1"/>
      <c r="O172" s="1"/>
      <c r="P172" s="1"/>
      <c r="Q172" s="1"/>
      <c r="R172" s="1"/>
      <c r="S172" s="1"/>
      <c r="T172" s="1"/>
    </row>
    <row r="173" ht="15.75" customHeight="1">
      <c r="A173" s="1"/>
      <c r="B173" s="1"/>
      <c r="C173" s="1"/>
      <c r="D173" s="1"/>
      <c r="E173" s="1"/>
      <c r="F173" s="1"/>
      <c r="G173" s="1"/>
      <c r="H173" s="1"/>
      <c r="I173" s="1"/>
      <c r="J173" s="1"/>
      <c r="K173" s="1"/>
      <c r="L173" s="1"/>
      <c r="M173" s="1"/>
      <c r="N173" s="1"/>
      <c r="O173" s="1"/>
      <c r="P173" s="1"/>
      <c r="Q173" s="1"/>
      <c r="R173" s="1"/>
      <c r="S173" s="1"/>
      <c r="T173" s="1"/>
    </row>
    <row r="174" ht="15.75" customHeight="1">
      <c r="A174" s="1"/>
      <c r="B174" s="1"/>
      <c r="C174" s="1"/>
      <c r="D174" s="1"/>
      <c r="E174" s="1"/>
      <c r="F174" s="1"/>
      <c r="G174" s="1"/>
      <c r="H174" s="1"/>
      <c r="I174" s="1"/>
      <c r="J174" s="1"/>
      <c r="K174" s="1"/>
      <c r="L174" s="1"/>
      <c r="M174" s="1"/>
      <c r="N174" s="1"/>
      <c r="O174" s="1"/>
      <c r="P174" s="1"/>
      <c r="Q174" s="1"/>
      <c r="R174" s="1"/>
      <c r="S174" s="1"/>
      <c r="T174" s="1"/>
    </row>
    <row r="175" ht="15.75" customHeight="1">
      <c r="A175" s="1"/>
      <c r="B175" s="1"/>
      <c r="C175" s="1"/>
      <c r="D175" s="1"/>
      <c r="E175" s="1"/>
      <c r="F175" s="1"/>
      <c r="G175" s="1"/>
      <c r="H175" s="1"/>
      <c r="I175" s="1"/>
      <c r="J175" s="1"/>
      <c r="K175" s="1"/>
      <c r="L175" s="1"/>
      <c r="M175" s="1"/>
      <c r="N175" s="1"/>
      <c r="O175" s="1"/>
      <c r="P175" s="1"/>
      <c r="Q175" s="1"/>
      <c r="R175" s="1"/>
      <c r="S175" s="1"/>
      <c r="T175" s="1"/>
    </row>
    <row r="176" ht="15.75" customHeight="1">
      <c r="A176" s="1"/>
      <c r="B176" s="1"/>
      <c r="C176" s="1"/>
      <c r="D176" s="1"/>
      <c r="E176" s="1"/>
      <c r="F176" s="1"/>
      <c r="G176" s="1"/>
      <c r="H176" s="1"/>
      <c r="I176" s="1"/>
      <c r="J176" s="1"/>
      <c r="K176" s="1"/>
      <c r="L176" s="1"/>
      <c r="M176" s="1"/>
      <c r="N176" s="1"/>
      <c r="O176" s="1"/>
      <c r="P176" s="1"/>
      <c r="Q176" s="1"/>
      <c r="R176" s="1"/>
      <c r="S176" s="1"/>
      <c r="T176" s="1"/>
    </row>
    <row r="177" ht="15.75" customHeight="1">
      <c r="A177" s="1"/>
      <c r="B177" s="1"/>
      <c r="C177" s="1"/>
      <c r="D177" s="1"/>
      <c r="E177" s="1"/>
      <c r="F177" s="1"/>
      <c r="G177" s="1"/>
      <c r="H177" s="1"/>
      <c r="I177" s="1"/>
      <c r="J177" s="1"/>
      <c r="K177" s="1"/>
      <c r="L177" s="1"/>
      <c r="M177" s="1"/>
      <c r="N177" s="1"/>
      <c r="O177" s="1"/>
      <c r="P177" s="1"/>
      <c r="Q177" s="1"/>
      <c r="R177" s="1"/>
      <c r="S177" s="1"/>
      <c r="T177" s="1"/>
    </row>
    <row r="178" ht="15.75" customHeight="1">
      <c r="A178" s="1"/>
      <c r="B178" s="1"/>
      <c r="C178" s="1"/>
      <c r="D178" s="1"/>
      <c r="E178" s="1"/>
      <c r="F178" s="1"/>
      <c r="G178" s="1"/>
      <c r="H178" s="1"/>
      <c r="I178" s="1"/>
      <c r="J178" s="1"/>
      <c r="K178" s="1"/>
      <c r="L178" s="1"/>
      <c r="M178" s="1"/>
      <c r="N178" s="1"/>
      <c r="O178" s="1"/>
      <c r="P178" s="1"/>
      <c r="Q178" s="1"/>
      <c r="R178" s="1"/>
      <c r="S178" s="1"/>
      <c r="T178" s="1"/>
    </row>
    <row r="179" ht="15.75" customHeight="1">
      <c r="A179" s="1"/>
      <c r="B179" s="1"/>
      <c r="C179" s="1"/>
      <c r="D179" s="1"/>
      <c r="E179" s="1"/>
      <c r="F179" s="1"/>
      <c r="G179" s="1"/>
      <c r="H179" s="1"/>
      <c r="I179" s="1"/>
      <c r="J179" s="1"/>
      <c r="K179" s="1"/>
      <c r="L179" s="1"/>
      <c r="M179" s="1"/>
      <c r="N179" s="1"/>
      <c r="O179" s="1"/>
      <c r="P179" s="1"/>
      <c r="Q179" s="1"/>
      <c r="R179" s="1"/>
      <c r="S179" s="1"/>
      <c r="T179" s="1"/>
    </row>
    <row r="180" ht="15.75" customHeight="1">
      <c r="A180" s="1"/>
      <c r="B180" s="1"/>
      <c r="C180" s="1"/>
      <c r="D180" s="1"/>
      <c r="E180" s="1"/>
      <c r="F180" s="1"/>
      <c r="G180" s="1"/>
      <c r="H180" s="1"/>
      <c r="I180" s="1"/>
      <c r="J180" s="1"/>
      <c r="K180" s="1"/>
      <c r="L180" s="1"/>
      <c r="M180" s="1"/>
      <c r="N180" s="1"/>
      <c r="O180" s="1"/>
      <c r="P180" s="1"/>
      <c r="Q180" s="1"/>
      <c r="R180" s="1"/>
      <c r="S180" s="1"/>
      <c r="T180" s="1"/>
    </row>
    <row r="181" ht="15.75" customHeight="1">
      <c r="A181" s="1"/>
      <c r="B181" s="1"/>
      <c r="C181" s="1"/>
      <c r="D181" s="1"/>
      <c r="E181" s="1"/>
      <c r="F181" s="1"/>
      <c r="G181" s="1"/>
      <c r="H181" s="1"/>
      <c r="I181" s="1"/>
      <c r="J181" s="1"/>
      <c r="K181" s="1"/>
      <c r="L181" s="1"/>
      <c r="M181" s="1"/>
      <c r="N181" s="1"/>
      <c r="O181" s="1"/>
      <c r="P181" s="1"/>
      <c r="Q181" s="1"/>
      <c r="R181" s="1"/>
      <c r="S181" s="1"/>
      <c r="T181" s="1"/>
    </row>
    <row r="182" ht="15.75" customHeight="1">
      <c r="A182" s="1"/>
      <c r="B182" s="1"/>
      <c r="C182" s="1"/>
      <c r="D182" s="1"/>
      <c r="E182" s="1"/>
      <c r="F182" s="1"/>
      <c r="G182" s="1"/>
      <c r="H182" s="1"/>
      <c r="I182" s="1"/>
      <c r="J182" s="1"/>
      <c r="K182" s="1"/>
      <c r="L182" s="1"/>
      <c r="M182" s="1"/>
      <c r="N182" s="1"/>
      <c r="O182" s="1"/>
      <c r="P182" s="1"/>
      <c r="Q182" s="1"/>
      <c r="R182" s="1"/>
      <c r="S182" s="1"/>
      <c r="T182" s="1"/>
    </row>
    <row r="183" ht="15.75" customHeight="1">
      <c r="A183" s="1"/>
      <c r="B183" s="1"/>
      <c r="C183" s="1"/>
      <c r="D183" s="1"/>
      <c r="E183" s="1"/>
      <c r="F183" s="1"/>
      <c r="G183" s="1"/>
      <c r="H183" s="1"/>
      <c r="I183" s="1"/>
      <c r="J183" s="1"/>
      <c r="K183" s="1"/>
      <c r="L183" s="1"/>
      <c r="M183" s="1"/>
      <c r="N183" s="1"/>
      <c r="O183" s="1"/>
      <c r="P183" s="1"/>
      <c r="Q183" s="1"/>
      <c r="R183" s="1"/>
      <c r="S183" s="1"/>
      <c r="T183" s="1"/>
    </row>
    <row r="184" ht="15.75" customHeight="1">
      <c r="A184" s="1"/>
      <c r="B184" s="1"/>
      <c r="C184" s="1"/>
      <c r="D184" s="1"/>
      <c r="E184" s="1"/>
      <c r="F184" s="1"/>
      <c r="G184" s="1"/>
      <c r="H184" s="1"/>
      <c r="I184" s="1"/>
      <c r="J184" s="1"/>
      <c r="K184" s="1"/>
      <c r="L184" s="1"/>
      <c r="M184" s="1"/>
      <c r="N184" s="1"/>
      <c r="O184" s="1"/>
      <c r="P184" s="1"/>
      <c r="Q184" s="1"/>
      <c r="R184" s="1"/>
      <c r="S184" s="1"/>
      <c r="T184" s="1"/>
    </row>
    <row r="185" ht="15.75" customHeight="1">
      <c r="A185" s="1"/>
      <c r="B185" s="1"/>
      <c r="C185" s="1"/>
      <c r="D185" s="1"/>
      <c r="E185" s="1"/>
      <c r="F185" s="1"/>
      <c r="G185" s="1"/>
      <c r="H185" s="1"/>
      <c r="I185" s="1"/>
      <c r="J185" s="1"/>
      <c r="K185" s="1"/>
      <c r="L185" s="1"/>
      <c r="M185" s="1"/>
      <c r="N185" s="1"/>
      <c r="O185" s="1"/>
      <c r="P185" s="1"/>
      <c r="Q185" s="1"/>
      <c r="R185" s="1"/>
      <c r="S185" s="1"/>
      <c r="T185" s="1"/>
    </row>
    <row r="186" ht="15.75" customHeight="1">
      <c r="A186" s="1"/>
      <c r="B186" s="1"/>
      <c r="C186" s="1"/>
      <c r="D186" s="1"/>
      <c r="E186" s="1"/>
      <c r="F186" s="1"/>
      <c r="G186" s="1"/>
      <c r="H186" s="1"/>
      <c r="I186" s="1"/>
      <c r="J186" s="1"/>
      <c r="K186" s="1"/>
      <c r="L186" s="1"/>
      <c r="M186" s="1"/>
      <c r="N186" s="1"/>
      <c r="O186" s="1"/>
      <c r="P186" s="1"/>
      <c r="Q186" s="1"/>
      <c r="R186" s="1"/>
      <c r="S186" s="1"/>
      <c r="T186" s="1"/>
    </row>
    <row r="187" ht="15.75" customHeight="1">
      <c r="A187" s="1"/>
      <c r="B187" s="1"/>
      <c r="C187" s="1"/>
      <c r="D187" s="1"/>
      <c r="E187" s="1"/>
      <c r="F187" s="1"/>
      <c r="G187" s="1"/>
      <c r="H187" s="1"/>
      <c r="I187" s="1"/>
      <c r="J187" s="1"/>
      <c r="K187" s="1"/>
      <c r="L187" s="1"/>
      <c r="M187" s="1"/>
      <c r="N187" s="1"/>
      <c r="O187" s="1"/>
      <c r="P187" s="1"/>
      <c r="Q187" s="1"/>
      <c r="R187" s="1"/>
      <c r="S187" s="1"/>
      <c r="T187" s="1"/>
    </row>
    <row r="188" ht="15.75" customHeight="1">
      <c r="A188" s="1"/>
      <c r="B188" s="1"/>
      <c r="C188" s="1"/>
      <c r="D188" s="1"/>
      <c r="E188" s="1"/>
      <c r="F188" s="1"/>
      <c r="G188" s="1"/>
      <c r="H188" s="1"/>
      <c r="I188" s="1"/>
      <c r="J188" s="1"/>
      <c r="K188" s="1"/>
      <c r="L188" s="1"/>
      <c r="M188" s="1"/>
      <c r="N188" s="1"/>
      <c r="O188" s="1"/>
      <c r="P188" s="1"/>
      <c r="Q188" s="1"/>
      <c r="R188" s="1"/>
      <c r="S188" s="1"/>
      <c r="T188" s="1"/>
    </row>
    <row r="189" ht="15.75" customHeight="1">
      <c r="A189" s="1"/>
      <c r="B189" s="1"/>
      <c r="C189" s="1"/>
      <c r="D189" s="1"/>
      <c r="E189" s="1"/>
      <c r="F189" s="1"/>
      <c r="G189" s="1"/>
      <c r="H189" s="1"/>
      <c r="I189" s="1"/>
      <c r="J189" s="1"/>
      <c r="K189" s="1"/>
      <c r="L189" s="1"/>
      <c r="M189" s="1"/>
      <c r="N189" s="1"/>
      <c r="O189" s="1"/>
      <c r="P189" s="1"/>
      <c r="Q189" s="1"/>
      <c r="R189" s="1"/>
      <c r="S189" s="1"/>
      <c r="T189" s="1"/>
    </row>
    <row r="190" ht="15.75" customHeight="1">
      <c r="A190" s="1"/>
      <c r="B190" s="1"/>
      <c r="C190" s="1"/>
      <c r="D190" s="1"/>
      <c r="E190" s="1"/>
      <c r="F190" s="1"/>
      <c r="G190" s="1"/>
      <c r="H190" s="1"/>
      <c r="I190" s="1"/>
      <c r="J190" s="1"/>
      <c r="K190" s="1"/>
      <c r="L190" s="1"/>
      <c r="M190" s="1"/>
      <c r="N190" s="1"/>
      <c r="O190" s="1"/>
      <c r="P190" s="1"/>
      <c r="Q190" s="1"/>
      <c r="R190" s="1"/>
      <c r="S190" s="1"/>
      <c r="T190" s="1"/>
    </row>
    <row r="191" ht="15.75" customHeight="1">
      <c r="A191" s="1"/>
      <c r="B191" s="1"/>
      <c r="C191" s="1"/>
      <c r="D191" s="1"/>
      <c r="E191" s="1"/>
      <c r="F191" s="1"/>
      <c r="G191" s="1"/>
      <c r="H191" s="1"/>
      <c r="I191" s="1"/>
      <c r="J191" s="1"/>
      <c r="K191" s="1"/>
      <c r="L191" s="1"/>
      <c r="M191" s="1"/>
      <c r="N191" s="1"/>
      <c r="O191" s="1"/>
      <c r="P191" s="1"/>
      <c r="Q191" s="1"/>
      <c r="R191" s="1"/>
      <c r="S191" s="1"/>
      <c r="T191" s="1"/>
    </row>
    <row r="192" ht="15.75" customHeight="1">
      <c r="A192" s="1"/>
      <c r="B192" s="1"/>
      <c r="C192" s="1"/>
      <c r="D192" s="1"/>
      <c r="E192" s="1"/>
      <c r="F192" s="1"/>
      <c r="G192" s="1"/>
      <c r="H192" s="1"/>
      <c r="I192" s="1"/>
      <c r="J192" s="1"/>
      <c r="K192" s="1"/>
      <c r="L192" s="1"/>
      <c r="M192" s="1"/>
      <c r="N192" s="1"/>
      <c r="O192" s="1"/>
      <c r="P192" s="1"/>
      <c r="Q192" s="1"/>
      <c r="R192" s="1"/>
      <c r="S192" s="1"/>
      <c r="T192" s="1"/>
    </row>
    <row r="193" ht="15.75" customHeight="1">
      <c r="A193" s="1"/>
      <c r="B193" s="1"/>
      <c r="C193" s="1"/>
      <c r="D193" s="1"/>
      <c r="E193" s="1"/>
      <c r="F193" s="1"/>
      <c r="G193" s="1"/>
      <c r="H193" s="1"/>
      <c r="I193" s="1"/>
      <c r="J193" s="1"/>
      <c r="K193" s="1"/>
      <c r="L193" s="1"/>
      <c r="M193" s="1"/>
      <c r="N193" s="1"/>
      <c r="O193" s="1"/>
      <c r="P193" s="1"/>
      <c r="Q193" s="1"/>
      <c r="R193" s="1"/>
      <c r="S193" s="1"/>
      <c r="T193" s="1"/>
    </row>
    <row r="194" ht="15.75" customHeight="1">
      <c r="A194" s="1"/>
      <c r="B194" s="1"/>
      <c r="C194" s="1"/>
      <c r="D194" s="1"/>
      <c r="E194" s="1"/>
      <c r="F194" s="1"/>
      <c r="G194" s="1"/>
      <c r="H194" s="1"/>
      <c r="I194" s="1"/>
      <c r="J194" s="1"/>
      <c r="K194" s="1"/>
      <c r="L194" s="1"/>
      <c r="M194" s="1"/>
      <c r="N194" s="1"/>
      <c r="O194" s="1"/>
      <c r="P194" s="1"/>
      <c r="Q194" s="1"/>
      <c r="R194" s="1"/>
      <c r="S194" s="1"/>
      <c r="T194" s="1"/>
    </row>
    <row r="195" ht="15.75" customHeight="1">
      <c r="A195" s="1"/>
      <c r="B195" s="1"/>
      <c r="C195" s="1"/>
      <c r="D195" s="1"/>
      <c r="E195" s="1"/>
      <c r="F195" s="1"/>
      <c r="G195" s="1"/>
      <c r="H195" s="1"/>
      <c r="I195" s="1"/>
      <c r="J195" s="1"/>
      <c r="K195" s="1"/>
      <c r="L195" s="1"/>
      <c r="M195" s="1"/>
      <c r="N195" s="1"/>
      <c r="O195" s="1"/>
      <c r="P195" s="1"/>
      <c r="Q195" s="1"/>
      <c r="R195" s="1"/>
      <c r="S195" s="1"/>
      <c r="T195" s="1"/>
    </row>
    <row r="196" ht="15.75" customHeight="1">
      <c r="A196" s="1"/>
      <c r="B196" s="1"/>
      <c r="C196" s="1"/>
      <c r="D196" s="1"/>
      <c r="E196" s="1"/>
      <c r="F196" s="1"/>
      <c r="G196" s="1"/>
      <c r="H196" s="1"/>
      <c r="I196" s="1"/>
      <c r="J196" s="1"/>
      <c r="K196" s="1"/>
      <c r="L196" s="1"/>
      <c r="M196" s="1"/>
      <c r="N196" s="1"/>
      <c r="O196" s="1"/>
      <c r="P196" s="1"/>
      <c r="Q196" s="1"/>
      <c r="R196" s="1"/>
      <c r="S196" s="1"/>
      <c r="T196" s="1"/>
    </row>
    <row r="197" ht="15.75" customHeight="1">
      <c r="A197" s="1"/>
      <c r="B197" s="1"/>
      <c r="C197" s="1"/>
      <c r="D197" s="1"/>
      <c r="E197" s="1"/>
      <c r="F197" s="1"/>
      <c r="G197" s="1"/>
      <c r="H197" s="1"/>
      <c r="I197" s="1"/>
      <c r="J197" s="1"/>
      <c r="K197" s="1"/>
      <c r="L197" s="1"/>
      <c r="M197" s="1"/>
      <c r="N197" s="1"/>
      <c r="O197" s="1"/>
      <c r="P197" s="1"/>
      <c r="Q197" s="1"/>
      <c r="R197" s="1"/>
      <c r="S197" s="1"/>
      <c r="T197" s="1"/>
    </row>
    <row r="198" ht="15.75" customHeight="1">
      <c r="A198" s="1"/>
      <c r="B198" s="1"/>
      <c r="C198" s="1"/>
      <c r="D198" s="1"/>
      <c r="E198" s="1"/>
      <c r="F198" s="1"/>
      <c r="G198" s="1"/>
      <c r="H198" s="1"/>
      <c r="I198" s="1"/>
      <c r="J198" s="1"/>
      <c r="K198" s="1"/>
      <c r="L198" s="1"/>
      <c r="M198" s="1"/>
      <c r="N198" s="1"/>
      <c r="O198" s="1"/>
      <c r="P198" s="1"/>
      <c r="Q198" s="1"/>
      <c r="R198" s="1"/>
      <c r="S198" s="1"/>
      <c r="T198" s="1"/>
    </row>
    <row r="199" ht="15.75" customHeight="1">
      <c r="A199" s="1"/>
      <c r="B199" s="1"/>
      <c r="C199" s="1"/>
      <c r="D199" s="1"/>
      <c r="E199" s="1"/>
      <c r="F199" s="1"/>
      <c r="G199" s="1"/>
      <c r="H199" s="1"/>
      <c r="I199" s="1"/>
      <c r="J199" s="1"/>
      <c r="K199" s="1"/>
      <c r="L199" s="1"/>
      <c r="M199" s="1"/>
      <c r="N199" s="1"/>
      <c r="O199" s="1"/>
      <c r="P199" s="1"/>
      <c r="Q199" s="1"/>
      <c r="R199" s="1"/>
      <c r="S199" s="1"/>
      <c r="T199" s="1"/>
    </row>
    <row r="200" ht="15.75" customHeight="1">
      <c r="A200" s="1"/>
      <c r="B200" s="1"/>
      <c r="C200" s="1"/>
      <c r="D200" s="1"/>
      <c r="E200" s="1"/>
      <c r="F200" s="1"/>
      <c r="G200" s="1"/>
      <c r="H200" s="1"/>
      <c r="I200" s="1"/>
      <c r="J200" s="1"/>
      <c r="K200" s="1"/>
      <c r="L200" s="1"/>
      <c r="M200" s="1"/>
      <c r="N200" s="1"/>
      <c r="O200" s="1"/>
      <c r="P200" s="1"/>
      <c r="Q200" s="1"/>
      <c r="R200" s="1"/>
      <c r="S200" s="1"/>
      <c r="T200" s="1"/>
    </row>
    <row r="201" ht="15.75" customHeight="1">
      <c r="A201" s="1"/>
      <c r="B201" s="1"/>
      <c r="C201" s="1"/>
      <c r="D201" s="1"/>
      <c r="E201" s="1"/>
      <c r="F201" s="1"/>
      <c r="G201" s="1"/>
      <c r="H201" s="1"/>
      <c r="I201" s="1"/>
      <c r="J201" s="1"/>
      <c r="K201" s="1"/>
      <c r="L201" s="1"/>
      <c r="M201" s="1"/>
      <c r="N201" s="1"/>
      <c r="O201" s="1"/>
      <c r="P201" s="1"/>
      <c r="Q201" s="1"/>
      <c r="R201" s="1"/>
      <c r="S201" s="1"/>
      <c r="T201" s="1"/>
    </row>
    <row r="202" ht="15.75" customHeight="1">
      <c r="A202" s="1"/>
      <c r="B202" s="1"/>
      <c r="C202" s="1"/>
      <c r="D202" s="1"/>
      <c r="E202" s="1"/>
      <c r="F202" s="1"/>
      <c r="G202" s="1"/>
      <c r="H202" s="1"/>
      <c r="I202" s="1"/>
      <c r="J202" s="1"/>
      <c r="K202" s="1"/>
      <c r="L202" s="1"/>
      <c r="M202" s="1"/>
      <c r="N202" s="1"/>
      <c r="O202" s="1"/>
      <c r="P202" s="1"/>
      <c r="Q202" s="1"/>
      <c r="R202" s="1"/>
      <c r="S202" s="1"/>
      <c r="T202" s="1"/>
    </row>
    <row r="203" ht="15.75" customHeight="1">
      <c r="A203" s="1"/>
      <c r="B203" s="1"/>
      <c r="C203" s="1"/>
      <c r="D203" s="1"/>
      <c r="E203" s="1"/>
      <c r="F203" s="1"/>
      <c r="G203" s="1"/>
      <c r="H203" s="1"/>
      <c r="I203" s="1"/>
      <c r="J203" s="1"/>
      <c r="K203" s="1"/>
      <c r="L203" s="1"/>
      <c r="M203" s="1"/>
      <c r="N203" s="1"/>
      <c r="O203" s="1"/>
      <c r="P203" s="1"/>
      <c r="Q203" s="1"/>
      <c r="R203" s="1"/>
      <c r="S203" s="1"/>
      <c r="T203" s="1"/>
    </row>
    <row r="204" ht="15.75" customHeight="1">
      <c r="A204" s="1"/>
      <c r="B204" s="1"/>
      <c r="C204" s="1"/>
      <c r="D204" s="1"/>
      <c r="E204" s="1"/>
      <c r="F204" s="1"/>
      <c r="G204" s="1"/>
      <c r="H204" s="1"/>
      <c r="I204" s="1"/>
      <c r="J204" s="1"/>
      <c r="K204" s="1"/>
      <c r="L204" s="1"/>
      <c r="M204" s="1"/>
      <c r="N204" s="1"/>
      <c r="O204" s="1"/>
      <c r="P204" s="1"/>
      <c r="Q204" s="1"/>
      <c r="R204" s="1"/>
      <c r="S204" s="1"/>
      <c r="T204" s="1"/>
    </row>
    <row r="205" ht="15.75" customHeight="1">
      <c r="A205" s="1"/>
      <c r="B205" s="1"/>
      <c r="C205" s="1"/>
      <c r="D205" s="1"/>
      <c r="E205" s="1"/>
      <c r="F205" s="1"/>
      <c r="G205" s="1"/>
      <c r="H205" s="1"/>
      <c r="I205" s="1"/>
      <c r="J205" s="1"/>
      <c r="K205" s="1"/>
      <c r="L205" s="1"/>
      <c r="M205" s="1"/>
      <c r="N205" s="1"/>
      <c r="O205" s="1"/>
      <c r="P205" s="1"/>
      <c r="Q205" s="1"/>
      <c r="R205" s="1"/>
      <c r="S205" s="1"/>
      <c r="T205" s="1"/>
    </row>
    <row r="206" ht="15.75" customHeight="1">
      <c r="A206" s="1"/>
      <c r="B206" s="1"/>
      <c r="C206" s="1"/>
      <c r="D206" s="1"/>
      <c r="E206" s="1"/>
      <c r="F206" s="1"/>
      <c r="G206" s="1"/>
      <c r="H206" s="1"/>
      <c r="I206" s="1"/>
      <c r="J206" s="1"/>
      <c r="K206" s="1"/>
      <c r="L206" s="1"/>
      <c r="M206" s="1"/>
      <c r="N206" s="1"/>
      <c r="O206" s="1"/>
      <c r="P206" s="1"/>
      <c r="Q206" s="1"/>
      <c r="R206" s="1"/>
      <c r="S206" s="1"/>
      <c r="T206" s="1"/>
    </row>
    <row r="207" ht="15.75" customHeight="1">
      <c r="A207" s="1"/>
      <c r="B207" s="1"/>
      <c r="C207" s="1"/>
      <c r="D207" s="1"/>
      <c r="E207" s="1"/>
      <c r="F207" s="1"/>
      <c r="G207" s="1"/>
      <c r="H207" s="1"/>
      <c r="I207" s="1"/>
      <c r="J207" s="1"/>
      <c r="K207" s="1"/>
      <c r="L207" s="1"/>
      <c r="M207" s="1"/>
      <c r="N207" s="1"/>
      <c r="O207" s="1"/>
      <c r="P207" s="1"/>
      <c r="Q207" s="1"/>
      <c r="R207" s="1"/>
      <c r="S207" s="1"/>
      <c r="T207" s="1"/>
    </row>
    <row r="208" ht="15.75" customHeight="1">
      <c r="A208" s="1"/>
      <c r="B208" s="1"/>
      <c r="C208" s="1"/>
      <c r="D208" s="1"/>
      <c r="E208" s="1"/>
      <c r="F208" s="1"/>
      <c r="G208" s="1"/>
      <c r="H208" s="1"/>
      <c r="I208" s="1"/>
      <c r="J208" s="1"/>
      <c r="K208" s="1"/>
      <c r="L208" s="1"/>
      <c r="M208" s="1"/>
      <c r="N208" s="1"/>
      <c r="O208" s="1"/>
      <c r="P208" s="1"/>
      <c r="Q208" s="1"/>
      <c r="R208" s="1"/>
      <c r="S208" s="1"/>
      <c r="T208" s="1"/>
    </row>
    <row r="209" ht="15.75" customHeight="1">
      <c r="A209" s="1"/>
      <c r="B209" s="1"/>
      <c r="C209" s="1"/>
      <c r="D209" s="1"/>
      <c r="E209" s="1"/>
      <c r="F209" s="1"/>
      <c r="G209" s="1"/>
      <c r="H209" s="1"/>
      <c r="I209" s="1"/>
      <c r="J209" s="1"/>
      <c r="K209" s="1"/>
      <c r="L209" s="1"/>
      <c r="M209" s="1"/>
      <c r="N209" s="1"/>
      <c r="O209" s="1"/>
      <c r="P209" s="1"/>
      <c r="Q209" s="1"/>
      <c r="R209" s="1"/>
      <c r="S209" s="1"/>
      <c r="T209" s="1"/>
    </row>
    <row r="210" ht="15.75" customHeight="1">
      <c r="A210" s="1"/>
      <c r="B210" s="1"/>
      <c r="C210" s="1"/>
      <c r="D210" s="1"/>
      <c r="E210" s="1"/>
      <c r="F210" s="1"/>
      <c r="G210" s="1"/>
      <c r="H210" s="1"/>
      <c r="I210" s="1"/>
      <c r="J210" s="1"/>
      <c r="K210" s="1"/>
      <c r="L210" s="1"/>
      <c r="M210" s="1"/>
      <c r="N210" s="1"/>
      <c r="O210" s="1"/>
      <c r="P210" s="1"/>
      <c r="Q210" s="1"/>
      <c r="R210" s="1"/>
      <c r="S210" s="1"/>
      <c r="T210" s="1"/>
    </row>
    <row r="211" ht="15.75" customHeight="1">
      <c r="A211" s="1"/>
      <c r="B211" s="1"/>
      <c r="C211" s="1"/>
      <c r="D211" s="1"/>
      <c r="E211" s="1"/>
      <c r="F211" s="1"/>
      <c r="G211" s="1"/>
      <c r="H211" s="1"/>
      <c r="I211" s="1"/>
      <c r="J211" s="1"/>
      <c r="K211" s="1"/>
      <c r="L211" s="1"/>
      <c r="M211" s="1"/>
      <c r="N211" s="1"/>
      <c r="O211" s="1"/>
      <c r="P211" s="1"/>
      <c r="Q211" s="1"/>
      <c r="R211" s="1"/>
      <c r="S211" s="1"/>
      <c r="T211" s="1"/>
    </row>
    <row r="212" ht="15.75" customHeight="1">
      <c r="A212" s="1"/>
      <c r="B212" s="1"/>
      <c r="C212" s="1"/>
      <c r="D212" s="1"/>
      <c r="E212" s="1"/>
      <c r="F212" s="1"/>
      <c r="G212" s="1"/>
      <c r="H212" s="1"/>
      <c r="I212" s="1"/>
      <c r="J212" s="1"/>
      <c r="K212" s="1"/>
      <c r="L212" s="1"/>
      <c r="M212" s="1"/>
      <c r="N212" s="1"/>
      <c r="O212" s="1"/>
      <c r="P212" s="1"/>
      <c r="Q212" s="1"/>
      <c r="R212" s="1"/>
      <c r="S212" s="1"/>
      <c r="T212" s="1"/>
    </row>
    <row r="213" ht="15.75" customHeight="1">
      <c r="A213" s="1"/>
      <c r="B213" s="1"/>
      <c r="C213" s="1"/>
      <c r="D213" s="1"/>
      <c r="E213" s="1"/>
      <c r="F213" s="1"/>
      <c r="G213" s="1"/>
      <c r="H213" s="1"/>
      <c r="I213" s="1"/>
      <c r="J213" s="1"/>
      <c r="K213" s="1"/>
      <c r="L213" s="1"/>
      <c r="M213" s="1"/>
      <c r="N213" s="1"/>
      <c r="O213" s="1"/>
      <c r="P213" s="1"/>
      <c r="Q213" s="1"/>
      <c r="R213" s="1"/>
      <c r="S213" s="1"/>
      <c r="T213" s="1"/>
    </row>
    <row r="214" ht="15.75" customHeight="1">
      <c r="A214" s="1"/>
      <c r="B214" s="1"/>
      <c r="C214" s="1"/>
      <c r="D214" s="1"/>
      <c r="E214" s="1"/>
      <c r="F214" s="1"/>
      <c r="G214" s="1"/>
      <c r="H214" s="1"/>
      <c r="I214" s="1"/>
      <c r="J214" s="1"/>
      <c r="K214" s="1"/>
      <c r="L214" s="1"/>
      <c r="M214" s="1"/>
      <c r="N214" s="1"/>
      <c r="O214" s="1"/>
      <c r="P214" s="1"/>
      <c r="Q214" s="1"/>
      <c r="R214" s="1"/>
      <c r="S214" s="1"/>
      <c r="T214" s="1"/>
    </row>
    <row r="215" ht="15.75" customHeight="1">
      <c r="A215" s="1"/>
      <c r="B215" s="1"/>
      <c r="C215" s="1"/>
      <c r="D215" s="1"/>
      <c r="E215" s="1"/>
      <c r="F215" s="1"/>
      <c r="G215" s="1"/>
      <c r="H215" s="1"/>
      <c r="I215" s="1"/>
      <c r="J215" s="1"/>
      <c r="K215" s="1"/>
      <c r="L215" s="1"/>
      <c r="M215" s="1"/>
      <c r="N215" s="1"/>
      <c r="O215" s="1"/>
      <c r="P215" s="1"/>
      <c r="Q215" s="1"/>
      <c r="R215" s="1"/>
      <c r="S215" s="1"/>
      <c r="T215" s="1"/>
    </row>
    <row r="216" ht="15.75" customHeight="1">
      <c r="A216" s="1"/>
      <c r="B216" s="1"/>
      <c r="C216" s="1"/>
      <c r="D216" s="1"/>
      <c r="E216" s="1"/>
      <c r="F216" s="1"/>
      <c r="G216" s="1"/>
      <c r="H216" s="1"/>
      <c r="I216" s="1"/>
      <c r="J216" s="1"/>
      <c r="K216" s="1"/>
      <c r="L216" s="1"/>
      <c r="M216" s="1"/>
      <c r="N216" s="1"/>
      <c r="O216" s="1"/>
      <c r="P216" s="1"/>
      <c r="Q216" s="1"/>
      <c r="R216" s="1"/>
      <c r="S216" s="1"/>
      <c r="T216" s="1"/>
    </row>
    <row r="217" ht="15.75" customHeight="1">
      <c r="A217" s="1"/>
      <c r="B217" s="1"/>
      <c r="C217" s="1"/>
      <c r="D217" s="1"/>
      <c r="E217" s="1"/>
      <c r="F217" s="1"/>
      <c r="G217" s="1"/>
      <c r="H217" s="1"/>
      <c r="I217" s="1"/>
      <c r="J217" s="1"/>
      <c r="K217" s="1"/>
      <c r="L217" s="1"/>
      <c r="M217" s="1"/>
      <c r="N217" s="1"/>
      <c r="O217" s="1"/>
      <c r="P217" s="1"/>
      <c r="Q217" s="1"/>
      <c r="R217" s="1"/>
      <c r="S217" s="1"/>
      <c r="T217" s="1"/>
    </row>
    <row r="218" ht="15.75" customHeight="1">
      <c r="A218" s="1"/>
      <c r="B218" s="1"/>
      <c r="C218" s="1"/>
      <c r="D218" s="1"/>
      <c r="E218" s="1"/>
      <c r="F218" s="1"/>
      <c r="G218" s="1"/>
      <c r="H218" s="1"/>
      <c r="I218" s="1"/>
      <c r="J218" s="1"/>
      <c r="K218" s="1"/>
      <c r="L218" s="1"/>
      <c r="M218" s="1"/>
      <c r="N218" s="1"/>
      <c r="O218" s="1"/>
      <c r="P218" s="1"/>
      <c r="Q218" s="1"/>
      <c r="R218" s="1"/>
      <c r="S218" s="1"/>
      <c r="T218" s="1"/>
    </row>
    <row r="219" ht="15.75" customHeight="1">
      <c r="A219" s="1"/>
      <c r="B219" s="1"/>
      <c r="C219" s="1"/>
      <c r="D219" s="1"/>
      <c r="E219" s="1"/>
      <c r="F219" s="1"/>
      <c r="G219" s="1"/>
      <c r="H219" s="1"/>
      <c r="I219" s="1"/>
      <c r="J219" s="1"/>
      <c r="K219" s="1"/>
      <c r="L219" s="1"/>
      <c r="M219" s="1"/>
      <c r="N219" s="1"/>
      <c r="O219" s="1"/>
      <c r="P219" s="1"/>
      <c r="Q219" s="1"/>
      <c r="R219" s="1"/>
      <c r="S219" s="1"/>
      <c r="T219" s="1"/>
    </row>
    <row r="220" ht="15.75" customHeight="1">
      <c r="A220" s="1"/>
      <c r="B220" s="1"/>
      <c r="C220" s="1"/>
      <c r="D220" s="1"/>
      <c r="E220" s="1"/>
      <c r="F220" s="1"/>
      <c r="G220" s="1"/>
      <c r="H220" s="1"/>
      <c r="I220" s="1"/>
      <c r="J220" s="1"/>
      <c r="K220" s="1"/>
      <c r="L220" s="1"/>
      <c r="M220" s="1"/>
      <c r="N220" s="1"/>
      <c r="O220" s="1"/>
      <c r="P220" s="1"/>
      <c r="Q220" s="1"/>
      <c r="R220" s="1"/>
      <c r="S220" s="1"/>
      <c r="T220" s="1"/>
    </row>
    <row r="221" ht="15.75" customHeight="1">
      <c r="A221" s="1"/>
      <c r="B221" s="1"/>
      <c r="C221" s="1"/>
      <c r="D221" s="1"/>
      <c r="E221" s="1"/>
      <c r="F221" s="1"/>
      <c r="G221" s="1"/>
      <c r="H221" s="1"/>
      <c r="I221" s="1"/>
      <c r="J221" s="1"/>
      <c r="K221" s="1"/>
      <c r="L221" s="1"/>
      <c r="M221" s="1"/>
      <c r="N221" s="1"/>
      <c r="O221" s="1"/>
      <c r="P221" s="1"/>
      <c r="Q221" s="1"/>
      <c r="R221" s="1"/>
      <c r="S221" s="1"/>
      <c r="T221" s="1"/>
    </row>
    <row r="222" ht="15.75" customHeight="1">
      <c r="A222" s="1"/>
      <c r="B222" s="1"/>
      <c r="C222" s="1"/>
      <c r="D222" s="1"/>
      <c r="E222" s="1"/>
      <c r="F222" s="1"/>
      <c r="G222" s="1"/>
      <c r="H222" s="1"/>
      <c r="I222" s="1"/>
      <c r="J222" s="1"/>
      <c r="K222" s="1"/>
      <c r="L222" s="1"/>
      <c r="M222" s="1"/>
      <c r="N222" s="1"/>
      <c r="O222" s="1"/>
      <c r="P222" s="1"/>
      <c r="Q222" s="1"/>
      <c r="R222" s="1"/>
      <c r="S222" s="1"/>
      <c r="T222" s="1"/>
    </row>
    <row r="223" ht="15.75" customHeight="1">
      <c r="A223" s="1"/>
      <c r="B223" s="1"/>
      <c r="C223" s="1"/>
      <c r="D223" s="1"/>
      <c r="E223" s="1"/>
      <c r="F223" s="1"/>
      <c r="G223" s="1"/>
      <c r="H223" s="1"/>
      <c r="I223" s="1"/>
      <c r="J223" s="1"/>
      <c r="K223" s="1"/>
      <c r="L223" s="1"/>
      <c r="M223" s="1"/>
      <c r="N223" s="1"/>
      <c r="O223" s="1"/>
      <c r="P223" s="1"/>
      <c r="Q223" s="1"/>
      <c r="R223" s="1"/>
      <c r="S223" s="1"/>
      <c r="T223" s="1"/>
    </row>
    <row r="224" ht="15.75" customHeight="1">
      <c r="A224" s="1"/>
      <c r="B224" s="1"/>
      <c r="C224" s="1"/>
      <c r="D224" s="1"/>
      <c r="E224" s="1"/>
      <c r="F224" s="1"/>
      <c r="G224" s="1"/>
      <c r="H224" s="1"/>
      <c r="I224" s="1"/>
      <c r="J224" s="1"/>
      <c r="K224" s="1"/>
      <c r="L224" s="1"/>
      <c r="M224" s="1"/>
      <c r="N224" s="1"/>
      <c r="O224" s="1"/>
      <c r="P224" s="1"/>
      <c r="Q224" s="1"/>
      <c r="R224" s="1"/>
      <c r="S224" s="1"/>
      <c r="T224" s="1"/>
    </row>
    <row r="225" ht="15.75" customHeight="1">
      <c r="A225" s="1"/>
      <c r="B225" s="1"/>
      <c r="C225" s="1"/>
      <c r="D225" s="1"/>
      <c r="E225" s="1"/>
      <c r="F225" s="1"/>
      <c r="G225" s="1"/>
      <c r="H225" s="1"/>
      <c r="I225" s="1"/>
      <c r="J225" s="1"/>
      <c r="K225" s="1"/>
      <c r="L225" s="1"/>
      <c r="M225" s="1"/>
      <c r="N225" s="1"/>
      <c r="O225" s="1"/>
      <c r="P225" s="1"/>
      <c r="Q225" s="1"/>
      <c r="R225" s="1"/>
      <c r="S225" s="1"/>
      <c r="T225" s="1"/>
    </row>
    <row r="226" ht="15.75" customHeight="1">
      <c r="A226" s="1"/>
      <c r="B226" s="1"/>
      <c r="C226" s="1"/>
      <c r="D226" s="1"/>
      <c r="E226" s="1"/>
      <c r="F226" s="1"/>
      <c r="G226" s="1"/>
      <c r="H226" s="1"/>
      <c r="I226" s="1"/>
      <c r="J226" s="1"/>
      <c r="K226" s="1"/>
      <c r="L226" s="1"/>
      <c r="M226" s="1"/>
      <c r="N226" s="1"/>
      <c r="O226" s="1"/>
      <c r="P226" s="1"/>
      <c r="Q226" s="1"/>
      <c r="R226" s="1"/>
      <c r="S226" s="1"/>
      <c r="T226" s="1"/>
    </row>
    <row r="227" ht="15.75" customHeight="1">
      <c r="A227" s="1"/>
      <c r="B227" s="1"/>
      <c r="C227" s="1"/>
      <c r="D227" s="1"/>
      <c r="E227" s="1"/>
      <c r="F227" s="1"/>
      <c r="G227" s="1"/>
      <c r="H227" s="1"/>
      <c r="I227" s="1"/>
      <c r="J227" s="1"/>
      <c r="K227" s="1"/>
      <c r="L227" s="1"/>
      <c r="M227" s="1"/>
      <c r="N227" s="1"/>
      <c r="O227" s="1"/>
      <c r="P227" s="1"/>
      <c r="Q227" s="1"/>
      <c r="R227" s="1"/>
      <c r="S227" s="1"/>
      <c r="T227" s="1"/>
    </row>
    <row r="228" ht="15.75" customHeight="1">
      <c r="A228" s="1"/>
      <c r="B228" s="1"/>
      <c r="C228" s="1"/>
      <c r="D228" s="1"/>
      <c r="E228" s="1"/>
      <c r="F228" s="1"/>
      <c r="G228" s="1"/>
      <c r="H228" s="1"/>
      <c r="I228" s="1"/>
      <c r="J228" s="1"/>
      <c r="K228" s="1"/>
      <c r="L228" s="1"/>
      <c r="M228" s="1"/>
      <c r="N228" s="1"/>
      <c r="O228" s="1"/>
      <c r="P228" s="1"/>
      <c r="Q228" s="1"/>
      <c r="R228" s="1"/>
      <c r="S228" s="1"/>
      <c r="T228" s="1"/>
    </row>
    <row r="229" ht="15.75" customHeight="1">
      <c r="A229" s="1"/>
      <c r="B229" s="1"/>
      <c r="C229" s="1"/>
      <c r="D229" s="1"/>
      <c r="E229" s="1"/>
      <c r="F229" s="1"/>
      <c r="G229" s="1"/>
      <c r="H229" s="1"/>
      <c r="I229" s="1"/>
      <c r="J229" s="1"/>
      <c r="K229" s="1"/>
      <c r="L229" s="1"/>
      <c r="M229" s="1"/>
      <c r="N229" s="1"/>
      <c r="O229" s="1"/>
      <c r="P229" s="1"/>
      <c r="Q229" s="1"/>
      <c r="R229" s="1"/>
      <c r="S229" s="1"/>
      <c r="T229" s="1"/>
    </row>
    <row r="230" ht="15.75" customHeight="1">
      <c r="A230" s="1"/>
      <c r="B230" s="1"/>
      <c r="C230" s="1"/>
      <c r="D230" s="1"/>
      <c r="E230" s="1"/>
      <c r="F230" s="1"/>
      <c r="G230" s="1"/>
      <c r="H230" s="1"/>
      <c r="I230" s="1"/>
      <c r="J230" s="1"/>
      <c r="K230" s="1"/>
      <c r="L230" s="1"/>
      <c r="M230" s="1"/>
      <c r="N230" s="1"/>
      <c r="O230" s="1"/>
      <c r="P230" s="1"/>
      <c r="Q230" s="1"/>
      <c r="R230" s="1"/>
      <c r="S230" s="1"/>
      <c r="T230" s="1"/>
    </row>
    <row r="231" ht="15.75" customHeight="1">
      <c r="A231" s="1"/>
      <c r="B231" s="1"/>
      <c r="C231" s="1"/>
      <c r="D231" s="1"/>
      <c r="E231" s="1"/>
      <c r="F231" s="1"/>
      <c r="G231" s="1"/>
      <c r="H231" s="1"/>
      <c r="I231" s="1"/>
      <c r="J231" s="1"/>
      <c r="K231" s="1"/>
      <c r="L231" s="1"/>
      <c r="M231" s="1"/>
      <c r="N231" s="1"/>
      <c r="O231" s="1"/>
      <c r="P231" s="1"/>
      <c r="Q231" s="1"/>
      <c r="R231" s="1"/>
      <c r="S231" s="1"/>
      <c r="T231" s="1"/>
    </row>
    <row r="232" ht="15.75" customHeight="1">
      <c r="A232" s="1"/>
      <c r="B232" s="1"/>
      <c r="C232" s="1"/>
      <c r="D232" s="1"/>
      <c r="E232" s="1"/>
      <c r="F232" s="1"/>
      <c r="G232" s="1"/>
      <c r="H232" s="1"/>
      <c r="I232" s="1"/>
      <c r="J232" s="1"/>
      <c r="K232" s="1"/>
      <c r="L232" s="1"/>
      <c r="M232" s="1"/>
      <c r="N232" s="1"/>
      <c r="O232" s="1"/>
      <c r="P232" s="1"/>
      <c r="Q232" s="1"/>
      <c r="R232" s="1"/>
      <c r="S232" s="1"/>
      <c r="T232" s="1"/>
    </row>
    <row r="233" ht="15.75" customHeight="1">
      <c r="A233" s="1"/>
      <c r="B233" s="1"/>
      <c r="C233" s="1"/>
      <c r="D233" s="1"/>
      <c r="E233" s="1"/>
      <c r="F233" s="1"/>
      <c r="G233" s="1"/>
      <c r="H233" s="1"/>
      <c r="I233" s="1"/>
      <c r="J233" s="1"/>
      <c r="K233" s="1"/>
      <c r="L233" s="1"/>
      <c r="M233" s="1"/>
      <c r="N233" s="1"/>
      <c r="O233" s="1"/>
      <c r="P233" s="1"/>
      <c r="Q233" s="1"/>
      <c r="R233" s="1"/>
      <c r="S233" s="1"/>
      <c r="T233" s="1"/>
    </row>
    <row r="234" ht="15.75" customHeight="1">
      <c r="A234" s="1"/>
      <c r="B234" s="1"/>
      <c r="C234" s="1"/>
      <c r="D234" s="1"/>
      <c r="E234" s="1"/>
      <c r="F234" s="1"/>
      <c r="G234" s="1"/>
      <c r="H234" s="1"/>
      <c r="I234" s="1"/>
      <c r="J234" s="1"/>
      <c r="K234" s="1"/>
      <c r="L234" s="1"/>
      <c r="M234" s="1"/>
      <c r="N234" s="1"/>
      <c r="O234" s="1"/>
      <c r="P234" s="1"/>
      <c r="Q234" s="1"/>
      <c r="R234" s="1"/>
      <c r="S234" s="1"/>
      <c r="T234" s="1"/>
    </row>
    <row r="235" ht="15.75" customHeight="1">
      <c r="A235" s="1"/>
      <c r="B235" s="1"/>
      <c r="C235" s="1"/>
      <c r="D235" s="1"/>
      <c r="E235" s="1"/>
      <c r="F235" s="1"/>
      <c r="G235" s="1"/>
      <c r="H235" s="1"/>
      <c r="I235" s="1"/>
      <c r="J235" s="1"/>
      <c r="K235" s="1"/>
      <c r="L235" s="1"/>
      <c r="M235" s="1"/>
      <c r="N235" s="1"/>
      <c r="O235" s="1"/>
      <c r="P235" s="1"/>
      <c r="Q235" s="1"/>
      <c r="R235" s="1"/>
      <c r="S235" s="1"/>
      <c r="T235" s="1"/>
    </row>
    <row r="236" ht="15.75" customHeight="1">
      <c r="A236" s="1"/>
      <c r="B236" s="1"/>
      <c r="C236" s="1"/>
      <c r="D236" s="1"/>
      <c r="E236" s="1"/>
      <c r="F236" s="1"/>
      <c r="G236" s="1"/>
      <c r="H236" s="1"/>
      <c r="I236" s="1"/>
      <c r="J236" s="1"/>
      <c r="K236" s="1"/>
      <c r="L236" s="1"/>
      <c r="M236" s="1"/>
      <c r="N236" s="1"/>
      <c r="O236" s="1"/>
      <c r="P236" s="1"/>
      <c r="Q236" s="1"/>
      <c r="R236" s="1"/>
      <c r="S236" s="1"/>
      <c r="T236" s="1"/>
    </row>
    <row r="237" ht="15.75" customHeight="1">
      <c r="A237" s="1"/>
      <c r="B237" s="1"/>
      <c r="C237" s="1"/>
      <c r="D237" s="1"/>
      <c r="E237" s="1"/>
      <c r="F237" s="1"/>
      <c r="G237" s="1"/>
      <c r="H237" s="1"/>
      <c r="I237" s="1"/>
      <c r="J237" s="1"/>
      <c r="K237" s="1"/>
      <c r="L237" s="1"/>
      <c r="M237" s="1"/>
      <c r="N237" s="1"/>
      <c r="O237" s="1"/>
      <c r="P237" s="1"/>
      <c r="Q237" s="1"/>
      <c r="R237" s="1"/>
      <c r="S237" s="1"/>
      <c r="T237" s="1"/>
    </row>
    <row r="238" ht="15.75" customHeight="1">
      <c r="A238" s="1"/>
      <c r="B238" s="1"/>
      <c r="C238" s="1"/>
      <c r="D238" s="1"/>
      <c r="E238" s="1"/>
      <c r="F238" s="1"/>
      <c r="G238" s="1"/>
      <c r="H238" s="1"/>
      <c r="I238" s="1"/>
      <c r="J238" s="1"/>
      <c r="K238" s="1"/>
      <c r="L238" s="1"/>
      <c r="M238" s="1"/>
      <c r="N238" s="1"/>
      <c r="O238" s="1"/>
      <c r="P238" s="1"/>
      <c r="Q238" s="1"/>
      <c r="R238" s="1"/>
      <c r="S238" s="1"/>
      <c r="T238" s="1"/>
    </row>
    <row r="239" ht="15.75" customHeight="1">
      <c r="A239" s="1"/>
      <c r="B239" s="1"/>
      <c r="C239" s="1"/>
      <c r="D239" s="1"/>
      <c r="E239" s="1"/>
      <c r="F239" s="1"/>
      <c r="G239" s="1"/>
      <c r="H239" s="1"/>
      <c r="I239" s="1"/>
      <c r="J239" s="1"/>
      <c r="K239" s="1"/>
      <c r="L239" s="1"/>
      <c r="M239" s="1"/>
      <c r="N239" s="1"/>
      <c r="O239" s="1"/>
      <c r="P239" s="1"/>
      <c r="Q239" s="1"/>
      <c r="R239" s="1"/>
      <c r="S239" s="1"/>
      <c r="T239" s="1"/>
    </row>
    <row r="240" ht="15.75" customHeight="1">
      <c r="A240" s="1"/>
      <c r="B240" s="1"/>
      <c r="C240" s="1"/>
      <c r="D240" s="1"/>
      <c r="E240" s="1"/>
      <c r="F240" s="1"/>
      <c r="G240" s="1"/>
      <c r="H240" s="1"/>
      <c r="I240" s="1"/>
      <c r="J240" s="1"/>
      <c r="K240" s="1"/>
      <c r="L240" s="1"/>
      <c r="M240" s="1"/>
      <c r="N240" s="1"/>
      <c r="O240" s="1"/>
      <c r="P240" s="1"/>
      <c r="Q240" s="1"/>
      <c r="R240" s="1"/>
      <c r="S240" s="1"/>
      <c r="T240" s="1"/>
    </row>
    <row r="241" ht="15.75" customHeight="1">
      <c r="A241" s="1"/>
      <c r="B241" s="1"/>
      <c r="C241" s="1"/>
      <c r="D241" s="1"/>
      <c r="E241" s="1"/>
      <c r="F241" s="1"/>
      <c r="G241" s="1"/>
      <c r="H241" s="1"/>
      <c r="I241" s="1"/>
      <c r="J241" s="1"/>
      <c r="K241" s="1"/>
      <c r="L241" s="1"/>
      <c r="M241" s="1"/>
      <c r="N241" s="1"/>
      <c r="O241" s="1"/>
      <c r="P241" s="1"/>
      <c r="Q241" s="1"/>
      <c r="R241" s="1"/>
      <c r="S241" s="1"/>
      <c r="T241" s="1"/>
    </row>
    <row r="242" ht="15.75" customHeight="1">
      <c r="A242" s="1"/>
      <c r="B242" s="1"/>
      <c r="C242" s="1"/>
      <c r="D242" s="1"/>
      <c r="E242" s="1"/>
      <c r="F242" s="1"/>
      <c r="G242" s="1"/>
      <c r="H242" s="1"/>
      <c r="I242" s="1"/>
      <c r="J242" s="1"/>
      <c r="K242" s="1"/>
      <c r="L242" s="1"/>
      <c r="M242" s="1"/>
      <c r="N242" s="1"/>
      <c r="O242" s="1"/>
      <c r="P242" s="1"/>
      <c r="Q242" s="1"/>
      <c r="R242" s="1"/>
      <c r="S242" s="1"/>
      <c r="T242" s="1"/>
    </row>
    <row r="243" ht="15.75" customHeight="1">
      <c r="A243" s="1"/>
      <c r="B243" s="1"/>
      <c r="C243" s="1"/>
      <c r="D243" s="1"/>
      <c r="E243" s="1"/>
      <c r="F243" s="1"/>
      <c r="G243" s="1"/>
      <c r="H243" s="1"/>
      <c r="I243" s="1"/>
      <c r="J243" s="1"/>
      <c r="K243" s="1"/>
      <c r="L243" s="1"/>
      <c r="M243" s="1"/>
      <c r="N243" s="1"/>
      <c r="O243" s="1"/>
      <c r="P243" s="1"/>
      <c r="Q243" s="1"/>
      <c r="R243" s="1"/>
      <c r="S243" s="1"/>
      <c r="T243" s="1"/>
    </row>
    <row r="244" ht="15.75" customHeight="1">
      <c r="A244" s="1"/>
      <c r="B244" s="1"/>
      <c r="C244" s="1"/>
      <c r="D244" s="1"/>
      <c r="E244" s="1"/>
      <c r="F244" s="1"/>
      <c r="G244" s="1"/>
      <c r="H244" s="1"/>
      <c r="I244" s="1"/>
      <c r="J244" s="1"/>
      <c r="K244" s="1"/>
      <c r="L244" s="1"/>
      <c r="M244" s="1"/>
      <c r="N244" s="1"/>
      <c r="O244" s="1"/>
      <c r="P244" s="1"/>
      <c r="Q244" s="1"/>
      <c r="R244" s="1"/>
      <c r="S244" s="1"/>
      <c r="T244" s="1"/>
    </row>
    <row r="245" ht="15.75" customHeight="1">
      <c r="A245" s="1"/>
      <c r="B245" s="1"/>
      <c r="C245" s="1"/>
      <c r="D245" s="1"/>
      <c r="E245" s="1"/>
      <c r="F245" s="1"/>
      <c r="G245" s="1"/>
      <c r="H245" s="1"/>
      <c r="I245" s="1"/>
      <c r="J245" s="1"/>
      <c r="K245" s="1"/>
      <c r="L245" s="1"/>
      <c r="M245" s="1"/>
      <c r="N245" s="1"/>
      <c r="O245" s="1"/>
      <c r="P245" s="1"/>
      <c r="Q245" s="1"/>
      <c r="R245" s="1"/>
      <c r="S245" s="1"/>
      <c r="T245" s="1"/>
    </row>
    <row r="246" ht="15.75" customHeight="1">
      <c r="A246" s="1"/>
      <c r="B246" s="1"/>
      <c r="C246" s="1"/>
      <c r="D246" s="1"/>
      <c r="E246" s="1"/>
      <c r="F246" s="1"/>
      <c r="G246" s="1"/>
      <c r="H246" s="1"/>
      <c r="I246" s="1"/>
      <c r="J246" s="1"/>
      <c r="K246" s="1"/>
      <c r="L246" s="1"/>
      <c r="M246" s="1"/>
      <c r="N246" s="1"/>
      <c r="O246" s="1"/>
      <c r="P246" s="1"/>
      <c r="Q246" s="1"/>
      <c r="R246" s="1"/>
      <c r="S246" s="1"/>
      <c r="T246" s="1"/>
    </row>
    <row r="247" ht="15.75" customHeight="1">
      <c r="A247" s="1"/>
      <c r="B247" s="1"/>
      <c r="C247" s="1"/>
      <c r="D247" s="1"/>
      <c r="E247" s="1"/>
      <c r="F247" s="1"/>
      <c r="G247" s="1"/>
      <c r="H247" s="1"/>
      <c r="I247" s="1"/>
      <c r="J247" s="1"/>
      <c r="K247" s="1"/>
      <c r="L247" s="1"/>
      <c r="M247" s="1"/>
      <c r="N247" s="1"/>
      <c r="O247" s="1"/>
      <c r="P247" s="1"/>
      <c r="Q247" s="1"/>
      <c r="R247" s="1"/>
      <c r="S247" s="1"/>
      <c r="T247" s="1"/>
    </row>
    <row r="248" ht="15.75" customHeight="1">
      <c r="A248" s="1"/>
      <c r="B248" s="1"/>
      <c r="C248" s="1"/>
      <c r="D248" s="1"/>
      <c r="E248" s="1"/>
      <c r="F248" s="1"/>
      <c r="G248" s="1"/>
      <c r="H248" s="1"/>
      <c r="I248" s="1"/>
      <c r="J248" s="1"/>
      <c r="K248" s="1"/>
      <c r="L248" s="1"/>
      <c r="M248" s="1"/>
      <c r="N248" s="1"/>
      <c r="O248" s="1"/>
      <c r="P248" s="1"/>
      <c r="Q248" s="1"/>
      <c r="R248" s="1"/>
      <c r="S248" s="1"/>
      <c r="T248" s="1"/>
    </row>
    <row r="249" ht="15.75" customHeight="1">
      <c r="A249" s="1"/>
      <c r="B249" s="1"/>
      <c r="C249" s="1"/>
      <c r="D249" s="1"/>
      <c r="E249" s="1"/>
      <c r="F249" s="1"/>
      <c r="G249" s="1"/>
      <c r="H249" s="1"/>
      <c r="I249" s="1"/>
      <c r="J249" s="1"/>
      <c r="K249" s="1"/>
      <c r="L249" s="1"/>
      <c r="M249" s="1"/>
      <c r="N249" s="1"/>
      <c r="O249" s="1"/>
      <c r="P249" s="1"/>
      <c r="Q249" s="1"/>
      <c r="R249" s="1"/>
      <c r="S249" s="1"/>
      <c r="T249" s="1"/>
    </row>
    <row r="250" ht="15.75" customHeight="1">
      <c r="A250" s="1"/>
      <c r="B250" s="1"/>
      <c r="C250" s="1"/>
      <c r="D250" s="1"/>
      <c r="E250" s="1"/>
      <c r="F250" s="1"/>
      <c r="G250" s="1"/>
      <c r="H250" s="1"/>
      <c r="I250" s="1"/>
      <c r="J250" s="1"/>
      <c r="K250" s="1"/>
      <c r="L250" s="1"/>
      <c r="M250" s="1"/>
      <c r="N250" s="1"/>
      <c r="O250" s="1"/>
      <c r="P250" s="1"/>
      <c r="Q250" s="1"/>
      <c r="R250" s="1"/>
      <c r="S250" s="1"/>
      <c r="T250" s="1"/>
    </row>
    <row r="251" ht="15.75" customHeight="1">
      <c r="A251" s="1"/>
      <c r="B251" s="1"/>
      <c r="C251" s="1"/>
      <c r="D251" s="1"/>
      <c r="E251" s="1"/>
      <c r="F251" s="1"/>
      <c r="G251" s="1"/>
      <c r="H251" s="1"/>
      <c r="I251" s="1"/>
      <c r="J251" s="1"/>
      <c r="K251" s="1"/>
      <c r="L251" s="1"/>
      <c r="M251" s="1"/>
      <c r="N251" s="1"/>
      <c r="O251" s="1"/>
      <c r="P251" s="1"/>
      <c r="Q251" s="1"/>
      <c r="R251" s="1"/>
      <c r="S251" s="1"/>
      <c r="T251" s="1"/>
    </row>
    <row r="252" ht="15.75" customHeight="1">
      <c r="A252" s="1"/>
      <c r="B252" s="1"/>
      <c r="C252" s="1"/>
      <c r="D252" s="1"/>
      <c r="E252" s="1"/>
      <c r="F252" s="1"/>
      <c r="G252" s="1"/>
      <c r="H252" s="1"/>
      <c r="I252" s="1"/>
      <c r="J252" s="1"/>
      <c r="K252" s="1"/>
      <c r="L252" s="1"/>
      <c r="M252" s="1"/>
      <c r="N252" s="1"/>
      <c r="O252" s="1"/>
      <c r="P252" s="1"/>
      <c r="Q252" s="1"/>
      <c r="R252" s="1"/>
      <c r="S252" s="1"/>
      <c r="T252" s="1"/>
    </row>
    <row r="253" ht="15.75" customHeight="1">
      <c r="A253" s="1"/>
      <c r="B253" s="1"/>
      <c r="C253" s="1"/>
      <c r="D253" s="1"/>
      <c r="E253" s="1"/>
      <c r="F253" s="1"/>
      <c r="G253" s="1"/>
      <c r="H253" s="1"/>
      <c r="I253" s="1"/>
      <c r="J253" s="1"/>
      <c r="K253" s="1"/>
      <c r="L253" s="1"/>
      <c r="M253" s="1"/>
      <c r="N253" s="1"/>
      <c r="O253" s="1"/>
      <c r="P253" s="1"/>
      <c r="Q253" s="1"/>
      <c r="R253" s="1"/>
      <c r="S253" s="1"/>
      <c r="T253" s="1"/>
    </row>
    <row r="254" ht="15.75" customHeight="1">
      <c r="A254" s="1"/>
      <c r="B254" s="1"/>
      <c r="C254" s="1"/>
      <c r="D254" s="1"/>
      <c r="E254" s="1"/>
      <c r="F254" s="1"/>
      <c r="G254" s="1"/>
      <c r="H254" s="1"/>
      <c r="I254" s="1"/>
      <c r="J254" s="1"/>
      <c r="K254" s="1"/>
      <c r="L254" s="1"/>
      <c r="M254" s="1"/>
      <c r="N254" s="1"/>
      <c r="O254" s="1"/>
      <c r="P254" s="1"/>
      <c r="Q254" s="1"/>
      <c r="R254" s="1"/>
      <c r="S254" s="1"/>
      <c r="T254" s="1"/>
    </row>
    <row r="255" ht="15.75" customHeight="1">
      <c r="A255" s="1"/>
      <c r="B255" s="1"/>
      <c r="C255" s="1"/>
      <c r="D255" s="1"/>
      <c r="E255" s="1"/>
      <c r="F255" s="1"/>
      <c r="G255" s="1"/>
      <c r="H255" s="1"/>
      <c r="I255" s="1"/>
      <c r="J255" s="1"/>
      <c r="K255" s="1"/>
      <c r="L255" s="1"/>
      <c r="M255" s="1"/>
      <c r="N255" s="1"/>
      <c r="O255" s="1"/>
      <c r="P255" s="1"/>
      <c r="Q255" s="1"/>
      <c r="R255" s="1"/>
      <c r="S255" s="1"/>
      <c r="T255" s="1"/>
    </row>
    <row r="256" ht="15.75" customHeight="1">
      <c r="A256" s="1"/>
      <c r="B256" s="1"/>
      <c r="C256" s="1"/>
      <c r="D256" s="1"/>
      <c r="E256" s="1"/>
      <c r="F256" s="1"/>
      <c r="G256" s="1"/>
      <c r="H256" s="1"/>
      <c r="I256" s="1"/>
      <c r="J256" s="1"/>
      <c r="K256" s="1"/>
      <c r="L256" s="1"/>
      <c r="M256" s="1"/>
      <c r="N256" s="1"/>
      <c r="O256" s="1"/>
      <c r="P256" s="1"/>
      <c r="Q256" s="1"/>
      <c r="R256" s="1"/>
      <c r="S256" s="1"/>
      <c r="T256" s="1"/>
    </row>
    <row r="257" ht="15.75" customHeight="1">
      <c r="A257" s="1"/>
      <c r="B257" s="1"/>
      <c r="C257" s="1"/>
      <c r="D257" s="1"/>
      <c r="E257" s="1"/>
      <c r="F257" s="1"/>
      <c r="G257" s="1"/>
      <c r="H257" s="1"/>
      <c r="I257" s="1"/>
      <c r="J257" s="1"/>
      <c r="K257" s="1"/>
      <c r="L257" s="1"/>
      <c r="M257" s="1"/>
      <c r="N257" s="1"/>
      <c r="O257" s="1"/>
      <c r="P257" s="1"/>
      <c r="Q257" s="1"/>
      <c r="R257" s="1"/>
      <c r="S257" s="1"/>
      <c r="T257" s="1"/>
    </row>
    <row r="258" ht="15.75" customHeight="1">
      <c r="A258" s="1"/>
      <c r="B258" s="1"/>
      <c r="C258" s="1"/>
      <c r="D258" s="1"/>
      <c r="E258" s="1"/>
      <c r="F258" s="1"/>
      <c r="G258" s="1"/>
      <c r="H258" s="1"/>
      <c r="I258" s="1"/>
      <c r="J258" s="1"/>
      <c r="K258" s="1"/>
      <c r="L258" s="1"/>
      <c r="M258" s="1"/>
      <c r="N258" s="1"/>
      <c r="O258" s="1"/>
      <c r="P258" s="1"/>
      <c r="Q258" s="1"/>
      <c r="R258" s="1"/>
      <c r="S258" s="1"/>
      <c r="T258" s="1"/>
    </row>
    <row r="259" ht="15.75" customHeight="1">
      <c r="A259" s="1"/>
      <c r="B259" s="1"/>
      <c r="C259" s="1"/>
      <c r="D259" s="1"/>
      <c r="E259" s="1"/>
      <c r="F259" s="1"/>
      <c r="G259" s="1"/>
      <c r="H259" s="1"/>
      <c r="I259" s="1"/>
      <c r="J259" s="1"/>
      <c r="K259" s="1"/>
      <c r="L259" s="1"/>
      <c r="M259" s="1"/>
      <c r="N259" s="1"/>
      <c r="O259" s="1"/>
      <c r="P259" s="1"/>
      <c r="Q259" s="1"/>
      <c r="R259" s="1"/>
      <c r="S259" s="1"/>
      <c r="T259" s="1"/>
    </row>
    <row r="260" ht="15.75" customHeight="1">
      <c r="A260" s="1"/>
      <c r="B260" s="1"/>
      <c r="C260" s="1"/>
      <c r="D260" s="1"/>
      <c r="E260" s="1"/>
      <c r="F260" s="1"/>
      <c r="G260" s="1"/>
      <c r="H260" s="1"/>
      <c r="I260" s="1"/>
      <c r="J260" s="1"/>
      <c r="K260" s="1"/>
      <c r="L260" s="1"/>
      <c r="M260" s="1"/>
      <c r="N260" s="1"/>
      <c r="O260" s="1"/>
      <c r="P260" s="1"/>
      <c r="Q260" s="1"/>
      <c r="R260" s="1"/>
      <c r="S260" s="1"/>
      <c r="T260" s="1"/>
    </row>
    <row r="261" ht="15.75" customHeight="1">
      <c r="A261" s="1"/>
      <c r="B261" s="1"/>
      <c r="C261" s="1"/>
      <c r="D261" s="1"/>
      <c r="E261" s="1"/>
      <c r="F261" s="1"/>
      <c r="G261" s="1"/>
      <c r="H261" s="1"/>
      <c r="I261" s="1"/>
      <c r="J261" s="1"/>
      <c r="K261" s="1"/>
      <c r="L261" s="1"/>
      <c r="M261" s="1"/>
      <c r="N261" s="1"/>
      <c r="O261" s="1"/>
      <c r="P261" s="1"/>
      <c r="Q261" s="1"/>
      <c r="R261" s="1"/>
      <c r="S261" s="1"/>
      <c r="T261" s="1"/>
    </row>
    <row r="262" ht="15.75" customHeight="1">
      <c r="A262" s="1"/>
      <c r="B262" s="1"/>
      <c r="C262" s="1"/>
      <c r="D262" s="1"/>
      <c r="E262" s="1"/>
      <c r="F262" s="1"/>
      <c r="G262" s="1"/>
      <c r="H262" s="1"/>
      <c r="I262" s="1"/>
      <c r="J262" s="1"/>
      <c r="K262" s="1"/>
      <c r="L262" s="1"/>
      <c r="M262" s="1"/>
      <c r="N262" s="1"/>
      <c r="O262" s="1"/>
      <c r="P262" s="1"/>
      <c r="Q262" s="1"/>
      <c r="R262" s="1"/>
      <c r="S262" s="1"/>
      <c r="T262" s="1"/>
    </row>
    <row r="263" ht="15.75" customHeight="1">
      <c r="A263" s="1"/>
      <c r="B263" s="1"/>
      <c r="C263" s="1"/>
      <c r="D263" s="1"/>
      <c r="E263" s="1"/>
      <c r="F263" s="1"/>
      <c r="G263" s="1"/>
      <c r="H263" s="1"/>
      <c r="I263" s="1"/>
      <c r="J263" s="1"/>
      <c r="K263" s="1"/>
      <c r="L263" s="1"/>
      <c r="M263" s="1"/>
      <c r="N263" s="1"/>
      <c r="O263" s="1"/>
      <c r="P263" s="1"/>
      <c r="Q263" s="1"/>
      <c r="R263" s="1"/>
      <c r="S263" s="1"/>
      <c r="T263" s="1"/>
    </row>
    <row r="264" ht="15.75" customHeight="1">
      <c r="A264" s="1"/>
      <c r="B264" s="1"/>
      <c r="C264" s="1"/>
      <c r="D264" s="1"/>
      <c r="E264" s="1"/>
      <c r="F264" s="1"/>
      <c r="G264" s="1"/>
      <c r="H264" s="1"/>
      <c r="I264" s="1"/>
      <c r="J264" s="1"/>
      <c r="K264" s="1"/>
      <c r="L264" s="1"/>
      <c r="M264" s="1"/>
      <c r="N264" s="1"/>
      <c r="O264" s="1"/>
      <c r="P264" s="1"/>
      <c r="Q264" s="1"/>
      <c r="R264" s="1"/>
      <c r="S264" s="1"/>
      <c r="T264" s="1"/>
    </row>
    <row r="265" ht="15.75" customHeight="1">
      <c r="A265" s="1"/>
      <c r="B265" s="1"/>
      <c r="C265" s="1"/>
      <c r="D265" s="1"/>
      <c r="E265" s="1"/>
      <c r="F265" s="1"/>
      <c r="G265" s="1"/>
      <c r="H265" s="1"/>
      <c r="I265" s="1"/>
      <c r="J265" s="1"/>
      <c r="K265" s="1"/>
      <c r="L265" s="1"/>
      <c r="M265" s="1"/>
      <c r="N265" s="1"/>
      <c r="O265" s="1"/>
      <c r="P265" s="1"/>
      <c r="Q265" s="1"/>
      <c r="R265" s="1"/>
      <c r="S265" s="1"/>
      <c r="T265" s="1"/>
    </row>
    <row r="266" ht="15.75" customHeight="1">
      <c r="A266" s="1"/>
      <c r="B266" s="1"/>
      <c r="C266" s="1"/>
      <c r="D266" s="1"/>
      <c r="E266" s="1"/>
      <c r="F266" s="1"/>
      <c r="G266" s="1"/>
      <c r="H266" s="1"/>
      <c r="I266" s="1"/>
      <c r="J266" s="1"/>
      <c r="K266" s="1"/>
      <c r="L266" s="1"/>
      <c r="M266" s="1"/>
      <c r="N266" s="1"/>
      <c r="O266" s="1"/>
      <c r="P266" s="1"/>
      <c r="Q266" s="1"/>
      <c r="R266" s="1"/>
      <c r="S266" s="1"/>
      <c r="T266" s="1"/>
    </row>
    <row r="267" ht="15.75" customHeight="1">
      <c r="A267" s="1"/>
      <c r="B267" s="1"/>
      <c r="C267" s="1"/>
      <c r="D267" s="1"/>
      <c r="E267" s="1"/>
      <c r="F267" s="1"/>
      <c r="G267" s="1"/>
      <c r="H267" s="1"/>
      <c r="I267" s="1"/>
      <c r="J267" s="1"/>
      <c r="K267" s="1"/>
      <c r="L267" s="1"/>
      <c r="M267" s="1"/>
      <c r="N267" s="1"/>
      <c r="O267" s="1"/>
      <c r="P267" s="1"/>
      <c r="Q267" s="1"/>
      <c r="R267" s="1"/>
      <c r="S267" s="1"/>
      <c r="T267" s="1"/>
    </row>
    <row r="268" ht="15.75" customHeight="1">
      <c r="A268" s="1"/>
      <c r="B268" s="1"/>
      <c r="C268" s="1"/>
      <c r="D268" s="1"/>
      <c r="E268" s="1"/>
      <c r="F268" s="1"/>
      <c r="G268" s="1"/>
      <c r="H268" s="1"/>
      <c r="I268" s="1"/>
      <c r="J268" s="1"/>
      <c r="K268" s="1"/>
      <c r="L268" s="1"/>
      <c r="M268" s="1"/>
      <c r="N268" s="1"/>
      <c r="O268" s="1"/>
      <c r="P268" s="1"/>
      <c r="Q268" s="1"/>
      <c r="R268" s="1"/>
      <c r="S268" s="1"/>
      <c r="T268" s="1"/>
    </row>
    <row r="269" ht="15.75" customHeight="1">
      <c r="A269" s="1"/>
      <c r="B269" s="1"/>
      <c r="C269" s="1"/>
      <c r="D269" s="1"/>
      <c r="E269" s="1"/>
      <c r="F269" s="1"/>
      <c r="G269" s="1"/>
      <c r="H269" s="1"/>
      <c r="I269" s="1"/>
      <c r="J269" s="1"/>
      <c r="K269" s="1"/>
      <c r="L269" s="1"/>
      <c r="M269" s="1"/>
      <c r="N269" s="1"/>
      <c r="O269" s="1"/>
      <c r="P269" s="1"/>
      <c r="Q269" s="1"/>
      <c r="R269" s="1"/>
      <c r="S269" s="1"/>
      <c r="T269" s="1"/>
    </row>
    <row r="270" ht="15.75" customHeight="1">
      <c r="A270" s="1"/>
      <c r="B270" s="1"/>
      <c r="C270" s="1"/>
      <c r="D270" s="1"/>
      <c r="E270" s="1"/>
      <c r="F270" s="1"/>
      <c r="G270" s="1"/>
      <c r="H270" s="1"/>
      <c r="I270" s="1"/>
      <c r="J270" s="1"/>
      <c r="K270" s="1"/>
      <c r="L270" s="1"/>
      <c r="M270" s="1"/>
      <c r="N270" s="1"/>
      <c r="O270" s="1"/>
      <c r="P270" s="1"/>
      <c r="Q270" s="1"/>
      <c r="R270" s="1"/>
      <c r="S270" s="1"/>
      <c r="T270" s="1"/>
    </row>
    <row r="271" ht="15.75" customHeight="1">
      <c r="A271" s="1"/>
      <c r="B271" s="1"/>
      <c r="C271" s="1"/>
      <c r="D271" s="1"/>
      <c r="E271" s="1"/>
      <c r="F271" s="1"/>
      <c r="G271" s="1"/>
      <c r="H271" s="1"/>
      <c r="I271" s="1"/>
      <c r="J271" s="1"/>
      <c r="K271" s="1"/>
      <c r="L271" s="1"/>
      <c r="M271" s="1"/>
      <c r="N271" s="1"/>
      <c r="O271" s="1"/>
      <c r="P271" s="1"/>
      <c r="Q271" s="1"/>
      <c r="R271" s="1"/>
      <c r="S271" s="1"/>
      <c r="T271" s="1"/>
    </row>
    <row r="272" ht="15.75" customHeight="1">
      <c r="A272" s="1"/>
      <c r="B272" s="1"/>
      <c r="C272" s="1"/>
      <c r="D272" s="1"/>
      <c r="E272" s="1"/>
      <c r="F272" s="1"/>
      <c r="G272" s="1"/>
      <c r="H272" s="1"/>
      <c r="I272" s="1"/>
      <c r="J272" s="1"/>
      <c r="K272" s="1"/>
      <c r="L272" s="1"/>
      <c r="M272" s="1"/>
      <c r="N272" s="1"/>
      <c r="O272" s="1"/>
      <c r="P272" s="1"/>
      <c r="Q272" s="1"/>
      <c r="R272" s="1"/>
      <c r="S272" s="1"/>
      <c r="T272" s="1"/>
    </row>
    <row r="273" ht="15.75" customHeight="1">
      <c r="A273" s="1"/>
      <c r="B273" s="1"/>
      <c r="C273" s="1"/>
      <c r="D273" s="1"/>
      <c r="E273" s="1"/>
      <c r="F273" s="1"/>
      <c r="G273" s="1"/>
      <c r="H273" s="1"/>
      <c r="I273" s="1"/>
      <c r="J273" s="1"/>
      <c r="K273" s="1"/>
      <c r="L273" s="1"/>
      <c r="M273" s="1"/>
      <c r="N273" s="1"/>
      <c r="O273" s="1"/>
      <c r="P273" s="1"/>
      <c r="Q273" s="1"/>
      <c r="R273" s="1"/>
      <c r="S273" s="1"/>
      <c r="T273" s="1"/>
    </row>
    <row r="274" ht="15.75" customHeight="1">
      <c r="A274" s="1"/>
      <c r="B274" s="1"/>
      <c r="C274" s="1"/>
      <c r="D274" s="1"/>
      <c r="E274" s="1"/>
      <c r="F274" s="1"/>
      <c r="G274" s="1"/>
      <c r="H274" s="1"/>
      <c r="I274" s="1"/>
      <c r="J274" s="1"/>
      <c r="K274" s="1"/>
      <c r="L274" s="1"/>
      <c r="M274" s="1"/>
      <c r="N274" s="1"/>
      <c r="O274" s="1"/>
      <c r="P274" s="1"/>
      <c r="Q274" s="1"/>
      <c r="R274" s="1"/>
      <c r="S274" s="1"/>
      <c r="T274" s="1"/>
    </row>
    <row r="275" ht="15.75" customHeight="1">
      <c r="A275" s="1"/>
      <c r="B275" s="1"/>
      <c r="C275" s="1"/>
      <c r="D275" s="1"/>
      <c r="E275" s="1"/>
      <c r="F275" s="1"/>
      <c r="G275" s="1"/>
      <c r="H275" s="1"/>
      <c r="I275" s="1"/>
      <c r="J275" s="1"/>
      <c r="K275" s="1"/>
      <c r="L275" s="1"/>
      <c r="M275" s="1"/>
      <c r="N275" s="1"/>
      <c r="O275" s="1"/>
      <c r="P275" s="1"/>
      <c r="Q275" s="1"/>
      <c r="R275" s="1"/>
      <c r="S275" s="1"/>
      <c r="T275" s="1"/>
    </row>
    <row r="276" ht="15.75" customHeight="1">
      <c r="A276" s="1"/>
      <c r="B276" s="1"/>
      <c r="C276" s="1"/>
      <c r="D276" s="1"/>
      <c r="E276" s="1"/>
      <c r="F276" s="1"/>
      <c r="G276" s="1"/>
      <c r="H276" s="1"/>
      <c r="I276" s="1"/>
      <c r="J276" s="1"/>
      <c r="K276" s="1"/>
      <c r="L276" s="1"/>
      <c r="M276" s="1"/>
      <c r="N276" s="1"/>
      <c r="O276" s="1"/>
      <c r="P276" s="1"/>
      <c r="Q276" s="1"/>
      <c r="R276" s="1"/>
      <c r="S276" s="1"/>
      <c r="T276" s="1"/>
    </row>
    <row r="277" ht="15.75" customHeight="1">
      <c r="A277" s="1"/>
      <c r="B277" s="1"/>
      <c r="C277" s="1"/>
      <c r="D277" s="1"/>
      <c r="E277" s="1"/>
      <c r="F277" s="1"/>
      <c r="G277" s="1"/>
      <c r="H277" s="1"/>
      <c r="I277" s="1"/>
      <c r="J277" s="1"/>
      <c r="K277" s="1"/>
      <c r="L277" s="1"/>
      <c r="M277" s="1"/>
      <c r="N277" s="1"/>
      <c r="O277" s="1"/>
      <c r="P277" s="1"/>
      <c r="Q277" s="1"/>
      <c r="R277" s="1"/>
      <c r="S277" s="1"/>
      <c r="T277" s="1"/>
    </row>
    <row r="278" ht="15.75" customHeight="1">
      <c r="A278" s="1"/>
      <c r="B278" s="1"/>
      <c r="C278" s="1"/>
      <c r="D278" s="1"/>
      <c r="E278" s="1"/>
      <c r="F278" s="1"/>
      <c r="G278" s="1"/>
      <c r="H278" s="1"/>
      <c r="I278" s="1"/>
      <c r="J278" s="1"/>
      <c r="K278" s="1"/>
      <c r="L278" s="1"/>
      <c r="M278" s="1"/>
      <c r="N278" s="1"/>
      <c r="O278" s="1"/>
      <c r="P278" s="1"/>
      <c r="Q278" s="1"/>
      <c r="R278" s="1"/>
      <c r="S278" s="1"/>
      <c r="T278" s="1"/>
    </row>
    <row r="279" ht="15.75" customHeight="1">
      <c r="A279" s="1"/>
      <c r="B279" s="1"/>
      <c r="C279" s="1"/>
      <c r="D279" s="1"/>
      <c r="E279" s="1"/>
      <c r="F279" s="1"/>
      <c r="G279" s="1"/>
      <c r="H279" s="1"/>
      <c r="I279" s="1"/>
      <c r="J279" s="1"/>
      <c r="K279" s="1"/>
      <c r="L279" s="1"/>
      <c r="M279" s="1"/>
      <c r="N279" s="1"/>
      <c r="O279" s="1"/>
      <c r="P279" s="1"/>
      <c r="Q279" s="1"/>
      <c r="R279" s="1"/>
      <c r="S279" s="1"/>
      <c r="T279" s="1"/>
    </row>
    <row r="280" ht="15.75" customHeight="1">
      <c r="A280" s="1"/>
      <c r="B280" s="1"/>
      <c r="C280" s="1"/>
      <c r="D280" s="1"/>
      <c r="E280" s="1"/>
      <c r="F280" s="1"/>
      <c r="G280" s="1"/>
      <c r="H280" s="1"/>
      <c r="I280" s="1"/>
      <c r="J280" s="1"/>
      <c r="K280" s="1"/>
      <c r="L280" s="1"/>
      <c r="M280" s="1"/>
      <c r="N280" s="1"/>
      <c r="O280" s="1"/>
      <c r="P280" s="1"/>
      <c r="Q280" s="1"/>
      <c r="R280" s="1"/>
      <c r="S280" s="1"/>
      <c r="T280" s="1"/>
    </row>
    <row r="281" ht="15.75" customHeight="1">
      <c r="A281" s="1"/>
      <c r="B281" s="1"/>
      <c r="C281" s="1"/>
      <c r="D281" s="1"/>
      <c r="E281" s="1"/>
      <c r="F281" s="1"/>
      <c r="G281" s="1"/>
      <c r="H281" s="1"/>
      <c r="I281" s="1"/>
      <c r="J281" s="1"/>
      <c r="K281" s="1"/>
      <c r="L281" s="1"/>
      <c r="M281" s="1"/>
      <c r="N281" s="1"/>
      <c r="O281" s="1"/>
      <c r="P281" s="1"/>
      <c r="Q281" s="1"/>
      <c r="R281" s="1"/>
      <c r="S281" s="1"/>
      <c r="T281" s="1"/>
    </row>
    <row r="282" ht="15.75" customHeight="1">
      <c r="A282" s="1"/>
      <c r="B282" s="1"/>
      <c r="C282" s="1"/>
      <c r="D282" s="1"/>
      <c r="E282" s="1"/>
      <c r="F282" s="1"/>
      <c r="G282" s="1"/>
      <c r="H282" s="1"/>
      <c r="I282" s="1"/>
      <c r="J282" s="1"/>
      <c r="K282" s="1"/>
      <c r="L282" s="1"/>
      <c r="M282" s="1"/>
      <c r="N282" s="1"/>
      <c r="O282" s="1"/>
      <c r="P282" s="1"/>
      <c r="Q282" s="1"/>
      <c r="R282" s="1"/>
      <c r="S282" s="1"/>
      <c r="T282" s="1"/>
    </row>
    <row r="283" ht="15.75" customHeight="1">
      <c r="A283" s="1"/>
      <c r="B283" s="1"/>
      <c r="C283" s="1"/>
      <c r="D283" s="1"/>
      <c r="E283" s="1"/>
      <c r="F283" s="1"/>
      <c r="G283" s="1"/>
      <c r="H283" s="1"/>
      <c r="I283" s="1"/>
      <c r="J283" s="1"/>
      <c r="K283" s="1"/>
      <c r="L283" s="1"/>
      <c r="M283" s="1"/>
      <c r="N283" s="1"/>
      <c r="O283" s="1"/>
      <c r="P283" s="1"/>
      <c r="Q283" s="1"/>
      <c r="R283" s="1"/>
      <c r="S283" s="1"/>
      <c r="T283" s="1"/>
    </row>
    <row r="284" ht="15.75" customHeight="1">
      <c r="A284" s="1"/>
      <c r="B284" s="1"/>
      <c r="C284" s="1"/>
      <c r="D284" s="1"/>
      <c r="E284" s="1"/>
      <c r="F284" s="1"/>
      <c r="G284" s="1"/>
      <c r="H284" s="1"/>
      <c r="I284" s="1"/>
      <c r="J284" s="1"/>
      <c r="K284" s="1"/>
      <c r="L284" s="1"/>
      <c r="M284" s="1"/>
      <c r="N284" s="1"/>
      <c r="O284" s="1"/>
      <c r="P284" s="1"/>
      <c r="Q284" s="1"/>
      <c r="R284" s="1"/>
      <c r="S284" s="1"/>
      <c r="T284" s="1"/>
    </row>
    <row r="285" ht="15.75" customHeight="1">
      <c r="A285" s="1"/>
      <c r="B285" s="1"/>
      <c r="C285" s="1"/>
      <c r="D285" s="1"/>
      <c r="E285" s="1"/>
      <c r="F285" s="1"/>
      <c r="G285" s="1"/>
      <c r="H285" s="1"/>
      <c r="I285" s="1"/>
      <c r="J285" s="1"/>
      <c r="K285" s="1"/>
      <c r="L285" s="1"/>
      <c r="M285" s="1"/>
      <c r="N285" s="1"/>
      <c r="O285" s="1"/>
      <c r="P285" s="1"/>
      <c r="Q285" s="1"/>
      <c r="R285" s="1"/>
      <c r="S285" s="1"/>
      <c r="T285" s="1"/>
    </row>
    <row r="286" ht="15.75" customHeight="1">
      <c r="A286" s="1"/>
      <c r="B286" s="1"/>
      <c r="C286" s="1"/>
      <c r="D286" s="1"/>
      <c r="E286" s="1"/>
      <c r="F286" s="1"/>
      <c r="G286" s="1"/>
      <c r="H286" s="1"/>
      <c r="I286" s="1"/>
      <c r="J286" s="1"/>
      <c r="K286" s="1"/>
      <c r="L286" s="1"/>
      <c r="M286" s="1"/>
      <c r="N286" s="1"/>
      <c r="O286" s="1"/>
      <c r="P286" s="1"/>
      <c r="Q286" s="1"/>
      <c r="R286" s="1"/>
      <c r="S286" s="1"/>
      <c r="T286" s="1"/>
    </row>
    <row r="287" ht="15.75" customHeight="1">
      <c r="A287" s="1"/>
      <c r="B287" s="1"/>
      <c r="C287" s="1"/>
      <c r="D287" s="1"/>
      <c r="E287" s="1"/>
      <c r="F287" s="1"/>
      <c r="G287" s="1"/>
      <c r="H287" s="1"/>
      <c r="I287" s="1"/>
      <c r="J287" s="1"/>
      <c r="K287" s="1"/>
      <c r="L287" s="1"/>
      <c r="M287" s="1"/>
      <c r="N287" s="1"/>
      <c r="O287" s="1"/>
      <c r="P287" s="1"/>
      <c r="Q287" s="1"/>
      <c r="R287" s="1"/>
      <c r="S287" s="1"/>
      <c r="T287" s="1"/>
    </row>
    <row r="288" ht="15.75" customHeight="1">
      <c r="A288" s="1"/>
      <c r="B288" s="1"/>
      <c r="C288" s="1"/>
      <c r="D288" s="1"/>
      <c r="E288" s="1"/>
      <c r="F288" s="1"/>
      <c r="G288" s="1"/>
      <c r="H288" s="1"/>
      <c r="I288" s="1"/>
      <c r="J288" s="1"/>
      <c r="K288" s="1"/>
      <c r="L288" s="1"/>
      <c r="M288" s="1"/>
      <c r="N288" s="1"/>
      <c r="O288" s="1"/>
      <c r="P288" s="1"/>
      <c r="Q288" s="1"/>
      <c r="R288" s="1"/>
      <c r="S288" s="1"/>
      <c r="T288" s="1"/>
    </row>
    <row r="289" ht="15.75" customHeight="1">
      <c r="A289" s="1"/>
      <c r="B289" s="1"/>
      <c r="C289" s="1"/>
      <c r="D289" s="1"/>
      <c r="E289" s="1"/>
      <c r="F289" s="1"/>
      <c r="G289" s="1"/>
      <c r="H289" s="1"/>
      <c r="I289" s="1"/>
      <c r="J289" s="1"/>
      <c r="K289" s="1"/>
      <c r="L289" s="1"/>
      <c r="M289" s="1"/>
      <c r="N289" s="1"/>
      <c r="O289" s="1"/>
      <c r="P289" s="1"/>
      <c r="Q289" s="1"/>
      <c r="R289" s="1"/>
      <c r="S289" s="1"/>
      <c r="T289" s="1"/>
    </row>
    <row r="290" ht="15.75" customHeight="1">
      <c r="A290" s="1"/>
      <c r="B290" s="1"/>
      <c r="C290" s="1"/>
      <c r="D290" s="1"/>
      <c r="E290" s="1"/>
      <c r="F290" s="1"/>
      <c r="G290" s="1"/>
      <c r="H290" s="1"/>
      <c r="I290" s="1"/>
      <c r="J290" s="1"/>
      <c r="K290" s="1"/>
      <c r="L290" s="1"/>
      <c r="M290" s="1"/>
      <c r="N290" s="1"/>
      <c r="O290" s="1"/>
      <c r="P290" s="1"/>
      <c r="Q290" s="1"/>
      <c r="R290" s="1"/>
      <c r="S290" s="1"/>
      <c r="T290" s="1"/>
    </row>
    <row r="291" ht="15.75" customHeight="1">
      <c r="A291" s="1"/>
      <c r="B291" s="1"/>
      <c r="C291" s="1"/>
      <c r="D291" s="1"/>
      <c r="E291" s="1"/>
      <c r="F291" s="1"/>
      <c r="G291" s="1"/>
      <c r="H291" s="1"/>
      <c r="I291" s="1"/>
      <c r="J291" s="1"/>
      <c r="K291" s="1"/>
      <c r="L291" s="1"/>
      <c r="M291" s="1"/>
      <c r="N291" s="1"/>
      <c r="O291" s="1"/>
      <c r="P291" s="1"/>
      <c r="Q291" s="1"/>
      <c r="R291" s="1"/>
      <c r="S291" s="1"/>
      <c r="T291" s="1"/>
    </row>
    <row r="292" ht="15.75" customHeight="1">
      <c r="A292" s="1"/>
      <c r="B292" s="1"/>
      <c r="C292" s="1"/>
      <c r="D292" s="1"/>
      <c r="E292" s="1"/>
      <c r="F292" s="1"/>
      <c r="G292" s="1"/>
      <c r="H292" s="1"/>
      <c r="I292" s="1"/>
      <c r="J292" s="1"/>
      <c r="K292" s="1"/>
      <c r="L292" s="1"/>
      <c r="M292" s="1"/>
      <c r="N292" s="1"/>
      <c r="O292" s="1"/>
      <c r="P292" s="1"/>
      <c r="Q292" s="1"/>
      <c r="R292" s="1"/>
      <c r="S292" s="1"/>
      <c r="T292" s="1"/>
    </row>
    <row r="293" ht="15.75" customHeight="1">
      <c r="A293" s="1"/>
      <c r="B293" s="1"/>
      <c r="C293" s="1"/>
      <c r="D293" s="1"/>
      <c r="E293" s="1"/>
      <c r="F293" s="1"/>
      <c r="G293" s="1"/>
      <c r="H293" s="1"/>
      <c r="I293" s="1"/>
      <c r="J293" s="1"/>
      <c r="K293" s="1"/>
      <c r="L293" s="1"/>
      <c r="M293" s="1"/>
      <c r="N293" s="1"/>
      <c r="O293" s="1"/>
      <c r="P293" s="1"/>
      <c r="Q293" s="1"/>
      <c r="R293" s="1"/>
      <c r="S293" s="1"/>
      <c r="T293" s="1"/>
    </row>
    <row r="294" ht="15.75" customHeight="1">
      <c r="A294" s="1"/>
      <c r="B294" s="1"/>
      <c r="C294" s="1"/>
      <c r="D294" s="1"/>
      <c r="E294" s="1"/>
      <c r="F294" s="1"/>
      <c r="G294" s="1"/>
      <c r="H294" s="1"/>
      <c r="I294" s="1"/>
      <c r="J294" s="1"/>
      <c r="K294" s="1"/>
      <c r="L294" s="1"/>
      <c r="M294" s="1"/>
      <c r="N294" s="1"/>
      <c r="O294" s="1"/>
      <c r="P294" s="1"/>
      <c r="Q294" s="1"/>
      <c r="R294" s="1"/>
      <c r="S294" s="1"/>
      <c r="T294" s="1"/>
    </row>
    <row r="295" ht="15.75" customHeight="1">
      <c r="A295" s="1"/>
      <c r="B295" s="1"/>
      <c r="C295" s="1"/>
      <c r="D295" s="1"/>
      <c r="E295" s="1"/>
      <c r="F295" s="1"/>
      <c r="G295" s="1"/>
      <c r="H295" s="1"/>
      <c r="I295" s="1"/>
      <c r="J295" s="1"/>
      <c r="K295" s="1"/>
      <c r="L295" s="1"/>
      <c r="M295" s="1"/>
      <c r="N295" s="1"/>
      <c r="O295" s="1"/>
      <c r="P295" s="1"/>
      <c r="Q295" s="1"/>
      <c r="R295" s="1"/>
      <c r="S295" s="1"/>
      <c r="T295" s="1"/>
    </row>
    <row r="296" ht="15.75" customHeight="1">
      <c r="A296" s="1"/>
      <c r="B296" s="1"/>
      <c r="C296" s="1"/>
      <c r="D296" s="1"/>
      <c r="E296" s="1"/>
      <c r="F296" s="1"/>
      <c r="G296" s="1"/>
      <c r="H296" s="1"/>
      <c r="I296" s="1"/>
      <c r="J296" s="1"/>
      <c r="K296" s="1"/>
      <c r="L296" s="1"/>
      <c r="M296" s="1"/>
      <c r="N296" s="1"/>
      <c r="O296" s="1"/>
      <c r="P296" s="1"/>
      <c r="Q296" s="1"/>
      <c r="R296" s="1"/>
      <c r="S296" s="1"/>
      <c r="T296" s="1"/>
    </row>
    <row r="297" ht="15.75" customHeight="1">
      <c r="A297" s="1"/>
      <c r="B297" s="1"/>
      <c r="C297" s="1"/>
      <c r="D297" s="1"/>
      <c r="E297" s="1"/>
      <c r="F297" s="1"/>
      <c r="G297" s="1"/>
      <c r="H297" s="1"/>
      <c r="I297" s="1"/>
      <c r="J297" s="1"/>
      <c r="K297" s="1"/>
      <c r="L297" s="1"/>
      <c r="M297" s="1"/>
      <c r="N297" s="1"/>
      <c r="O297" s="1"/>
      <c r="P297" s="1"/>
      <c r="Q297" s="1"/>
      <c r="R297" s="1"/>
      <c r="S297" s="1"/>
      <c r="T297" s="1"/>
    </row>
    <row r="298" ht="15.75" customHeight="1">
      <c r="A298" s="1"/>
      <c r="B298" s="1"/>
      <c r="C298" s="1"/>
      <c r="D298" s="1"/>
      <c r="E298" s="1"/>
      <c r="F298" s="1"/>
      <c r="G298" s="1"/>
      <c r="H298" s="1"/>
      <c r="I298" s="1"/>
      <c r="J298" s="1"/>
      <c r="K298" s="1"/>
      <c r="L298" s="1"/>
      <c r="M298" s="1"/>
      <c r="N298" s="1"/>
      <c r="O298" s="1"/>
      <c r="P298" s="1"/>
      <c r="Q298" s="1"/>
      <c r="R298" s="1"/>
      <c r="S298" s="1"/>
      <c r="T298" s="1"/>
    </row>
    <row r="299" ht="15.75" customHeight="1">
      <c r="A299" s="1"/>
      <c r="B299" s="1"/>
      <c r="C299" s="1"/>
      <c r="D299" s="1"/>
      <c r="E299" s="1"/>
      <c r="F299" s="1"/>
      <c r="G299" s="1"/>
      <c r="H299" s="1"/>
      <c r="I299" s="1"/>
      <c r="J299" s="1"/>
      <c r="K299" s="1"/>
      <c r="L299" s="1"/>
      <c r="M299" s="1"/>
      <c r="N299" s="1"/>
      <c r="O299" s="1"/>
      <c r="P299" s="1"/>
      <c r="Q299" s="1"/>
      <c r="R299" s="1"/>
      <c r="S299" s="1"/>
      <c r="T299" s="1"/>
    </row>
    <row r="300" ht="15.75" customHeight="1">
      <c r="A300" s="1"/>
      <c r="B300" s="1"/>
      <c r="C300" s="1"/>
      <c r="D300" s="1"/>
      <c r="E300" s="1"/>
      <c r="F300" s="1"/>
      <c r="G300" s="1"/>
      <c r="H300" s="1"/>
      <c r="I300" s="1"/>
      <c r="J300" s="1"/>
      <c r="K300" s="1"/>
      <c r="L300" s="1"/>
      <c r="M300" s="1"/>
      <c r="N300" s="1"/>
      <c r="O300" s="1"/>
      <c r="P300" s="1"/>
      <c r="Q300" s="1"/>
      <c r="R300" s="1"/>
      <c r="S300" s="1"/>
      <c r="T300" s="1"/>
    </row>
    <row r="301" ht="15.75" customHeight="1">
      <c r="A301" s="1"/>
      <c r="B301" s="1"/>
      <c r="C301" s="1"/>
      <c r="D301" s="1"/>
      <c r="E301" s="1"/>
      <c r="F301" s="1"/>
      <c r="G301" s="1"/>
      <c r="H301" s="1"/>
      <c r="I301" s="1"/>
      <c r="J301" s="1"/>
      <c r="K301" s="1"/>
      <c r="L301" s="1"/>
      <c r="M301" s="1"/>
      <c r="N301" s="1"/>
      <c r="O301" s="1"/>
      <c r="P301" s="1"/>
      <c r="Q301" s="1"/>
      <c r="R301" s="1"/>
      <c r="S301" s="1"/>
      <c r="T301" s="1"/>
    </row>
    <row r="302" ht="15.75" customHeight="1">
      <c r="A302" s="1"/>
      <c r="B302" s="1"/>
      <c r="C302" s="1"/>
      <c r="D302" s="1"/>
      <c r="E302" s="1"/>
      <c r="F302" s="1"/>
      <c r="G302" s="1"/>
      <c r="H302" s="1"/>
      <c r="I302" s="1"/>
      <c r="J302" s="1"/>
      <c r="K302" s="1"/>
      <c r="L302" s="1"/>
      <c r="M302" s="1"/>
      <c r="N302" s="1"/>
      <c r="O302" s="1"/>
      <c r="P302" s="1"/>
      <c r="Q302" s="1"/>
      <c r="R302" s="1"/>
      <c r="S302" s="1"/>
      <c r="T302" s="1"/>
    </row>
    <row r="303" ht="15.75" customHeight="1">
      <c r="A303" s="1"/>
      <c r="B303" s="1"/>
      <c r="C303" s="1"/>
      <c r="D303" s="1"/>
      <c r="E303" s="1"/>
      <c r="F303" s="1"/>
      <c r="G303" s="1"/>
      <c r="H303" s="1"/>
      <c r="I303" s="1"/>
      <c r="J303" s="1"/>
      <c r="K303" s="1"/>
      <c r="L303" s="1"/>
      <c r="M303" s="1"/>
      <c r="N303" s="1"/>
      <c r="O303" s="1"/>
      <c r="P303" s="1"/>
      <c r="Q303" s="1"/>
      <c r="R303" s="1"/>
      <c r="S303" s="1"/>
      <c r="T303" s="1"/>
    </row>
    <row r="304" ht="15.75" customHeight="1">
      <c r="A304" s="1"/>
      <c r="B304" s="1"/>
      <c r="C304" s="1"/>
      <c r="D304" s="1"/>
      <c r="E304" s="1"/>
      <c r="F304" s="1"/>
      <c r="G304" s="1"/>
      <c r="H304" s="1"/>
      <c r="I304" s="1"/>
      <c r="J304" s="1"/>
      <c r="K304" s="1"/>
      <c r="L304" s="1"/>
      <c r="M304" s="1"/>
      <c r="N304" s="1"/>
      <c r="O304" s="1"/>
      <c r="P304" s="1"/>
      <c r="Q304" s="1"/>
      <c r="R304" s="1"/>
      <c r="S304" s="1"/>
      <c r="T304" s="1"/>
    </row>
    <row r="305" ht="15.75" customHeight="1">
      <c r="A305" s="1"/>
      <c r="B305" s="1"/>
      <c r="C305" s="1"/>
      <c r="D305" s="1"/>
      <c r="E305" s="1"/>
      <c r="F305" s="1"/>
      <c r="G305" s="1"/>
      <c r="H305" s="1"/>
      <c r="I305" s="1"/>
      <c r="J305" s="1"/>
      <c r="K305" s="1"/>
      <c r="L305" s="1"/>
      <c r="M305" s="1"/>
      <c r="N305" s="1"/>
      <c r="O305" s="1"/>
      <c r="P305" s="1"/>
      <c r="Q305" s="1"/>
      <c r="R305" s="1"/>
      <c r="S305" s="1"/>
      <c r="T305" s="1"/>
    </row>
    <row r="306" ht="15.75" customHeight="1">
      <c r="A306" s="1"/>
      <c r="B306" s="1"/>
      <c r="C306" s="1"/>
      <c r="D306" s="1"/>
      <c r="E306" s="1"/>
      <c r="F306" s="1"/>
      <c r="G306" s="1"/>
      <c r="H306" s="1"/>
      <c r="I306" s="1"/>
      <c r="J306" s="1"/>
      <c r="K306" s="1"/>
      <c r="L306" s="1"/>
      <c r="M306" s="1"/>
      <c r="N306" s="1"/>
      <c r="O306" s="1"/>
      <c r="P306" s="1"/>
      <c r="Q306" s="1"/>
      <c r="R306" s="1"/>
      <c r="S306" s="1"/>
      <c r="T306" s="1"/>
    </row>
    <row r="307" ht="15.75" customHeight="1">
      <c r="A307" s="1"/>
      <c r="B307" s="1"/>
      <c r="C307" s="1"/>
      <c r="D307" s="1"/>
      <c r="E307" s="1"/>
      <c r="F307" s="1"/>
      <c r="G307" s="1"/>
      <c r="H307" s="1"/>
      <c r="I307" s="1"/>
      <c r="J307" s="1"/>
      <c r="K307" s="1"/>
      <c r="L307" s="1"/>
      <c r="M307" s="1"/>
      <c r="N307" s="1"/>
      <c r="O307" s="1"/>
      <c r="P307" s="1"/>
      <c r="Q307" s="1"/>
      <c r="R307" s="1"/>
      <c r="S307" s="1"/>
      <c r="T307" s="1"/>
    </row>
    <row r="308" ht="15.75" customHeight="1">
      <c r="A308" s="1"/>
      <c r="B308" s="1"/>
      <c r="C308" s="1"/>
      <c r="D308" s="1"/>
      <c r="E308" s="1"/>
      <c r="F308" s="1"/>
      <c r="G308" s="1"/>
      <c r="H308" s="1"/>
      <c r="I308" s="1"/>
      <c r="J308" s="1"/>
      <c r="K308" s="1"/>
      <c r="L308" s="1"/>
      <c r="M308" s="1"/>
      <c r="N308" s="1"/>
      <c r="O308" s="1"/>
      <c r="P308" s="1"/>
      <c r="Q308" s="1"/>
      <c r="R308" s="1"/>
      <c r="S308" s="1"/>
      <c r="T308" s="1"/>
    </row>
    <row r="309" ht="15.75" customHeight="1">
      <c r="A309" s="1"/>
      <c r="B309" s="1"/>
      <c r="C309" s="1"/>
      <c r="D309" s="1"/>
      <c r="E309" s="1"/>
      <c r="F309" s="1"/>
      <c r="G309" s="1"/>
      <c r="H309" s="1"/>
      <c r="I309" s="1"/>
      <c r="J309" s="1"/>
      <c r="K309" s="1"/>
      <c r="L309" s="1"/>
      <c r="M309" s="1"/>
      <c r="N309" s="1"/>
      <c r="O309" s="1"/>
      <c r="P309" s="1"/>
      <c r="Q309" s="1"/>
      <c r="R309" s="1"/>
      <c r="S309" s="1"/>
      <c r="T309" s="1"/>
    </row>
    <row r="310" ht="15.75" customHeight="1">
      <c r="A310" s="1"/>
      <c r="B310" s="1"/>
      <c r="C310" s="1"/>
      <c r="D310" s="1"/>
      <c r="E310" s="1"/>
      <c r="F310" s="1"/>
      <c r="G310" s="1"/>
      <c r="H310" s="1"/>
      <c r="I310" s="1"/>
      <c r="J310" s="1"/>
      <c r="K310" s="1"/>
      <c r="L310" s="1"/>
      <c r="M310" s="1"/>
      <c r="N310" s="1"/>
      <c r="O310" s="1"/>
      <c r="P310" s="1"/>
      <c r="Q310" s="1"/>
      <c r="R310" s="1"/>
      <c r="S310" s="1"/>
      <c r="T310" s="1"/>
    </row>
    <row r="311" ht="15.75" customHeight="1">
      <c r="A311" s="1"/>
      <c r="B311" s="1"/>
      <c r="C311" s="1"/>
      <c r="D311" s="1"/>
      <c r="E311" s="1"/>
      <c r="F311" s="1"/>
      <c r="G311" s="1"/>
      <c r="H311" s="1"/>
      <c r="I311" s="1"/>
      <c r="J311" s="1"/>
      <c r="K311" s="1"/>
      <c r="L311" s="1"/>
      <c r="M311" s="1"/>
      <c r="N311" s="1"/>
      <c r="O311" s="1"/>
      <c r="P311" s="1"/>
      <c r="Q311" s="1"/>
      <c r="R311" s="1"/>
      <c r="S311" s="1"/>
      <c r="T311" s="1"/>
    </row>
    <row r="312" ht="15.75" customHeight="1">
      <c r="A312" s="1"/>
      <c r="B312" s="1"/>
      <c r="C312" s="1"/>
      <c r="D312" s="1"/>
      <c r="E312" s="1"/>
      <c r="F312" s="1"/>
      <c r="G312" s="1"/>
      <c r="H312" s="1"/>
      <c r="I312" s="1"/>
      <c r="J312" s="1"/>
      <c r="K312" s="1"/>
      <c r="L312" s="1"/>
      <c r="M312" s="1"/>
      <c r="N312" s="1"/>
      <c r="O312" s="1"/>
      <c r="P312" s="1"/>
      <c r="Q312" s="1"/>
      <c r="R312" s="1"/>
      <c r="S312" s="1"/>
      <c r="T312" s="1"/>
    </row>
    <row r="313" ht="15.75" customHeight="1">
      <c r="A313" s="1"/>
      <c r="B313" s="1"/>
      <c r="C313" s="1"/>
      <c r="D313" s="1"/>
      <c r="E313" s="1"/>
      <c r="F313" s="1"/>
      <c r="G313" s="1"/>
      <c r="H313" s="1"/>
      <c r="I313" s="1"/>
      <c r="J313" s="1"/>
      <c r="K313" s="1"/>
      <c r="L313" s="1"/>
      <c r="M313" s="1"/>
      <c r="N313" s="1"/>
      <c r="O313" s="1"/>
      <c r="P313" s="1"/>
      <c r="Q313" s="1"/>
      <c r="R313" s="1"/>
      <c r="S313" s="1"/>
      <c r="T313" s="1"/>
    </row>
    <row r="314" ht="15.75" customHeight="1">
      <c r="A314" s="1"/>
      <c r="B314" s="1"/>
      <c r="C314" s="1"/>
      <c r="D314" s="1"/>
      <c r="E314" s="1"/>
      <c r="F314" s="1"/>
      <c r="G314" s="1"/>
      <c r="H314" s="1"/>
      <c r="I314" s="1"/>
      <c r="J314" s="1"/>
      <c r="K314" s="1"/>
      <c r="L314" s="1"/>
      <c r="M314" s="1"/>
      <c r="N314" s="1"/>
      <c r="O314" s="1"/>
      <c r="P314" s="1"/>
      <c r="Q314" s="1"/>
      <c r="R314" s="1"/>
      <c r="S314" s="1"/>
      <c r="T314" s="1"/>
    </row>
    <row r="315" ht="15.75" customHeight="1">
      <c r="A315" s="1"/>
      <c r="B315" s="1"/>
      <c r="C315" s="1"/>
      <c r="D315" s="1"/>
      <c r="E315" s="1"/>
      <c r="F315" s="1"/>
      <c r="G315" s="1"/>
      <c r="H315" s="1"/>
      <c r="I315" s="1"/>
      <c r="J315" s="1"/>
      <c r="K315" s="1"/>
      <c r="L315" s="1"/>
      <c r="M315" s="1"/>
      <c r="N315" s="1"/>
      <c r="O315" s="1"/>
      <c r="P315" s="1"/>
      <c r="Q315" s="1"/>
      <c r="R315" s="1"/>
      <c r="S315" s="1"/>
      <c r="T315" s="1"/>
    </row>
    <row r="316" ht="15.75" customHeight="1">
      <c r="A316" s="1"/>
      <c r="B316" s="1"/>
      <c r="C316" s="1"/>
      <c r="D316" s="1"/>
      <c r="E316" s="1"/>
      <c r="F316" s="1"/>
      <c r="G316" s="1"/>
      <c r="H316" s="1"/>
      <c r="I316" s="1"/>
      <c r="J316" s="1"/>
      <c r="K316" s="1"/>
      <c r="L316" s="1"/>
      <c r="M316" s="1"/>
      <c r="N316" s="1"/>
      <c r="O316" s="1"/>
      <c r="P316" s="1"/>
      <c r="Q316" s="1"/>
      <c r="R316" s="1"/>
      <c r="S316" s="1"/>
      <c r="T316" s="1"/>
    </row>
    <row r="317" ht="15.75" customHeight="1">
      <c r="A317" s="1"/>
      <c r="B317" s="1"/>
      <c r="C317" s="1"/>
      <c r="D317" s="1"/>
      <c r="E317" s="1"/>
      <c r="F317" s="1"/>
      <c r="G317" s="1"/>
      <c r="H317" s="1"/>
      <c r="I317" s="1"/>
      <c r="J317" s="1"/>
      <c r="K317" s="1"/>
      <c r="L317" s="1"/>
      <c r="M317" s="1"/>
      <c r="N317" s="1"/>
      <c r="O317" s="1"/>
      <c r="P317" s="1"/>
      <c r="Q317" s="1"/>
      <c r="R317" s="1"/>
      <c r="S317" s="1"/>
      <c r="T317" s="1"/>
    </row>
    <row r="318" ht="15.75" customHeight="1">
      <c r="A318" s="1"/>
      <c r="B318" s="1"/>
      <c r="C318" s="1"/>
      <c r="D318" s="1"/>
      <c r="E318" s="1"/>
      <c r="F318" s="1"/>
      <c r="G318" s="1"/>
      <c r="H318" s="1"/>
      <c r="I318" s="1"/>
      <c r="J318" s="1"/>
      <c r="K318" s="1"/>
      <c r="L318" s="1"/>
      <c r="M318" s="1"/>
      <c r="N318" s="1"/>
      <c r="O318" s="1"/>
      <c r="P318" s="1"/>
      <c r="Q318" s="1"/>
      <c r="R318" s="1"/>
      <c r="S318" s="1"/>
      <c r="T318" s="1"/>
    </row>
    <row r="319" ht="15.75" customHeight="1">
      <c r="A319" s="1"/>
      <c r="B319" s="1"/>
      <c r="C319" s="1"/>
      <c r="D319" s="1"/>
      <c r="E319" s="1"/>
      <c r="F319" s="1"/>
      <c r="G319" s="1"/>
      <c r="H319" s="1"/>
      <c r="I319" s="1"/>
      <c r="J319" s="1"/>
      <c r="K319" s="1"/>
      <c r="L319" s="1"/>
      <c r="M319" s="1"/>
      <c r="N319" s="1"/>
      <c r="O319" s="1"/>
      <c r="P319" s="1"/>
      <c r="Q319" s="1"/>
      <c r="R319" s="1"/>
      <c r="S319" s="1"/>
      <c r="T319" s="1"/>
    </row>
    <row r="320" ht="15.75" customHeight="1">
      <c r="A320" s="1"/>
      <c r="B320" s="1"/>
      <c r="C320" s="1"/>
      <c r="D320" s="1"/>
      <c r="E320" s="1"/>
      <c r="F320" s="1"/>
      <c r="G320" s="1"/>
      <c r="H320" s="1"/>
      <c r="I320" s="1"/>
      <c r="J320" s="1"/>
      <c r="K320" s="1"/>
      <c r="L320" s="1"/>
      <c r="M320" s="1"/>
      <c r="N320" s="1"/>
      <c r="O320" s="1"/>
      <c r="P320" s="1"/>
      <c r="Q320" s="1"/>
      <c r="R320" s="1"/>
      <c r="S320" s="1"/>
      <c r="T320" s="1"/>
    </row>
    <row r="321" ht="15.75" customHeight="1">
      <c r="A321" s="1"/>
      <c r="B321" s="1"/>
      <c r="C321" s="1"/>
      <c r="D321" s="1"/>
      <c r="E321" s="1"/>
      <c r="F321" s="1"/>
      <c r="G321" s="1"/>
      <c r="H321" s="1"/>
      <c r="I321" s="1"/>
      <c r="J321" s="1"/>
      <c r="K321" s="1"/>
      <c r="L321" s="1"/>
      <c r="M321" s="1"/>
      <c r="N321" s="1"/>
      <c r="O321" s="1"/>
      <c r="P321" s="1"/>
      <c r="Q321" s="1"/>
      <c r="R321" s="1"/>
      <c r="S321" s="1"/>
      <c r="T321" s="1"/>
    </row>
    <row r="322" ht="15.75" customHeight="1">
      <c r="A322" s="1"/>
      <c r="B322" s="1"/>
      <c r="C322" s="1"/>
      <c r="D322" s="1"/>
      <c r="E322" s="1"/>
      <c r="F322" s="1"/>
      <c r="G322" s="1"/>
      <c r="H322" s="1"/>
      <c r="I322" s="1"/>
      <c r="J322" s="1"/>
      <c r="K322" s="1"/>
      <c r="L322" s="1"/>
      <c r="M322" s="1"/>
      <c r="N322" s="1"/>
      <c r="O322" s="1"/>
      <c r="P322" s="1"/>
      <c r="Q322" s="1"/>
      <c r="R322" s="1"/>
      <c r="S322" s="1"/>
      <c r="T322" s="1"/>
    </row>
    <row r="323" ht="15.75" customHeight="1">
      <c r="A323" s="1"/>
      <c r="B323" s="1"/>
      <c r="C323" s="1"/>
      <c r="D323" s="1"/>
      <c r="E323" s="1"/>
      <c r="F323" s="1"/>
      <c r="G323" s="1"/>
      <c r="H323" s="1"/>
      <c r="I323" s="1"/>
      <c r="J323" s="1"/>
      <c r="K323" s="1"/>
      <c r="L323" s="1"/>
      <c r="M323" s="1"/>
      <c r="N323" s="1"/>
      <c r="O323" s="1"/>
      <c r="P323" s="1"/>
      <c r="Q323" s="1"/>
      <c r="R323" s="1"/>
      <c r="S323" s="1"/>
      <c r="T323" s="1"/>
    </row>
    <row r="324" ht="15.75" customHeight="1">
      <c r="A324" s="1"/>
      <c r="B324" s="1"/>
      <c r="C324" s="1"/>
      <c r="D324" s="1"/>
      <c r="E324" s="1"/>
      <c r="F324" s="1"/>
      <c r="G324" s="1"/>
      <c r="H324" s="1"/>
      <c r="I324" s="1"/>
      <c r="J324" s="1"/>
      <c r="K324" s="1"/>
      <c r="L324" s="1"/>
      <c r="M324" s="1"/>
      <c r="N324" s="1"/>
      <c r="O324" s="1"/>
      <c r="P324" s="1"/>
      <c r="Q324" s="1"/>
      <c r="R324" s="1"/>
      <c r="S324" s="1"/>
      <c r="T324" s="1"/>
    </row>
    <row r="325" ht="15.75" customHeight="1">
      <c r="A325" s="1"/>
      <c r="B325" s="1"/>
      <c r="C325" s="1"/>
      <c r="D325" s="1"/>
      <c r="E325" s="1"/>
      <c r="F325" s="1"/>
      <c r="G325" s="1"/>
      <c r="H325" s="1"/>
      <c r="I325" s="1"/>
      <c r="J325" s="1"/>
      <c r="K325" s="1"/>
      <c r="L325" s="1"/>
      <c r="M325" s="1"/>
      <c r="N325" s="1"/>
      <c r="O325" s="1"/>
      <c r="P325" s="1"/>
      <c r="Q325" s="1"/>
      <c r="R325" s="1"/>
      <c r="S325" s="1"/>
      <c r="T325" s="1"/>
    </row>
    <row r="326" ht="15.75" customHeight="1">
      <c r="A326" s="1"/>
      <c r="B326" s="1"/>
      <c r="C326" s="1"/>
      <c r="D326" s="1"/>
      <c r="E326" s="1"/>
      <c r="F326" s="1"/>
      <c r="G326" s="1"/>
      <c r="H326" s="1"/>
      <c r="I326" s="1"/>
      <c r="J326" s="1"/>
      <c r="K326" s="1"/>
      <c r="L326" s="1"/>
      <c r="M326" s="1"/>
      <c r="N326" s="1"/>
      <c r="O326" s="1"/>
      <c r="P326" s="1"/>
      <c r="Q326" s="1"/>
      <c r="R326" s="1"/>
      <c r="S326" s="1"/>
      <c r="T326" s="1"/>
    </row>
    <row r="327" ht="15.75" customHeight="1">
      <c r="A327" s="1"/>
      <c r="B327" s="1"/>
      <c r="C327" s="1"/>
      <c r="D327" s="1"/>
      <c r="E327" s="1"/>
      <c r="F327" s="1"/>
      <c r="G327" s="1"/>
      <c r="H327" s="1"/>
      <c r="I327" s="1"/>
      <c r="J327" s="1"/>
      <c r="K327" s="1"/>
      <c r="L327" s="1"/>
      <c r="M327" s="1"/>
      <c r="N327" s="1"/>
      <c r="O327" s="1"/>
      <c r="P327" s="1"/>
      <c r="Q327" s="1"/>
      <c r="R327" s="1"/>
      <c r="S327" s="1"/>
      <c r="T327" s="1"/>
    </row>
    <row r="328" ht="15.75" customHeight="1">
      <c r="A328" s="1"/>
      <c r="B328" s="1"/>
      <c r="C328" s="1"/>
      <c r="D328" s="1"/>
      <c r="E328" s="1"/>
      <c r="F328" s="1"/>
      <c r="G328" s="1"/>
      <c r="H328" s="1"/>
      <c r="I328" s="1"/>
      <c r="J328" s="1"/>
      <c r="K328" s="1"/>
      <c r="L328" s="1"/>
      <c r="M328" s="1"/>
      <c r="N328" s="1"/>
      <c r="O328" s="1"/>
      <c r="P328" s="1"/>
      <c r="Q328" s="1"/>
      <c r="R328" s="1"/>
      <c r="S328" s="1"/>
      <c r="T328" s="1"/>
    </row>
    <row r="329" ht="15.75" customHeight="1">
      <c r="A329" s="1"/>
      <c r="B329" s="1"/>
      <c r="C329" s="1"/>
      <c r="D329" s="1"/>
      <c r="E329" s="1"/>
      <c r="F329" s="1"/>
      <c r="G329" s="1"/>
      <c r="H329" s="1"/>
      <c r="I329" s="1"/>
      <c r="J329" s="1"/>
      <c r="K329" s="1"/>
      <c r="L329" s="1"/>
      <c r="M329" s="1"/>
      <c r="N329" s="1"/>
      <c r="O329" s="1"/>
      <c r="P329" s="1"/>
      <c r="Q329" s="1"/>
      <c r="R329" s="1"/>
      <c r="S329" s="1"/>
      <c r="T329" s="1"/>
    </row>
    <row r="330" ht="15.75" customHeight="1">
      <c r="A330" s="1"/>
      <c r="B330" s="1"/>
      <c r="C330" s="1"/>
      <c r="D330" s="1"/>
      <c r="E330" s="1"/>
      <c r="F330" s="1"/>
      <c r="G330" s="1"/>
      <c r="H330" s="1"/>
      <c r="I330" s="1"/>
      <c r="J330" s="1"/>
      <c r="K330" s="1"/>
      <c r="L330" s="1"/>
      <c r="M330" s="1"/>
      <c r="N330" s="1"/>
      <c r="O330" s="1"/>
      <c r="P330" s="1"/>
      <c r="Q330" s="1"/>
      <c r="R330" s="1"/>
      <c r="S330" s="1"/>
      <c r="T330" s="1"/>
    </row>
    <row r="331" ht="15.75" customHeight="1">
      <c r="A331" s="1"/>
      <c r="B331" s="1"/>
      <c r="C331" s="1"/>
      <c r="D331" s="1"/>
      <c r="E331" s="1"/>
      <c r="F331" s="1"/>
      <c r="G331" s="1"/>
      <c r="H331" s="1"/>
      <c r="I331" s="1"/>
      <c r="J331" s="1"/>
      <c r="K331" s="1"/>
      <c r="L331" s="1"/>
      <c r="M331" s="1"/>
      <c r="N331" s="1"/>
      <c r="O331" s="1"/>
      <c r="P331" s="1"/>
      <c r="Q331" s="1"/>
      <c r="R331" s="1"/>
      <c r="S331" s="1"/>
      <c r="T331" s="1"/>
    </row>
    <row r="332" ht="15.75" customHeight="1">
      <c r="A332" s="1"/>
      <c r="B332" s="1"/>
      <c r="C332" s="1"/>
      <c r="D332" s="1"/>
      <c r="E332" s="1"/>
      <c r="F332" s="1"/>
      <c r="G332" s="1"/>
      <c r="H332" s="1"/>
      <c r="I332" s="1"/>
      <c r="J332" s="1"/>
      <c r="K332" s="1"/>
      <c r="L332" s="1"/>
      <c r="M332" s="1"/>
      <c r="N332" s="1"/>
      <c r="O332" s="1"/>
      <c r="P332" s="1"/>
      <c r="Q332" s="1"/>
      <c r="R332" s="1"/>
      <c r="S332" s="1"/>
      <c r="T332" s="1"/>
    </row>
    <row r="333" ht="15.75" customHeight="1">
      <c r="A333" s="1"/>
      <c r="B333" s="1"/>
      <c r="C333" s="1"/>
      <c r="D333" s="1"/>
      <c r="E333" s="1"/>
      <c r="F333" s="1"/>
      <c r="G333" s="1"/>
      <c r="H333" s="1"/>
      <c r="I333" s="1"/>
      <c r="J333" s="1"/>
      <c r="K333" s="1"/>
      <c r="L333" s="1"/>
      <c r="M333" s="1"/>
      <c r="N333" s="1"/>
      <c r="O333" s="1"/>
      <c r="P333" s="1"/>
      <c r="Q333" s="1"/>
      <c r="R333" s="1"/>
      <c r="S333" s="1"/>
      <c r="T333" s="1"/>
    </row>
    <row r="334" ht="15.75" customHeight="1">
      <c r="A334" s="1"/>
      <c r="B334" s="1"/>
      <c r="C334" s="1"/>
      <c r="D334" s="1"/>
      <c r="E334" s="1"/>
      <c r="F334" s="1"/>
      <c r="G334" s="1"/>
      <c r="H334" s="1"/>
      <c r="I334" s="1"/>
      <c r="J334" s="1"/>
      <c r="K334" s="1"/>
      <c r="L334" s="1"/>
      <c r="M334" s="1"/>
      <c r="N334" s="1"/>
      <c r="O334" s="1"/>
      <c r="P334" s="1"/>
      <c r="Q334" s="1"/>
      <c r="R334" s="1"/>
      <c r="S334" s="1"/>
      <c r="T334" s="1"/>
    </row>
    <row r="335" ht="15.75" customHeight="1">
      <c r="A335" s="1"/>
      <c r="B335" s="1"/>
      <c r="C335" s="1"/>
      <c r="D335" s="1"/>
      <c r="E335" s="1"/>
      <c r="F335" s="1"/>
      <c r="G335" s="1"/>
      <c r="H335" s="1"/>
      <c r="I335" s="1"/>
      <c r="J335" s="1"/>
      <c r="K335" s="1"/>
      <c r="L335" s="1"/>
      <c r="M335" s="1"/>
      <c r="N335" s="1"/>
      <c r="O335" s="1"/>
      <c r="P335" s="1"/>
      <c r="Q335" s="1"/>
      <c r="R335" s="1"/>
      <c r="S335" s="1"/>
      <c r="T335" s="1"/>
    </row>
    <row r="336" ht="15.75" customHeight="1">
      <c r="A336" s="1"/>
      <c r="B336" s="1"/>
      <c r="C336" s="1"/>
      <c r="D336" s="1"/>
      <c r="E336" s="1"/>
      <c r="F336" s="1"/>
      <c r="G336" s="1"/>
      <c r="H336" s="1"/>
      <c r="I336" s="1"/>
      <c r="J336" s="1"/>
      <c r="K336" s="1"/>
      <c r="L336" s="1"/>
      <c r="M336" s="1"/>
      <c r="N336" s="1"/>
      <c r="O336" s="1"/>
      <c r="P336" s="1"/>
      <c r="Q336" s="1"/>
      <c r="R336" s="1"/>
      <c r="S336" s="1"/>
      <c r="T336" s="1"/>
    </row>
    <row r="337" ht="15.75" customHeight="1">
      <c r="A337" s="1"/>
      <c r="B337" s="1"/>
      <c r="C337" s="1"/>
      <c r="D337" s="1"/>
      <c r="E337" s="1"/>
      <c r="F337" s="1"/>
      <c r="G337" s="1"/>
      <c r="H337" s="1"/>
      <c r="I337" s="1"/>
      <c r="J337" s="1"/>
      <c r="K337" s="1"/>
      <c r="L337" s="1"/>
      <c r="M337" s="1"/>
      <c r="N337" s="1"/>
      <c r="O337" s="1"/>
      <c r="P337" s="1"/>
      <c r="Q337" s="1"/>
      <c r="R337" s="1"/>
      <c r="S337" s="1"/>
      <c r="T337" s="1"/>
    </row>
    <row r="338" ht="15.75" customHeight="1">
      <c r="A338" s="1"/>
      <c r="B338" s="1"/>
      <c r="C338" s="1"/>
      <c r="D338" s="1"/>
      <c r="E338" s="1"/>
      <c r="F338" s="1"/>
      <c r="G338" s="1"/>
      <c r="H338" s="1"/>
      <c r="I338" s="1"/>
      <c r="J338" s="1"/>
      <c r="K338" s="1"/>
      <c r="L338" s="1"/>
      <c r="M338" s="1"/>
      <c r="N338" s="1"/>
      <c r="O338" s="1"/>
      <c r="P338" s="1"/>
      <c r="Q338" s="1"/>
      <c r="R338" s="1"/>
      <c r="S338" s="1"/>
      <c r="T338" s="1"/>
    </row>
    <row r="339" ht="15.75" customHeight="1">
      <c r="A339" s="1"/>
      <c r="B339" s="1"/>
      <c r="C339" s="1"/>
      <c r="D339" s="1"/>
      <c r="E339" s="1"/>
      <c r="F339" s="1"/>
      <c r="G339" s="1"/>
      <c r="H339" s="1"/>
      <c r="I339" s="1"/>
      <c r="J339" s="1"/>
      <c r="K339" s="1"/>
      <c r="L339" s="1"/>
      <c r="M339" s="1"/>
      <c r="N339" s="1"/>
      <c r="O339" s="1"/>
      <c r="P339" s="1"/>
      <c r="Q339" s="1"/>
      <c r="R339" s="1"/>
      <c r="S339" s="1"/>
      <c r="T339" s="1"/>
    </row>
    <row r="340" ht="15.75" customHeight="1">
      <c r="A340" s="1"/>
      <c r="B340" s="1"/>
      <c r="C340" s="1"/>
      <c r="D340" s="1"/>
      <c r="E340" s="1"/>
      <c r="F340" s="1"/>
      <c r="G340" s="1"/>
      <c r="H340" s="1"/>
      <c r="I340" s="1"/>
      <c r="J340" s="1"/>
      <c r="K340" s="1"/>
      <c r="L340" s="1"/>
      <c r="M340" s="1"/>
      <c r="N340" s="1"/>
      <c r="O340" s="1"/>
      <c r="P340" s="1"/>
      <c r="Q340" s="1"/>
      <c r="R340" s="1"/>
      <c r="S340" s="1"/>
      <c r="T340" s="1"/>
    </row>
    <row r="341" ht="15.75" customHeight="1">
      <c r="A341" s="1"/>
      <c r="B341" s="1"/>
      <c r="C341" s="1"/>
      <c r="D341" s="1"/>
      <c r="E341" s="1"/>
      <c r="F341" s="1"/>
      <c r="G341" s="1"/>
      <c r="H341" s="1"/>
      <c r="I341" s="1"/>
      <c r="J341" s="1"/>
      <c r="K341" s="1"/>
      <c r="L341" s="1"/>
      <c r="M341" s="1"/>
      <c r="N341" s="1"/>
      <c r="O341" s="1"/>
      <c r="P341" s="1"/>
      <c r="Q341" s="1"/>
      <c r="R341" s="1"/>
      <c r="S341" s="1"/>
      <c r="T341" s="1"/>
    </row>
    <row r="342" ht="15.75" customHeight="1">
      <c r="A342" s="1"/>
      <c r="B342" s="1"/>
      <c r="C342" s="1"/>
      <c r="D342" s="1"/>
      <c r="E342" s="1"/>
      <c r="F342" s="1"/>
      <c r="G342" s="1"/>
      <c r="H342" s="1"/>
      <c r="I342" s="1"/>
      <c r="J342" s="1"/>
      <c r="K342" s="1"/>
      <c r="L342" s="1"/>
      <c r="M342" s="1"/>
      <c r="N342" s="1"/>
      <c r="O342" s="1"/>
      <c r="P342" s="1"/>
      <c r="Q342" s="1"/>
      <c r="R342" s="1"/>
      <c r="S342" s="1"/>
      <c r="T342" s="1"/>
    </row>
    <row r="343" ht="15.75" customHeight="1">
      <c r="A343" s="1"/>
      <c r="B343" s="1"/>
      <c r="C343" s="1"/>
      <c r="D343" s="1"/>
      <c r="E343" s="1"/>
      <c r="F343" s="1"/>
      <c r="G343" s="1"/>
      <c r="H343" s="1"/>
      <c r="I343" s="1"/>
      <c r="J343" s="1"/>
      <c r="K343" s="1"/>
      <c r="L343" s="1"/>
      <c r="M343" s="1"/>
      <c r="N343" s="1"/>
      <c r="O343" s="1"/>
      <c r="P343" s="1"/>
      <c r="Q343" s="1"/>
      <c r="R343" s="1"/>
      <c r="S343" s="1"/>
      <c r="T343" s="1"/>
    </row>
    <row r="344" ht="15.75" customHeight="1">
      <c r="A344" s="1"/>
      <c r="B344" s="1"/>
      <c r="C344" s="1"/>
      <c r="D344" s="1"/>
      <c r="E344" s="1"/>
      <c r="F344" s="1"/>
      <c r="G344" s="1"/>
      <c r="H344" s="1"/>
      <c r="I344" s="1"/>
      <c r="J344" s="1"/>
      <c r="K344" s="1"/>
      <c r="L344" s="1"/>
      <c r="M344" s="1"/>
      <c r="N344" s="1"/>
      <c r="O344" s="1"/>
      <c r="P344" s="1"/>
      <c r="Q344" s="1"/>
      <c r="R344" s="1"/>
      <c r="S344" s="1"/>
      <c r="T344" s="1"/>
    </row>
    <row r="345" ht="15.75" customHeight="1">
      <c r="A345" s="1"/>
      <c r="B345" s="1"/>
      <c r="C345" s="1"/>
      <c r="D345" s="1"/>
      <c r="E345" s="1"/>
      <c r="F345" s="1"/>
      <c r="G345" s="1"/>
      <c r="H345" s="1"/>
      <c r="I345" s="1"/>
      <c r="J345" s="1"/>
      <c r="K345" s="1"/>
      <c r="L345" s="1"/>
      <c r="M345" s="1"/>
      <c r="N345" s="1"/>
      <c r="O345" s="1"/>
      <c r="P345" s="1"/>
      <c r="Q345" s="1"/>
      <c r="R345" s="1"/>
      <c r="S345" s="1"/>
      <c r="T345" s="1"/>
    </row>
    <row r="346" ht="15.75" customHeight="1">
      <c r="A346" s="1"/>
      <c r="B346" s="1"/>
      <c r="C346" s="1"/>
      <c r="D346" s="1"/>
      <c r="E346" s="1"/>
      <c r="F346" s="1"/>
      <c r="G346" s="1"/>
      <c r="H346" s="1"/>
      <c r="I346" s="1"/>
      <c r="J346" s="1"/>
      <c r="K346" s="1"/>
      <c r="L346" s="1"/>
      <c r="M346" s="1"/>
      <c r="N346" s="1"/>
      <c r="O346" s="1"/>
      <c r="P346" s="1"/>
      <c r="Q346" s="1"/>
      <c r="R346" s="1"/>
      <c r="S346" s="1"/>
      <c r="T346" s="1"/>
    </row>
    <row r="347" ht="15.75" customHeight="1">
      <c r="A347" s="1"/>
      <c r="B347" s="1"/>
      <c r="C347" s="1"/>
      <c r="D347" s="1"/>
      <c r="E347" s="1"/>
      <c r="F347" s="1"/>
      <c r="G347" s="1"/>
      <c r="H347" s="1"/>
      <c r="I347" s="1"/>
      <c r="J347" s="1"/>
      <c r="K347" s="1"/>
      <c r="L347" s="1"/>
      <c r="M347" s="1"/>
      <c r="N347" s="1"/>
      <c r="O347" s="1"/>
      <c r="P347" s="1"/>
      <c r="Q347" s="1"/>
      <c r="R347" s="1"/>
      <c r="S347" s="1"/>
      <c r="T347" s="1"/>
    </row>
    <row r="348" ht="15.75" customHeight="1">
      <c r="A348" s="1"/>
      <c r="B348" s="1"/>
      <c r="C348" s="1"/>
      <c r="D348" s="1"/>
      <c r="E348" s="1"/>
      <c r="F348" s="1"/>
      <c r="G348" s="1"/>
      <c r="H348" s="1"/>
      <c r="I348" s="1"/>
      <c r="J348" s="1"/>
      <c r="K348" s="1"/>
      <c r="L348" s="1"/>
      <c r="M348" s="1"/>
      <c r="N348" s="1"/>
      <c r="O348" s="1"/>
      <c r="P348" s="1"/>
      <c r="Q348" s="1"/>
      <c r="R348" s="1"/>
      <c r="S348" s="1"/>
      <c r="T348" s="1"/>
    </row>
    <row r="349" ht="15.75" customHeight="1">
      <c r="A349" s="1"/>
      <c r="B349" s="1"/>
      <c r="C349" s="1"/>
      <c r="D349" s="1"/>
      <c r="E349" s="1"/>
      <c r="F349" s="1"/>
      <c r="G349" s="1"/>
      <c r="H349" s="1"/>
      <c r="I349" s="1"/>
      <c r="J349" s="1"/>
      <c r="K349" s="1"/>
      <c r="L349" s="1"/>
      <c r="M349" s="1"/>
      <c r="N349" s="1"/>
      <c r="O349" s="1"/>
      <c r="P349" s="1"/>
      <c r="Q349" s="1"/>
      <c r="R349" s="1"/>
      <c r="S349" s="1"/>
      <c r="T349" s="1"/>
    </row>
    <row r="350" ht="15.75" customHeight="1">
      <c r="A350" s="1"/>
      <c r="B350" s="1"/>
      <c r="C350" s="1"/>
      <c r="D350" s="1"/>
      <c r="E350" s="1"/>
      <c r="F350" s="1"/>
      <c r="G350" s="1"/>
      <c r="H350" s="1"/>
      <c r="I350" s="1"/>
      <c r="J350" s="1"/>
      <c r="K350" s="1"/>
      <c r="L350" s="1"/>
      <c r="M350" s="1"/>
      <c r="N350" s="1"/>
      <c r="O350" s="1"/>
      <c r="P350" s="1"/>
      <c r="Q350" s="1"/>
      <c r="R350" s="1"/>
      <c r="S350" s="1"/>
      <c r="T350" s="1"/>
    </row>
    <row r="351" ht="15.75" customHeight="1">
      <c r="A351" s="1"/>
      <c r="B351" s="1"/>
      <c r="C351" s="1"/>
      <c r="D351" s="1"/>
      <c r="E351" s="1"/>
      <c r="F351" s="1"/>
      <c r="G351" s="1"/>
      <c r="H351" s="1"/>
      <c r="I351" s="1"/>
      <c r="J351" s="1"/>
      <c r="K351" s="1"/>
      <c r="L351" s="1"/>
      <c r="M351" s="1"/>
      <c r="N351" s="1"/>
      <c r="O351" s="1"/>
      <c r="P351" s="1"/>
      <c r="Q351" s="1"/>
      <c r="R351" s="1"/>
      <c r="S351" s="1"/>
      <c r="T351" s="1"/>
    </row>
    <row r="352" ht="15.75" customHeight="1">
      <c r="A352" s="1"/>
      <c r="B352" s="1"/>
      <c r="C352" s="1"/>
      <c r="D352" s="1"/>
      <c r="E352" s="1"/>
      <c r="F352" s="1"/>
      <c r="G352" s="1"/>
      <c r="H352" s="1"/>
      <c r="I352" s="1"/>
      <c r="J352" s="1"/>
      <c r="K352" s="1"/>
      <c r="L352" s="1"/>
      <c r="M352" s="1"/>
      <c r="N352" s="1"/>
      <c r="O352" s="1"/>
      <c r="P352" s="1"/>
      <c r="Q352" s="1"/>
      <c r="R352" s="1"/>
      <c r="S352" s="1"/>
      <c r="T352" s="1"/>
    </row>
    <row r="353" ht="15.75" customHeight="1">
      <c r="A353" s="1"/>
      <c r="B353" s="1"/>
      <c r="C353" s="1"/>
      <c r="D353" s="1"/>
      <c r="E353" s="1"/>
      <c r="F353" s="1"/>
      <c r="G353" s="1"/>
      <c r="H353" s="1"/>
      <c r="I353" s="1"/>
      <c r="J353" s="1"/>
      <c r="K353" s="1"/>
      <c r="L353" s="1"/>
      <c r="M353" s="1"/>
      <c r="N353" s="1"/>
      <c r="O353" s="1"/>
      <c r="P353" s="1"/>
      <c r="Q353" s="1"/>
      <c r="R353" s="1"/>
      <c r="S353" s="1"/>
      <c r="T353" s="1"/>
    </row>
    <row r="354" ht="15.75" customHeight="1">
      <c r="A354" s="1"/>
      <c r="B354" s="1"/>
      <c r="C354" s="1"/>
      <c r="D354" s="1"/>
      <c r="E354" s="1"/>
      <c r="F354" s="1"/>
      <c r="G354" s="1"/>
      <c r="H354" s="1"/>
      <c r="I354" s="1"/>
      <c r="J354" s="1"/>
      <c r="K354" s="1"/>
      <c r="L354" s="1"/>
      <c r="M354" s="1"/>
      <c r="N354" s="1"/>
      <c r="O354" s="1"/>
      <c r="P354" s="1"/>
      <c r="Q354" s="1"/>
      <c r="R354" s="1"/>
      <c r="S354" s="1"/>
      <c r="T354" s="1"/>
    </row>
    <row r="355" ht="15.75" customHeight="1">
      <c r="A355" s="1"/>
      <c r="B355" s="1"/>
      <c r="C355" s="1"/>
      <c r="D355" s="1"/>
      <c r="E355" s="1"/>
      <c r="F355" s="1"/>
      <c r="G355" s="1"/>
      <c r="H355" s="1"/>
      <c r="I355" s="1"/>
      <c r="J355" s="1"/>
      <c r="K355" s="1"/>
      <c r="L355" s="1"/>
      <c r="M355" s="1"/>
      <c r="N355" s="1"/>
      <c r="O355" s="1"/>
      <c r="P355" s="1"/>
      <c r="Q355" s="1"/>
      <c r="R355" s="1"/>
      <c r="S355" s="1"/>
      <c r="T355" s="1"/>
    </row>
    <row r="356" ht="15.75" customHeight="1">
      <c r="A356" s="1"/>
      <c r="B356" s="1"/>
      <c r="C356" s="1"/>
      <c r="D356" s="1"/>
      <c r="E356" s="1"/>
      <c r="F356" s="1"/>
      <c r="G356" s="1"/>
      <c r="H356" s="1"/>
      <c r="I356" s="1"/>
      <c r="J356" s="1"/>
      <c r="K356" s="1"/>
      <c r="L356" s="1"/>
      <c r="M356" s="1"/>
      <c r="N356" s="1"/>
      <c r="O356" s="1"/>
      <c r="P356" s="1"/>
      <c r="Q356" s="1"/>
      <c r="R356" s="1"/>
      <c r="S356" s="1"/>
      <c r="T356" s="1"/>
    </row>
    <row r="357" ht="15.75" customHeight="1">
      <c r="A357" s="1"/>
      <c r="B357" s="1"/>
      <c r="C357" s="1"/>
      <c r="D357" s="1"/>
      <c r="E357" s="1"/>
      <c r="F357" s="1"/>
      <c r="G357" s="1"/>
      <c r="H357" s="1"/>
      <c r="I357" s="1"/>
      <c r="J357" s="1"/>
      <c r="K357" s="1"/>
      <c r="L357" s="1"/>
      <c r="M357" s="1"/>
      <c r="N357" s="1"/>
      <c r="O357" s="1"/>
      <c r="P357" s="1"/>
      <c r="Q357" s="1"/>
      <c r="R357" s="1"/>
      <c r="S357" s="1"/>
      <c r="T357" s="1"/>
    </row>
    <row r="358" ht="15.75" customHeight="1">
      <c r="A358" s="1"/>
      <c r="B358" s="1"/>
      <c r="C358" s="1"/>
      <c r="D358" s="1"/>
      <c r="E358" s="1"/>
      <c r="F358" s="1"/>
      <c r="G358" s="1"/>
      <c r="H358" s="1"/>
      <c r="I358" s="1"/>
      <c r="J358" s="1"/>
      <c r="K358" s="1"/>
      <c r="L358" s="1"/>
      <c r="M358" s="1"/>
      <c r="N358" s="1"/>
      <c r="O358" s="1"/>
      <c r="P358" s="1"/>
      <c r="Q358" s="1"/>
      <c r="R358" s="1"/>
      <c r="S358" s="1"/>
      <c r="T358" s="1"/>
    </row>
    <row r="359" ht="15.75" customHeight="1">
      <c r="A359" s="1"/>
      <c r="B359" s="1"/>
      <c r="C359" s="1"/>
      <c r="D359" s="1"/>
      <c r="E359" s="1"/>
      <c r="F359" s="1"/>
      <c r="G359" s="1"/>
      <c r="H359" s="1"/>
      <c r="I359" s="1"/>
      <c r="J359" s="1"/>
      <c r="K359" s="1"/>
      <c r="L359" s="1"/>
      <c r="M359" s="1"/>
      <c r="N359" s="1"/>
      <c r="O359" s="1"/>
      <c r="P359" s="1"/>
      <c r="Q359" s="1"/>
      <c r="R359" s="1"/>
      <c r="S359" s="1"/>
      <c r="T359" s="1"/>
    </row>
    <row r="360" ht="15.75" customHeight="1">
      <c r="A360" s="1"/>
      <c r="B360" s="1"/>
      <c r="C360" s="1"/>
      <c r="D360" s="1"/>
      <c r="E360" s="1"/>
      <c r="F360" s="1"/>
      <c r="G360" s="1"/>
      <c r="H360" s="1"/>
      <c r="I360" s="1"/>
      <c r="J360" s="1"/>
      <c r="K360" s="1"/>
      <c r="L360" s="1"/>
      <c r="M360" s="1"/>
      <c r="N360" s="1"/>
      <c r="O360" s="1"/>
      <c r="P360" s="1"/>
      <c r="Q360" s="1"/>
      <c r="R360" s="1"/>
      <c r="S360" s="1"/>
      <c r="T360" s="1"/>
    </row>
    <row r="361" ht="15.75" customHeight="1">
      <c r="A361" s="1"/>
      <c r="B361" s="1"/>
      <c r="C361" s="1"/>
      <c r="D361" s="1"/>
      <c r="E361" s="1"/>
      <c r="F361" s="1"/>
      <c r="G361" s="1"/>
      <c r="H361" s="1"/>
      <c r="I361" s="1"/>
      <c r="J361" s="1"/>
      <c r="K361" s="1"/>
      <c r="L361" s="1"/>
      <c r="M361" s="1"/>
      <c r="N361" s="1"/>
      <c r="O361" s="1"/>
      <c r="P361" s="1"/>
      <c r="Q361" s="1"/>
      <c r="R361" s="1"/>
      <c r="S361" s="1"/>
      <c r="T361" s="1"/>
    </row>
    <row r="362" ht="15.75" customHeight="1">
      <c r="A362" s="1"/>
      <c r="B362" s="1"/>
      <c r="C362" s="1"/>
      <c r="D362" s="1"/>
      <c r="E362" s="1"/>
      <c r="F362" s="1"/>
      <c r="G362" s="1"/>
      <c r="H362" s="1"/>
      <c r="I362" s="1"/>
      <c r="J362" s="1"/>
      <c r="K362" s="1"/>
      <c r="L362" s="1"/>
      <c r="M362" s="1"/>
      <c r="N362" s="1"/>
      <c r="O362" s="1"/>
      <c r="P362" s="1"/>
      <c r="Q362" s="1"/>
      <c r="R362" s="1"/>
      <c r="S362" s="1"/>
      <c r="T362" s="1"/>
    </row>
    <row r="363" ht="15.75" customHeight="1">
      <c r="A363" s="1"/>
      <c r="B363" s="1"/>
      <c r="C363" s="1"/>
      <c r="D363" s="1"/>
      <c r="E363" s="1"/>
      <c r="F363" s="1"/>
      <c r="G363" s="1"/>
      <c r="H363" s="1"/>
      <c r="I363" s="1"/>
      <c r="J363" s="1"/>
      <c r="K363" s="1"/>
      <c r="L363" s="1"/>
      <c r="M363" s="1"/>
      <c r="N363" s="1"/>
      <c r="O363" s="1"/>
      <c r="P363" s="1"/>
      <c r="Q363" s="1"/>
      <c r="R363" s="1"/>
      <c r="S363" s="1"/>
      <c r="T363" s="1"/>
    </row>
    <row r="364" ht="15.75" customHeight="1">
      <c r="A364" s="1"/>
      <c r="B364" s="1"/>
      <c r="C364" s="1"/>
      <c r="D364" s="1"/>
      <c r="E364" s="1"/>
      <c r="F364" s="1"/>
      <c r="G364" s="1"/>
      <c r="H364" s="1"/>
      <c r="I364" s="1"/>
      <c r="J364" s="1"/>
      <c r="K364" s="1"/>
      <c r="L364" s="1"/>
      <c r="M364" s="1"/>
      <c r="N364" s="1"/>
      <c r="O364" s="1"/>
      <c r="P364" s="1"/>
      <c r="Q364" s="1"/>
      <c r="R364" s="1"/>
      <c r="S364" s="1"/>
      <c r="T364" s="1"/>
    </row>
    <row r="365" ht="15.75" customHeight="1">
      <c r="A365" s="1"/>
      <c r="B365" s="1"/>
      <c r="C365" s="1"/>
      <c r="D365" s="1"/>
      <c r="E365" s="1"/>
      <c r="F365" s="1"/>
      <c r="G365" s="1"/>
      <c r="H365" s="1"/>
      <c r="I365" s="1"/>
      <c r="J365" s="1"/>
      <c r="K365" s="1"/>
      <c r="L365" s="1"/>
      <c r="M365" s="1"/>
      <c r="N365" s="1"/>
      <c r="O365" s="1"/>
      <c r="P365" s="1"/>
      <c r="Q365" s="1"/>
      <c r="R365" s="1"/>
      <c r="S365" s="1"/>
      <c r="T365" s="1"/>
    </row>
    <row r="366" ht="15.75" customHeight="1">
      <c r="A366" s="1"/>
      <c r="B366" s="1"/>
      <c r="C366" s="1"/>
      <c r="D366" s="1"/>
      <c r="E366" s="1"/>
      <c r="F366" s="1"/>
      <c r="G366" s="1"/>
      <c r="H366" s="1"/>
      <c r="I366" s="1"/>
      <c r="J366" s="1"/>
      <c r="K366" s="1"/>
      <c r="L366" s="1"/>
      <c r="M366" s="1"/>
      <c r="N366" s="1"/>
      <c r="O366" s="1"/>
      <c r="P366" s="1"/>
      <c r="Q366" s="1"/>
      <c r="R366" s="1"/>
      <c r="S366" s="1"/>
      <c r="T366" s="1"/>
    </row>
    <row r="367" ht="15.75" customHeight="1">
      <c r="A367" s="1"/>
      <c r="B367" s="1"/>
      <c r="C367" s="1"/>
      <c r="D367" s="1"/>
      <c r="E367" s="1"/>
      <c r="F367" s="1"/>
      <c r="G367" s="1"/>
      <c r="H367" s="1"/>
      <c r="I367" s="1"/>
      <c r="J367" s="1"/>
      <c r="K367" s="1"/>
      <c r="L367" s="1"/>
      <c r="M367" s="1"/>
      <c r="N367" s="1"/>
      <c r="O367" s="1"/>
      <c r="P367" s="1"/>
      <c r="Q367" s="1"/>
      <c r="R367" s="1"/>
      <c r="S367" s="1"/>
      <c r="T367" s="1"/>
    </row>
    <row r="368" ht="15.75" customHeight="1">
      <c r="A368" s="1"/>
      <c r="B368" s="1"/>
      <c r="C368" s="1"/>
      <c r="D368" s="1"/>
      <c r="E368" s="1"/>
      <c r="F368" s="1"/>
      <c r="G368" s="1"/>
      <c r="H368" s="1"/>
      <c r="I368" s="1"/>
      <c r="J368" s="1"/>
      <c r="K368" s="1"/>
      <c r="L368" s="1"/>
      <c r="M368" s="1"/>
      <c r="N368" s="1"/>
      <c r="O368" s="1"/>
      <c r="P368" s="1"/>
      <c r="Q368" s="1"/>
      <c r="R368" s="1"/>
      <c r="S368" s="1"/>
      <c r="T368" s="1"/>
    </row>
    <row r="369" ht="15.75" customHeight="1">
      <c r="A369" s="1"/>
      <c r="B369" s="1"/>
      <c r="C369" s="1"/>
      <c r="D369" s="1"/>
      <c r="E369" s="1"/>
      <c r="F369" s="1"/>
      <c r="G369" s="1"/>
      <c r="H369" s="1"/>
      <c r="I369" s="1"/>
      <c r="J369" s="1"/>
      <c r="K369" s="1"/>
      <c r="L369" s="1"/>
      <c r="M369" s="1"/>
      <c r="N369" s="1"/>
      <c r="O369" s="1"/>
      <c r="P369" s="1"/>
      <c r="Q369" s="1"/>
      <c r="R369" s="1"/>
      <c r="S369" s="1"/>
      <c r="T369" s="1"/>
    </row>
    <row r="370" ht="15.75" customHeight="1">
      <c r="A370" s="1"/>
      <c r="B370" s="1"/>
      <c r="C370" s="1"/>
      <c r="D370" s="1"/>
      <c r="E370" s="1"/>
      <c r="F370" s="1"/>
      <c r="G370" s="1"/>
      <c r="H370" s="1"/>
      <c r="I370" s="1"/>
      <c r="J370" s="1"/>
      <c r="K370" s="1"/>
      <c r="L370" s="1"/>
      <c r="M370" s="1"/>
      <c r="N370" s="1"/>
      <c r="O370" s="1"/>
      <c r="P370" s="1"/>
      <c r="Q370" s="1"/>
      <c r="R370" s="1"/>
      <c r="S370" s="1"/>
      <c r="T370" s="1"/>
    </row>
    <row r="371" ht="15.75" customHeight="1">
      <c r="A371" s="1"/>
      <c r="B371" s="1"/>
      <c r="C371" s="1"/>
      <c r="D371" s="1"/>
      <c r="E371" s="1"/>
      <c r="F371" s="1"/>
      <c r="G371" s="1"/>
      <c r="H371" s="1"/>
      <c r="I371" s="1"/>
      <c r="J371" s="1"/>
      <c r="K371" s="1"/>
      <c r="L371" s="1"/>
      <c r="M371" s="1"/>
      <c r="N371" s="1"/>
      <c r="O371" s="1"/>
      <c r="P371" s="1"/>
      <c r="Q371" s="1"/>
      <c r="R371" s="1"/>
      <c r="S371" s="1"/>
      <c r="T371" s="1"/>
    </row>
    <row r="372" ht="15.75" customHeight="1">
      <c r="A372" s="1"/>
      <c r="B372" s="1"/>
      <c r="C372" s="1"/>
      <c r="D372" s="1"/>
      <c r="E372" s="1"/>
      <c r="F372" s="1"/>
      <c r="G372" s="1"/>
      <c r="H372" s="1"/>
      <c r="I372" s="1"/>
      <c r="J372" s="1"/>
      <c r="K372" s="1"/>
      <c r="L372" s="1"/>
      <c r="M372" s="1"/>
      <c r="N372" s="1"/>
      <c r="O372" s="1"/>
      <c r="P372" s="1"/>
      <c r="Q372" s="1"/>
      <c r="R372" s="1"/>
      <c r="S372" s="1"/>
      <c r="T372" s="1"/>
    </row>
    <row r="373" ht="15.75" customHeight="1">
      <c r="A373" s="1"/>
      <c r="B373" s="1"/>
      <c r="C373" s="1"/>
      <c r="D373" s="1"/>
      <c r="E373" s="1"/>
      <c r="F373" s="1"/>
      <c r="G373" s="1"/>
      <c r="H373" s="1"/>
      <c r="I373" s="1"/>
      <c r="J373" s="1"/>
      <c r="K373" s="1"/>
      <c r="L373" s="1"/>
      <c r="M373" s="1"/>
      <c r="N373" s="1"/>
      <c r="O373" s="1"/>
      <c r="P373" s="1"/>
      <c r="Q373" s="1"/>
      <c r="R373" s="1"/>
      <c r="S373" s="1"/>
      <c r="T373" s="1"/>
    </row>
    <row r="374" ht="15.75" customHeight="1">
      <c r="A374" s="1"/>
      <c r="B374" s="1"/>
      <c r="C374" s="1"/>
      <c r="D374" s="1"/>
      <c r="E374" s="1"/>
      <c r="F374" s="1"/>
      <c r="G374" s="1"/>
      <c r="H374" s="1"/>
      <c r="I374" s="1"/>
      <c r="J374" s="1"/>
      <c r="K374" s="1"/>
      <c r="L374" s="1"/>
      <c r="M374" s="1"/>
      <c r="N374" s="1"/>
      <c r="O374" s="1"/>
      <c r="P374" s="1"/>
      <c r="Q374" s="1"/>
      <c r="R374" s="1"/>
      <c r="S374" s="1"/>
      <c r="T374" s="1"/>
    </row>
    <row r="375" ht="15.75" customHeight="1">
      <c r="A375" s="1"/>
      <c r="B375" s="1"/>
      <c r="C375" s="1"/>
      <c r="D375" s="1"/>
      <c r="E375" s="1"/>
      <c r="F375" s="1"/>
      <c r="G375" s="1"/>
      <c r="H375" s="1"/>
      <c r="I375" s="1"/>
      <c r="J375" s="1"/>
      <c r="K375" s="1"/>
      <c r="L375" s="1"/>
      <c r="M375" s="1"/>
      <c r="N375" s="1"/>
      <c r="O375" s="1"/>
      <c r="P375" s="1"/>
      <c r="Q375" s="1"/>
      <c r="R375" s="1"/>
      <c r="S375" s="1"/>
      <c r="T375" s="1"/>
    </row>
    <row r="376" ht="15.75" customHeight="1">
      <c r="A376" s="1"/>
      <c r="B376" s="1"/>
      <c r="C376" s="1"/>
      <c r="D376" s="1"/>
      <c r="E376" s="1"/>
      <c r="F376" s="1"/>
      <c r="G376" s="1"/>
      <c r="H376" s="1"/>
      <c r="I376" s="1"/>
      <c r="J376" s="1"/>
      <c r="K376" s="1"/>
      <c r="L376" s="1"/>
      <c r="M376" s="1"/>
      <c r="N376" s="1"/>
      <c r="O376" s="1"/>
      <c r="P376" s="1"/>
      <c r="Q376" s="1"/>
      <c r="R376" s="1"/>
      <c r="S376" s="1"/>
      <c r="T376" s="1"/>
    </row>
    <row r="377" ht="15.75" customHeight="1">
      <c r="A377" s="1"/>
      <c r="B377" s="1"/>
      <c r="C377" s="1"/>
      <c r="D377" s="1"/>
      <c r="E377" s="1"/>
      <c r="F377" s="1"/>
      <c r="G377" s="1"/>
      <c r="H377" s="1"/>
      <c r="I377" s="1"/>
      <c r="J377" s="1"/>
      <c r="K377" s="1"/>
      <c r="L377" s="1"/>
      <c r="M377" s="1"/>
      <c r="N377" s="1"/>
      <c r="O377" s="1"/>
      <c r="P377" s="1"/>
      <c r="Q377" s="1"/>
      <c r="R377" s="1"/>
      <c r="S377" s="1"/>
      <c r="T377" s="1"/>
    </row>
    <row r="378" ht="15.75" customHeight="1">
      <c r="A378" s="1"/>
      <c r="B378" s="1"/>
      <c r="C378" s="1"/>
      <c r="D378" s="1"/>
      <c r="E378" s="1"/>
      <c r="F378" s="1"/>
      <c r="G378" s="1"/>
      <c r="H378" s="1"/>
      <c r="I378" s="1"/>
      <c r="J378" s="1"/>
      <c r="K378" s="1"/>
      <c r="L378" s="1"/>
      <c r="M378" s="1"/>
      <c r="N378" s="1"/>
      <c r="O378" s="1"/>
      <c r="P378" s="1"/>
      <c r="Q378" s="1"/>
      <c r="R378" s="1"/>
      <c r="S378" s="1"/>
      <c r="T378" s="1"/>
    </row>
    <row r="379" ht="15.75" customHeight="1">
      <c r="A379" s="1"/>
      <c r="B379" s="1"/>
      <c r="C379" s="1"/>
      <c r="D379" s="1"/>
      <c r="E379" s="1"/>
      <c r="F379" s="1"/>
      <c r="G379" s="1"/>
      <c r="H379" s="1"/>
      <c r="I379" s="1"/>
      <c r="J379" s="1"/>
      <c r="K379" s="1"/>
      <c r="L379" s="1"/>
      <c r="M379" s="1"/>
      <c r="N379" s="1"/>
      <c r="O379" s="1"/>
      <c r="P379" s="1"/>
      <c r="Q379" s="1"/>
      <c r="R379" s="1"/>
      <c r="S379" s="1"/>
      <c r="T379" s="1"/>
    </row>
    <row r="380" ht="15.75" customHeight="1">
      <c r="A380" s="1"/>
      <c r="B380" s="1"/>
      <c r="C380" s="1"/>
      <c r="D380" s="1"/>
      <c r="E380" s="1"/>
      <c r="F380" s="1"/>
      <c r="G380" s="1"/>
      <c r="H380" s="1"/>
      <c r="I380" s="1"/>
      <c r="J380" s="1"/>
      <c r="K380" s="1"/>
      <c r="L380" s="1"/>
      <c r="M380" s="1"/>
      <c r="N380" s="1"/>
      <c r="O380" s="1"/>
      <c r="P380" s="1"/>
      <c r="Q380" s="1"/>
      <c r="R380" s="1"/>
      <c r="S380" s="1"/>
      <c r="T380" s="1"/>
    </row>
    <row r="381" ht="15.75" customHeight="1">
      <c r="A381" s="1"/>
      <c r="B381" s="1"/>
      <c r="C381" s="1"/>
      <c r="D381" s="1"/>
      <c r="E381" s="1"/>
      <c r="F381" s="1"/>
      <c r="G381" s="1"/>
      <c r="H381" s="1"/>
      <c r="I381" s="1"/>
      <c r="J381" s="1"/>
      <c r="K381" s="1"/>
      <c r="L381" s="1"/>
      <c r="M381" s="1"/>
      <c r="N381" s="1"/>
      <c r="O381" s="1"/>
      <c r="P381" s="1"/>
      <c r="Q381" s="1"/>
      <c r="R381" s="1"/>
      <c r="S381" s="1"/>
      <c r="T381" s="1"/>
    </row>
    <row r="382" ht="15.75" customHeight="1">
      <c r="A382" s="1"/>
      <c r="B382" s="1"/>
      <c r="C382" s="1"/>
      <c r="D382" s="1"/>
      <c r="E382" s="1"/>
      <c r="F382" s="1"/>
      <c r="G382" s="1"/>
      <c r="H382" s="1"/>
      <c r="I382" s="1"/>
      <c r="J382" s="1"/>
      <c r="K382" s="1"/>
      <c r="L382" s="1"/>
      <c r="M382" s="1"/>
      <c r="N382" s="1"/>
      <c r="O382" s="1"/>
      <c r="P382" s="1"/>
      <c r="Q382" s="1"/>
      <c r="R382" s="1"/>
      <c r="S382" s="1"/>
      <c r="T382" s="1"/>
    </row>
    <row r="383" ht="15.75" customHeight="1">
      <c r="A383" s="1"/>
      <c r="B383" s="1"/>
      <c r="C383" s="1"/>
      <c r="D383" s="1"/>
      <c r="E383" s="1"/>
      <c r="F383" s="1"/>
      <c r="G383" s="1"/>
      <c r="H383" s="1"/>
      <c r="I383" s="1"/>
      <c r="J383" s="1"/>
      <c r="K383" s="1"/>
      <c r="L383" s="1"/>
      <c r="M383" s="1"/>
      <c r="N383" s="1"/>
      <c r="O383" s="1"/>
      <c r="P383" s="1"/>
      <c r="Q383" s="1"/>
      <c r="R383" s="1"/>
      <c r="S383" s="1"/>
      <c r="T383" s="1"/>
    </row>
    <row r="384" ht="15.75" customHeight="1">
      <c r="A384" s="1"/>
      <c r="B384" s="1"/>
      <c r="C384" s="1"/>
      <c r="D384" s="1"/>
      <c r="E384" s="1"/>
      <c r="F384" s="1"/>
      <c r="G384" s="1"/>
      <c r="H384" s="1"/>
      <c r="I384" s="1"/>
      <c r="J384" s="1"/>
      <c r="K384" s="1"/>
      <c r="L384" s="1"/>
      <c r="M384" s="1"/>
      <c r="N384" s="1"/>
      <c r="O384" s="1"/>
      <c r="P384" s="1"/>
      <c r="Q384" s="1"/>
      <c r="R384" s="1"/>
      <c r="S384" s="1"/>
      <c r="T384" s="1"/>
    </row>
    <row r="385" ht="15.75" customHeight="1">
      <c r="A385" s="1"/>
      <c r="B385" s="1"/>
      <c r="C385" s="1"/>
      <c r="D385" s="1"/>
      <c r="E385" s="1"/>
      <c r="F385" s="1"/>
      <c r="G385" s="1"/>
      <c r="H385" s="1"/>
      <c r="I385" s="1"/>
      <c r="J385" s="1"/>
      <c r="K385" s="1"/>
      <c r="L385" s="1"/>
      <c r="M385" s="1"/>
      <c r="N385" s="1"/>
      <c r="O385" s="1"/>
      <c r="P385" s="1"/>
      <c r="Q385" s="1"/>
      <c r="R385" s="1"/>
      <c r="S385" s="1"/>
      <c r="T385" s="1"/>
    </row>
    <row r="386" ht="15.75" customHeight="1">
      <c r="A386" s="1"/>
      <c r="B386" s="1"/>
      <c r="C386" s="1"/>
      <c r="D386" s="1"/>
      <c r="E386" s="1"/>
      <c r="F386" s="1"/>
      <c r="G386" s="1"/>
      <c r="H386" s="1"/>
      <c r="I386" s="1"/>
      <c r="J386" s="1"/>
      <c r="K386" s="1"/>
      <c r="L386" s="1"/>
      <c r="M386" s="1"/>
      <c r="N386" s="1"/>
      <c r="O386" s="1"/>
      <c r="P386" s="1"/>
      <c r="Q386" s="1"/>
      <c r="R386" s="1"/>
      <c r="S386" s="1"/>
      <c r="T386" s="1"/>
    </row>
    <row r="387" ht="15.75" customHeight="1">
      <c r="A387" s="1"/>
      <c r="B387" s="1"/>
      <c r="C387" s="1"/>
      <c r="D387" s="1"/>
      <c r="E387" s="1"/>
      <c r="F387" s="1"/>
      <c r="G387" s="1"/>
      <c r="H387" s="1"/>
      <c r="I387" s="1"/>
      <c r="J387" s="1"/>
      <c r="K387" s="1"/>
      <c r="L387" s="1"/>
      <c r="M387" s="1"/>
      <c r="N387" s="1"/>
      <c r="O387" s="1"/>
      <c r="P387" s="1"/>
      <c r="Q387" s="1"/>
      <c r="R387" s="1"/>
      <c r="S387" s="1"/>
      <c r="T387" s="1"/>
    </row>
    <row r="388" ht="15.75" customHeight="1">
      <c r="A388" s="1"/>
      <c r="B388" s="1"/>
      <c r="C388" s="1"/>
      <c r="D388" s="1"/>
      <c r="E388" s="1"/>
      <c r="F388" s="1"/>
      <c r="G388" s="1"/>
      <c r="H388" s="1"/>
      <c r="I388" s="1"/>
      <c r="J388" s="1"/>
      <c r="K388" s="1"/>
      <c r="L388" s="1"/>
      <c r="M388" s="1"/>
      <c r="N388" s="1"/>
      <c r="O388" s="1"/>
      <c r="P388" s="1"/>
      <c r="Q388" s="1"/>
      <c r="R388" s="1"/>
      <c r="S388" s="1"/>
      <c r="T388" s="1"/>
    </row>
    <row r="389" ht="15.75" customHeight="1">
      <c r="A389" s="1"/>
      <c r="B389" s="1"/>
      <c r="C389" s="1"/>
      <c r="D389" s="1"/>
      <c r="E389" s="1"/>
      <c r="F389" s="1"/>
      <c r="G389" s="1"/>
      <c r="H389" s="1"/>
      <c r="I389" s="1"/>
      <c r="J389" s="1"/>
      <c r="K389" s="1"/>
      <c r="L389" s="1"/>
      <c r="M389" s="1"/>
      <c r="N389" s="1"/>
      <c r="O389" s="1"/>
      <c r="P389" s="1"/>
      <c r="Q389" s="1"/>
      <c r="R389" s="1"/>
      <c r="S389" s="1"/>
      <c r="T389" s="1"/>
    </row>
    <row r="390" ht="15.75" customHeight="1">
      <c r="A390" s="1"/>
      <c r="B390" s="1"/>
      <c r="C390" s="1"/>
      <c r="D390" s="1"/>
      <c r="E390" s="1"/>
      <c r="F390" s="1"/>
      <c r="G390" s="1"/>
      <c r="H390" s="1"/>
      <c r="I390" s="1"/>
      <c r="J390" s="1"/>
      <c r="K390" s="1"/>
      <c r="L390" s="1"/>
      <c r="M390" s="1"/>
      <c r="N390" s="1"/>
      <c r="O390" s="1"/>
      <c r="P390" s="1"/>
      <c r="Q390" s="1"/>
      <c r="R390" s="1"/>
      <c r="S390" s="1"/>
      <c r="T390" s="1"/>
    </row>
    <row r="391" ht="15.75" customHeight="1">
      <c r="A391" s="1"/>
      <c r="B391" s="1"/>
      <c r="C391" s="1"/>
      <c r="D391" s="1"/>
      <c r="E391" s="1"/>
      <c r="F391" s="1"/>
      <c r="G391" s="1"/>
      <c r="H391" s="1"/>
      <c r="I391" s="1"/>
      <c r="J391" s="1"/>
      <c r="K391" s="1"/>
      <c r="L391" s="1"/>
      <c r="M391" s="1"/>
      <c r="N391" s="1"/>
      <c r="O391" s="1"/>
      <c r="P391" s="1"/>
      <c r="Q391" s="1"/>
      <c r="R391" s="1"/>
      <c r="S391" s="1"/>
      <c r="T391" s="1"/>
    </row>
    <row r="392" ht="15.75" customHeight="1">
      <c r="A392" s="1"/>
      <c r="B392" s="1"/>
      <c r="C392" s="1"/>
      <c r="D392" s="1"/>
      <c r="E392" s="1"/>
      <c r="F392" s="1"/>
      <c r="G392" s="1"/>
      <c r="H392" s="1"/>
      <c r="I392" s="1"/>
      <c r="J392" s="1"/>
      <c r="K392" s="1"/>
      <c r="L392" s="1"/>
      <c r="M392" s="1"/>
      <c r="N392" s="1"/>
      <c r="O392" s="1"/>
      <c r="P392" s="1"/>
      <c r="Q392" s="1"/>
      <c r="R392" s="1"/>
      <c r="S392" s="1"/>
      <c r="T392" s="1"/>
    </row>
    <row r="393" ht="15.75" customHeight="1">
      <c r="A393" s="1"/>
      <c r="B393" s="1"/>
      <c r="C393" s="1"/>
      <c r="D393" s="1"/>
      <c r="E393" s="1"/>
      <c r="F393" s="1"/>
      <c r="G393" s="1"/>
      <c r="H393" s="1"/>
      <c r="I393" s="1"/>
      <c r="J393" s="1"/>
      <c r="K393" s="1"/>
      <c r="L393" s="1"/>
      <c r="M393" s="1"/>
      <c r="N393" s="1"/>
      <c r="O393" s="1"/>
      <c r="P393" s="1"/>
      <c r="Q393" s="1"/>
      <c r="R393" s="1"/>
      <c r="S393" s="1"/>
      <c r="T393" s="1"/>
    </row>
    <row r="394" ht="15.75" customHeight="1">
      <c r="A394" s="1"/>
      <c r="B394" s="1"/>
      <c r="C394" s="1"/>
      <c r="D394" s="1"/>
      <c r="E394" s="1"/>
      <c r="F394" s="1"/>
      <c r="G394" s="1"/>
      <c r="H394" s="1"/>
      <c r="I394" s="1"/>
      <c r="J394" s="1"/>
      <c r="K394" s="1"/>
      <c r="L394" s="1"/>
      <c r="M394" s="1"/>
      <c r="N394" s="1"/>
      <c r="O394" s="1"/>
      <c r="P394" s="1"/>
      <c r="Q394" s="1"/>
      <c r="R394" s="1"/>
      <c r="S394" s="1"/>
      <c r="T394" s="1"/>
    </row>
    <row r="395" ht="15.75" customHeight="1">
      <c r="A395" s="1"/>
      <c r="B395" s="1"/>
      <c r="C395" s="1"/>
      <c r="D395" s="1"/>
      <c r="E395" s="1"/>
      <c r="F395" s="1"/>
      <c r="G395" s="1"/>
      <c r="H395" s="1"/>
      <c r="I395" s="1"/>
      <c r="J395" s="1"/>
      <c r="K395" s="1"/>
      <c r="L395" s="1"/>
      <c r="M395" s="1"/>
      <c r="N395" s="1"/>
      <c r="O395" s="1"/>
      <c r="P395" s="1"/>
      <c r="Q395" s="1"/>
      <c r="R395" s="1"/>
      <c r="S395" s="1"/>
      <c r="T395" s="1"/>
    </row>
    <row r="396" ht="15.75" customHeight="1">
      <c r="A396" s="1"/>
      <c r="B396" s="1"/>
      <c r="C396" s="1"/>
      <c r="D396" s="1"/>
      <c r="E396" s="1"/>
      <c r="F396" s="1"/>
      <c r="G396" s="1"/>
      <c r="H396" s="1"/>
      <c r="I396" s="1"/>
      <c r="J396" s="1"/>
      <c r="K396" s="1"/>
      <c r="L396" s="1"/>
      <c r="M396" s="1"/>
      <c r="N396" s="1"/>
      <c r="O396" s="1"/>
      <c r="P396" s="1"/>
      <c r="Q396" s="1"/>
      <c r="R396" s="1"/>
      <c r="S396" s="1"/>
      <c r="T396" s="1"/>
    </row>
    <row r="397" ht="15.75" customHeight="1">
      <c r="A397" s="1"/>
      <c r="B397" s="1"/>
      <c r="C397" s="1"/>
      <c r="D397" s="1"/>
      <c r="E397" s="1"/>
      <c r="F397" s="1"/>
      <c r="G397" s="1"/>
      <c r="H397" s="1"/>
      <c r="I397" s="1"/>
      <c r="J397" s="1"/>
      <c r="K397" s="1"/>
      <c r="L397" s="1"/>
      <c r="M397" s="1"/>
      <c r="N397" s="1"/>
      <c r="O397" s="1"/>
      <c r="P397" s="1"/>
      <c r="Q397" s="1"/>
      <c r="R397" s="1"/>
      <c r="S397" s="1"/>
      <c r="T397" s="1"/>
    </row>
    <row r="398" ht="15.75" customHeight="1">
      <c r="A398" s="1"/>
      <c r="B398" s="1"/>
      <c r="C398" s="1"/>
      <c r="D398" s="1"/>
      <c r="E398" s="1"/>
      <c r="F398" s="1"/>
      <c r="G398" s="1"/>
      <c r="H398" s="1"/>
      <c r="I398" s="1"/>
      <c r="J398" s="1"/>
      <c r="K398" s="1"/>
      <c r="L398" s="1"/>
      <c r="M398" s="1"/>
      <c r="N398" s="1"/>
      <c r="O398" s="1"/>
      <c r="P398" s="1"/>
      <c r="Q398" s="1"/>
      <c r="R398" s="1"/>
      <c r="S398" s="1"/>
      <c r="T398" s="1"/>
    </row>
    <row r="399" ht="15.75" customHeight="1">
      <c r="A399" s="1"/>
      <c r="B399" s="1"/>
      <c r="C399" s="1"/>
      <c r="D399" s="1"/>
      <c r="E399" s="1"/>
      <c r="F399" s="1"/>
      <c r="G399" s="1"/>
      <c r="H399" s="1"/>
      <c r="I399" s="1"/>
      <c r="J399" s="1"/>
      <c r="K399" s="1"/>
      <c r="L399" s="1"/>
      <c r="M399" s="1"/>
      <c r="N399" s="1"/>
      <c r="O399" s="1"/>
      <c r="P399" s="1"/>
      <c r="Q399" s="1"/>
      <c r="R399" s="1"/>
      <c r="S399" s="1"/>
      <c r="T399" s="1"/>
    </row>
    <row r="400" ht="15.75" customHeight="1">
      <c r="A400" s="1"/>
      <c r="B400" s="1"/>
      <c r="C400" s="1"/>
      <c r="D400" s="1"/>
      <c r="E400" s="1"/>
      <c r="F400" s="1"/>
      <c r="G400" s="1"/>
      <c r="H400" s="1"/>
      <c r="I400" s="1"/>
      <c r="J400" s="1"/>
      <c r="K400" s="1"/>
      <c r="L400" s="1"/>
      <c r="M400" s="1"/>
      <c r="N400" s="1"/>
      <c r="O400" s="1"/>
      <c r="P400" s="1"/>
      <c r="Q400" s="1"/>
      <c r="R400" s="1"/>
      <c r="S400" s="1"/>
      <c r="T400" s="1"/>
    </row>
    <row r="401" ht="15.75" customHeight="1">
      <c r="A401" s="1"/>
      <c r="B401" s="1"/>
      <c r="C401" s="1"/>
      <c r="D401" s="1"/>
      <c r="E401" s="1"/>
      <c r="F401" s="1"/>
      <c r="G401" s="1"/>
      <c r="H401" s="1"/>
      <c r="I401" s="1"/>
      <c r="J401" s="1"/>
      <c r="K401" s="1"/>
      <c r="L401" s="1"/>
      <c r="M401" s="1"/>
      <c r="N401" s="1"/>
      <c r="O401" s="1"/>
      <c r="P401" s="1"/>
      <c r="Q401" s="1"/>
      <c r="R401" s="1"/>
      <c r="S401" s="1"/>
      <c r="T401" s="1"/>
    </row>
    <row r="402" ht="15.75" customHeight="1">
      <c r="A402" s="1"/>
      <c r="B402" s="1"/>
      <c r="C402" s="1"/>
      <c r="D402" s="1"/>
      <c r="E402" s="1"/>
      <c r="F402" s="1"/>
      <c r="G402" s="1"/>
      <c r="H402" s="1"/>
      <c r="I402" s="1"/>
      <c r="J402" s="1"/>
      <c r="K402" s="1"/>
      <c r="L402" s="1"/>
      <c r="M402" s="1"/>
      <c r="N402" s="1"/>
      <c r="O402" s="1"/>
      <c r="P402" s="1"/>
      <c r="Q402" s="1"/>
      <c r="R402" s="1"/>
      <c r="S402" s="1"/>
      <c r="T402" s="1"/>
    </row>
    <row r="403" ht="15.75" customHeight="1">
      <c r="A403" s="1"/>
      <c r="B403" s="1"/>
      <c r="C403" s="1"/>
      <c r="D403" s="1"/>
      <c r="E403" s="1"/>
      <c r="F403" s="1"/>
      <c r="G403" s="1"/>
      <c r="H403" s="1"/>
      <c r="I403" s="1"/>
      <c r="J403" s="1"/>
      <c r="K403" s="1"/>
      <c r="L403" s="1"/>
      <c r="M403" s="1"/>
      <c r="N403" s="1"/>
      <c r="O403" s="1"/>
      <c r="P403" s="1"/>
      <c r="Q403" s="1"/>
      <c r="R403" s="1"/>
      <c r="S403" s="1"/>
      <c r="T403" s="1"/>
    </row>
    <row r="404" ht="15.75" customHeight="1">
      <c r="A404" s="1"/>
      <c r="B404" s="1"/>
      <c r="C404" s="1"/>
      <c r="D404" s="1"/>
      <c r="E404" s="1"/>
      <c r="F404" s="1"/>
      <c r="G404" s="1"/>
      <c r="H404" s="1"/>
      <c r="I404" s="1"/>
      <c r="J404" s="1"/>
      <c r="K404" s="1"/>
      <c r="L404" s="1"/>
      <c r="M404" s="1"/>
      <c r="N404" s="1"/>
      <c r="O404" s="1"/>
      <c r="P404" s="1"/>
      <c r="Q404" s="1"/>
      <c r="R404" s="1"/>
      <c r="S404" s="1"/>
      <c r="T404" s="1"/>
    </row>
    <row r="405" ht="15.75" customHeight="1">
      <c r="A405" s="1"/>
      <c r="B405" s="1"/>
      <c r="C405" s="1"/>
      <c r="D405" s="1"/>
      <c r="E405" s="1"/>
      <c r="F405" s="1"/>
      <c r="G405" s="1"/>
      <c r="H405" s="1"/>
      <c r="I405" s="1"/>
      <c r="J405" s="1"/>
      <c r="K405" s="1"/>
      <c r="L405" s="1"/>
      <c r="M405" s="1"/>
      <c r="N405" s="1"/>
      <c r="O405" s="1"/>
      <c r="P405" s="1"/>
      <c r="Q405" s="1"/>
      <c r="R405" s="1"/>
      <c r="S405" s="1"/>
      <c r="T405" s="1"/>
    </row>
    <row r="406" ht="15.75" customHeight="1">
      <c r="A406" s="1"/>
      <c r="B406" s="1"/>
      <c r="C406" s="1"/>
      <c r="D406" s="1"/>
      <c r="E406" s="1"/>
      <c r="F406" s="1"/>
      <c r="G406" s="1"/>
      <c r="H406" s="1"/>
      <c r="I406" s="1"/>
      <c r="J406" s="1"/>
      <c r="K406" s="1"/>
      <c r="L406" s="1"/>
      <c r="M406" s="1"/>
      <c r="N406" s="1"/>
      <c r="O406" s="1"/>
      <c r="P406" s="1"/>
      <c r="Q406" s="1"/>
      <c r="R406" s="1"/>
      <c r="S406" s="1"/>
      <c r="T406" s="1"/>
    </row>
    <row r="407" ht="15.75" customHeight="1">
      <c r="A407" s="1"/>
      <c r="B407" s="1"/>
      <c r="C407" s="1"/>
      <c r="D407" s="1"/>
      <c r="E407" s="1"/>
      <c r="F407" s="1"/>
      <c r="G407" s="1"/>
      <c r="H407" s="1"/>
      <c r="I407" s="1"/>
      <c r="J407" s="1"/>
      <c r="K407" s="1"/>
      <c r="L407" s="1"/>
      <c r="M407" s="1"/>
      <c r="N407" s="1"/>
      <c r="O407" s="1"/>
      <c r="P407" s="1"/>
      <c r="Q407" s="1"/>
      <c r="R407" s="1"/>
      <c r="S407" s="1"/>
      <c r="T407" s="1"/>
    </row>
    <row r="408" ht="15.75" customHeight="1">
      <c r="A408" s="1"/>
      <c r="B408" s="1"/>
      <c r="C408" s="1"/>
      <c r="D408" s="1"/>
      <c r="E408" s="1"/>
      <c r="F408" s="1"/>
      <c r="G408" s="1"/>
      <c r="H408" s="1"/>
      <c r="I408" s="1"/>
      <c r="J408" s="1"/>
      <c r="K408" s="1"/>
      <c r="L408" s="1"/>
      <c r="M408" s="1"/>
      <c r="N408" s="1"/>
      <c r="O408" s="1"/>
      <c r="P408" s="1"/>
      <c r="Q408" s="1"/>
      <c r="R408" s="1"/>
      <c r="S408" s="1"/>
      <c r="T408" s="1"/>
    </row>
    <row r="409" ht="15.75" customHeight="1">
      <c r="A409" s="1"/>
      <c r="B409" s="1"/>
      <c r="C409" s="1"/>
      <c r="D409" s="1"/>
      <c r="E409" s="1"/>
      <c r="F409" s="1"/>
      <c r="G409" s="1"/>
      <c r="H409" s="1"/>
      <c r="I409" s="1"/>
      <c r="J409" s="1"/>
      <c r="K409" s="1"/>
      <c r="L409" s="1"/>
      <c r="M409" s="1"/>
      <c r="N409" s="1"/>
      <c r="O409" s="1"/>
      <c r="P409" s="1"/>
      <c r="Q409" s="1"/>
      <c r="R409" s="1"/>
      <c r="S409" s="1"/>
      <c r="T409" s="1"/>
    </row>
    <row r="410" ht="15.75" customHeight="1">
      <c r="A410" s="1"/>
      <c r="B410" s="1"/>
      <c r="C410" s="1"/>
      <c r="D410" s="1"/>
      <c r="E410" s="1"/>
      <c r="F410" s="1"/>
      <c r="G410" s="1"/>
      <c r="H410" s="1"/>
      <c r="I410" s="1"/>
      <c r="J410" s="1"/>
      <c r="K410" s="1"/>
      <c r="L410" s="1"/>
      <c r="M410" s="1"/>
      <c r="N410" s="1"/>
      <c r="O410" s="1"/>
      <c r="P410" s="1"/>
      <c r="Q410" s="1"/>
      <c r="R410" s="1"/>
      <c r="S410" s="1"/>
      <c r="T410" s="1"/>
    </row>
    <row r="411" ht="15.75" customHeight="1">
      <c r="A411" s="1"/>
      <c r="B411" s="1"/>
      <c r="C411" s="1"/>
      <c r="D411" s="1"/>
      <c r="E411" s="1"/>
      <c r="F411" s="1"/>
      <c r="G411" s="1"/>
      <c r="H411" s="1"/>
      <c r="I411" s="1"/>
      <c r="J411" s="1"/>
      <c r="K411" s="1"/>
      <c r="L411" s="1"/>
      <c r="M411" s="1"/>
      <c r="N411" s="1"/>
      <c r="O411" s="1"/>
      <c r="P411" s="1"/>
      <c r="Q411" s="1"/>
      <c r="R411" s="1"/>
      <c r="S411" s="1"/>
      <c r="T411" s="1"/>
    </row>
    <row r="412" ht="15.75" customHeight="1">
      <c r="A412" s="1"/>
      <c r="B412" s="1"/>
      <c r="C412" s="1"/>
      <c r="D412" s="1"/>
      <c r="E412" s="1"/>
      <c r="F412" s="1"/>
      <c r="G412" s="1"/>
      <c r="H412" s="1"/>
      <c r="I412" s="1"/>
      <c r="J412" s="1"/>
      <c r="K412" s="1"/>
      <c r="L412" s="1"/>
      <c r="M412" s="1"/>
      <c r="N412" s="1"/>
      <c r="O412" s="1"/>
      <c r="P412" s="1"/>
      <c r="Q412" s="1"/>
      <c r="R412" s="1"/>
      <c r="S412" s="1"/>
      <c r="T412" s="1"/>
    </row>
    <row r="413" ht="15.75" customHeight="1">
      <c r="A413" s="1"/>
      <c r="B413" s="1"/>
      <c r="C413" s="1"/>
      <c r="D413" s="1"/>
      <c r="E413" s="1"/>
      <c r="F413" s="1"/>
      <c r="G413" s="1"/>
      <c r="H413" s="1"/>
      <c r="I413" s="1"/>
      <c r="J413" s="1"/>
      <c r="K413" s="1"/>
      <c r="L413" s="1"/>
      <c r="M413" s="1"/>
      <c r="N413" s="1"/>
      <c r="O413" s="1"/>
      <c r="P413" s="1"/>
      <c r="Q413" s="1"/>
      <c r="R413" s="1"/>
      <c r="S413" s="1"/>
      <c r="T413" s="1"/>
    </row>
    <row r="414" ht="15.75" customHeight="1">
      <c r="A414" s="1"/>
      <c r="B414" s="1"/>
      <c r="C414" s="1"/>
      <c r="D414" s="1"/>
      <c r="E414" s="1"/>
      <c r="F414" s="1"/>
      <c r="G414" s="1"/>
      <c r="H414" s="1"/>
      <c r="I414" s="1"/>
      <c r="J414" s="1"/>
      <c r="K414" s="1"/>
      <c r="L414" s="1"/>
      <c r="M414" s="1"/>
      <c r="N414" s="1"/>
      <c r="O414" s="1"/>
      <c r="P414" s="1"/>
      <c r="Q414" s="1"/>
      <c r="R414" s="1"/>
      <c r="S414" s="1"/>
      <c r="T414" s="1"/>
    </row>
    <row r="415" ht="15.75" customHeight="1">
      <c r="A415" s="1"/>
      <c r="B415" s="1"/>
      <c r="C415" s="1"/>
      <c r="D415" s="1"/>
      <c r="E415" s="1"/>
      <c r="F415" s="1"/>
      <c r="G415" s="1"/>
      <c r="H415" s="1"/>
      <c r="I415" s="1"/>
      <c r="J415" s="1"/>
      <c r="K415" s="1"/>
      <c r="L415" s="1"/>
      <c r="M415" s="1"/>
      <c r="N415" s="1"/>
      <c r="O415" s="1"/>
      <c r="P415" s="1"/>
      <c r="Q415" s="1"/>
      <c r="R415" s="1"/>
      <c r="S415" s="1"/>
      <c r="T415" s="1"/>
    </row>
    <row r="416" ht="15.75" customHeight="1">
      <c r="A416" s="1"/>
      <c r="B416" s="1"/>
      <c r="C416" s="1"/>
      <c r="D416" s="1"/>
      <c r="E416" s="1"/>
      <c r="F416" s="1"/>
      <c r="G416" s="1"/>
      <c r="H416" s="1"/>
      <c r="I416" s="1"/>
      <c r="J416" s="1"/>
      <c r="K416" s="1"/>
      <c r="L416" s="1"/>
      <c r="M416" s="1"/>
      <c r="N416" s="1"/>
      <c r="O416" s="1"/>
      <c r="P416" s="1"/>
      <c r="Q416" s="1"/>
      <c r="R416" s="1"/>
      <c r="S416" s="1"/>
      <c r="T416" s="1"/>
    </row>
    <row r="417" ht="15.75" customHeight="1">
      <c r="A417" s="1"/>
      <c r="B417" s="1"/>
      <c r="C417" s="1"/>
      <c r="D417" s="1"/>
      <c r="E417" s="1"/>
      <c r="F417" s="1"/>
      <c r="G417" s="1"/>
      <c r="H417" s="1"/>
      <c r="I417" s="1"/>
      <c r="J417" s="1"/>
      <c r="K417" s="1"/>
      <c r="L417" s="1"/>
      <c r="M417" s="1"/>
      <c r="N417" s="1"/>
      <c r="O417" s="1"/>
      <c r="P417" s="1"/>
      <c r="Q417" s="1"/>
      <c r="R417" s="1"/>
      <c r="S417" s="1"/>
      <c r="T417" s="1"/>
    </row>
    <row r="418" ht="15.75" customHeight="1">
      <c r="A418" s="1"/>
      <c r="B418" s="1"/>
      <c r="C418" s="1"/>
      <c r="D418" s="1"/>
      <c r="E418" s="1"/>
      <c r="F418" s="1"/>
      <c r="G418" s="1"/>
      <c r="H418" s="1"/>
      <c r="I418" s="1"/>
      <c r="J418" s="1"/>
      <c r="K418" s="1"/>
      <c r="L418" s="1"/>
      <c r="M418" s="1"/>
      <c r="N418" s="1"/>
      <c r="O418" s="1"/>
      <c r="P418" s="1"/>
      <c r="Q418" s="1"/>
      <c r="R418" s="1"/>
      <c r="S418" s="1"/>
      <c r="T418" s="1"/>
    </row>
    <row r="419" ht="15.75" customHeight="1">
      <c r="A419" s="1"/>
      <c r="B419" s="1"/>
      <c r="C419" s="1"/>
      <c r="D419" s="1"/>
      <c r="E419" s="1"/>
      <c r="F419" s="1"/>
      <c r="G419" s="1"/>
      <c r="H419" s="1"/>
      <c r="I419" s="1"/>
      <c r="J419" s="1"/>
      <c r="K419" s="1"/>
      <c r="L419" s="1"/>
      <c r="M419" s="1"/>
      <c r="N419" s="1"/>
      <c r="O419" s="1"/>
      <c r="P419" s="1"/>
      <c r="Q419" s="1"/>
      <c r="R419" s="1"/>
      <c r="S419" s="1"/>
      <c r="T419" s="1"/>
    </row>
    <row r="420" ht="15.75" customHeight="1">
      <c r="A420" s="1"/>
      <c r="B420" s="1"/>
      <c r="C420" s="1"/>
      <c r="D420" s="1"/>
      <c r="E420" s="1"/>
      <c r="F420" s="1"/>
      <c r="G420" s="1"/>
      <c r="H420" s="1"/>
      <c r="I420" s="1"/>
      <c r="J420" s="1"/>
      <c r="K420" s="1"/>
      <c r="L420" s="1"/>
      <c r="M420" s="1"/>
      <c r="N420" s="1"/>
      <c r="O420" s="1"/>
      <c r="P420" s="1"/>
      <c r="Q420" s="1"/>
      <c r="R420" s="1"/>
      <c r="S420" s="1"/>
      <c r="T420" s="1"/>
    </row>
    <row r="421" ht="15.75" customHeight="1">
      <c r="A421" s="1"/>
      <c r="B421" s="1"/>
      <c r="C421" s="1"/>
      <c r="D421" s="1"/>
      <c r="E421" s="1"/>
      <c r="F421" s="1"/>
      <c r="G421" s="1"/>
      <c r="H421" s="1"/>
      <c r="I421" s="1"/>
      <c r="J421" s="1"/>
      <c r="K421" s="1"/>
      <c r="L421" s="1"/>
      <c r="M421" s="1"/>
      <c r="N421" s="1"/>
      <c r="O421" s="1"/>
      <c r="P421" s="1"/>
      <c r="Q421" s="1"/>
      <c r="R421" s="1"/>
      <c r="S421" s="1"/>
      <c r="T421" s="1"/>
    </row>
    <row r="422" ht="15.75" customHeight="1">
      <c r="A422" s="1"/>
      <c r="B422" s="1"/>
      <c r="C422" s="1"/>
      <c r="D422" s="1"/>
      <c r="E422" s="1"/>
      <c r="F422" s="1"/>
      <c r="G422" s="1"/>
      <c r="H422" s="1"/>
      <c r="I422" s="1"/>
      <c r="J422" s="1"/>
      <c r="K422" s="1"/>
      <c r="L422" s="1"/>
      <c r="M422" s="1"/>
      <c r="N422" s="1"/>
      <c r="O422" s="1"/>
      <c r="P422" s="1"/>
      <c r="Q422" s="1"/>
      <c r="R422" s="1"/>
      <c r="S422" s="1"/>
      <c r="T422" s="1"/>
    </row>
    <row r="423" ht="15.75" customHeight="1">
      <c r="A423" s="1"/>
      <c r="B423" s="1"/>
      <c r="C423" s="1"/>
      <c r="D423" s="1"/>
      <c r="E423" s="1"/>
      <c r="F423" s="1"/>
      <c r="G423" s="1"/>
      <c r="H423" s="1"/>
      <c r="I423" s="1"/>
      <c r="J423" s="1"/>
      <c r="K423" s="1"/>
      <c r="L423" s="1"/>
      <c r="M423" s="1"/>
      <c r="N423" s="1"/>
      <c r="O423" s="1"/>
      <c r="P423" s="1"/>
      <c r="Q423" s="1"/>
      <c r="R423" s="1"/>
      <c r="S423" s="1"/>
      <c r="T423" s="1"/>
    </row>
    <row r="424" ht="15.75" customHeight="1">
      <c r="A424" s="1"/>
      <c r="B424" s="1"/>
      <c r="C424" s="1"/>
      <c r="D424" s="1"/>
      <c r="E424" s="1"/>
      <c r="F424" s="1"/>
      <c r="G424" s="1"/>
      <c r="H424" s="1"/>
      <c r="I424" s="1"/>
      <c r="J424" s="1"/>
      <c r="K424" s="1"/>
      <c r="L424" s="1"/>
      <c r="M424" s="1"/>
      <c r="N424" s="1"/>
      <c r="O424" s="1"/>
      <c r="P424" s="1"/>
      <c r="Q424" s="1"/>
      <c r="R424" s="1"/>
      <c r="S424" s="1"/>
      <c r="T424" s="1"/>
    </row>
    <row r="425" ht="15.75" customHeight="1">
      <c r="A425" s="1"/>
      <c r="B425" s="1"/>
      <c r="C425" s="1"/>
      <c r="D425" s="1"/>
      <c r="E425" s="1"/>
      <c r="F425" s="1"/>
      <c r="G425" s="1"/>
      <c r="H425" s="1"/>
      <c r="I425" s="1"/>
      <c r="J425" s="1"/>
      <c r="K425" s="1"/>
      <c r="L425" s="1"/>
      <c r="M425" s="1"/>
      <c r="N425" s="1"/>
      <c r="O425" s="1"/>
      <c r="P425" s="1"/>
      <c r="Q425" s="1"/>
      <c r="R425" s="1"/>
      <c r="S425" s="1"/>
      <c r="T425" s="1"/>
    </row>
    <row r="426" ht="15.75" customHeight="1">
      <c r="A426" s="1"/>
      <c r="B426" s="1"/>
      <c r="C426" s="1"/>
      <c r="D426" s="1"/>
      <c r="E426" s="1"/>
      <c r="F426" s="1"/>
      <c r="G426" s="1"/>
      <c r="H426" s="1"/>
      <c r="I426" s="1"/>
      <c r="J426" s="1"/>
      <c r="K426" s="1"/>
      <c r="L426" s="1"/>
      <c r="M426" s="1"/>
      <c r="N426" s="1"/>
      <c r="O426" s="1"/>
      <c r="P426" s="1"/>
      <c r="Q426" s="1"/>
      <c r="R426" s="1"/>
      <c r="S426" s="1"/>
      <c r="T426" s="1"/>
    </row>
    <row r="427" ht="15.75" customHeight="1">
      <c r="A427" s="1"/>
      <c r="B427" s="1"/>
      <c r="C427" s="1"/>
      <c r="D427" s="1"/>
      <c r="E427" s="1"/>
      <c r="F427" s="1"/>
      <c r="G427" s="1"/>
      <c r="H427" s="1"/>
      <c r="I427" s="1"/>
      <c r="J427" s="1"/>
      <c r="K427" s="1"/>
      <c r="L427" s="1"/>
      <c r="M427" s="1"/>
      <c r="N427" s="1"/>
      <c r="O427" s="1"/>
      <c r="P427" s="1"/>
      <c r="Q427" s="1"/>
      <c r="R427" s="1"/>
      <c r="S427" s="1"/>
      <c r="T427" s="1"/>
    </row>
    <row r="428" ht="15.75" customHeight="1">
      <c r="A428" s="1"/>
      <c r="B428" s="1"/>
      <c r="C428" s="1"/>
      <c r="D428" s="1"/>
      <c r="E428" s="1"/>
      <c r="F428" s="1"/>
      <c r="G428" s="1"/>
      <c r="H428" s="1"/>
      <c r="I428" s="1"/>
      <c r="J428" s="1"/>
      <c r="K428" s="1"/>
      <c r="L428" s="1"/>
      <c r="M428" s="1"/>
      <c r="N428" s="1"/>
      <c r="O428" s="1"/>
      <c r="P428" s="1"/>
      <c r="Q428" s="1"/>
      <c r="R428" s="1"/>
      <c r="S428" s="1"/>
      <c r="T428" s="1"/>
    </row>
    <row r="429" ht="15.75" customHeight="1">
      <c r="A429" s="1"/>
      <c r="B429" s="1"/>
      <c r="C429" s="1"/>
      <c r="D429" s="1"/>
      <c r="E429" s="1"/>
      <c r="F429" s="1"/>
      <c r="G429" s="1"/>
      <c r="H429" s="1"/>
      <c r="I429" s="1"/>
      <c r="J429" s="1"/>
      <c r="K429" s="1"/>
      <c r="L429" s="1"/>
      <c r="M429" s="1"/>
      <c r="N429" s="1"/>
      <c r="O429" s="1"/>
      <c r="P429" s="1"/>
      <c r="Q429" s="1"/>
      <c r="R429" s="1"/>
      <c r="S429" s="1"/>
      <c r="T429" s="1"/>
    </row>
    <row r="430" ht="15.75" customHeight="1">
      <c r="A430" s="1"/>
      <c r="B430" s="1"/>
      <c r="C430" s="1"/>
      <c r="D430" s="1"/>
      <c r="E430" s="1"/>
      <c r="F430" s="1"/>
      <c r="G430" s="1"/>
      <c r="H430" s="1"/>
      <c r="I430" s="1"/>
      <c r="J430" s="1"/>
      <c r="K430" s="1"/>
      <c r="L430" s="1"/>
      <c r="M430" s="1"/>
      <c r="N430" s="1"/>
      <c r="O430" s="1"/>
      <c r="P430" s="1"/>
      <c r="Q430" s="1"/>
      <c r="R430" s="1"/>
      <c r="S430" s="1"/>
      <c r="T430" s="1"/>
    </row>
    <row r="431" ht="15.75" customHeight="1">
      <c r="A431" s="1"/>
      <c r="B431" s="1"/>
      <c r="C431" s="1"/>
      <c r="D431" s="1"/>
      <c r="E431" s="1"/>
      <c r="F431" s="1"/>
      <c r="G431" s="1"/>
      <c r="H431" s="1"/>
      <c r="I431" s="1"/>
      <c r="J431" s="1"/>
      <c r="K431" s="1"/>
      <c r="L431" s="1"/>
      <c r="M431" s="1"/>
      <c r="N431" s="1"/>
      <c r="O431" s="1"/>
      <c r="P431" s="1"/>
      <c r="Q431" s="1"/>
      <c r="R431" s="1"/>
      <c r="S431" s="1"/>
      <c r="T431" s="1"/>
    </row>
    <row r="432" ht="15.75" customHeight="1">
      <c r="A432" s="1"/>
      <c r="B432" s="1"/>
      <c r="C432" s="1"/>
      <c r="D432" s="1"/>
      <c r="E432" s="1"/>
      <c r="F432" s="1"/>
      <c r="G432" s="1"/>
      <c r="H432" s="1"/>
      <c r="I432" s="1"/>
      <c r="J432" s="1"/>
      <c r="K432" s="1"/>
      <c r="L432" s="1"/>
      <c r="M432" s="1"/>
      <c r="N432" s="1"/>
      <c r="O432" s="1"/>
      <c r="P432" s="1"/>
      <c r="Q432" s="1"/>
      <c r="R432" s="1"/>
      <c r="S432" s="1"/>
      <c r="T432" s="1"/>
    </row>
    <row r="433" ht="15.75" customHeight="1">
      <c r="A433" s="1"/>
      <c r="B433" s="1"/>
      <c r="C433" s="1"/>
      <c r="D433" s="1"/>
      <c r="E433" s="1"/>
      <c r="F433" s="1"/>
      <c r="G433" s="1"/>
      <c r="H433" s="1"/>
      <c r="I433" s="1"/>
      <c r="J433" s="1"/>
      <c r="K433" s="1"/>
      <c r="L433" s="1"/>
      <c r="M433" s="1"/>
      <c r="N433" s="1"/>
      <c r="O433" s="1"/>
      <c r="P433" s="1"/>
      <c r="Q433" s="1"/>
      <c r="R433" s="1"/>
      <c r="S433" s="1"/>
      <c r="T433" s="1"/>
    </row>
    <row r="434" ht="15.75" customHeight="1">
      <c r="A434" s="1"/>
      <c r="B434" s="1"/>
      <c r="C434" s="1"/>
      <c r="D434" s="1"/>
      <c r="E434" s="1"/>
      <c r="F434" s="1"/>
      <c r="G434" s="1"/>
      <c r="H434" s="1"/>
      <c r="I434" s="1"/>
      <c r="J434" s="1"/>
      <c r="K434" s="1"/>
      <c r="L434" s="1"/>
      <c r="M434" s="1"/>
      <c r="N434" s="1"/>
      <c r="O434" s="1"/>
      <c r="P434" s="1"/>
      <c r="Q434" s="1"/>
      <c r="R434" s="1"/>
      <c r="S434" s="1"/>
      <c r="T434" s="1"/>
    </row>
    <row r="435" ht="15.75" customHeight="1">
      <c r="A435" s="1"/>
      <c r="B435" s="1"/>
      <c r="C435" s="1"/>
      <c r="D435" s="1"/>
      <c r="E435" s="1"/>
      <c r="F435" s="1"/>
      <c r="G435" s="1"/>
      <c r="H435" s="1"/>
      <c r="I435" s="1"/>
      <c r="J435" s="1"/>
      <c r="K435" s="1"/>
      <c r="L435" s="1"/>
      <c r="M435" s="1"/>
      <c r="N435" s="1"/>
      <c r="O435" s="1"/>
      <c r="P435" s="1"/>
      <c r="Q435" s="1"/>
      <c r="R435" s="1"/>
      <c r="S435" s="1"/>
      <c r="T435" s="1"/>
    </row>
    <row r="436" ht="15.75" customHeight="1">
      <c r="A436" s="1"/>
      <c r="B436" s="1"/>
      <c r="C436" s="1"/>
      <c r="D436" s="1"/>
      <c r="E436" s="1"/>
      <c r="F436" s="1"/>
      <c r="G436" s="1"/>
      <c r="H436" s="1"/>
      <c r="I436" s="1"/>
      <c r="J436" s="1"/>
      <c r="K436" s="1"/>
      <c r="L436" s="1"/>
      <c r="M436" s="1"/>
      <c r="N436" s="1"/>
      <c r="O436" s="1"/>
      <c r="P436" s="1"/>
      <c r="Q436" s="1"/>
      <c r="R436" s="1"/>
      <c r="S436" s="1"/>
      <c r="T436" s="1"/>
    </row>
    <row r="437" ht="15.75" customHeight="1">
      <c r="A437" s="1"/>
      <c r="B437" s="1"/>
      <c r="C437" s="1"/>
      <c r="D437" s="1"/>
      <c r="E437" s="1"/>
      <c r="F437" s="1"/>
      <c r="G437" s="1"/>
      <c r="H437" s="1"/>
      <c r="I437" s="1"/>
      <c r="J437" s="1"/>
      <c r="K437" s="1"/>
      <c r="L437" s="1"/>
      <c r="M437" s="1"/>
      <c r="N437" s="1"/>
      <c r="O437" s="1"/>
      <c r="P437" s="1"/>
      <c r="Q437" s="1"/>
      <c r="R437" s="1"/>
      <c r="S437" s="1"/>
      <c r="T437" s="1"/>
    </row>
    <row r="438" ht="15.75" customHeight="1">
      <c r="A438" s="1"/>
      <c r="B438" s="1"/>
      <c r="C438" s="1"/>
      <c r="D438" s="1"/>
      <c r="E438" s="1"/>
      <c r="F438" s="1"/>
      <c r="G438" s="1"/>
      <c r="H438" s="1"/>
      <c r="I438" s="1"/>
      <c r="J438" s="1"/>
      <c r="K438" s="1"/>
      <c r="L438" s="1"/>
      <c r="M438" s="1"/>
      <c r="N438" s="1"/>
      <c r="O438" s="1"/>
      <c r="P438" s="1"/>
      <c r="Q438" s="1"/>
      <c r="R438" s="1"/>
      <c r="S438" s="1"/>
      <c r="T438" s="1"/>
    </row>
    <row r="439" ht="15.75" customHeight="1">
      <c r="A439" s="1"/>
      <c r="B439" s="1"/>
      <c r="C439" s="1"/>
      <c r="D439" s="1"/>
      <c r="E439" s="1"/>
      <c r="F439" s="1"/>
      <c r="G439" s="1"/>
      <c r="H439" s="1"/>
      <c r="I439" s="1"/>
      <c r="J439" s="1"/>
      <c r="K439" s="1"/>
      <c r="L439" s="1"/>
      <c r="M439" s="1"/>
      <c r="N439" s="1"/>
      <c r="O439" s="1"/>
      <c r="P439" s="1"/>
      <c r="Q439" s="1"/>
      <c r="R439" s="1"/>
      <c r="S439" s="1"/>
      <c r="T439" s="1"/>
    </row>
    <row r="440" ht="15.75" customHeight="1">
      <c r="A440" s="1"/>
      <c r="B440" s="1"/>
      <c r="C440" s="1"/>
      <c r="D440" s="1"/>
      <c r="E440" s="1"/>
      <c r="F440" s="1"/>
      <c r="G440" s="1"/>
      <c r="H440" s="1"/>
      <c r="I440" s="1"/>
      <c r="J440" s="1"/>
      <c r="K440" s="1"/>
      <c r="L440" s="1"/>
      <c r="M440" s="1"/>
      <c r="N440" s="1"/>
      <c r="O440" s="1"/>
      <c r="P440" s="1"/>
      <c r="Q440" s="1"/>
      <c r="R440" s="1"/>
      <c r="S440" s="1"/>
      <c r="T440" s="1"/>
    </row>
    <row r="441" ht="15.75" customHeight="1">
      <c r="A441" s="1"/>
      <c r="B441" s="1"/>
      <c r="C441" s="1"/>
      <c r="D441" s="1"/>
      <c r="E441" s="1"/>
      <c r="F441" s="1"/>
      <c r="G441" s="1"/>
      <c r="H441" s="1"/>
      <c r="I441" s="1"/>
      <c r="J441" s="1"/>
      <c r="K441" s="1"/>
      <c r="L441" s="1"/>
      <c r="M441" s="1"/>
      <c r="N441" s="1"/>
      <c r="O441" s="1"/>
      <c r="P441" s="1"/>
      <c r="Q441" s="1"/>
      <c r="R441" s="1"/>
      <c r="S441" s="1"/>
      <c r="T441" s="1"/>
    </row>
    <row r="442" ht="15.75" customHeight="1">
      <c r="A442" s="1"/>
      <c r="B442" s="1"/>
      <c r="C442" s="1"/>
      <c r="D442" s="1"/>
      <c r="E442" s="1"/>
      <c r="F442" s="1"/>
      <c r="G442" s="1"/>
      <c r="H442" s="1"/>
      <c r="I442" s="1"/>
      <c r="J442" s="1"/>
      <c r="K442" s="1"/>
      <c r="L442" s="1"/>
      <c r="M442" s="1"/>
      <c r="N442" s="1"/>
      <c r="O442" s="1"/>
      <c r="P442" s="1"/>
      <c r="Q442" s="1"/>
      <c r="R442" s="1"/>
      <c r="S442" s="1"/>
      <c r="T442" s="1"/>
    </row>
    <row r="443" ht="15.75" customHeight="1">
      <c r="A443" s="1"/>
      <c r="B443" s="1"/>
      <c r="C443" s="1"/>
      <c r="D443" s="1"/>
      <c r="E443" s="1"/>
      <c r="F443" s="1"/>
      <c r="G443" s="1"/>
      <c r="H443" s="1"/>
      <c r="I443" s="1"/>
      <c r="J443" s="1"/>
      <c r="K443" s="1"/>
      <c r="L443" s="1"/>
      <c r="M443" s="1"/>
      <c r="N443" s="1"/>
      <c r="O443" s="1"/>
      <c r="P443" s="1"/>
      <c r="Q443" s="1"/>
      <c r="R443" s="1"/>
      <c r="S443" s="1"/>
      <c r="T443" s="1"/>
    </row>
    <row r="444" ht="15.75" customHeight="1">
      <c r="A444" s="1"/>
      <c r="B444" s="1"/>
      <c r="C444" s="1"/>
      <c r="D444" s="1"/>
      <c r="E444" s="1"/>
      <c r="F444" s="1"/>
      <c r="G444" s="1"/>
      <c r="H444" s="1"/>
      <c r="I444" s="1"/>
      <c r="J444" s="1"/>
      <c r="K444" s="1"/>
      <c r="L444" s="1"/>
      <c r="M444" s="1"/>
      <c r="N444" s="1"/>
      <c r="O444" s="1"/>
      <c r="P444" s="1"/>
      <c r="Q444" s="1"/>
      <c r="R444" s="1"/>
      <c r="S444" s="1"/>
      <c r="T444" s="1"/>
    </row>
    <row r="445" ht="15.75" customHeight="1">
      <c r="A445" s="1"/>
      <c r="B445" s="1"/>
      <c r="C445" s="1"/>
      <c r="D445" s="1"/>
      <c r="E445" s="1"/>
      <c r="F445" s="1"/>
      <c r="G445" s="1"/>
      <c r="H445" s="1"/>
      <c r="I445" s="1"/>
      <c r="J445" s="1"/>
      <c r="K445" s="1"/>
      <c r="L445" s="1"/>
      <c r="M445" s="1"/>
      <c r="N445" s="1"/>
      <c r="O445" s="1"/>
      <c r="P445" s="1"/>
      <c r="Q445" s="1"/>
      <c r="R445" s="1"/>
      <c r="S445" s="1"/>
      <c r="T445" s="1"/>
    </row>
    <row r="446" ht="15.75" customHeight="1">
      <c r="A446" s="1"/>
      <c r="B446" s="1"/>
      <c r="C446" s="1"/>
      <c r="D446" s="1"/>
      <c r="E446" s="1"/>
      <c r="F446" s="1"/>
      <c r="G446" s="1"/>
      <c r="H446" s="1"/>
      <c r="I446" s="1"/>
      <c r="J446" s="1"/>
      <c r="K446" s="1"/>
      <c r="L446" s="1"/>
      <c r="M446" s="1"/>
      <c r="N446" s="1"/>
      <c r="O446" s="1"/>
      <c r="P446" s="1"/>
      <c r="Q446" s="1"/>
      <c r="R446" s="1"/>
      <c r="S446" s="1"/>
      <c r="T446" s="1"/>
    </row>
    <row r="447" ht="15.75" customHeight="1">
      <c r="A447" s="1"/>
      <c r="B447" s="1"/>
      <c r="C447" s="1"/>
      <c r="D447" s="1"/>
      <c r="E447" s="1"/>
      <c r="F447" s="1"/>
      <c r="G447" s="1"/>
      <c r="H447" s="1"/>
      <c r="I447" s="1"/>
      <c r="J447" s="1"/>
      <c r="K447" s="1"/>
      <c r="L447" s="1"/>
      <c r="M447" s="1"/>
      <c r="N447" s="1"/>
      <c r="O447" s="1"/>
      <c r="P447" s="1"/>
      <c r="Q447" s="1"/>
      <c r="R447" s="1"/>
      <c r="S447" s="1"/>
      <c r="T447" s="1"/>
    </row>
    <row r="448" ht="15.75" customHeight="1">
      <c r="A448" s="1"/>
      <c r="B448" s="1"/>
      <c r="C448" s="1"/>
      <c r="D448" s="1"/>
      <c r="E448" s="1"/>
      <c r="F448" s="1"/>
      <c r="G448" s="1"/>
      <c r="H448" s="1"/>
      <c r="I448" s="1"/>
      <c r="J448" s="1"/>
      <c r="K448" s="1"/>
      <c r="L448" s="1"/>
      <c r="M448" s="1"/>
      <c r="N448" s="1"/>
      <c r="O448" s="1"/>
      <c r="P448" s="1"/>
      <c r="Q448" s="1"/>
      <c r="R448" s="1"/>
      <c r="S448" s="1"/>
      <c r="T448" s="1"/>
    </row>
    <row r="449" ht="15.75" customHeight="1">
      <c r="A449" s="1"/>
      <c r="B449" s="1"/>
      <c r="C449" s="1"/>
      <c r="D449" s="1"/>
      <c r="E449" s="1"/>
      <c r="F449" s="1"/>
      <c r="G449" s="1"/>
      <c r="H449" s="1"/>
      <c r="I449" s="1"/>
      <c r="J449" s="1"/>
      <c r="K449" s="1"/>
      <c r="L449" s="1"/>
      <c r="M449" s="1"/>
      <c r="N449" s="1"/>
      <c r="O449" s="1"/>
      <c r="P449" s="1"/>
      <c r="Q449" s="1"/>
      <c r="R449" s="1"/>
      <c r="S449" s="1"/>
      <c r="T449" s="1"/>
    </row>
    <row r="450" ht="15.75" customHeight="1">
      <c r="A450" s="1"/>
      <c r="B450" s="1"/>
      <c r="C450" s="1"/>
      <c r="D450" s="1"/>
      <c r="E450" s="1"/>
      <c r="F450" s="1"/>
      <c r="G450" s="1"/>
      <c r="H450" s="1"/>
      <c r="I450" s="1"/>
      <c r="J450" s="1"/>
      <c r="K450" s="1"/>
      <c r="L450" s="1"/>
      <c r="M450" s="1"/>
      <c r="N450" s="1"/>
      <c r="O450" s="1"/>
      <c r="P450" s="1"/>
      <c r="Q450" s="1"/>
      <c r="R450" s="1"/>
      <c r="S450" s="1"/>
      <c r="T450" s="1"/>
    </row>
    <row r="451" ht="15.75" customHeight="1">
      <c r="A451" s="1"/>
      <c r="B451" s="1"/>
      <c r="C451" s="1"/>
      <c r="D451" s="1"/>
      <c r="E451" s="1"/>
      <c r="F451" s="1"/>
      <c r="G451" s="1"/>
      <c r="H451" s="1"/>
      <c r="I451" s="1"/>
      <c r="J451" s="1"/>
      <c r="K451" s="1"/>
      <c r="L451" s="1"/>
      <c r="M451" s="1"/>
      <c r="N451" s="1"/>
      <c r="O451" s="1"/>
      <c r="P451" s="1"/>
      <c r="Q451" s="1"/>
      <c r="R451" s="1"/>
      <c r="S451" s="1"/>
      <c r="T451" s="1"/>
    </row>
    <row r="452" ht="15.75" customHeight="1">
      <c r="A452" s="1"/>
      <c r="B452" s="1"/>
      <c r="C452" s="1"/>
      <c r="D452" s="1"/>
      <c r="E452" s="1"/>
      <c r="F452" s="1"/>
      <c r="G452" s="1"/>
      <c r="H452" s="1"/>
      <c r="I452" s="1"/>
      <c r="J452" s="1"/>
      <c r="K452" s="1"/>
      <c r="L452" s="1"/>
      <c r="M452" s="1"/>
      <c r="N452" s="1"/>
      <c r="O452" s="1"/>
      <c r="P452" s="1"/>
      <c r="Q452" s="1"/>
      <c r="R452" s="1"/>
      <c r="S452" s="1"/>
      <c r="T452" s="1"/>
    </row>
    <row r="453" ht="15.75" customHeight="1">
      <c r="A453" s="1"/>
      <c r="B453" s="1"/>
      <c r="C453" s="1"/>
      <c r="D453" s="1"/>
      <c r="E453" s="1"/>
      <c r="F453" s="1"/>
      <c r="G453" s="1"/>
      <c r="H453" s="1"/>
      <c r="I453" s="1"/>
      <c r="J453" s="1"/>
      <c r="K453" s="1"/>
      <c r="L453" s="1"/>
      <c r="M453" s="1"/>
      <c r="N453" s="1"/>
      <c r="O453" s="1"/>
      <c r="P453" s="1"/>
      <c r="Q453" s="1"/>
      <c r="R453" s="1"/>
      <c r="S453" s="1"/>
      <c r="T453" s="1"/>
    </row>
    <row r="454" ht="15.75" customHeight="1">
      <c r="A454" s="1"/>
      <c r="B454" s="1"/>
      <c r="C454" s="1"/>
      <c r="D454" s="1"/>
      <c r="E454" s="1"/>
      <c r="F454" s="1"/>
      <c r="G454" s="1"/>
      <c r="H454" s="1"/>
      <c r="I454" s="1"/>
      <c r="J454" s="1"/>
      <c r="K454" s="1"/>
      <c r="L454" s="1"/>
      <c r="M454" s="1"/>
      <c r="N454" s="1"/>
      <c r="O454" s="1"/>
      <c r="P454" s="1"/>
      <c r="Q454" s="1"/>
      <c r="R454" s="1"/>
      <c r="S454" s="1"/>
      <c r="T454" s="1"/>
    </row>
    <row r="455" ht="15.75" customHeight="1">
      <c r="A455" s="1"/>
      <c r="B455" s="1"/>
      <c r="C455" s="1"/>
      <c r="D455" s="1"/>
      <c r="E455" s="1"/>
      <c r="F455" s="1"/>
      <c r="G455" s="1"/>
      <c r="H455" s="1"/>
      <c r="I455" s="1"/>
      <c r="J455" s="1"/>
      <c r="K455" s="1"/>
      <c r="L455" s="1"/>
      <c r="M455" s="1"/>
      <c r="N455" s="1"/>
      <c r="O455" s="1"/>
      <c r="P455" s="1"/>
      <c r="Q455" s="1"/>
      <c r="R455" s="1"/>
      <c r="S455" s="1"/>
      <c r="T455" s="1"/>
    </row>
    <row r="456" ht="15.75" customHeight="1">
      <c r="A456" s="1"/>
      <c r="B456" s="1"/>
      <c r="C456" s="1"/>
      <c r="D456" s="1"/>
      <c r="E456" s="1"/>
      <c r="F456" s="1"/>
      <c r="G456" s="1"/>
      <c r="H456" s="1"/>
      <c r="I456" s="1"/>
      <c r="J456" s="1"/>
      <c r="K456" s="1"/>
      <c r="L456" s="1"/>
      <c r="M456" s="1"/>
      <c r="N456" s="1"/>
      <c r="O456" s="1"/>
      <c r="P456" s="1"/>
      <c r="Q456" s="1"/>
      <c r="R456" s="1"/>
      <c r="S456" s="1"/>
      <c r="T456" s="1"/>
    </row>
    <row r="457" ht="15.75" customHeight="1">
      <c r="A457" s="1"/>
      <c r="B457" s="1"/>
      <c r="C457" s="1"/>
      <c r="D457" s="1"/>
      <c r="E457" s="1"/>
      <c r="F457" s="1"/>
      <c r="G457" s="1"/>
      <c r="H457" s="1"/>
      <c r="I457" s="1"/>
      <c r="J457" s="1"/>
      <c r="K457" s="1"/>
      <c r="L457" s="1"/>
      <c r="M457" s="1"/>
      <c r="N457" s="1"/>
      <c r="O457" s="1"/>
      <c r="P457" s="1"/>
      <c r="Q457" s="1"/>
      <c r="R457" s="1"/>
      <c r="S457" s="1"/>
      <c r="T457" s="1"/>
    </row>
    <row r="458" ht="15.75" customHeight="1">
      <c r="A458" s="1"/>
      <c r="B458" s="1"/>
      <c r="C458" s="1"/>
      <c r="D458" s="1"/>
      <c r="E458" s="1"/>
      <c r="F458" s="1"/>
      <c r="G458" s="1"/>
      <c r="H458" s="1"/>
      <c r="I458" s="1"/>
      <c r="J458" s="1"/>
      <c r="K458" s="1"/>
      <c r="L458" s="1"/>
      <c r="M458" s="1"/>
      <c r="N458" s="1"/>
      <c r="O458" s="1"/>
      <c r="P458" s="1"/>
      <c r="Q458" s="1"/>
      <c r="R458" s="1"/>
      <c r="S458" s="1"/>
      <c r="T458" s="1"/>
    </row>
    <row r="459" ht="15.75" customHeight="1">
      <c r="A459" s="1"/>
      <c r="B459" s="1"/>
      <c r="C459" s="1"/>
      <c r="D459" s="1"/>
      <c r="E459" s="1"/>
      <c r="F459" s="1"/>
      <c r="G459" s="1"/>
      <c r="H459" s="1"/>
      <c r="I459" s="1"/>
      <c r="J459" s="1"/>
      <c r="K459" s="1"/>
      <c r="L459" s="1"/>
      <c r="M459" s="1"/>
      <c r="N459" s="1"/>
      <c r="O459" s="1"/>
      <c r="P459" s="1"/>
      <c r="Q459" s="1"/>
      <c r="R459" s="1"/>
      <c r="S459" s="1"/>
      <c r="T459" s="1"/>
    </row>
    <row r="460" ht="15.75" customHeight="1">
      <c r="A460" s="1"/>
      <c r="B460" s="1"/>
      <c r="C460" s="1"/>
      <c r="D460" s="1"/>
      <c r="E460" s="1"/>
      <c r="F460" s="1"/>
      <c r="G460" s="1"/>
      <c r="H460" s="1"/>
      <c r="I460" s="1"/>
      <c r="J460" s="1"/>
      <c r="K460" s="1"/>
      <c r="L460" s="1"/>
      <c r="M460" s="1"/>
      <c r="N460" s="1"/>
      <c r="O460" s="1"/>
      <c r="P460" s="1"/>
      <c r="Q460" s="1"/>
      <c r="R460" s="1"/>
      <c r="S460" s="1"/>
      <c r="T460" s="1"/>
    </row>
    <row r="461" ht="15.75" customHeight="1">
      <c r="A461" s="1"/>
      <c r="B461" s="1"/>
      <c r="C461" s="1"/>
      <c r="D461" s="1"/>
      <c r="E461" s="1"/>
      <c r="F461" s="1"/>
      <c r="G461" s="1"/>
      <c r="H461" s="1"/>
      <c r="I461" s="1"/>
      <c r="J461" s="1"/>
      <c r="K461" s="1"/>
      <c r="L461" s="1"/>
      <c r="M461" s="1"/>
      <c r="N461" s="1"/>
      <c r="O461" s="1"/>
      <c r="P461" s="1"/>
      <c r="Q461" s="1"/>
      <c r="R461" s="1"/>
      <c r="S461" s="1"/>
      <c r="T461" s="1"/>
    </row>
    <row r="462" ht="15.75" customHeight="1">
      <c r="A462" s="1"/>
      <c r="B462" s="1"/>
      <c r="C462" s="1"/>
      <c r="D462" s="1"/>
      <c r="E462" s="1"/>
      <c r="F462" s="1"/>
      <c r="G462" s="1"/>
      <c r="H462" s="1"/>
      <c r="I462" s="1"/>
      <c r="J462" s="1"/>
      <c r="K462" s="1"/>
      <c r="L462" s="1"/>
      <c r="M462" s="1"/>
      <c r="N462" s="1"/>
      <c r="O462" s="1"/>
      <c r="P462" s="1"/>
      <c r="Q462" s="1"/>
      <c r="R462" s="1"/>
      <c r="S462" s="1"/>
      <c r="T462" s="1"/>
    </row>
    <row r="463" ht="15.75" customHeight="1">
      <c r="A463" s="1"/>
      <c r="B463" s="1"/>
      <c r="C463" s="1"/>
      <c r="D463" s="1"/>
      <c r="E463" s="1"/>
      <c r="F463" s="1"/>
      <c r="G463" s="1"/>
      <c r="H463" s="1"/>
      <c r="I463" s="1"/>
      <c r="J463" s="1"/>
      <c r="K463" s="1"/>
      <c r="L463" s="1"/>
      <c r="M463" s="1"/>
      <c r="N463" s="1"/>
      <c r="O463" s="1"/>
      <c r="P463" s="1"/>
      <c r="Q463" s="1"/>
      <c r="R463" s="1"/>
      <c r="S463" s="1"/>
      <c r="T463" s="1"/>
    </row>
    <row r="464" ht="15.75" customHeight="1">
      <c r="A464" s="1"/>
      <c r="B464" s="1"/>
      <c r="C464" s="1"/>
      <c r="D464" s="1"/>
      <c r="E464" s="1"/>
      <c r="F464" s="1"/>
      <c r="G464" s="1"/>
      <c r="H464" s="1"/>
      <c r="I464" s="1"/>
      <c r="J464" s="1"/>
      <c r="K464" s="1"/>
      <c r="L464" s="1"/>
      <c r="M464" s="1"/>
      <c r="N464" s="1"/>
      <c r="O464" s="1"/>
      <c r="P464" s="1"/>
      <c r="Q464" s="1"/>
      <c r="R464" s="1"/>
      <c r="S464" s="1"/>
      <c r="T464" s="1"/>
    </row>
    <row r="465" ht="15.75" customHeight="1">
      <c r="A465" s="1"/>
      <c r="B465" s="1"/>
      <c r="C465" s="1"/>
      <c r="D465" s="1"/>
      <c r="E465" s="1"/>
      <c r="F465" s="1"/>
      <c r="G465" s="1"/>
      <c r="H465" s="1"/>
      <c r="I465" s="1"/>
      <c r="J465" s="1"/>
      <c r="K465" s="1"/>
      <c r="L465" s="1"/>
      <c r="M465" s="1"/>
      <c r="N465" s="1"/>
      <c r="O465" s="1"/>
      <c r="P465" s="1"/>
      <c r="Q465" s="1"/>
      <c r="R465" s="1"/>
      <c r="S465" s="1"/>
      <c r="T465" s="1"/>
    </row>
    <row r="466" ht="15.75" customHeight="1">
      <c r="A466" s="1"/>
      <c r="B466" s="1"/>
      <c r="C466" s="1"/>
      <c r="D466" s="1"/>
      <c r="E466" s="1"/>
      <c r="F466" s="1"/>
      <c r="G466" s="1"/>
      <c r="H466" s="1"/>
      <c r="I466" s="1"/>
      <c r="J466" s="1"/>
      <c r="K466" s="1"/>
      <c r="L466" s="1"/>
      <c r="M466" s="1"/>
      <c r="N466" s="1"/>
      <c r="O466" s="1"/>
      <c r="P466" s="1"/>
      <c r="Q466" s="1"/>
      <c r="R466" s="1"/>
      <c r="S466" s="1"/>
      <c r="T466" s="1"/>
    </row>
    <row r="467" ht="15.75" customHeight="1">
      <c r="A467" s="1"/>
      <c r="B467" s="1"/>
      <c r="C467" s="1"/>
      <c r="D467" s="1"/>
      <c r="E467" s="1"/>
      <c r="F467" s="1"/>
      <c r="G467" s="1"/>
      <c r="H467" s="1"/>
      <c r="I467" s="1"/>
      <c r="J467" s="1"/>
      <c r="K467" s="1"/>
      <c r="L467" s="1"/>
      <c r="M467" s="1"/>
      <c r="N467" s="1"/>
      <c r="O467" s="1"/>
      <c r="P467" s="1"/>
      <c r="Q467" s="1"/>
      <c r="R467" s="1"/>
      <c r="S467" s="1"/>
      <c r="T467" s="1"/>
    </row>
    <row r="468" ht="15.75" customHeight="1">
      <c r="A468" s="1"/>
      <c r="B468" s="1"/>
      <c r="C468" s="1"/>
      <c r="D468" s="1"/>
      <c r="E468" s="1"/>
      <c r="F468" s="1"/>
      <c r="G468" s="1"/>
      <c r="H468" s="1"/>
      <c r="I468" s="1"/>
      <c r="J468" s="1"/>
      <c r="K468" s="1"/>
      <c r="L468" s="1"/>
      <c r="M468" s="1"/>
      <c r="N468" s="1"/>
      <c r="O468" s="1"/>
      <c r="P468" s="1"/>
      <c r="Q468" s="1"/>
      <c r="R468" s="1"/>
      <c r="S468" s="1"/>
      <c r="T468" s="1"/>
    </row>
    <row r="469" ht="15.75" customHeight="1">
      <c r="A469" s="1"/>
      <c r="B469" s="1"/>
      <c r="C469" s="1"/>
      <c r="D469" s="1"/>
      <c r="E469" s="1"/>
      <c r="F469" s="1"/>
      <c r="G469" s="1"/>
      <c r="H469" s="1"/>
      <c r="I469" s="1"/>
      <c r="J469" s="1"/>
      <c r="K469" s="1"/>
      <c r="L469" s="1"/>
      <c r="M469" s="1"/>
      <c r="N469" s="1"/>
      <c r="O469" s="1"/>
      <c r="P469" s="1"/>
      <c r="Q469" s="1"/>
      <c r="R469" s="1"/>
      <c r="S469" s="1"/>
      <c r="T469" s="1"/>
    </row>
    <row r="470" ht="15.75" customHeight="1">
      <c r="A470" s="1"/>
      <c r="B470" s="1"/>
      <c r="C470" s="1"/>
      <c r="D470" s="1"/>
      <c r="E470" s="1"/>
      <c r="F470" s="1"/>
      <c r="G470" s="1"/>
      <c r="H470" s="1"/>
      <c r="I470" s="1"/>
      <c r="J470" s="1"/>
      <c r="K470" s="1"/>
      <c r="L470" s="1"/>
      <c r="M470" s="1"/>
      <c r="N470" s="1"/>
      <c r="O470" s="1"/>
      <c r="P470" s="1"/>
      <c r="Q470" s="1"/>
      <c r="R470" s="1"/>
      <c r="S470" s="1"/>
      <c r="T470" s="1"/>
    </row>
    <row r="471" ht="15.75" customHeight="1">
      <c r="A471" s="1"/>
      <c r="B471" s="1"/>
      <c r="C471" s="1"/>
      <c r="D471" s="1"/>
      <c r="E471" s="1"/>
      <c r="F471" s="1"/>
      <c r="G471" s="1"/>
      <c r="H471" s="1"/>
      <c r="I471" s="1"/>
      <c r="J471" s="1"/>
      <c r="K471" s="1"/>
      <c r="L471" s="1"/>
      <c r="M471" s="1"/>
      <c r="N471" s="1"/>
      <c r="O471" s="1"/>
      <c r="P471" s="1"/>
      <c r="Q471" s="1"/>
      <c r="R471" s="1"/>
      <c r="S471" s="1"/>
      <c r="T471" s="1"/>
    </row>
    <row r="472" ht="15.75" customHeight="1">
      <c r="A472" s="1"/>
      <c r="B472" s="1"/>
      <c r="C472" s="1"/>
      <c r="D472" s="1"/>
      <c r="E472" s="1"/>
      <c r="F472" s="1"/>
      <c r="G472" s="1"/>
      <c r="H472" s="1"/>
      <c r="I472" s="1"/>
      <c r="J472" s="1"/>
      <c r="K472" s="1"/>
      <c r="L472" s="1"/>
      <c r="M472" s="1"/>
      <c r="N472" s="1"/>
      <c r="O472" s="1"/>
      <c r="P472" s="1"/>
      <c r="Q472" s="1"/>
      <c r="R472" s="1"/>
      <c r="S472" s="1"/>
      <c r="T472" s="1"/>
    </row>
    <row r="473" ht="15.75" customHeight="1">
      <c r="A473" s="1"/>
      <c r="B473" s="1"/>
      <c r="C473" s="1"/>
      <c r="D473" s="1"/>
      <c r="E473" s="1"/>
      <c r="F473" s="1"/>
      <c r="G473" s="1"/>
      <c r="H473" s="1"/>
      <c r="I473" s="1"/>
      <c r="J473" s="1"/>
      <c r="K473" s="1"/>
      <c r="L473" s="1"/>
      <c r="M473" s="1"/>
      <c r="N473" s="1"/>
      <c r="O473" s="1"/>
      <c r="P473" s="1"/>
      <c r="Q473" s="1"/>
      <c r="R473" s="1"/>
      <c r="S473" s="1"/>
      <c r="T473" s="1"/>
    </row>
    <row r="474" ht="15.75" customHeight="1">
      <c r="A474" s="1"/>
      <c r="B474" s="1"/>
      <c r="C474" s="1"/>
      <c r="D474" s="1"/>
      <c r="E474" s="1"/>
      <c r="F474" s="1"/>
      <c r="G474" s="1"/>
      <c r="H474" s="1"/>
      <c r="I474" s="1"/>
      <c r="J474" s="1"/>
      <c r="K474" s="1"/>
      <c r="L474" s="1"/>
      <c r="M474" s="1"/>
      <c r="N474" s="1"/>
      <c r="O474" s="1"/>
      <c r="P474" s="1"/>
      <c r="Q474" s="1"/>
      <c r="R474" s="1"/>
      <c r="S474" s="1"/>
      <c r="T474" s="1"/>
    </row>
    <row r="475" ht="15.75" customHeight="1">
      <c r="A475" s="1"/>
      <c r="B475" s="1"/>
      <c r="C475" s="1"/>
      <c r="D475" s="1"/>
      <c r="E475" s="1"/>
      <c r="F475" s="1"/>
      <c r="G475" s="1"/>
      <c r="H475" s="1"/>
      <c r="I475" s="1"/>
      <c r="J475" s="1"/>
      <c r="K475" s="1"/>
      <c r="L475" s="1"/>
      <c r="M475" s="1"/>
      <c r="N475" s="1"/>
      <c r="O475" s="1"/>
      <c r="P475" s="1"/>
      <c r="Q475" s="1"/>
      <c r="R475" s="1"/>
      <c r="S475" s="1"/>
      <c r="T475" s="1"/>
    </row>
    <row r="476" ht="15.75" customHeight="1">
      <c r="A476" s="1"/>
      <c r="B476" s="1"/>
      <c r="C476" s="1"/>
      <c r="D476" s="1"/>
      <c r="E476" s="1"/>
      <c r="F476" s="1"/>
      <c r="G476" s="1"/>
      <c r="H476" s="1"/>
      <c r="I476" s="1"/>
      <c r="J476" s="1"/>
      <c r="K476" s="1"/>
      <c r="L476" s="1"/>
      <c r="M476" s="1"/>
      <c r="N476" s="1"/>
      <c r="O476" s="1"/>
      <c r="P476" s="1"/>
      <c r="Q476" s="1"/>
      <c r="R476" s="1"/>
      <c r="S476" s="1"/>
      <c r="T476" s="1"/>
    </row>
    <row r="477" ht="15.75" customHeight="1">
      <c r="A477" s="1"/>
      <c r="B477" s="1"/>
      <c r="C477" s="1"/>
      <c r="D477" s="1"/>
      <c r="E477" s="1"/>
      <c r="F477" s="1"/>
      <c r="G477" s="1"/>
      <c r="H477" s="1"/>
      <c r="I477" s="1"/>
      <c r="J477" s="1"/>
      <c r="K477" s="1"/>
      <c r="L477" s="1"/>
      <c r="M477" s="1"/>
      <c r="N477" s="1"/>
      <c r="O477" s="1"/>
      <c r="P477" s="1"/>
      <c r="Q477" s="1"/>
      <c r="R477" s="1"/>
      <c r="S477" s="1"/>
      <c r="T477" s="1"/>
    </row>
    <row r="478" ht="15.75" customHeight="1">
      <c r="A478" s="1"/>
      <c r="B478" s="1"/>
      <c r="C478" s="1"/>
      <c r="D478" s="1"/>
      <c r="E478" s="1"/>
      <c r="F478" s="1"/>
      <c r="G478" s="1"/>
      <c r="H478" s="1"/>
      <c r="I478" s="1"/>
      <c r="J478" s="1"/>
      <c r="K478" s="1"/>
      <c r="L478" s="1"/>
      <c r="M478" s="1"/>
      <c r="N478" s="1"/>
      <c r="O478" s="1"/>
      <c r="P478" s="1"/>
      <c r="Q478" s="1"/>
      <c r="R478" s="1"/>
      <c r="S478" s="1"/>
      <c r="T478" s="1"/>
    </row>
    <row r="479" ht="15.75" customHeight="1">
      <c r="A479" s="1"/>
      <c r="B479" s="1"/>
      <c r="C479" s="1"/>
      <c r="D479" s="1"/>
      <c r="E479" s="1"/>
      <c r="F479" s="1"/>
      <c r="G479" s="1"/>
      <c r="H479" s="1"/>
      <c r="I479" s="1"/>
      <c r="J479" s="1"/>
      <c r="K479" s="1"/>
      <c r="L479" s="1"/>
      <c r="M479" s="1"/>
      <c r="N479" s="1"/>
      <c r="O479" s="1"/>
      <c r="P479" s="1"/>
      <c r="Q479" s="1"/>
      <c r="R479" s="1"/>
      <c r="S479" s="1"/>
      <c r="T479" s="1"/>
    </row>
    <row r="480" ht="15.75" customHeight="1">
      <c r="A480" s="1"/>
      <c r="B480" s="1"/>
      <c r="C480" s="1"/>
      <c r="D480" s="1"/>
      <c r="E480" s="1"/>
      <c r="F480" s="1"/>
      <c r="G480" s="1"/>
      <c r="H480" s="1"/>
      <c r="I480" s="1"/>
      <c r="J480" s="1"/>
      <c r="K480" s="1"/>
      <c r="L480" s="1"/>
      <c r="M480" s="1"/>
      <c r="N480" s="1"/>
      <c r="O480" s="1"/>
      <c r="P480" s="1"/>
      <c r="Q480" s="1"/>
      <c r="R480" s="1"/>
      <c r="S480" s="1"/>
      <c r="T480" s="1"/>
    </row>
    <row r="481" ht="15.75" customHeight="1">
      <c r="A481" s="1"/>
      <c r="B481" s="1"/>
      <c r="C481" s="1"/>
      <c r="D481" s="1"/>
      <c r="E481" s="1"/>
      <c r="F481" s="1"/>
      <c r="G481" s="1"/>
      <c r="H481" s="1"/>
      <c r="I481" s="1"/>
      <c r="J481" s="1"/>
      <c r="K481" s="1"/>
      <c r="L481" s="1"/>
      <c r="M481" s="1"/>
      <c r="N481" s="1"/>
      <c r="O481" s="1"/>
      <c r="P481" s="1"/>
      <c r="Q481" s="1"/>
      <c r="R481" s="1"/>
      <c r="S481" s="1"/>
      <c r="T481" s="1"/>
    </row>
    <row r="482" ht="15.75" customHeight="1">
      <c r="A482" s="1"/>
      <c r="B482" s="1"/>
      <c r="C482" s="1"/>
      <c r="D482" s="1"/>
      <c r="E482" s="1"/>
      <c r="F482" s="1"/>
      <c r="G482" s="1"/>
      <c r="H482" s="1"/>
      <c r="I482" s="1"/>
      <c r="J482" s="1"/>
      <c r="K482" s="1"/>
      <c r="L482" s="1"/>
      <c r="M482" s="1"/>
      <c r="N482" s="1"/>
      <c r="O482" s="1"/>
      <c r="P482" s="1"/>
      <c r="Q482" s="1"/>
      <c r="R482" s="1"/>
      <c r="S482" s="1"/>
      <c r="T482" s="1"/>
    </row>
    <row r="483" ht="15.75" customHeight="1">
      <c r="A483" s="1"/>
      <c r="B483" s="1"/>
      <c r="C483" s="1"/>
      <c r="D483" s="1"/>
      <c r="E483" s="1"/>
      <c r="F483" s="1"/>
      <c r="G483" s="1"/>
      <c r="H483" s="1"/>
      <c r="I483" s="1"/>
      <c r="J483" s="1"/>
      <c r="K483" s="1"/>
      <c r="L483" s="1"/>
      <c r="M483" s="1"/>
      <c r="N483" s="1"/>
      <c r="O483" s="1"/>
      <c r="P483" s="1"/>
      <c r="Q483" s="1"/>
      <c r="R483" s="1"/>
      <c r="S483" s="1"/>
      <c r="T483" s="1"/>
    </row>
    <row r="484" ht="15.75" customHeight="1">
      <c r="A484" s="1"/>
      <c r="B484" s="1"/>
      <c r="C484" s="1"/>
      <c r="D484" s="1"/>
      <c r="E484" s="1"/>
      <c r="F484" s="1"/>
      <c r="G484" s="1"/>
      <c r="H484" s="1"/>
      <c r="I484" s="1"/>
      <c r="J484" s="1"/>
      <c r="K484" s="1"/>
      <c r="L484" s="1"/>
      <c r="M484" s="1"/>
      <c r="N484" s="1"/>
      <c r="O484" s="1"/>
      <c r="P484" s="1"/>
      <c r="Q484" s="1"/>
      <c r="R484" s="1"/>
      <c r="S484" s="1"/>
      <c r="T484" s="1"/>
    </row>
    <row r="485" ht="15.75" customHeight="1">
      <c r="A485" s="1"/>
      <c r="B485" s="1"/>
      <c r="C485" s="1"/>
      <c r="D485" s="1"/>
      <c r="E485" s="1"/>
      <c r="F485" s="1"/>
      <c r="G485" s="1"/>
      <c r="H485" s="1"/>
      <c r="I485" s="1"/>
      <c r="J485" s="1"/>
      <c r="K485" s="1"/>
      <c r="L485" s="1"/>
      <c r="M485" s="1"/>
      <c r="N485" s="1"/>
      <c r="O485" s="1"/>
      <c r="P485" s="1"/>
      <c r="Q485" s="1"/>
      <c r="R485" s="1"/>
      <c r="S485" s="1"/>
      <c r="T485" s="1"/>
    </row>
    <row r="486" ht="15.75" customHeight="1">
      <c r="A486" s="1"/>
      <c r="B486" s="1"/>
      <c r="C486" s="1"/>
      <c r="D486" s="1"/>
      <c r="E486" s="1"/>
      <c r="F486" s="1"/>
      <c r="G486" s="1"/>
      <c r="H486" s="1"/>
      <c r="I486" s="1"/>
      <c r="J486" s="1"/>
      <c r="K486" s="1"/>
      <c r="L486" s="1"/>
      <c r="M486" s="1"/>
      <c r="N486" s="1"/>
      <c r="O486" s="1"/>
      <c r="P486" s="1"/>
      <c r="Q486" s="1"/>
      <c r="R486" s="1"/>
      <c r="S486" s="1"/>
      <c r="T486" s="1"/>
    </row>
    <row r="487" ht="15.75" customHeight="1">
      <c r="A487" s="1"/>
      <c r="B487" s="1"/>
      <c r="C487" s="1"/>
      <c r="D487" s="1"/>
      <c r="E487" s="1"/>
      <c r="F487" s="1"/>
      <c r="G487" s="1"/>
      <c r="H487" s="1"/>
      <c r="I487" s="1"/>
      <c r="J487" s="1"/>
      <c r="K487" s="1"/>
      <c r="L487" s="1"/>
      <c r="M487" s="1"/>
      <c r="N487" s="1"/>
      <c r="O487" s="1"/>
      <c r="P487" s="1"/>
      <c r="Q487" s="1"/>
      <c r="R487" s="1"/>
      <c r="S487" s="1"/>
      <c r="T487" s="1"/>
    </row>
    <row r="488" ht="15.75" customHeight="1">
      <c r="A488" s="1"/>
      <c r="B488" s="1"/>
      <c r="C488" s="1"/>
      <c r="D488" s="1"/>
      <c r="E488" s="1"/>
      <c r="F488" s="1"/>
      <c r="G488" s="1"/>
      <c r="H488" s="1"/>
      <c r="I488" s="1"/>
      <c r="J488" s="1"/>
      <c r="K488" s="1"/>
      <c r="L488" s="1"/>
      <c r="M488" s="1"/>
      <c r="N488" s="1"/>
      <c r="O488" s="1"/>
      <c r="P488" s="1"/>
      <c r="Q488" s="1"/>
      <c r="R488" s="1"/>
      <c r="S488" s="1"/>
      <c r="T488" s="1"/>
    </row>
    <row r="489" ht="15.75" customHeight="1">
      <c r="A489" s="1"/>
      <c r="B489" s="1"/>
      <c r="C489" s="1"/>
      <c r="D489" s="1"/>
      <c r="E489" s="1"/>
      <c r="F489" s="1"/>
      <c r="G489" s="1"/>
      <c r="H489" s="1"/>
      <c r="I489" s="1"/>
      <c r="J489" s="1"/>
      <c r="K489" s="1"/>
      <c r="L489" s="1"/>
      <c r="M489" s="1"/>
      <c r="N489" s="1"/>
      <c r="O489" s="1"/>
      <c r="P489" s="1"/>
      <c r="Q489" s="1"/>
      <c r="R489" s="1"/>
      <c r="S489" s="1"/>
      <c r="T489" s="1"/>
    </row>
    <row r="490" ht="15.75" customHeight="1">
      <c r="A490" s="1"/>
      <c r="B490" s="1"/>
      <c r="C490" s="1"/>
      <c r="D490" s="1"/>
      <c r="E490" s="1"/>
      <c r="F490" s="1"/>
      <c r="G490" s="1"/>
      <c r="H490" s="1"/>
      <c r="I490" s="1"/>
      <c r="J490" s="1"/>
      <c r="K490" s="1"/>
      <c r="L490" s="1"/>
      <c r="M490" s="1"/>
      <c r="N490" s="1"/>
      <c r="O490" s="1"/>
      <c r="P490" s="1"/>
      <c r="Q490" s="1"/>
      <c r="R490" s="1"/>
      <c r="S490" s="1"/>
      <c r="T490" s="1"/>
    </row>
    <row r="491" ht="15.75" customHeight="1">
      <c r="A491" s="1"/>
      <c r="B491" s="1"/>
      <c r="C491" s="1"/>
      <c r="D491" s="1"/>
      <c r="E491" s="1"/>
      <c r="F491" s="1"/>
      <c r="G491" s="1"/>
      <c r="H491" s="1"/>
      <c r="I491" s="1"/>
      <c r="J491" s="1"/>
      <c r="K491" s="1"/>
      <c r="L491" s="1"/>
      <c r="M491" s="1"/>
      <c r="N491" s="1"/>
      <c r="O491" s="1"/>
      <c r="P491" s="1"/>
      <c r="Q491" s="1"/>
      <c r="R491" s="1"/>
      <c r="S491" s="1"/>
      <c r="T491" s="1"/>
    </row>
    <row r="492" ht="15.75" customHeight="1">
      <c r="A492" s="1"/>
      <c r="B492" s="1"/>
      <c r="C492" s="1"/>
      <c r="D492" s="1"/>
      <c r="E492" s="1"/>
      <c r="F492" s="1"/>
      <c r="G492" s="1"/>
      <c r="H492" s="1"/>
      <c r="I492" s="1"/>
      <c r="J492" s="1"/>
      <c r="K492" s="1"/>
      <c r="L492" s="1"/>
      <c r="M492" s="1"/>
      <c r="N492" s="1"/>
      <c r="O492" s="1"/>
      <c r="P492" s="1"/>
      <c r="Q492" s="1"/>
      <c r="R492" s="1"/>
      <c r="S492" s="1"/>
      <c r="T492" s="1"/>
    </row>
    <row r="493" ht="15.75" customHeight="1">
      <c r="A493" s="1"/>
      <c r="B493" s="1"/>
      <c r="C493" s="1"/>
      <c r="D493" s="1"/>
      <c r="E493" s="1"/>
      <c r="F493" s="1"/>
      <c r="G493" s="1"/>
      <c r="H493" s="1"/>
      <c r="I493" s="1"/>
      <c r="J493" s="1"/>
      <c r="K493" s="1"/>
      <c r="L493" s="1"/>
      <c r="M493" s="1"/>
      <c r="N493" s="1"/>
      <c r="O493" s="1"/>
      <c r="P493" s="1"/>
      <c r="Q493" s="1"/>
      <c r="R493" s="1"/>
      <c r="S493" s="1"/>
      <c r="T493" s="1"/>
    </row>
    <row r="494" ht="15.75" customHeight="1">
      <c r="A494" s="1"/>
      <c r="B494" s="1"/>
      <c r="C494" s="1"/>
      <c r="D494" s="1"/>
      <c r="E494" s="1"/>
      <c r="F494" s="1"/>
      <c r="G494" s="1"/>
      <c r="H494" s="1"/>
      <c r="I494" s="1"/>
      <c r="J494" s="1"/>
      <c r="K494" s="1"/>
      <c r="L494" s="1"/>
      <c r="M494" s="1"/>
      <c r="N494" s="1"/>
      <c r="O494" s="1"/>
      <c r="P494" s="1"/>
      <c r="Q494" s="1"/>
      <c r="R494" s="1"/>
      <c r="S494" s="1"/>
      <c r="T494" s="1"/>
    </row>
    <row r="495" ht="15.75" customHeight="1">
      <c r="A495" s="1"/>
      <c r="B495" s="1"/>
      <c r="C495" s="1"/>
      <c r="D495" s="1"/>
      <c r="E495" s="1"/>
      <c r="F495" s="1"/>
      <c r="G495" s="1"/>
      <c r="H495" s="1"/>
      <c r="I495" s="1"/>
      <c r="J495" s="1"/>
      <c r="K495" s="1"/>
      <c r="L495" s="1"/>
      <c r="M495" s="1"/>
      <c r="N495" s="1"/>
      <c r="O495" s="1"/>
      <c r="P495" s="1"/>
      <c r="Q495" s="1"/>
      <c r="R495" s="1"/>
      <c r="S495" s="1"/>
      <c r="T495" s="1"/>
    </row>
    <row r="496" ht="15.75" customHeight="1">
      <c r="A496" s="1"/>
      <c r="B496" s="1"/>
      <c r="C496" s="1"/>
      <c r="D496" s="1"/>
      <c r="E496" s="1"/>
      <c r="F496" s="1"/>
      <c r="G496" s="1"/>
      <c r="H496" s="1"/>
      <c r="I496" s="1"/>
      <c r="J496" s="1"/>
      <c r="K496" s="1"/>
      <c r="L496" s="1"/>
      <c r="M496" s="1"/>
      <c r="N496" s="1"/>
      <c r="O496" s="1"/>
      <c r="P496" s="1"/>
      <c r="Q496" s="1"/>
      <c r="R496" s="1"/>
      <c r="S496" s="1"/>
      <c r="T496" s="1"/>
    </row>
    <row r="497" ht="15.75" customHeight="1">
      <c r="A497" s="1"/>
      <c r="B497" s="1"/>
      <c r="C497" s="1"/>
      <c r="D497" s="1"/>
      <c r="E497" s="1"/>
      <c r="F497" s="1"/>
      <c r="G497" s="1"/>
      <c r="H497" s="1"/>
      <c r="I497" s="1"/>
      <c r="J497" s="1"/>
      <c r="K497" s="1"/>
      <c r="L497" s="1"/>
      <c r="M497" s="1"/>
      <c r="N497" s="1"/>
      <c r="O497" s="1"/>
      <c r="P497" s="1"/>
      <c r="Q497" s="1"/>
      <c r="R497" s="1"/>
      <c r="S497" s="1"/>
      <c r="T497" s="1"/>
    </row>
    <row r="498" ht="15.75" customHeight="1">
      <c r="A498" s="1"/>
      <c r="B498" s="1"/>
      <c r="C498" s="1"/>
      <c r="D498" s="1"/>
      <c r="E498" s="1"/>
      <c r="F498" s="1"/>
      <c r="G498" s="1"/>
      <c r="H498" s="1"/>
      <c r="I498" s="1"/>
      <c r="J498" s="1"/>
      <c r="K498" s="1"/>
      <c r="L498" s="1"/>
      <c r="M498" s="1"/>
      <c r="N498" s="1"/>
      <c r="O498" s="1"/>
      <c r="P498" s="1"/>
      <c r="Q498" s="1"/>
      <c r="R498" s="1"/>
      <c r="S498" s="1"/>
      <c r="T498" s="1"/>
    </row>
    <row r="499" ht="15.75" customHeight="1">
      <c r="A499" s="1"/>
      <c r="B499" s="1"/>
      <c r="C499" s="1"/>
      <c r="D499" s="1"/>
      <c r="E499" s="1"/>
      <c r="F499" s="1"/>
      <c r="G499" s="1"/>
      <c r="H499" s="1"/>
      <c r="I499" s="1"/>
      <c r="J499" s="1"/>
      <c r="K499" s="1"/>
      <c r="L499" s="1"/>
      <c r="M499" s="1"/>
      <c r="N499" s="1"/>
      <c r="O499" s="1"/>
      <c r="P499" s="1"/>
      <c r="Q499" s="1"/>
      <c r="R499" s="1"/>
      <c r="S499" s="1"/>
      <c r="T499" s="1"/>
    </row>
    <row r="500" ht="15.75" customHeight="1">
      <c r="A500" s="1"/>
      <c r="B500" s="1"/>
      <c r="C500" s="1"/>
      <c r="D500" s="1"/>
      <c r="E500" s="1"/>
      <c r="F500" s="1"/>
      <c r="G500" s="1"/>
      <c r="H500" s="1"/>
      <c r="I500" s="1"/>
      <c r="J500" s="1"/>
      <c r="K500" s="1"/>
      <c r="L500" s="1"/>
      <c r="M500" s="1"/>
      <c r="N500" s="1"/>
      <c r="O500" s="1"/>
      <c r="P500" s="1"/>
      <c r="Q500" s="1"/>
      <c r="R500" s="1"/>
      <c r="S500" s="1"/>
      <c r="T500" s="1"/>
    </row>
    <row r="501" ht="15.75" customHeight="1">
      <c r="A501" s="1"/>
      <c r="B501" s="1"/>
      <c r="C501" s="1"/>
      <c r="D501" s="1"/>
      <c r="E501" s="1"/>
      <c r="F501" s="1"/>
      <c r="G501" s="1"/>
      <c r="H501" s="1"/>
      <c r="I501" s="1"/>
      <c r="J501" s="1"/>
      <c r="K501" s="1"/>
      <c r="L501" s="1"/>
      <c r="M501" s="1"/>
      <c r="N501" s="1"/>
      <c r="O501" s="1"/>
      <c r="P501" s="1"/>
      <c r="Q501" s="1"/>
      <c r="R501" s="1"/>
      <c r="S501" s="1"/>
      <c r="T501" s="1"/>
    </row>
    <row r="502" ht="15.75" customHeight="1">
      <c r="A502" s="1"/>
      <c r="B502" s="1"/>
      <c r="C502" s="1"/>
      <c r="D502" s="1"/>
      <c r="E502" s="1"/>
      <c r="F502" s="1"/>
      <c r="G502" s="1"/>
      <c r="H502" s="1"/>
      <c r="I502" s="1"/>
      <c r="J502" s="1"/>
      <c r="K502" s="1"/>
      <c r="L502" s="1"/>
      <c r="M502" s="1"/>
      <c r="N502" s="1"/>
      <c r="O502" s="1"/>
      <c r="P502" s="1"/>
      <c r="Q502" s="1"/>
      <c r="R502" s="1"/>
      <c r="S502" s="1"/>
      <c r="T502" s="1"/>
    </row>
    <row r="503" ht="15.75" customHeight="1">
      <c r="A503" s="1"/>
      <c r="B503" s="1"/>
      <c r="C503" s="1"/>
      <c r="D503" s="1"/>
      <c r="E503" s="1"/>
      <c r="F503" s="1"/>
      <c r="G503" s="1"/>
      <c r="H503" s="1"/>
      <c r="I503" s="1"/>
      <c r="J503" s="1"/>
      <c r="K503" s="1"/>
      <c r="L503" s="1"/>
      <c r="M503" s="1"/>
      <c r="N503" s="1"/>
      <c r="O503" s="1"/>
      <c r="P503" s="1"/>
      <c r="Q503" s="1"/>
      <c r="R503" s="1"/>
      <c r="S503" s="1"/>
      <c r="T503" s="1"/>
    </row>
    <row r="504" ht="15.75" customHeight="1">
      <c r="A504" s="1"/>
      <c r="B504" s="1"/>
      <c r="C504" s="1"/>
      <c r="D504" s="1"/>
      <c r="E504" s="1"/>
      <c r="F504" s="1"/>
      <c r="G504" s="1"/>
      <c r="H504" s="1"/>
      <c r="I504" s="1"/>
      <c r="J504" s="1"/>
      <c r="K504" s="1"/>
      <c r="L504" s="1"/>
      <c r="M504" s="1"/>
      <c r="N504" s="1"/>
      <c r="O504" s="1"/>
      <c r="P504" s="1"/>
      <c r="Q504" s="1"/>
      <c r="R504" s="1"/>
      <c r="S504" s="1"/>
      <c r="T504" s="1"/>
    </row>
    <row r="505" ht="15.75" customHeight="1">
      <c r="A505" s="1"/>
      <c r="B505" s="1"/>
      <c r="C505" s="1"/>
      <c r="D505" s="1"/>
      <c r="E505" s="1"/>
      <c r="F505" s="1"/>
      <c r="G505" s="1"/>
      <c r="H505" s="1"/>
      <c r="I505" s="1"/>
      <c r="J505" s="1"/>
      <c r="K505" s="1"/>
      <c r="L505" s="1"/>
      <c r="M505" s="1"/>
      <c r="N505" s="1"/>
      <c r="O505" s="1"/>
      <c r="P505" s="1"/>
      <c r="Q505" s="1"/>
      <c r="R505" s="1"/>
      <c r="S505" s="1"/>
      <c r="T505" s="1"/>
    </row>
    <row r="506" ht="15.75" customHeight="1">
      <c r="A506" s="1"/>
      <c r="B506" s="1"/>
      <c r="C506" s="1"/>
      <c r="D506" s="1"/>
      <c r="E506" s="1"/>
      <c r="F506" s="1"/>
      <c r="G506" s="1"/>
      <c r="H506" s="1"/>
      <c r="I506" s="1"/>
      <c r="J506" s="1"/>
      <c r="K506" s="1"/>
      <c r="L506" s="1"/>
      <c r="M506" s="1"/>
      <c r="N506" s="1"/>
      <c r="O506" s="1"/>
      <c r="P506" s="1"/>
      <c r="Q506" s="1"/>
      <c r="R506" s="1"/>
      <c r="S506" s="1"/>
      <c r="T506" s="1"/>
    </row>
    <row r="507" ht="15.75" customHeight="1">
      <c r="A507" s="1"/>
      <c r="B507" s="1"/>
      <c r="C507" s="1"/>
      <c r="D507" s="1"/>
      <c r="E507" s="1"/>
      <c r="F507" s="1"/>
      <c r="G507" s="1"/>
      <c r="H507" s="1"/>
      <c r="I507" s="1"/>
      <c r="J507" s="1"/>
      <c r="K507" s="1"/>
      <c r="L507" s="1"/>
      <c r="M507" s="1"/>
      <c r="N507" s="1"/>
      <c r="O507" s="1"/>
      <c r="P507" s="1"/>
      <c r="Q507" s="1"/>
      <c r="R507" s="1"/>
      <c r="S507" s="1"/>
      <c r="T507" s="1"/>
    </row>
    <row r="508" ht="15.75" customHeight="1">
      <c r="A508" s="1"/>
      <c r="B508" s="1"/>
      <c r="C508" s="1"/>
      <c r="D508" s="1"/>
      <c r="E508" s="1"/>
      <c r="F508" s="1"/>
      <c r="G508" s="1"/>
      <c r="H508" s="1"/>
      <c r="I508" s="1"/>
      <c r="J508" s="1"/>
      <c r="K508" s="1"/>
      <c r="L508" s="1"/>
      <c r="M508" s="1"/>
      <c r="N508" s="1"/>
      <c r="O508" s="1"/>
      <c r="P508" s="1"/>
      <c r="Q508" s="1"/>
      <c r="R508" s="1"/>
      <c r="S508" s="1"/>
      <c r="T508" s="1"/>
    </row>
    <row r="509" ht="15.75" customHeight="1">
      <c r="A509" s="1"/>
      <c r="B509" s="1"/>
      <c r="C509" s="1"/>
      <c r="D509" s="1"/>
      <c r="E509" s="1"/>
      <c r="F509" s="1"/>
      <c r="G509" s="1"/>
      <c r="H509" s="1"/>
      <c r="I509" s="1"/>
      <c r="J509" s="1"/>
      <c r="K509" s="1"/>
      <c r="L509" s="1"/>
      <c r="M509" s="1"/>
      <c r="N509" s="1"/>
      <c r="O509" s="1"/>
      <c r="P509" s="1"/>
      <c r="Q509" s="1"/>
      <c r="R509" s="1"/>
      <c r="S509" s="1"/>
      <c r="T509" s="1"/>
    </row>
    <row r="510" ht="15.75" customHeight="1">
      <c r="A510" s="1"/>
      <c r="B510" s="1"/>
      <c r="C510" s="1"/>
      <c r="D510" s="1"/>
      <c r="E510" s="1"/>
      <c r="F510" s="1"/>
      <c r="G510" s="1"/>
      <c r="H510" s="1"/>
      <c r="I510" s="1"/>
      <c r="J510" s="1"/>
      <c r="K510" s="1"/>
      <c r="L510" s="1"/>
      <c r="M510" s="1"/>
      <c r="N510" s="1"/>
      <c r="O510" s="1"/>
      <c r="P510" s="1"/>
      <c r="Q510" s="1"/>
      <c r="R510" s="1"/>
      <c r="S510" s="1"/>
      <c r="T510" s="1"/>
    </row>
    <row r="511" ht="15.75" customHeight="1">
      <c r="A511" s="1"/>
      <c r="B511" s="1"/>
      <c r="C511" s="1"/>
      <c r="D511" s="1"/>
      <c r="E511" s="1"/>
      <c r="F511" s="1"/>
      <c r="G511" s="1"/>
      <c r="H511" s="1"/>
      <c r="I511" s="1"/>
      <c r="J511" s="1"/>
      <c r="K511" s="1"/>
      <c r="L511" s="1"/>
      <c r="M511" s="1"/>
      <c r="N511" s="1"/>
      <c r="O511" s="1"/>
      <c r="P511" s="1"/>
      <c r="Q511" s="1"/>
      <c r="R511" s="1"/>
      <c r="S511" s="1"/>
      <c r="T511" s="1"/>
    </row>
    <row r="512" ht="15.75" customHeight="1">
      <c r="A512" s="1"/>
      <c r="B512" s="1"/>
      <c r="C512" s="1"/>
      <c r="D512" s="1"/>
      <c r="E512" s="1"/>
      <c r="F512" s="1"/>
      <c r="G512" s="1"/>
      <c r="H512" s="1"/>
      <c r="I512" s="1"/>
      <c r="J512" s="1"/>
      <c r="K512" s="1"/>
      <c r="L512" s="1"/>
      <c r="M512" s="1"/>
      <c r="N512" s="1"/>
      <c r="O512" s="1"/>
      <c r="P512" s="1"/>
      <c r="Q512" s="1"/>
      <c r="R512" s="1"/>
      <c r="S512" s="1"/>
      <c r="T512" s="1"/>
    </row>
    <row r="513" ht="15.75" customHeight="1">
      <c r="A513" s="1"/>
      <c r="B513" s="1"/>
      <c r="C513" s="1"/>
      <c r="D513" s="1"/>
      <c r="E513" s="1"/>
      <c r="F513" s="1"/>
      <c r="G513" s="1"/>
      <c r="H513" s="1"/>
      <c r="I513" s="1"/>
      <c r="J513" s="1"/>
      <c r="K513" s="1"/>
      <c r="L513" s="1"/>
      <c r="M513" s="1"/>
      <c r="N513" s="1"/>
      <c r="O513" s="1"/>
      <c r="P513" s="1"/>
      <c r="Q513" s="1"/>
      <c r="R513" s="1"/>
      <c r="S513" s="1"/>
      <c r="T513" s="1"/>
    </row>
    <row r="514" ht="15.75" customHeight="1">
      <c r="A514" s="1"/>
      <c r="B514" s="1"/>
      <c r="C514" s="1"/>
      <c r="D514" s="1"/>
      <c r="E514" s="1"/>
      <c r="F514" s="1"/>
      <c r="G514" s="1"/>
      <c r="H514" s="1"/>
      <c r="I514" s="1"/>
      <c r="J514" s="1"/>
      <c r="K514" s="1"/>
      <c r="L514" s="1"/>
      <c r="M514" s="1"/>
      <c r="N514" s="1"/>
      <c r="O514" s="1"/>
      <c r="P514" s="1"/>
      <c r="Q514" s="1"/>
      <c r="R514" s="1"/>
      <c r="S514" s="1"/>
      <c r="T514" s="1"/>
    </row>
    <row r="515" ht="15.75" customHeight="1">
      <c r="A515" s="1"/>
      <c r="B515" s="1"/>
      <c r="C515" s="1"/>
      <c r="D515" s="1"/>
      <c r="E515" s="1"/>
      <c r="F515" s="1"/>
      <c r="G515" s="1"/>
      <c r="H515" s="1"/>
      <c r="I515" s="1"/>
      <c r="J515" s="1"/>
      <c r="K515" s="1"/>
      <c r="L515" s="1"/>
      <c r="M515" s="1"/>
      <c r="N515" s="1"/>
      <c r="O515" s="1"/>
      <c r="P515" s="1"/>
      <c r="Q515" s="1"/>
      <c r="R515" s="1"/>
      <c r="S515" s="1"/>
      <c r="T515" s="1"/>
    </row>
    <row r="516" ht="15.75" customHeight="1">
      <c r="A516" s="1"/>
      <c r="B516" s="1"/>
      <c r="C516" s="1"/>
      <c r="D516" s="1"/>
      <c r="E516" s="1"/>
      <c r="F516" s="1"/>
      <c r="G516" s="1"/>
      <c r="H516" s="1"/>
      <c r="I516" s="1"/>
      <c r="J516" s="1"/>
      <c r="K516" s="1"/>
      <c r="L516" s="1"/>
      <c r="M516" s="1"/>
      <c r="N516" s="1"/>
      <c r="O516" s="1"/>
      <c r="P516" s="1"/>
      <c r="Q516" s="1"/>
      <c r="R516" s="1"/>
      <c r="S516" s="1"/>
      <c r="T516" s="1"/>
    </row>
    <row r="517" ht="15.75" customHeight="1">
      <c r="A517" s="1"/>
      <c r="B517" s="1"/>
      <c r="C517" s="1"/>
      <c r="D517" s="1"/>
      <c r="E517" s="1"/>
      <c r="F517" s="1"/>
      <c r="G517" s="1"/>
      <c r="H517" s="1"/>
      <c r="I517" s="1"/>
      <c r="J517" s="1"/>
      <c r="K517" s="1"/>
      <c r="L517" s="1"/>
      <c r="M517" s="1"/>
      <c r="N517" s="1"/>
      <c r="O517" s="1"/>
      <c r="P517" s="1"/>
      <c r="Q517" s="1"/>
      <c r="R517" s="1"/>
      <c r="S517" s="1"/>
      <c r="T517" s="1"/>
    </row>
    <row r="518" ht="15.75" customHeight="1">
      <c r="A518" s="1"/>
      <c r="B518" s="1"/>
      <c r="C518" s="1"/>
      <c r="D518" s="1"/>
      <c r="E518" s="1"/>
      <c r="F518" s="1"/>
      <c r="G518" s="1"/>
      <c r="H518" s="1"/>
      <c r="I518" s="1"/>
      <c r="J518" s="1"/>
      <c r="K518" s="1"/>
      <c r="L518" s="1"/>
      <c r="M518" s="1"/>
      <c r="N518" s="1"/>
      <c r="O518" s="1"/>
      <c r="P518" s="1"/>
      <c r="Q518" s="1"/>
      <c r="R518" s="1"/>
      <c r="S518" s="1"/>
      <c r="T518" s="1"/>
    </row>
    <row r="519" ht="15.75" customHeight="1">
      <c r="A519" s="1"/>
      <c r="B519" s="1"/>
      <c r="C519" s="1"/>
      <c r="D519" s="1"/>
      <c r="E519" s="1"/>
      <c r="F519" s="1"/>
      <c r="G519" s="1"/>
      <c r="H519" s="1"/>
      <c r="I519" s="1"/>
      <c r="J519" s="1"/>
      <c r="K519" s="1"/>
      <c r="L519" s="1"/>
      <c r="M519" s="1"/>
      <c r="N519" s="1"/>
      <c r="O519" s="1"/>
      <c r="P519" s="1"/>
      <c r="Q519" s="1"/>
      <c r="R519" s="1"/>
      <c r="S519" s="1"/>
      <c r="T519" s="1"/>
    </row>
    <row r="520" ht="15.75" customHeight="1">
      <c r="A520" s="1"/>
      <c r="B520" s="1"/>
      <c r="C520" s="1"/>
      <c r="D520" s="1"/>
      <c r="E520" s="1"/>
      <c r="F520" s="1"/>
      <c r="G520" s="1"/>
      <c r="H520" s="1"/>
      <c r="I520" s="1"/>
      <c r="J520" s="1"/>
      <c r="K520" s="1"/>
      <c r="L520" s="1"/>
      <c r="M520" s="1"/>
      <c r="N520" s="1"/>
      <c r="O520" s="1"/>
      <c r="P520" s="1"/>
      <c r="Q520" s="1"/>
      <c r="R520" s="1"/>
      <c r="S520" s="1"/>
      <c r="T520" s="1"/>
    </row>
    <row r="521" ht="15.75" customHeight="1">
      <c r="A521" s="1"/>
      <c r="B521" s="1"/>
      <c r="C521" s="1"/>
      <c r="D521" s="1"/>
      <c r="E521" s="1"/>
      <c r="F521" s="1"/>
      <c r="G521" s="1"/>
      <c r="H521" s="1"/>
      <c r="I521" s="1"/>
      <c r="J521" s="1"/>
      <c r="K521" s="1"/>
      <c r="L521" s="1"/>
      <c r="M521" s="1"/>
      <c r="N521" s="1"/>
      <c r="O521" s="1"/>
      <c r="P521" s="1"/>
      <c r="Q521" s="1"/>
      <c r="R521" s="1"/>
      <c r="S521" s="1"/>
      <c r="T521" s="1"/>
    </row>
    <row r="522" ht="15.75" customHeight="1">
      <c r="A522" s="1"/>
      <c r="B522" s="1"/>
      <c r="C522" s="1"/>
      <c r="D522" s="1"/>
      <c r="E522" s="1"/>
      <c r="F522" s="1"/>
      <c r="G522" s="1"/>
      <c r="H522" s="1"/>
      <c r="I522" s="1"/>
      <c r="J522" s="1"/>
      <c r="K522" s="1"/>
      <c r="L522" s="1"/>
      <c r="M522" s="1"/>
      <c r="N522" s="1"/>
      <c r="O522" s="1"/>
      <c r="P522" s="1"/>
      <c r="Q522" s="1"/>
      <c r="R522" s="1"/>
      <c r="S522" s="1"/>
      <c r="T522" s="1"/>
    </row>
    <row r="523" ht="15.75" customHeight="1">
      <c r="A523" s="1"/>
      <c r="B523" s="1"/>
      <c r="C523" s="1"/>
      <c r="D523" s="1"/>
      <c r="E523" s="1"/>
      <c r="F523" s="1"/>
      <c r="G523" s="1"/>
      <c r="H523" s="1"/>
      <c r="I523" s="1"/>
      <c r="J523" s="1"/>
      <c r="K523" s="1"/>
      <c r="L523" s="1"/>
      <c r="M523" s="1"/>
      <c r="N523" s="1"/>
      <c r="O523" s="1"/>
      <c r="P523" s="1"/>
      <c r="Q523" s="1"/>
      <c r="R523" s="1"/>
      <c r="S523" s="1"/>
      <c r="T523" s="1"/>
    </row>
    <row r="524" ht="15.75" customHeight="1">
      <c r="A524" s="1"/>
      <c r="B524" s="1"/>
      <c r="C524" s="1"/>
      <c r="D524" s="1"/>
      <c r="E524" s="1"/>
      <c r="F524" s="1"/>
      <c r="G524" s="1"/>
      <c r="H524" s="1"/>
      <c r="I524" s="1"/>
      <c r="J524" s="1"/>
      <c r="K524" s="1"/>
      <c r="L524" s="1"/>
      <c r="M524" s="1"/>
      <c r="N524" s="1"/>
      <c r="O524" s="1"/>
      <c r="P524" s="1"/>
      <c r="Q524" s="1"/>
      <c r="R524" s="1"/>
      <c r="S524" s="1"/>
      <c r="T524" s="1"/>
    </row>
    <row r="525" ht="15.75" customHeight="1">
      <c r="A525" s="1"/>
      <c r="B525" s="1"/>
      <c r="C525" s="1"/>
      <c r="D525" s="1"/>
      <c r="E525" s="1"/>
      <c r="F525" s="1"/>
      <c r="G525" s="1"/>
      <c r="H525" s="1"/>
      <c r="I525" s="1"/>
      <c r="J525" s="1"/>
      <c r="K525" s="1"/>
      <c r="L525" s="1"/>
      <c r="M525" s="1"/>
      <c r="N525" s="1"/>
      <c r="O525" s="1"/>
      <c r="P525" s="1"/>
      <c r="Q525" s="1"/>
      <c r="R525" s="1"/>
      <c r="S525" s="1"/>
      <c r="T525" s="1"/>
    </row>
    <row r="526" ht="15.75" customHeight="1">
      <c r="A526" s="1"/>
      <c r="B526" s="1"/>
      <c r="C526" s="1"/>
      <c r="D526" s="1"/>
      <c r="E526" s="1"/>
      <c r="F526" s="1"/>
      <c r="G526" s="1"/>
      <c r="H526" s="1"/>
      <c r="I526" s="1"/>
      <c r="J526" s="1"/>
      <c r="K526" s="1"/>
      <c r="L526" s="1"/>
      <c r="M526" s="1"/>
      <c r="N526" s="1"/>
      <c r="O526" s="1"/>
      <c r="P526" s="1"/>
      <c r="Q526" s="1"/>
      <c r="R526" s="1"/>
      <c r="S526" s="1"/>
      <c r="T526" s="1"/>
    </row>
    <row r="527" ht="15.75" customHeight="1">
      <c r="A527" s="1"/>
      <c r="B527" s="1"/>
      <c r="C527" s="1"/>
      <c r="D527" s="1"/>
      <c r="E527" s="1"/>
      <c r="F527" s="1"/>
      <c r="G527" s="1"/>
      <c r="H527" s="1"/>
      <c r="I527" s="1"/>
      <c r="J527" s="1"/>
      <c r="K527" s="1"/>
      <c r="L527" s="1"/>
      <c r="M527" s="1"/>
      <c r="N527" s="1"/>
      <c r="O527" s="1"/>
      <c r="P527" s="1"/>
      <c r="Q527" s="1"/>
      <c r="R527" s="1"/>
      <c r="S527" s="1"/>
      <c r="T527" s="1"/>
    </row>
    <row r="528" ht="15.75" customHeight="1">
      <c r="A528" s="1"/>
      <c r="B528" s="1"/>
      <c r="C528" s="1"/>
      <c r="D528" s="1"/>
      <c r="E528" s="1"/>
      <c r="F528" s="1"/>
      <c r="G528" s="1"/>
      <c r="H528" s="1"/>
      <c r="I528" s="1"/>
      <c r="J528" s="1"/>
      <c r="K528" s="1"/>
      <c r="L528" s="1"/>
      <c r="M528" s="1"/>
      <c r="N528" s="1"/>
      <c r="O528" s="1"/>
      <c r="P528" s="1"/>
      <c r="Q528" s="1"/>
      <c r="R528" s="1"/>
      <c r="S528" s="1"/>
      <c r="T528" s="1"/>
    </row>
    <row r="529" ht="15.75" customHeight="1">
      <c r="A529" s="1"/>
      <c r="B529" s="1"/>
      <c r="C529" s="1"/>
      <c r="D529" s="1"/>
      <c r="E529" s="1"/>
      <c r="F529" s="1"/>
      <c r="G529" s="1"/>
      <c r="H529" s="1"/>
      <c r="I529" s="1"/>
      <c r="J529" s="1"/>
      <c r="K529" s="1"/>
      <c r="L529" s="1"/>
      <c r="M529" s="1"/>
      <c r="N529" s="1"/>
      <c r="O529" s="1"/>
      <c r="P529" s="1"/>
      <c r="Q529" s="1"/>
      <c r="R529" s="1"/>
      <c r="S529" s="1"/>
      <c r="T529" s="1"/>
    </row>
    <row r="530" ht="15.75" customHeight="1">
      <c r="A530" s="1"/>
      <c r="B530" s="1"/>
      <c r="C530" s="1"/>
      <c r="D530" s="1"/>
      <c r="E530" s="1"/>
      <c r="F530" s="1"/>
      <c r="G530" s="1"/>
      <c r="H530" s="1"/>
      <c r="I530" s="1"/>
      <c r="J530" s="1"/>
      <c r="K530" s="1"/>
      <c r="L530" s="1"/>
      <c r="M530" s="1"/>
      <c r="N530" s="1"/>
      <c r="O530" s="1"/>
      <c r="P530" s="1"/>
      <c r="Q530" s="1"/>
      <c r="R530" s="1"/>
      <c r="S530" s="1"/>
      <c r="T530" s="1"/>
    </row>
    <row r="531" ht="15.75" customHeight="1">
      <c r="A531" s="1"/>
      <c r="B531" s="1"/>
      <c r="C531" s="1"/>
      <c r="D531" s="1"/>
      <c r="E531" s="1"/>
      <c r="F531" s="1"/>
      <c r="G531" s="1"/>
      <c r="H531" s="1"/>
      <c r="I531" s="1"/>
      <c r="J531" s="1"/>
      <c r="K531" s="1"/>
      <c r="L531" s="1"/>
      <c r="M531" s="1"/>
      <c r="N531" s="1"/>
      <c r="O531" s="1"/>
      <c r="P531" s="1"/>
      <c r="Q531" s="1"/>
      <c r="R531" s="1"/>
      <c r="S531" s="1"/>
      <c r="T531" s="1"/>
    </row>
    <row r="532" ht="15.75" customHeight="1">
      <c r="A532" s="1"/>
      <c r="B532" s="1"/>
      <c r="C532" s="1"/>
      <c r="D532" s="1"/>
      <c r="E532" s="1"/>
      <c r="F532" s="1"/>
      <c r="G532" s="1"/>
      <c r="H532" s="1"/>
      <c r="I532" s="1"/>
      <c r="J532" s="1"/>
      <c r="K532" s="1"/>
      <c r="L532" s="1"/>
      <c r="M532" s="1"/>
      <c r="N532" s="1"/>
      <c r="O532" s="1"/>
      <c r="P532" s="1"/>
      <c r="Q532" s="1"/>
      <c r="R532" s="1"/>
      <c r="S532" s="1"/>
      <c r="T532" s="1"/>
    </row>
    <row r="533" ht="15.75" customHeight="1">
      <c r="A533" s="1"/>
      <c r="B533" s="1"/>
      <c r="C533" s="1"/>
      <c r="D533" s="1"/>
      <c r="E533" s="1"/>
      <c r="F533" s="1"/>
      <c r="G533" s="1"/>
      <c r="H533" s="1"/>
      <c r="I533" s="1"/>
      <c r="J533" s="1"/>
      <c r="K533" s="1"/>
      <c r="L533" s="1"/>
      <c r="M533" s="1"/>
      <c r="N533" s="1"/>
      <c r="O533" s="1"/>
      <c r="P533" s="1"/>
      <c r="Q533" s="1"/>
      <c r="R533" s="1"/>
      <c r="S533" s="1"/>
      <c r="T533" s="1"/>
    </row>
    <row r="534" ht="15.75" customHeight="1">
      <c r="A534" s="1"/>
      <c r="B534" s="1"/>
      <c r="C534" s="1"/>
      <c r="D534" s="1"/>
      <c r="E534" s="1"/>
      <c r="F534" s="1"/>
      <c r="G534" s="1"/>
      <c r="H534" s="1"/>
      <c r="I534" s="1"/>
      <c r="J534" s="1"/>
      <c r="K534" s="1"/>
      <c r="L534" s="1"/>
      <c r="M534" s="1"/>
      <c r="N534" s="1"/>
      <c r="O534" s="1"/>
      <c r="P534" s="1"/>
      <c r="Q534" s="1"/>
      <c r="R534" s="1"/>
      <c r="S534" s="1"/>
      <c r="T534" s="1"/>
    </row>
    <row r="535" ht="15.75" customHeight="1">
      <c r="A535" s="1"/>
      <c r="B535" s="1"/>
      <c r="C535" s="1"/>
      <c r="D535" s="1"/>
      <c r="E535" s="1"/>
      <c r="F535" s="1"/>
      <c r="G535" s="1"/>
      <c r="H535" s="1"/>
      <c r="I535" s="1"/>
      <c r="J535" s="1"/>
      <c r="K535" s="1"/>
      <c r="L535" s="1"/>
      <c r="M535" s="1"/>
      <c r="N535" s="1"/>
      <c r="O535" s="1"/>
      <c r="P535" s="1"/>
      <c r="Q535" s="1"/>
      <c r="R535" s="1"/>
      <c r="S535" s="1"/>
      <c r="T535" s="1"/>
    </row>
    <row r="536" ht="15.75" customHeight="1">
      <c r="A536" s="1"/>
      <c r="B536" s="1"/>
      <c r="C536" s="1"/>
      <c r="D536" s="1"/>
      <c r="E536" s="1"/>
      <c r="F536" s="1"/>
      <c r="G536" s="1"/>
      <c r="H536" s="1"/>
      <c r="I536" s="1"/>
      <c r="J536" s="1"/>
      <c r="K536" s="1"/>
      <c r="L536" s="1"/>
      <c r="M536" s="1"/>
      <c r="N536" s="1"/>
      <c r="O536" s="1"/>
      <c r="P536" s="1"/>
      <c r="Q536" s="1"/>
      <c r="R536" s="1"/>
      <c r="S536" s="1"/>
      <c r="T536" s="1"/>
    </row>
    <row r="537" ht="15.75" customHeight="1">
      <c r="A537" s="1"/>
      <c r="B537" s="1"/>
      <c r="C537" s="1"/>
      <c r="D537" s="1"/>
      <c r="E537" s="1"/>
      <c r="F537" s="1"/>
      <c r="G537" s="1"/>
      <c r="H537" s="1"/>
      <c r="I537" s="1"/>
      <c r="J537" s="1"/>
      <c r="K537" s="1"/>
      <c r="L537" s="1"/>
      <c r="M537" s="1"/>
      <c r="N537" s="1"/>
      <c r="O537" s="1"/>
      <c r="P537" s="1"/>
      <c r="Q537" s="1"/>
      <c r="R537" s="1"/>
      <c r="S537" s="1"/>
      <c r="T537" s="1"/>
    </row>
    <row r="538" ht="15.75" customHeight="1">
      <c r="A538" s="1"/>
      <c r="B538" s="1"/>
      <c r="C538" s="1"/>
      <c r="D538" s="1"/>
      <c r="E538" s="1"/>
      <c r="F538" s="1"/>
      <c r="G538" s="1"/>
      <c r="H538" s="1"/>
      <c r="I538" s="1"/>
      <c r="J538" s="1"/>
      <c r="K538" s="1"/>
      <c r="L538" s="1"/>
      <c r="M538" s="1"/>
      <c r="N538" s="1"/>
      <c r="O538" s="1"/>
      <c r="P538" s="1"/>
      <c r="Q538" s="1"/>
      <c r="R538" s="1"/>
      <c r="S538" s="1"/>
      <c r="T538" s="1"/>
    </row>
    <row r="539" ht="15.75" customHeight="1">
      <c r="A539" s="1"/>
      <c r="B539" s="1"/>
      <c r="C539" s="1"/>
      <c r="D539" s="1"/>
      <c r="E539" s="1"/>
      <c r="F539" s="1"/>
      <c r="G539" s="1"/>
      <c r="H539" s="1"/>
      <c r="I539" s="1"/>
      <c r="J539" s="1"/>
      <c r="K539" s="1"/>
      <c r="L539" s="1"/>
      <c r="M539" s="1"/>
      <c r="N539" s="1"/>
      <c r="O539" s="1"/>
      <c r="P539" s="1"/>
      <c r="Q539" s="1"/>
      <c r="R539" s="1"/>
      <c r="S539" s="1"/>
      <c r="T539" s="1"/>
    </row>
    <row r="540" ht="15.75" customHeight="1">
      <c r="A540" s="1"/>
      <c r="B540" s="1"/>
      <c r="C540" s="1"/>
      <c r="D540" s="1"/>
      <c r="E540" s="1"/>
      <c r="F540" s="1"/>
      <c r="G540" s="1"/>
      <c r="H540" s="1"/>
      <c r="I540" s="1"/>
      <c r="J540" s="1"/>
      <c r="K540" s="1"/>
      <c r="L540" s="1"/>
      <c r="M540" s="1"/>
      <c r="N540" s="1"/>
      <c r="O540" s="1"/>
      <c r="P540" s="1"/>
      <c r="Q540" s="1"/>
      <c r="R540" s="1"/>
      <c r="S540" s="1"/>
      <c r="T540" s="1"/>
    </row>
    <row r="541" ht="15.75" customHeight="1">
      <c r="A541" s="1"/>
      <c r="B541" s="1"/>
      <c r="C541" s="1"/>
      <c r="D541" s="1"/>
      <c r="E541" s="1"/>
      <c r="F541" s="1"/>
      <c r="G541" s="1"/>
      <c r="H541" s="1"/>
      <c r="I541" s="1"/>
      <c r="J541" s="1"/>
      <c r="K541" s="1"/>
      <c r="L541" s="1"/>
      <c r="M541" s="1"/>
      <c r="N541" s="1"/>
      <c r="O541" s="1"/>
      <c r="P541" s="1"/>
      <c r="Q541" s="1"/>
      <c r="R541" s="1"/>
      <c r="S541" s="1"/>
      <c r="T541" s="1"/>
    </row>
    <row r="542" ht="15.75" customHeight="1">
      <c r="A542" s="1"/>
      <c r="B542" s="1"/>
      <c r="C542" s="1"/>
      <c r="D542" s="1"/>
      <c r="E542" s="1"/>
      <c r="F542" s="1"/>
      <c r="G542" s="1"/>
      <c r="H542" s="1"/>
      <c r="I542" s="1"/>
      <c r="J542" s="1"/>
      <c r="K542" s="1"/>
      <c r="L542" s="1"/>
      <c r="M542" s="1"/>
      <c r="N542" s="1"/>
      <c r="O542" s="1"/>
      <c r="P542" s="1"/>
      <c r="Q542" s="1"/>
      <c r="R542" s="1"/>
      <c r="S542" s="1"/>
      <c r="T542" s="1"/>
    </row>
    <row r="543" ht="15.75" customHeight="1">
      <c r="A543" s="1"/>
      <c r="B543" s="1"/>
      <c r="C543" s="1"/>
      <c r="D543" s="1"/>
      <c r="E543" s="1"/>
      <c r="F543" s="1"/>
      <c r="G543" s="1"/>
      <c r="H543" s="1"/>
      <c r="I543" s="1"/>
      <c r="J543" s="1"/>
      <c r="K543" s="1"/>
      <c r="L543" s="1"/>
      <c r="M543" s="1"/>
      <c r="N543" s="1"/>
      <c r="O543" s="1"/>
      <c r="P543" s="1"/>
      <c r="Q543" s="1"/>
      <c r="R543" s="1"/>
      <c r="S543" s="1"/>
      <c r="T543" s="1"/>
    </row>
    <row r="544" ht="15.75" customHeight="1">
      <c r="A544" s="1"/>
      <c r="B544" s="1"/>
      <c r="C544" s="1"/>
      <c r="D544" s="1"/>
      <c r="E544" s="1"/>
      <c r="F544" s="1"/>
      <c r="G544" s="1"/>
      <c r="H544" s="1"/>
      <c r="I544" s="1"/>
      <c r="J544" s="1"/>
      <c r="K544" s="1"/>
      <c r="L544" s="1"/>
      <c r="M544" s="1"/>
      <c r="N544" s="1"/>
      <c r="O544" s="1"/>
      <c r="P544" s="1"/>
      <c r="Q544" s="1"/>
      <c r="R544" s="1"/>
      <c r="S544" s="1"/>
      <c r="T544" s="1"/>
    </row>
    <row r="545" ht="15.75" customHeight="1">
      <c r="A545" s="1"/>
      <c r="B545" s="1"/>
      <c r="C545" s="1"/>
      <c r="D545" s="1"/>
      <c r="E545" s="1"/>
      <c r="F545" s="1"/>
      <c r="G545" s="1"/>
      <c r="H545" s="1"/>
      <c r="I545" s="1"/>
      <c r="J545" s="1"/>
      <c r="K545" s="1"/>
      <c r="L545" s="1"/>
      <c r="M545" s="1"/>
      <c r="N545" s="1"/>
      <c r="O545" s="1"/>
      <c r="P545" s="1"/>
      <c r="Q545" s="1"/>
      <c r="R545" s="1"/>
      <c r="S545" s="1"/>
      <c r="T545" s="1"/>
    </row>
    <row r="546" ht="15.75" customHeight="1">
      <c r="A546" s="1"/>
      <c r="B546" s="1"/>
      <c r="C546" s="1"/>
      <c r="D546" s="1"/>
      <c r="E546" s="1"/>
      <c r="F546" s="1"/>
      <c r="G546" s="1"/>
      <c r="H546" s="1"/>
      <c r="I546" s="1"/>
      <c r="J546" s="1"/>
      <c r="K546" s="1"/>
      <c r="L546" s="1"/>
      <c r="M546" s="1"/>
      <c r="N546" s="1"/>
      <c r="O546" s="1"/>
      <c r="P546" s="1"/>
      <c r="Q546" s="1"/>
      <c r="R546" s="1"/>
      <c r="S546" s="1"/>
      <c r="T546" s="1"/>
    </row>
    <row r="547" ht="15.75" customHeight="1">
      <c r="A547" s="1"/>
      <c r="B547" s="1"/>
      <c r="C547" s="1"/>
      <c r="D547" s="1"/>
      <c r="E547" s="1"/>
      <c r="F547" s="1"/>
      <c r="G547" s="1"/>
      <c r="H547" s="1"/>
      <c r="I547" s="1"/>
      <c r="J547" s="1"/>
      <c r="K547" s="1"/>
      <c r="L547" s="1"/>
      <c r="M547" s="1"/>
      <c r="N547" s="1"/>
      <c r="O547" s="1"/>
      <c r="P547" s="1"/>
      <c r="Q547" s="1"/>
      <c r="R547" s="1"/>
      <c r="S547" s="1"/>
      <c r="T547" s="1"/>
    </row>
    <row r="548" ht="15.75" customHeight="1">
      <c r="A548" s="1"/>
      <c r="B548" s="1"/>
      <c r="C548" s="1"/>
      <c r="D548" s="1"/>
      <c r="E548" s="1"/>
      <c r="F548" s="1"/>
      <c r="G548" s="1"/>
      <c r="H548" s="1"/>
      <c r="I548" s="1"/>
      <c r="J548" s="1"/>
      <c r="K548" s="1"/>
      <c r="L548" s="1"/>
      <c r="M548" s="1"/>
      <c r="N548" s="1"/>
      <c r="O548" s="1"/>
      <c r="P548" s="1"/>
      <c r="Q548" s="1"/>
      <c r="R548" s="1"/>
      <c r="S548" s="1"/>
      <c r="T548" s="1"/>
    </row>
    <row r="549" ht="15.75" customHeight="1">
      <c r="A549" s="1"/>
      <c r="B549" s="1"/>
      <c r="C549" s="1"/>
      <c r="D549" s="1"/>
      <c r="E549" s="1"/>
      <c r="F549" s="1"/>
      <c r="G549" s="1"/>
      <c r="H549" s="1"/>
      <c r="I549" s="1"/>
      <c r="J549" s="1"/>
      <c r="K549" s="1"/>
      <c r="L549" s="1"/>
      <c r="M549" s="1"/>
      <c r="N549" s="1"/>
      <c r="O549" s="1"/>
      <c r="P549" s="1"/>
      <c r="Q549" s="1"/>
      <c r="R549" s="1"/>
      <c r="S549" s="1"/>
      <c r="T549" s="1"/>
    </row>
    <row r="550" ht="15.75" customHeight="1">
      <c r="A550" s="1"/>
      <c r="B550" s="1"/>
      <c r="C550" s="1"/>
      <c r="D550" s="1"/>
      <c r="E550" s="1"/>
      <c r="F550" s="1"/>
      <c r="G550" s="1"/>
      <c r="H550" s="1"/>
      <c r="I550" s="1"/>
      <c r="J550" s="1"/>
      <c r="K550" s="1"/>
      <c r="L550" s="1"/>
      <c r="M550" s="1"/>
      <c r="N550" s="1"/>
      <c r="O550" s="1"/>
      <c r="P550" s="1"/>
      <c r="Q550" s="1"/>
      <c r="R550" s="1"/>
      <c r="S550" s="1"/>
      <c r="T550" s="1"/>
    </row>
    <row r="551" ht="15.75" customHeight="1">
      <c r="A551" s="1"/>
      <c r="B551" s="1"/>
      <c r="C551" s="1"/>
      <c r="D551" s="1"/>
      <c r="E551" s="1"/>
      <c r="F551" s="1"/>
      <c r="G551" s="1"/>
      <c r="H551" s="1"/>
      <c r="I551" s="1"/>
      <c r="J551" s="1"/>
      <c r="K551" s="1"/>
      <c r="L551" s="1"/>
      <c r="M551" s="1"/>
      <c r="N551" s="1"/>
      <c r="O551" s="1"/>
      <c r="P551" s="1"/>
      <c r="Q551" s="1"/>
      <c r="R551" s="1"/>
      <c r="S551" s="1"/>
      <c r="T551" s="1"/>
    </row>
    <row r="552" ht="15.75" customHeight="1">
      <c r="A552" s="1"/>
      <c r="B552" s="1"/>
      <c r="C552" s="1"/>
      <c r="D552" s="1"/>
      <c r="E552" s="1"/>
      <c r="F552" s="1"/>
      <c r="G552" s="1"/>
      <c r="H552" s="1"/>
      <c r="I552" s="1"/>
      <c r="J552" s="1"/>
      <c r="K552" s="1"/>
      <c r="L552" s="1"/>
      <c r="M552" s="1"/>
      <c r="N552" s="1"/>
      <c r="O552" s="1"/>
      <c r="P552" s="1"/>
      <c r="Q552" s="1"/>
      <c r="R552" s="1"/>
      <c r="S552" s="1"/>
      <c r="T552" s="1"/>
    </row>
    <row r="553" ht="15.75" customHeight="1">
      <c r="A553" s="1"/>
      <c r="B553" s="1"/>
      <c r="C553" s="1"/>
      <c r="D553" s="1"/>
      <c r="E553" s="1"/>
      <c r="F553" s="1"/>
      <c r="G553" s="1"/>
      <c r="H553" s="1"/>
      <c r="I553" s="1"/>
      <c r="J553" s="1"/>
      <c r="K553" s="1"/>
      <c r="L553" s="1"/>
      <c r="M553" s="1"/>
      <c r="N553" s="1"/>
      <c r="O553" s="1"/>
      <c r="P553" s="1"/>
      <c r="Q553" s="1"/>
      <c r="R553" s="1"/>
      <c r="S553" s="1"/>
      <c r="T553" s="1"/>
    </row>
    <row r="554" ht="15.75" customHeight="1">
      <c r="A554" s="1"/>
      <c r="B554" s="1"/>
      <c r="C554" s="1"/>
      <c r="D554" s="1"/>
      <c r="E554" s="1"/>
      <c r="F554" s="1"/>
      <c r="G554" s="1"/>
      <c r="H554" s="1"/>
      <c r="I554" s="1"/>
      <c r="J554" s="1"/>
      <c r="K554" s="1"/>
      <c r="L554" s="1"/>
      <c r="M554" s="1"/>
      <c r="N554" s="1"/>
      <c r="O554" s="1"/>
      <c r="P554" s="1"/>
      <c r="Q554" s="1"/>
      <c r="R554" s="1"/>
      <c r="S554" s="1"/>
      <c r="T554" s="1"/>
    </row>
    <row r="555" ht="15.75" customHeight="1">
      <c r="A555" s="1"/>
      <c r="B555" s="1"/>
      <c r="C555" s="1"/>
      <c r="D555" s="1"/>
      <c r="E555" s="1"/>
      <c r="F555" s="1"/>
      <c r="G555" s="1"/>
      <c r="H555" s="1"/>
      <c r="I555" s="1"/>
      <c r="J555" s="1"/>
      <c r="K555" s="1"/>
      <c r="L555" s="1"/>
      <c r="M555" s="1"/>
      <c r="N555" s="1"/>
      <c r="O555" s="1"/>
      <c r="P555" s="1"/>
      <c r="Q555" s="1"/>
      <c r="R555" s="1"/>
      <c r="S555" s="1"/>
      <c r="T555" s="1"/>
    </row>
    <row r="556" ht="15.75" customHeight="1">
      <c r="A556" s="1"/>
      <c r="B556" s="1"/>
      <c r="C556" s="1"/>
      <c r="D556" s="1"/>
      <c r="E556" s="1"/>
      <c r="F556" s="1"/>
      <c r="G556" s="1"/>
      <c r="H556" s="1"/>
      <c r="I556" s="1"/>
      <c r="J556" s="1"/>
      <c r="K556" s="1"/>
      <c r="L556" s="1"/>
      <c r="M556" s="1"/>
      <c r="N556" s="1"/>
      <c r="O556" s="1"/>
      <c r="P556" s="1"/>
      <c r="Q556" s="1"/>
      <c r="R556" s="1"/>
      <c r="S556" s="1"/>
      <c r="T556" s="1"/>
    </row>
    <row r="557" ht="15.75" customHeight="1">
      <c r="A557" s="1"/>
      <c r="B557" s="1"/>
      <c r="C557" s="1"/>
      <c r="D557" s="1"/>
      <c r="E557" s="1"/>
      <c r="F557" s="1"/>
      <c r="G557" s="1"/>
      <c r="H557" s="1"/>
      <c r="I557" s="1"/>
      <c r="J557" s="1"/>
      <c r="K557" s="1"/>
      <c r="L557" s="1"/>
      <c r="M557" s="1"/>
      <c r="N557" s="1"/>
      <c r="O557" s="1"/>
      <c r="P557" s="1"/>
      <c r="Q557" s="1"/>
      <c r="R557" s="1"/>
      <c r="S557" s="1"/>
      <c r="T557" s="1"/>
    </row>
    <row r="558" ht="15.75" customHeight="1">
      <c r="A558" s="1"/>
      <c r="B558" s="1"/>
      <c r="C558" s="1"/>
      <c r="D558" s="1"/>
      <c r="E558" s="1"/>
      <c r="F558" s="1"/>
      <c r="G558" s="1"/>
      <c r="H558" s="1"/>
      <c r="I558" s="1"/>
      <c r="J558" s="1"/>
      <c r="K558" s="1"/>
      <c r="L558" s="1"/>
      <c r="M558" s="1"/>
      <c r="N558" s="1"/>
      <c r="O558" s="1"/>
      <c r="P558" s="1"/>
      <c r="Q558" s="1"/>
      <c r="R558" s="1"/>
      <c r="S558" s="1"/>
      <c r="T558" s="1"/>
    </row>
    <row r="559" ht="15.75" customHeight="1">
      <c r="A559" s="1"/>
      <c r="B559" s="1"/>
      <c r="C559" s="1"/>
      <c r="D559" s="1"/>
      <c r="E559" s="1"/>
      <c r="F559" s="1"/>
      <c r="G559" s="1"/>
      <c r="H559" s="1"/>
      <c r="I559" s="1"/>
      <c r="J559" s="1"/>
      <c r="K559" s="1"/>
      <c r="L559" s="1"/>
      <c r="M559" s="1"/>
      <c r="N559" s="1"/>
      <c r="O559" s="1"/>
      <c r="P559" s="1"/>
      <c r="Q559" s="1"/>
      <c r="R559" s="1"/>
      <c r="S559" s="1"/>
      <c r="T559" s="1"/>
    </row>
    <row r="560" ht="15.75" customHeight="1">
      <c r="A560" s="1"/>
      <c r="B560" s="1"/>
      <c r="C560" s="1"/>
      <c r="D560" s="1"/>
      <c r="E560" s="1"/>
      <c r="F560" s="1"/>
      <c r="G560" s="1"/>
      <c r="H560" s="1"/>
      <c r="I560" s="1"/>
      <c r="J560" s="1"/>
      <c r="K560" s="1"/>
      <c r="L560" s="1"/>
      <c r="M560" s="1"/>
      <c r="N560" s="1"/>
      <c r="O560" s="1"/>
      <c r="P560" s="1"/>
      <c r="Q560" s="1"/>
      <c r="R560" s="1"/>
      <c r="S560" s="1"/>
      <c r="T560" s="1"/>
    </row>
    <row r="561" ht="15.75" customHeight="1">
      <c r="A561" s="1"/>
      <c r="B561" s="1"/>
      <c r="C561" s="1"/>
      <c r="D561" s="1"/>
      <c r="E561" s="1"/>
      <c r="F561" s="1"/>
      <c r="G561" s="1"/>
      <c r="H561" s="1"/>
      <c r="I561" s="1"/>
      <c r="J561" s="1"/>
      <c r="K561" s="1"/>
      <c r="L561" s="1"/>
      <c r="M561" s="1"/>
      <c r="N561" s="1"/>
      <c r="O561" s="1"/>
      <c r="P561" s="1"/>
      <c r="Q561" s="1"/>
      <c r="R561" s="1"/>
      <c r="S561" s="1"/>
      <c r="T561" s="1"/>
    </row>
    <row r="562" ht="15.75" customHeight="1">
      <c r="A562" s="1"/>
      <c r="B562" s="1"/>
      <c r="C562" s="1"/>
      <c r="D562" s="1"/>
      <c r="E562" s="1"/>
      <c r="F562" s="1"/>
      <c r="G562" s="1"/>
      <c r="H562" s="1"/>
      <c r="I562" s="1"/>
      <c r="J562" s="1"/>
      <c r="K562" s="1"/>
      <c r="L562" s="1"/>
      <c r="M562" s="1"/>
      <c r="N562" s="1"/>
      <c r="O562" s="1"/>
      <c r="P562" s="1"/>
      <c r="Q562" s="1"/>
      <c r="R562" s="1"/>
      <c r="S562" s="1"/>
      <c r="T562" s="1"/>
    </row>
    <row r="563" ht="15.75" customHeight="1">
      <c r="A563" s="1"/>
      <c r="B563" s="1"/>
      <c r="C563" s="1"/>
      <c r="D563" s="1"/>
      <c r="E563" s="1"/>
      <c r="F563" s="1"/>
      <c r="G563" s="1"/>
      <c r="H563" s="1"/>
      <c r="I563" s="1"/>
      <c r="J563" s="1"/>
      <c r="K563" s="1"/>
      <c r="L563" s="1"/>
      <c r="M563" s="1"/>
      <c r="N563" s="1"/>
      <c r="O563" s="1"/>
      <c r="P563" s="1"/>
      <c r="Q563" s="1"/>
      <c r="R563" s="1"/>
      <c r="S563" s="1"/>
      <c r="T563" s="1"/>
    </row>
    <row r="564" ht="15.75" customHeight="1">
      <c r="A564" s="1"/>
      <c r="B564" s="1"/>
      <c r="C564" s="1"/>
      <c r="D564" s="1"/>
      <c r="E564" s="1"/>
      <c r="F564" s="1"/>
      <c r="G564" s="1"/>
      <c r="H564" s="1"/>
      <c r="I564" s="1"/>
      <c r="J564" s="1"/>
      <c r="K564" s="1"/>
      <c r="L564" s="1"/>
      <c r="M564" s="1"/>
      <c r="N564" s="1"/>
      <c r="O564" s="1"/>
      <c r="P564" s="1"/>
      <c r="Q564" s="1"/>
      <c r="R564" s="1"/>
      <c r="S564" s="1"/>
      <c r="T564" s="1"/>
    </row>
    <row r="565" ht="15.75" customHeight="1">
      <c r="A565" s="1"/>
      <c r="B565" s="1"/>
      <c r="C565" s="1"/>
      <c r="D565" s="1"/>
      <c r="E565" s="1"/>
      <c r="F565" s="1"/>
      <c r="G565" s="1"/>
      <c r="H565" s="1"/>
      <c r="I565" s="1"/>
      <c r="J565" s="1"/>
      <c r="K565" s="1"/>
      <c r="L565" s="1"/>
      <c r="M565" s="1"/>
      <c r="N565" s="1"/>
      <c r="O565" s="1"/>
      <c r="P565" s="1"/>
      <c r="Q565" s="1"/>
      <c r="R565" s="1"/>
      <c r="S565" s="1"/>
      <c r="T565" s="1"/>
    </row>
    <row r="566" ht="15.75" customHeight="1">
      <c r="A566" s="1"/>
      <c r="B566" s="1"/>
      <c r="C566" s="1"/>
      <c r="D566" s="1"/>
      <c r="E566" s="1"/>
      <c r="F566" s="1"/>
      <c r="G566" s="1"/>
      <c r="H566" s="1"/>
      <c r="I566" s="1"/>
      <c r="J566" s="1"/>
      <c r="K566" s="1"/>
      <c r="L566" s="1"/>
      <c r="M566" s="1"/>
      <c r="N566" s="1"/>
      <c r="O566" s="1"/>
      <c r="P566" s="1"/>
      <c r="Q566" s="1"/>
      <c r="R566" s="1"/>
      <c r="S566" s="1"/>
      <c r="T566" s="1"/>
    </row>
    <row r="567" ht="15.75" customHeight="1">
      <c r="A567" s="1"/>
      <c r="B567" s="1"/>
      <c r="C567" s="1"/>
      <c r="D567" s="1"/>
      <c r="E567" s="1"/>
      <c r="F567" s="1"/>
      <c r="G567" s="1"/>
      <c r="H567" s="1"/>
      <c r="I567" s="1"/>
      <c r="J567" s="1"/>
      <c r="K567" s="1"/>
      <c r="L567" s="1"/>
      <c r="M567" s="1"/>
      <c r="N567" s="1"/>
      <c r="O567" s="1"/>
      <c r="P567" s="1"/>
      <c r="Q567" s="1"/>
      <c r="R567" s="1"/>
      <c r="S567" s="1"/>
      <c r="T567" s="1"/>
    </row>
    <row r="568" ht="15.75" customHeight="1">
      <c r="A568" s="1"/>
      <c r="B568" s="1"/>
      <c r="C568" s="1"/>
      <c r="D568" s="1"/>
      <c r="E568" s="1"/>
      <c r="F568" s="1"/>
      <c r="G568" s="1"/>
      <c r="H568" s="1"/>
      <c r="I568" s="1"/>
      <c r="J568" s="1"/>
      <c r="K568" s="1"/>
      <c r="L568" s="1"/>
      <c r="M568" s="1"/>
      <c r="N568" s="1"/>
      <c r="O568" s="1"/>
      <c r="P568" s="1"/>
      <c r="Q568" s="1"/>
      <c r="R568" s="1"/>
      <c r="S568" s="1"/>
      <c r="T568" s="1"/>
    </row>
    <row r="569" ht="15.75" customHeight="1">
      <c r="A569" s="1"/>
      <c r="B569" s="1"/>
      <c r="C569" s="1"/>
      <c r="D569" s="1"/>
      <c r="E569" s="1"/>
      <c r="F569" s="1"/>
      <c r="G569" s="1"/>
      <c r="H569" s="1"/>
      <c r="I569" s="1"/>
      <c r="J569" s="1"/>
      <c r="K569" s="1"/>
      <c r="L569" s="1"/>
      <c r="M569" s="1"/>
      <c r="N569" s="1"/>
      <c r="O569" s="1"/>
      <c r="P569" s="1"/>
      <c r="Q569" s="1"/>
      <c r="R569" s="1"/>
      <c r="S569" s="1"/>
      <c r="T569" s="1"/>
    </row>
    <row r="570" ht="15.75" customHeight="1">
      <c r="A570" s="1"/>
      <c r="B570" s="1"/>
      <c r="C570" s="1"/>
      <c r="D570" s="1"/>
      <c r="E570" s="1"/>
      <c r="F570" s="1"/>
      <c r="G570" s="1"/>
      <c r="H570" s="1"/>
      <c r="I570" s="1"/>
      <c r="J570" s="1"/>
      <c r="K570" s="1"/>
      <c r="L570" s="1"/>
      <c r="M570" s="1"/>
      <c r="N570" s="1"/>
      <c r="O570" s="1"/>
      <c r="P570" s="1"/>
      <c r="Q570" s="1"/>
      <c r="R570" s="1"/>
      <c r="S570" s="1"/>
      <c r="T570" s="1"/>
    </row>
    <row r="571" ht="15.75" customHeight="1">
      <c r="A571" s="1"/>
      <c r="B571" s="1"/>
      <c r="C571" s="1"/>
      <c r="D571" s="1"/>
      <c r="E571" s="1"/>
      <c r="F571" s="1"/>
      <c r="G571" s="1"/>
      <c r="H571" s="1"/>
      <c r="I571" s="1"/>
      <c r="J571" s="1"/>
      <c r="K571" s="1"/>
      <c r="L571" s="1"/>
      <c r="M571" s="1"/>
      <c r="N571" s="1"/>
      <c r="O571" s="1"/>
      <c r="P571" s="1"/>
      <c r="Q571" s="1"/>
      <c r="R571" s="1"/>
      <c r="S571" s="1"/>
      <c r="T571" s="1"/>
    </row>
    <row r="572" ht="15.75" customHeight="1">
      <c r="A572" s="1"/>
      <c r="B572" s="1"/>
      <c r="C572" s="1"/>
      <c r="D572" s="1"/>
      <c r="E572" s="1"/>
      <c r="F572" s="1"/>
      <c r="G572" s="1"/>
      <c r="H572" s="1"/>
      <c r="I572" s="1"/>
      <c r="J572" s="1"/>
      <c r="K572" s="1"/>
      <c r="L572" s="1"/>
      <c r="M572" s="1"/>
      <c r="N572" s="1"/>
      <c r="O572" s="1"/>
      <c r="P572" s="1"/>
      <c r="Q572" s="1"/>
      <c r="R572" s="1"/>
      <c r="S572" s="1"/>
      <c r="T572" s="1"/>
    </row>
    <row r="573" ht="15.75" customHeight="1">
      <c r="A573" s="1"/>
      <c r="B573" s="1"/>
      <c r="C573" s="1"/>
      <c r="D573" s="1"/>
      <c r="E573" s="1"/>
      <c r="F573" s="1"/>
      <c r="G573" s="1"/>
      <c r="H573" s="1"/>
      <c r="I573" s="1"/>
      <c r="J573" s="1"/>
      <c r="K573" s="1"/>
      <c r="L573" s="1"/>
      <c r="M573" s="1"/>
      <c r="N573" s="1"/>
      <c r="O573" s="1"/>
      <c r="P573" s="1"/>
      <c r="Q573" s="1"/>
      <c r="R573" s="1"/>
      <c r="S573" s="1"/>
      <c r="T573" s="1"/>
    </row>
    <row r="574" ht="15.75" customHeight="1">
      <c r="A574" s="1"/>
      <c r="B574" s="1"/>
      <c r="C574" s="1"/>
      <c r="D574" s="1"/>
      <c r="E574" s="1"/>
      <c r="F574" s="1"/>
      <c r="G574" s="1"/>
      <c r="H574" s="1"/>
      <c r="I574" s="1"/>
      <c r="J574" s="1"/>
      <c r="K574" s="1"/>
      <c r="L574" s="1"/>
      <c r="M574" s="1"/>
      <c r="N574" s="1"/>
      <c r="O574" s="1"/>
      <c r="P574" s="1"/>
      <c r="Q574" s="1"/>
      <c r="R574" s="1"/>
      <c r="S574" s="1"/>
      <c r="T574" s="1"/>
    </row>
    <row r="575" ht="15.75" customHeight="1">
      <c r="A575" s="1"/>
      <c r="B575" s="1"/>
      <c r="C575" s="1"/>
      <c r="D575" s="1"/>
      <c r="E575" s="1"/>
      <c r="F575" s="1"/>
      <c r="G575" s="1"/>
      <c r="H575" s="1"/>
      <c r="I575" s="1"/>
      <c r="J575" s="1"/>
      <c r="K575" s="1"/>
      <c r="L575" s="1"/>
      <c r="M575" s="1"/>
      <c r="N575" s="1"/>
      <c r="O575" s="1"/>
      <c r="P575" s="1"/>
      <c r="Q575" s="1"/>
      <c r="R575" s="1"/>
      <c r="S575" s="1"/>
      <c r="T575" s="1"/>
    </row>
    <row r="576" ht="15.75" customHeight="1">
      <c r="A576" s="1"/>
      <c r="B576" s="1"/>
      <c r="C576" s="1"/>
      <c r="D576" s="1"/>
      <c r="E576" s="1"/>
      <c r="F576" s="1"/>
      <c r="G576" s="1"/>
      <c r="H576" s="1"/>
      <c r="I576" s="1"/>
      <c r="J576" s="1"/>
      <c r="K576" s="1"/>
      <c r="L576" s="1"/>
      <c r="M576" s="1"/>
      <c r="N576" s="1"/>
      <c r="O576" s="1"/>
      <c r="P576" s="1"/>
      <c r="Q576" s="1"/>
      <c r="R576" s="1"/>
      <c r="S576" s="1"/>
      <c r="T576" s="1"/>
    </row>
    <row r="577" ht="15.75" customHeight="1">
      <c r="A577" s="1"/>
      <c r="B577" s="1"/>
      <c r="C577" s="1"/>
      <c r="D577" s="1"/>
      <c r="E577" s="1"/>
      <c r="F577" s="1"/>
      <c r="G577" s="1"/>
      <c r="H577" s="1"/>
      <c r="I577" s="1"/>
      <c r="J577" s="1"/>
      <c r="K577" s="1"/>
      <c r="L577" s="1"/>
      <c r="M577" s="1"/>
      <c r="N577" s="1"/>
      <c r="O577" s="1"/>
      <c r="P577" s="1"/>
      <c r="Q577" s="1"/>
      <c r="R577" s="1"/>
      <c r="S577" s="1"/>
      <c r="T577" s="1"/>
    </row>
    <row r="578" ht="15.75" customHeight="1">
      <c r="A578" s="1"/>
      <c r="B578" s="1"/>
      <c r="C578" s="1"/>
      <c r="D578" s="1"/>
      <c r="E578" s="1"/>
      <c r="F578" s="1"/>
      <c r="G578" s="1"/>
      <c r="H578" s="1"/>
      <c r="I578" s="1"/>
      <c r="J578" s="1"/>
      <c r="K578" s="1"/>
      <c r="L578" s="1"/>
      <c r="M578" s="1"/>
      <c r="N578" s="1"/>
      <c r="O578" s="1"/>
      <c r="P578" s="1"/>
      <c r="Q578" s="1"/>
      <c r="R578" s="1"/>
      <c r="S578" s="1"/>
      <c r="T578" s="1"/>
    </row>
    <row r="579" ht="15.75" customHeight="1">
      <c r="A579" s="1"/>
      <c r="B579" s="1"/>
      <c r="C579" s="1"/>
      <c r="D579" s="1"/>
      <c r="E579" s="1"/>
      <c r="F579" s="1"/>
      <c r="G579" s="1"/>
      <c r="H579" s="1"/>
      <c r="I579" s="1"/>
      <c r="J579" s="1"/>
      <c r="K579" s="1"/>
      <c r="L579" s="1"/>
      <c r="M579" s="1"/>
      <c r="N579" s="1"/>
      <c r="O579" s="1"/>
      <c r="P579" s="1"/>
      <c r="Q579" s="1"/>
      <c r="R579" s="1"/>
      <c r="S579" s="1"/>
      <c r="T579" s="1"/>
    </row>
    <row r="580" ht="15.75" customHeight="1">
      <c r="A580" s="1"/>
      <c r="B580" s="1"/>
      <c r="C580" s="1"/>
      <c r="D580" s="1"/>
      <c r="E580" s="1"/>
      <c r="F580" s="1"/>
      <c r="G580" s="1"/>
      <c r="H580" s="1"/>
      <c r="I580" s="1"/>
      <c r="J580" s="1"/>
      <c r="K580" s="1"/>
      <c r="L580" s="1"/>
      <c r="M580" s="1"/>
      <c r="N580" s="1"/>
      <c r="O580" s="1"/>
      <c r="P580" s="1"/>
      <c r="Q580" s="1"/>
      <c r="R580" s="1"/>
      <c r="S580" s="1"/>
      <c r="T580" s="1"/>
    </row>
    <row r="581" ht="15.75" customHeight="1">
      <c r="A581" s="1"/>
      <c r="B581" s="1"/>
      <c r="C581" s="1"/>
      <c r="D581" s="1"/>
      <c r="E581" s="1"/>
      <c r="F581" s="1"/>
      <c r="G581" s="1"/>
      <c r="H581" s="1"/>
      <c r="I581" s="1"/>
      <c r="J581" s="1"/>
      <c r="K581" s="1"/>
      <c r="L581" s="1"/>
      <c r="M581" s="1"/>
      <c r="N581" s="1"/>
      <c r="O581" s="1"/>
      <c r="P581" s="1"/>
      <c r="Q581" s="1"/>
      <c r="R581" s="1"/>
      <c r="S581" s="1"/>
      <c r="T581" s="1"/>
    </row>
    <row r="582" ht="15.75" customHeight="1">
      <c r="A582" s="1"/>
      <c r="B582" s="1"/>
      <c r="C582" s="1"/>
      <c r="D582" s="1"/>
      <c r="E582" s="1"/>
      <c r="F582" s="1"/>
      <c r="G582" s="1"/>
      <c r="H582" s="1"/>
      <c r="I582" s="1"/>
      <c r="J582" s="1"/>
      <c r="K582" s="1"/>
      <c r="L582" s="1"/>
      <c r="M582" s="1"/>
      <c r="N582" s="1"/>
      <c r="O582" s="1"/>
      <c r="P582" s="1"/>
      <c r="Q582" s="1"/>
      <c r="R582" s="1"/>
      <c r="S582" s="1"/>
      <c r="T582" s="1"/>
    </row>
    <row r="583" ht="15.75" customHeight="1">
      <c r="A583" s="1"/>
      <c r="B583" s="1"/>
      <c r="C583" s="1"/>
      <c r="D583" s="1"/>
      <c r="E583" s="1"/>
      <c r="F583" s="1"/>
      <c r="G583" s="1"/>
      <c r="H583" s="1"/>
      <c r="I583" s="1"/>
      <c r="J583" s="1"/>
      <c r="K583" s="1"/>
      <c r="L583" s="1"/>
      <c r="M583" s="1"/>
      <c r="N583" s="1"/>
      <c r="O583" s="1"/>
      <c r="P583" s="1"/>
      <c r="Q583" s="1"/>
      <c r="R583" s="1"/>
      <c r="S583" s="1"/>
      <c r="T583" s="1"/>
    </row>
    <row r="584" ht="15.75" customHeight="1">
      <c r="A584" s="1"/>
      <c r="B584" s="1"/>
      <c r="C584" s="1"/>
      <c r="D584" s="1"/>
      <c r="E584" s="1"/>
      <c r="F584" s="1"/>
      <c r="G584" s="1"/>
      <c r="H584" s="1"/>
      <c r="I584" s="1"/>
      <c r="J584" s="1"/>
      <c r="K584" s="1"/>
      <c r="L584" s="1"/>
      <c r="M584" s="1"/>
      <c r="N584" s="1"/>
      <c r="O584" s="1"/>
      <c r="P584" s="1"/>
      <c r="Q584" s="1"/>
      <c r="R584" s="1"/>
      <c r="S584" s="1"/>
      <c r="T584" s="1"/>
    </row>
    <row r="585" ht="15.75" customHeight="1">
      <c r="A585" s="1"/>
      <c r="B585" s="1"/>
      <c r="C585" s="1"/>
      <c r="D585" s="1"/>
      <c r="E585" s="1"/>
      <c r="F585" s="1"/>
      <c r="G585" s="1"/>
      <c r="H585" s="1"/>
      <c r="I585" s="1"/>
      <c r="J585" s="1"/>
      <c r="K585" s="1"/>
      <c r="L585" s="1"/>
      <c r="M585" s="1"/>
      <c r="N585" s="1"/>
      <c r="O585" s="1"/>
      <c r="P585" s="1"/>
      <c r="Q585" s="1"/>
      <c r="R585" s="1"/>
      <c r="S585" s="1"/>
      <c r="T585" s="1"/>
    </row>
    <row r="586" ht="15.75" customHeight="1">
      <c r="A586" s="1"/>
      <c r="B586" s="1"/>
      <c r="C586" s="1"/>
      <c r="D586" s="1"/>
      <c r="E586" s="1"/>
      <c r="F586" s="1"/>
      <c r="G586" s="1"/>
      <c r="H586" s="1"/>
      <c r="I586" s="1"/>
      <c r="J586" s="1"/>
      <c r="K586" s="1"/>
      <c r="L586" s="1"/>
      <c r="M586" s="1"/>
      <c r="N586" s="1"/>
      <c r="O586" s="1"/>
      <c r="P586" s="1"/>
      <c r="Q586" s="1"/>
      <c r="R586" s="1"/>
      <c r="S586" s="1"/>
      <c r="T586" s="1"/>
    </row>
    <row r="587" ht="15.75" customHeight="1">
      <c r="A587" s="1"/>
      <c r="B587" s="1"/>
      <c r="C587" s="1"/>
      <c r="D587" s="1"/>
      <c r="E587" s="1"/>
      <c r="F587" s="1"/>
      <c r="G587" s="1"/>
      <c r="H587" s="1"/>
      <c r="I587" s="1"/>
      <c r="J587" s="1"/>
      <c r="K587" s="1"/>
      <c r="L587" s="1"/>
      <c r="M587" s="1"/>
      <c r="N587" s="1"/>
      <c r="O587" s="1"/>
      <c r="P587" s="1"/>
      <c r="Q587" s="1"/>
      <c r="R587" s="1"/>
      <c r="S587" s="1"/>
      <c r="T587" s="1"/>
    </row>
    <row r="588" ht="15.75" customHeight="1">
      <c r="A588" s="1"/>
      <c r="B588" s="1"/>
      <c r="C588" s="1"/>
      <c r="D588" s="1"/>
      <c r="E588" s="1"/>
      <c r="F588" s="1"/>
      <c r="G588" s="1"/>
      <c r="H588" s="1"/>
      <c r="I588" s="1"/>
      <c r="J588" s="1"/>
      <c r="K588" s="1"/>
      <c r="L588" s="1"/>
      <c r="M588" s="1"/>
      <c r="N588" s="1"/>
      <c r="O588" s="1"/>
      <c r="P588" s="1"/>
      <c r="Q588" s="1"/>
      <c r="R588" s="1"/>
      <c r="S588" s="1"/>
      <c r="T588" s="1"/>
    </row>
    <row r="589" ht="15.75" customHeight="1">
      <c r="A589" s="1"/>
      <c r="B589" s="1"/>
      <c r="C589" s="1"/>
      <c r="D589" s="1"/>
      <c r="E589" s="1"/>
      <c r="F589" s="1"/>
      <c r="G589" s="1"/>
      <c r="H589" s="1"/>
      <c r="I589" s="1"/>
      <c r="J589" s="1"/>
      <c r="K589" s="1"/>
      <c r="L589" s="1"/>
      <c r="M589" s="1"/>
      <c r="N589" s="1"/>
      <c r="O589" s="1"/>
      <c r="P589" s="1"/>
      <c r="Q589" s="1"/>
      <c r="R589" s="1"/>
      <c r="S589" s="1"/>
      <c r="T589" s="1"/>
    </row>
    <row r="590" ht="15.75" customHeight="1">
      <c r="A590" s="1"/>
      <c r="B590" s="1"/>
      <c r="C590" s="1"/>
      <c r="D590" s="1"/>
      <c r="E590" s="1"/>
      <c r="F590" s="1"/>
      <c r="G590" s="1"/>
      <c r="H590" s="1"/>
      <c r="I590" s="1"/>
      <c r="J590" s="1"/>
      <c r="K590" s="1"/>
      <c r="L590" s="1"/>
      <c r="M590" s="1"/>
      <c r="N590" s="1"/>
      <c r="O590" s="1"/>
      <c r="P590" s="1"/>
      <c r="Q590" s="1"/>
      <c r="R590" s="1"/>
      <c r="S590" s="1"/>
      <c r="T590" s="1"/>
    </row>
    <row r="591" ht="15.75" customHeight="1">
      <c r="A591" s="1"/>
      <c r="B591" s="1"/>
      <c r="C591" s="1"/>
      <c r="D591" s="1"/>
      <c r="E591" s="1"/>
      <c r="F591" s="1"/>
      <c r="G591" s="1"/>
      <c r="H591" s="1"/>
      <c r="I591" s="1"/>
      <c r="J591" s="1"/>
      <c r="K591" s="1"/>
      <c r="L591" s="1"/>
      <c r="M591" s="1"/>
      <c r="N591" s="1"/>
      <c r="O591" s="1"/>
      <c r="P591" s="1"/>
      <c r="Q591" s="1"/>
      <c r="R591" s="1"/>
      <c r="S591" s="1"/>
      <c r="T591" s="1"/>
    </row>
    <row r="592" ht="15.75" customHeight="1">
      <c r="A592" s="1"/>
      <c r="B592" s="1"/>
      <c r="C592" s="1"/>
      <c r="D592" s="1"/>
      <c r="E592" s="1"/>
      <c r="F592" s="1"/>
      <c r="G592" s="1"/>
      <c r="H592" s="1"/>
      <c r="I592" s="1"/>
      <c r="J592" s="1"/>
      <c r="K592" s="1"/>
      <c r="L592" s="1"/>
      <c r="M592" s="1"/>
      <c r="N592" s="1"/>
      <c r="O592" s="1"/>
      <c r="P592" s="1"/>
      <c r="Q592" s="1"/>
      <c r="R592" s="1"/>
      <c r="S592" s="1"/>
      <c r="T592" s="1"/>
    </row>
    <row r="593" ht="15.75" customHeight="1">
      <c r="A593" s="1"/>
      <c r="B593" s="1"/>
      <c r="C593" s="1"/>
      <c r="D593" s="1"/>
      <c r="E593" s="1"/>
      <c r="F593" s="1"/>
      <c r="G593" s="1"/>
      <c r="H593" s="1"/>
      <c r="I593" s="1"/>
      <c r="J593" s="1"/>
      <c r="K593" s="1"/>
      <c r="L593" s="1"/>
      <c r="M593" s="1"/>
      <c r="N593" s="1"/>
      <c r="O593" s="1"/>
      <c r="P593" s="1"/>
      <c r="Q593" s="1"/>
      <c r="R593" s="1"/>
      <c r="S593" s="1"/>
      <c r="T593" s="1"/>
    </row>
    <row r="594" ht="15.75" customHeight="1">
      <c r="A594" s="1"/>
      <c r="B594" s="1"/>
      <c r="C594" s="1"/>
      <c r="D594" s="1"/>
      <c r="E594" s="1"/>
      <c r="F594" s="1"/>
      <c r="G594" s="1"/>
      <c r="H594" s="1"/>
      <c r="I594" s="1"/>
      <c r="J594" s="1"/>
      <c r="K594" s="1"/>
      <c r="L594" s="1"/>
      <c r="M594" s="1"/>
      <c r="N594" s="1"/>
      <c r="O594" s="1"/>
      <c r="P594" s="1"/>
      <c r="Q594" s="1"/>
      <c r="R594" s="1"/>
      <c r="S594" s="1"/>
      <c r="T594" s="1"/>
    </row>
    <row r="595" ht="15.75" customHeight="1">
      <c r="A595" s="1"/>
      <c r="B595" s="1"/>
      <c r="C595" s="1"/>
      <c r="D595" s="1"/>
      <c r="E595" s="1"/>
      <c r="F595" s="1"/>
      <c r="G595" s="1"/>
      <c r="H595" s="1"/>
      <c r="I595" s="1"/>
      <c r="J595" s="1"/>
      <c r="K595" s="1"/>
      <c r="L595" s="1"/>
      <c r="M595" s="1"/>
      <c r="N595" s="1"/>
      <c r="O595" s="1"/>
      <c r="P595" s="1"/>
      <c r="Q595" s="1"/>
      <c r="R595" s="1"/>
      <c r="S595" s="1"/>
      <c r="T595" s="1"/>
    </row>
    <row r="596" ht="15.75" customHeight="1">
      <c r="A596" s="1"/>
      <c r="B596" s="1"/>
      <c r="C596" s="1"/>
      <c r="D596" s="1"/>
      <c r="E596" s="1"/>
      <c r="F596" s="1"/>
      <c r="G596" s="1"/>
      <c r="H596" s="1"/>
      <c r="I596" s="1"/>
      <c r="J596" s="1"/>
      <c r="K596" s="1"/>
      <c r="L596" s="1"/>
      <c r="M596" s="1"/>
      <c r="N596" s="1"/>
      <c r="O596" s="1"/>
      <c r="P596" s="1"/>
      <c r="Q596" s="1"/>
      <c r="R596" s="1"/>
      <c r="S596" s="1"/>
      <c r="T596" s="1"/>
    </row>
    <row r="597" ht="15.75" customHeight="1">
      <c r="A597" s="1"/>
      <c r="B597" s="1"/>
      <c r="C597" s="1"/>
      <c r="D597" s="1"/>
      <c r="E597" s="1"/>
      <c r="F597" s="1"/>
      <c r="G597" s="1"/>
      <c r="H597" s="1"/>
      <c r="I597" s="1"/>
      <c r="J597" s="1"/>
      <c r="K597" s="1"/>
      <c r="L597" s="1"/>
      <c r="M597" s="1"/>
      <c r="N597" s="1"/>
      <c r="O597" s="1"/>
      <c r="P597" s="1"/>
      <c r="Q597" s="1"/>
      <c r="R597" s="1"/>
      <c r="S597" s="1"/>
      <c r="T597" s="1"/>
    </row>
    <row r="598" ht="15.75" customHeight="1">
      <c r="A598" s="1"/>
      <c r="B598" s="1"/>
      <c r="C598" s="1"/>
      <c r="D598" s="1"/>
      <c r="E598" s="1"/>
      <c r="F598" s="1"/>
      <c r="G598" s="1"/>
      <c r="H598" s="1"/>
      <c r="I598" s="1"/>
      <c r="J598" s="1"/>
      <c r="K598" s="1"/>
      <c r="L598" s="1"/>
      <c r="M598" s="1"/>
      <c r="N598" s="1"/>
      <c r="O598" s="1"/>
      <c r="P598" s="1"/>
      <c r="Q598" s="1"/>
      <c r="R598" s="1"/>
      <c r="S598" s="1"/>
      <c r="T598" s="1"/>
    </row>
    <row r="599" ht="15.75" customHeight="1">
      <c r="A599" s="1"/>
      <c r="B599" s="1"/>
      <c r="C599" s="1"/>
      <c r="D599" s="1"/>
      <c r="E599" s="1"/>
      <c r="F599" s="1"/>
      <c r="G599" s="1"/>
      <c r="H599" s="1"/>
      <c r="I599" s="1"/>
      <c r="J599" s="1"/>
      <c r="K599" s="1"/>
      <c r="L599" s="1"/>
      <c r="M599" s="1"/>
      <c r="N599" s="1"/>
      <c r="O599" s="1"/>
      <c r="P599" s="1"/>
      <c r="Q599" s="1"/>
      <c r="R599" s="1"/>
      <c r="S599" s="1"/>
      <c r="T599" s="1"/>
    </row>
    <row r="600" ht="15.75" customHeight="1">
      <c r="A600" s="1"/>
      <c r="B600" s="1"/>
      <c r="C600" s="1"/>
      <c r="D600" s="1"/>
      <c r="E600" s="1"/>
      <c r="F600" s="1"/>
      <c r="G600" s="1"/>
      <c r="H600" s="1"/>
      <c r="I600" s="1"/>
      <c r="J600" s="1"/>
      <c r="K600" s="1"/>
      <c r="L600" s="1"/>
      <c r="M600" s="1"/>
      <c r="N600" s="1"/>
      <c r="O600" s="1"/>
      <c r="P600" s="1"/>
      <c r="Q600" s="1"/>
      <c r="R600" s="1"/>
      <c r="S600" s="1"/>
      <c r="T600" s="1"/>
    </row>
    <row r="601" ht="15.75" customHeight="1">
      <c r="A601" s="1"/>
      <c r="B601" s="1"/>
      <c r="C601" s="1"/>
      <c r="D601" s="1"/>
      <c r="E601" s="1"/>
      <c r="F601" s="1"/>
      <c r="G601" s="1"/>
      <c r="H601" s="1"/>
      <c r="I601" s="1"/>
      <c r="J601" s="1"/>
      <c r="K601" s="1"/>
      <c r="L601" s="1"/>
      <c r="M601" s="1"/>
      <c r="N601" s="1"/>
      <c r="O601" s="1"/>
      <c r="P601" s="1"/>
      <c r="Q601" s="1"/>
      <c r="R601" s="1"/>
      <c r="S601" s="1"/>
      <c r="T601" s="1"/>
    </row>
    <row r="602" ht="15.75" customHeight="1">
      <c r="A602" s="1"/>
      <c r="B602" s="1"/>
      <c r="C602" s="1"/>
      <c r="D602" s="1"/>
      <c r="E602" s="1"/>
      <c r="F602" s="1"/>
      <c r="G602" s="1"/>
      <c r="H602" s="1"/>
      <c r="I602" s="1"/>
      <c r="J602" s="1"/>
      <c r="K602" s="1"/>
      <c r="L602" s="1"/>
      <c r="M602" s="1"/>
      <c r="N602" s="1"/>
      <c r="O602" s="1"/>
      <c r="P602" s="1"/>
      <c r="Q602" s="1"/>
      <c r="R602" s="1"/>
      <c r="S602" s="1"/>
      <c r="T602" s="1"/>
    </row>
    <row r="603" ht="15.75" customHeight="1">
      <c r="A603" s="1"/>
      <c r="B603" s="1"/>
      <c r="C603" s="1"/>
      <c r="D603" s="1"/>
      <c r="E603" s="1"/>
      <c r="F603" s="1"/>
      <c r="G603" s="1"/>
      <c r="H603" s="1"/>
      <c r="I603" s="1"/>
      <c r="J603" s="1"/>
      <c r="K603" s="1"/>
      <c r="L603" s="1"/>
      <c r="M603" s="1"/>
      <c r="N603" s="1"/>
      <c r="O603" s="1"/>
      <c r="P603" s="1"/>
      <c r="Q603" s="1"/>
      <c r="R603" s="1"/>
      <c r="S603" s="1"/>
      <c r="T603" s="1"/>
    </row>
    <row r="604" ht="15.75" customHeight="1">
      <c r="A604" s="1"/>
      <c r="B604" s="1"/>
      <c r="C604" s="1"/>
      <c r="D604" s="1"/>
      <c r="E604" s="1"/>
      <c r="F604" s="1"/>
      <c r="G604" s="1"/>
      <c r="H604" s="1"/>
      <c r="I604" s="1"/>
      <c r="J604" s="1"/>
      <c r="K604" s="1"/>
      <c r="L604" s="1"/>
      <c r="M604" s="1"/>
      <c r="N604" s="1"/>
      <c r="O604" s="1"/>
      <c r="P604" s="1"/>
      <c r="Q604" s="1"/>
      <c r="R604" s="1"/>
      <c r="S604" s="1"/>
      <c r="T604" s="1"/>
    </row>
    <row r="605" ht="15.75" customHeight="1">
      <c r="A605" s="1"/>
      <c r="B605" s="1"/>
      <c r="C605" s="1"/>
      <c r="D605" s="1"/>
      <c r="E605" s="1"/>
      <c r="F605" s="1"/>
      <c r="G605" s="1"/>
      <c r="H605" s="1"/>
      <c r="I605" s="1"/>
      <c r="J605" s="1"/>
      <c r="K605" s="1"/>
      <c r="L605" s="1"/>
      <c r="M605" s="1"/>
      <c r="N605" s="1"/>
      <c r="O605" s="1"/>
      <c r="P605" s="1"/>
      <c r="Q605" s="1"/>
      <c r="R605" s="1"/>
      <c r="S605" s="1"/>
      <c r="T605" s="1"/>
    </row>
    <row r="606" ht="15.75" customHeight="1">
      <c r="A606" s="1"/>
      <c r="B606" s="1"/>
      <c r="C606" s="1"/>
      <c r="D606" s="1"/>
      <c r="E606" s="1"/>
      <c r="F606" s="1"/>
      <c r="G606" s="1"/>
      <c r="H606" s="1"/>
      <c r="I606" s="1"/>
      <c r="J606" s="1"/>
      <c r="K606" s="1"/>
      <c r="L606" s="1"/>
      <c r="M606" s="1"/>
      <c r="N606" s="1"/>
      <c r="O606" s="1"/>
      <c r="P606" s="1"/>
      <c r="Q606" s="1"/>
      <c r="R606" s="1"/>
      <c r="S606" s="1"/>
      <c r="T606" s="1"/>
    </row>
    <row r="607" ht="15.75" customHeight="1">
      <c r="A607" s="1"/>
      <c r="B607" s="1"/>
      <c r="C607" s="1"/>
      <c r="D607" s="1"/>
      <c r="E607" s="1"/>
      <c r="F607" s="1"/>
      <c r="G607" s="1"/>
      <c r="H607" s="1"/>
      <c r="I607" s="1"/>
      <c r="J607" s="1"/>
      <c r="K607" s="1"/>
      <c r="L607" s="1"/>
      <c r="M607" s="1"/>
      <c r="N607" s="1"/>
      <c r="O607" s="1"/>
      <c r="P607" s="1"/>
      <c r="Q607" s="1"/>
      <c r="R607" s="1"/>
      <c r="S607" s="1"/>
      <c r="T607" s="1"/>
    </row>
    <row r="608" ht="15.75" customHeight="1">
      <c r="A608" s="1"/>
      <c r="B608" s="1"/>
      <c r="C608" s="1"/>
      <c r="D608" s="1"/>
      <c r="E608" s="1"/>
      <c r="F608" s="1"/>
      <c r="G608" s="1"/>
      <c r="H608" s="1"/>
      <c r="I608" s="1"/>
      <c r="J608" s="1"/>
      <c r="K608" s="1"/>
      <c r="L608" s="1"/>
      <c r="M608" s="1"/>
      <c r="N608" s="1"/>
      <c r="O608" s="1"/>
      <c r="P608" s="1"/>
      <c r="Q608" s="1"/>
      <c r="R608" s="1"/>
      <c r="S608" s="1"/>
      <c r="T608" s="1"/>
    </row>
    <row r="609" ht="15.75" customHeight="1">
      <c r="A609" s="1"/>
      <c r="B609" s="1"/>
      <c r="C609" s="1"/>
      <c r="D609" s="1"/>
      <c r="E609" s="1"/>
      <c r="F609" s="1"/>
      <c r="G609" s="1"/>
      <c r="H609" s="1"/>
      <c r="I609" s="1"/>
      <c r="J609" s="1"/>
      <c r="K609" s="1"/>
      <c r="L609" s="1"/>
      <c r="M609" s="1"/>
      <c r="N609" s="1"/>
      <c r="O609" s="1"/>
      <c r="P609" s="1"/>
      <c r="Q609" s="1"/>
      <c r="R609" s="1"/>
      <c r="S609" s="1"/>
      <c r="T609" s="1"/>
    </row>
    <row r="610" ht="15.75" customHeight="1">
      <c r="A610" s="1"/>
      <c r="B610" s="1"/>
      <c r="C610" s="1"/>
      <c r="D610" s="1"/>
      <c r="E610" s="1"/>
      <c r="F610" s="1"/>
      <c r="G610" s="1"/>
      <c r="H610" s="1"/>
      <c r="I610" s="1"/>
      <c r="J610" s="1"/>
      <c r="K610" s="1"/>
      <c r="L610" s="1"/>
      <c r="M610" s="1"/>
      <c r="N610" s="1"/>
      <c r="O610" s="1"/>
      <c r="P610" s="1"/>
      <c r="Q610" s="1"/>
      <c r="R610" s="1"/>
      <c r="S610" s="1"/>
      <c r="T610" s="1"/>
    </row>
    <row r="611" ht="15.75" customHeight="1">
      <c r="A611" s="1"/>
      <c r="B611" s="1"/>
      <c r="C611" s="1"/>
      <c r="D611" s="1"/>
      <c r="E611" s="1"/>
      <c r="F611" s="1"/>
      <c r="G611" s="1"/>
      <c r="H611" s="1"/>
      <c r="I611" s="1"/>
      <c r="J611" s="1"/>
      <c r="K611" s="1"/>
      <c r="L611" s="1"/>
      <c r="M611" s="1"/>
      <c r="N611" s="1"/>
      <c r="O611" s="1"/>
      <c r="P611" s="1"/>
      <c r="Q611" s="1"/>
      <c r="R611" s="1"/>
      <c r="S611" s="1"/>
      <c r="T611" s="1"/>
    </row>
    <row r="612" ht="15.75" customHeight="1">
      <c r="A612" s="1"/>
      <c r="B612" s="1"/>
      <c r="C612" s="1"/>
      <c r="D612" s="1"/>
      <c r="E612" s="1"/>
      <c r="F612" s="1"/>
      <c r="G612" s="1"/>
      <c r="H612" s="1"/>
      <c r="I612" s="1"/>
      <c r="J612" s="1"/>
      <c r="K612" s="1"/>
      <c r="L612" s="1"/>
      <c r="M612" s="1"/>
      <c r="N612" s="1"/>
      <c r="O612" s="1"/>
      <c r="P612" s="1"/>
      <c r="Q612" s="1"/>
      <c r="R612" s="1"/>
      <c r="S612" s="1"/>
      <c r="T612" s="1"/>
    </row>
    <row r="613" ht="15.75" customHeight="1">
      <c r="A613" s="1"/>
      <c r="B613" s="1"/>
      <c r="C613" s="1"/>
      <c r="D613" s="1"/>
      <c r="E613" s="1"/>
      <c r="F613" s="1"/>
      <c r="G613" s="1"/>
      <c r="H613" s="1"/>
      <c r="I613" s="1"/>
      <c r="J613" s="1"/>
      <c r="K613" s="1"/>
      <c r="L613" s="1"/>
      <c r="M613" s="1"/>
      <c r="N613" s="1"/>
      <c r="O613" s="1"/>
      <c r="P613" s="1"/>
      <c r="Q613" s="1"/>
      <c r="R613" s="1"/>
      <c r="S613" s="1"/>
      <c r="T613" s="1"/>
    </row>
    <row r="614" ht="15.75" customHeight="1">
      <c r="A614" s="1"/>
      <c r="B614" s="1"/>
      <c r="C614" s="1"/>
      <c r="D614" s="1"/>
      <c r="E614" s="1"/>
      <c r="F614" s="1"/>
      <c r="G614" s="1"/>
      <c r="H614" s="1"/>
      <c r="I614" s="1"/>
      <c r="J614" s="1"/>
      <c r="K614" s="1"/>
      <c r="L614" s="1"/>
      <c r="M614" s="1"/>
      <c r="N614" s="1"/>
      <c r="O614" s="1"/>
      <c r="P614" s="1"/>
      <c r="Q614" s="1"/>
      <c r="R614" s="1"/>
      <c r="S614" s="1"/>
      <c r="T614" s="1"/>
    </row>
    <row r="615" ht="15.75" customHeight="1">
      <c r="A615" s="1"/>
      <c r="B615" s="1"/>
      <c r="C615" s="1"/>
      <c r="D615" s="1"/>
      <c r="E615" s="1"/>
      <c r="F615" s="1"/>
      <c r="G615" s="1"/>
      <c r="H615" s="1"/>
      <c r="I615" s="1"/>
      <c r="J615" s="1"/>
      <c r="K615" s="1"/>
      <c r="L615" s="1"/>
      <c r="M615" s="1"/>
      <c r="N615" s="1"/>
      <c r="O615" s="1"/>
      <c r="P615" s="1"/>
      <c r="Q615" s="1"/>
      <c r="R615" s="1"/>
      <c r="S615" s="1"/>
      <c r="T615" s="1"/>
    </row>
    <row r="616" ht="15.75" customHeight="1">
      <c r="A616" s="1"/>
      <c r="B616" s="1"/>
      <c r="C616" s="1"/>
      <c r="D616" s="1"/>
      <c r="E616" s="1"/>
      <c r="F616" s="1"/>
      <c r="G616" s="1"/>
      <c r="H616" s="1"/>
      <c r="I616" s="1"/>
      <c r="J616" s="1"/>
      <c r="K616" s="1"/>
      <c r="L616" s="1"/>
      <c r="M616" s="1"/>
      <c r="N616" s="1"/>
      <c r="O616" s="1"/>
      <c r="P616" s="1"/>
      <c r="Q616" s="1"/>
      <c r="R616" s="1"/>
      <c r="S616" s="1"/>
      <c r="T616" s="1"/>
    </row>
    <row r="617" ht="15.75" customHeight="1">
      <c r="A617" s="1"/>
      <c r="B617" s="1"/>
      <c r="C617" s="1"/>
      <c r="D617" s="1"/>
      <c r="E617" s="1"/>
      <c r="F617" s="1"/>
      <c r="G617" s="1"/>
      <c r="H617" s="1"/>
      <c r="I617" s="1"/>
      <c r="J617" s="1"/>
      <c r="K617" s="1"/>
      <c r="L617" s="1"/>
      <c r="M617" s="1"/>
      <c r="N617" s="1"/>
      <c r="O617" s="1"/>
      <c r="P617" s="1"/>
      <c r="Q617" s="1"/>
      <c r="R617" s="1"/>
      <c r="S617" s="1"/>
      <c r="T617" s="1"/>
    </row>
    <row r="618" ht="15.75" customHeight="1">
      <c r="A618" s="1"/>
      <c r="B618" s="1"/>
      <c r="C618" s="1"/>
      <c r="D618" s="1"/>
      <c r="E618" s="1"/>
      <c r="F618" s="1"/>
      <c r="G618" s="1"/>
      <c r="H618" s="1"/>
      <c r="I618" s="1"/>
      <c r="J618" s="1"/>
      <c r="K618" s="1"/>
      <c r="L618" s="1"/>
      <c r="M618" s="1"/>
      <c r="N618" s="1"/>
      <c r="O618" s="1"/>
      <c r="P618" s="1"/>
      <c r="Q618" s="1"/>
      <c r="R618" s="1"/>
      <c r="S618" s="1"/>
      <c r="T618" s="1"/>
    </row>
    <row r="619" ht="15.75" customHeight="1">
      <c r="A619" s="1"/>
      <c r="B619" s="1"/>
      <c r="C619" s="1"/>
      <c r="D619" s="1"/>
      <c r="E619" s="1"/>
      <c r="F619" s="1"/>
      <c r="G619" s="1"/>
      <c r="H619" s="1"/>
      <c r="I619" s="1"/>
      <c r="J619" s="1"/>
      <c r="K619" s="1"/>
      <c r="L619" s="1"/>
      <c r="M619" s="1"/>
      <c r="N619" s="1"/>
      <c r="O619" s="1"/>
      <c r="P619" s="1"/>
      <c r="Q619" s="1"/>
      <c r="R619" s="1"/>
      <c r="S619" s="1"/>
      <c r="T619" s="1"/>
    </row>
    <row r="620" ht="15.75" customHeight="1">
      <c r="A620" s="1"/>
      <c r="B620" s="1"/>
      <c r="C620" s="1"/>
      <c r="D620" s="1"/>
      <c r="E620" s="1"/>
      <c r="F620" s="1"/>
      <c r="G620" s="1"/>
      <c r="H620" s="1"/>
      <c r="I620" s="1"/>
      <c r="J620" s="1"/>
      <c r="K620" s="1"/>
      <c r="L620" s="1"/>
      <c r="M620" s="1"/>
      <c r="N620" s="1"/>
      <c r="O620" s="1"/>
      <c r="P620" s="1"/>
      <c r="Q620" s="1"/>
      <c r="R620" s="1"/>
      <c r="S620" s="1"/>
      <c r="T620" s="1"/>
    </row>
    <row r="621" ht="15.75" customHeight="1">
      <c r="A621" s="1"/>
      <c r="B621" s="1"/>
      <c r="C621" s="1"/>
      <c r="D621" s="1"/>
      <c r="E621" s="1"/>
      <c r="F621" s="1"/>
      <c r="G621" s="1"/>
      <c r="H621" s="1"/>
      <c r="I621" s="1"/>
      <c r="J621" s="1"/>
      <c r="K621" s="1"/>
      <c r="L621" s="1"/>
      <c r="M621" s="1"/>
      <c r="N621" s="1"/>
      <c r="O621" s="1"/>
      <c r="P621" s="1"/>
      <c r="Q621" s="1"/>
      <c r="R621" s="1"/>
      <c r="S621" s="1"/>
      <c r="T621" s="1"/>
    </row>
    <row r="622" ht="15.75" customHeight="1">
      <c r="A622" s="1"/>
      <c r="B622" s="1"/>
      <c r="C622" s="1"/>
      <c r="D622" s="1"/>
      <c r="E622" s="1"/>
      <c r="F622" s="1"/>
      <c r="G622" s="1"/>
      <c r="H622" s="1"/>
      <c r="I622" s="1"/>
      <c r="J622" s="1"/>
      <c r="K622" s="1"/>
      <c r="L622" s="1"/>
      <c r="M622" s="1"/>
      <c r="N622" s="1"/>
      <c r="O622" s="1"/>
      <c r="P622" s="1"/>
      <c r="Q622" s="1"/>
      <c r="R622" s="1"/>
      <c r="S622" s="1"/>
      <c r="T622" s="1"/>
    </row>
    <row r="623" ht="15.75" customHeight="1">
      <c r="A623" s="1"/>
      <c r="B623" s="1"/>
      <c r="C623" s="1"/>
      <c r="D623" s="1"/>
      <c r="E623" s="1"/>
      <c r="F623" s="1"/>
      <c r="G623" s="1"/>
      <c r="H623" s="1"/>
      <c r="I623" s="1"/>
      <c r="J623" s="1"/>
      <c r="K623" s="1"/>
      <c r="L623" s="1"/>
      <c r="M623" s="1"/>
      <c r="N623" s="1"/>
      <c r="O623" s="1"/>
      <c r="P623" s="1"/>
      <c r="Q623" s="1"/>
      <c r="R623" s="1"/>
      <c r="S623" s="1"/>
      <c r="T623" s="1"/>
    </row>
    <row r="624" ht="15.75" customHeight="1">
      <c r="A624" s="1"/>
      <c r="B624" s="1"/>
      <c r="C624" s="1"/>
      <c r="D624" s="1"/>
      <c r="E624" s="1"/>
      <c r="F624" s="1"/>
      <c r="G624" s="1"/>
      <c r="H624" s="1"/>
      <c r="I624" s="1"/>
      <c r="J624" s="1"/>
      <c r="K624" s="1"/>
      <c r="L624" s="1"/>
      <c r="M624" s="1"/>
      <c r="N624" s="1"/>
      <c r="O624" s="1"/>
      <c r="P624" s="1"/>
      <c r="Q624" s="1"/>
      <c r="R624" s="1"/>
      <c r="S624" s="1"/>
      <c r="T624" s="1"/>
    </row>
    <row r="625" ht="15.75" customHeight="1">
      <c r="A625" s="1"/>
      <c r="B625" s="1"/>
      <c r="C625" s="1"/>
      <c r="D625" s="1"/>
      <c r="E625" s="1"/>
      <c r="F625" s="1"/>
      <c r="G625" s="1"/>
      <c r="H625" s="1"/>
      <c r="I625" s="1"/>
      <c r="J625" s="1"/>
      <c r="K625" s="1"/>
      <c r="L625" s="1"/>
      <c r="M625" s="1"/>
      <c r="N625" s="1"/>
      <c r="O625" s="1"/>
      <c r="P625" s="1"/>
      <c r="Q625" s="1"/>
      <c r="R625" s="1"/>
      <c r="S625" s="1"/>
      <c r="T625" s="1"/>
    </row>
    <row r="626" ht="15.75" customHeight="1">
      <c r="A626" s="1"/>
      <c r="B626" s="1"/>
      <c r="C626" s="1"/>
      <c r="D626" s="1"/>
      <c r="E626" s="1"/>
      <c r="F626" s="1"/>
      <c r="G626" s="1"/>
      <c r="H626" s="1"/>
      <c r="I626" s="1"/>
      <c r="J626" s="1"/>
      <c r="K626" s="1"/>
      <c r="L626" s="1"/>
      <c r="M626" s="1"/>
      <c r="N626" s="1"/>
      <c r="O626" s="1"/>
      <c r="P626" s="1"/>
      <c r="Q626" s="1"/>
      <c r="R626" s="1"/>
      <c r="S626" s="1"/>
      <c r="T626" s="1"/>
    </row>
    <row r="627" ht="15.75" customHeight="1">
      <c r="A627" s="1"/>
      <c r="B627" s="1"/>
      <c r="C627" s="1"/>
      <c r="D627" s="1"/>
      <c r="E627" s="1"/>
      <c r="F627" s="1"/>
      <c r="G627" s="1"/>
      <c r="H627" s="1"/>
      <c r="I627" s="1"/>
      <c r="J627" s="1"/>
      <c r="K627" s="1"/>
      <c r="L627" s="1"/>
      <c r="M627" s="1"/>
      <c r="N627" s="1"/>
      <c r="O627" s="1"/>
      <c r="P627" s="1"/>
      <c r="Q627" s="1"/>
      <c r="R627" s="1"/>
      <c r="S627" s="1"/>
      <c r="T627" s="1"/>
    </row>
    <row r="628" ht="15.75" customHeight="1">
      <c r="A628" s="1"/>
      <c r="B628" s="1"/>
      <c r="C628" s="1"/>
      <c r="D628" s="1"/>
      <c r="E628" s="1"/>
      <c r="F628" s="1"/>
      <c r="G628" s="1"/>
      <c r="H628" s="1"/>
      <c r="I628" s="1"/>
      <c r="J628" s="1"/>
      <c r="K628" s="1"/>
      <c r="L628" s="1"/>
      <c r="M628" s="1"/>
      <c r="N628" s="1"/>
      <c r="O628" s="1"/>
      <c r="P628" s="1"/>
      <c r="Q628" s="1"/>
      <c r="R628" s="1"/>
      <c r="S628" s="1"/>
      <c r="T628" s="1"/>
    </row>
    <row r="629" ht="15.75" customHeight="1">
      <c r="A629" s="1"/>
      <c r="B629" s="1"/>
      <c r="C629" s="1"/>
      <c r="D629" s="1"/>
      <c r="E629" s="1"/>
      <c r="F629" s="1"/>
      <c r="G629" s="1"/>
      <c r="H629" s="1"/>
      <c r="I629" s="1"/>
      <c r="J629" s="1"/>
      <c r="K629" s="1"/>
      <c r="L629" s="1"/>
      <c r="M629" s="1"/>
      <c r="N629" s="1"/>
      <c r="O629" s="1"/>
      <c r="P629" s="1"/>
      <c r="Q629" s="1"/>
      <c r="R629" s="1"/>
      <c r="S629" s="1"/>
      <c r="T629" s="1"/>
    </row>
    <row r="630" ht="15.75" customHeight="1">
      <c r="A630" s="1"/>
      <c r="B630" s="1"/>
      <c r="C630" s="1"/>
      <c r="D630" s="1"/>
      <c r="E630" s="1"/>
      <c r="F630" s="1"/>
      <c r="G630" s="1"/>
      <c r="H630" s="1"/>
      <c r="I630" s="1"/>
      <c r="J630" s="1"/>
      <c r="K630" s="1"/>
      <c r="L630" s="1"/>
      <c r="M630" s="1"/>
      <c r="N630" s="1"/>
      <c r="O630" s="1"/>
      <c r="P630" s="1"/>
      <c r="Q630" s="1"/>
      <c r="R630" s="1"/>
      <c r="S630" s="1"/>
      <c r="T630" s="1"/>
    </row>
    <row r="631" ht="15.75" customHeight="1">
      <c r="A631" s="1"/>
      <c r="B631" s="1"/>
      <c r="C631" s="1"/>
      <c r="D631" s="1"/>
      <c r="E631" s="1"/>
      <c r="F631" s="1"/>
      <c r="G631" s="1"/>
      <c r="H631" s="1"/>
      <c r="I631" s="1"/>
      <c r="J631" s="1"/>
      <c r="K631" s="1"/>
      <c r="L631" s="1"/>
      <c r="M631" s="1"/>
      <c r="N631" s="1"/>
      <c r="O631" s="1"/>
      <c r="P631" s="1"/>
      <c r="Q631" s="1"/>
      <c r="R631" s="1"/>
      <c r="S631" s="1"/>
      <c r="T631" s="1"/>
    </row>
    <row r="632" ht="15.75" customHeight="1">
      <c r="A632" s="1"/>
      <c r="B632" s="1"/>
      <c r="C632" s="1"/>
      <c r="D632" s="1"/>
      <c r="E632" s="1"/>
      <c r="F632" s="1"/>
      <c r="G632" s="1"/>
      <c r="H632" s="1"/>
      <c r="I632" s="1"/>
      <c r="J632" s="1"/>
      <c r="K632" s="1"/>
      <c r="L632" s="1"/>
      <c r="M632" s="1"/>
      <c r="N632" s="1"/>
      <c r="O632" s="1"/>
      <c r="P632" s="1"/>
      <c r="Q632" s="1"/>
      <c r="R632" s="1"/>
      <c r="S632" s="1"/>
      <c r="T632" s="1"/>
    </row>
    <row r="633" ht="15.75" customHeight="1">
      <c r="A633" s="1"/>
      <c r="B633" s="1"/>
      <c r="C633" s="1"/>
      <c r="D633" s="1"/>
      <c r="E633" s="1"/>
      <c r="F633" s="1"/>
      <c r="G633" s="1"/>
      <c r="H633" s="1"/>
      <c r="I633" s="1"/>
      <c r="J633" s="1"/>
      <c r="K633" s="1"/>
      <c r="L633" s="1"/>
      <c r="M633" s="1"/>
      <c r="N633" s="1"/>
      <c r="O633" s="1"/>
      <c r="P633" s="1"/>
      <c r="Q633" s="1"/>
      <c r="R633" s="1"/>
      <c r="S633" s="1"/>
      <c r="T633" s="1"/>
    </row>
    <row r="634" ht="15.75" customHeight="1">
      <c r="A634" s="1"/>
      <c r="B634" s="1"/>
      <c r="C634" s="1"/>
      <c r="D634" s="1"/>
      <c r="E634" s="1"/>
      <c r="F634" s="1"/>
      <c r="G634" s="1"/>
      <c r="H634" s="1"/>
      <c r="I634" s="1"/>
      <c r="J634" s="1"/>
      <c r="K634" s="1"/>
      <c r="L634" s="1"/>
      <c r="M634" s="1"/>
      <c r="N634" s="1"/>
      <c r="O634" s="1"/>
      <c r="P634" s="1"/>
      <c r="Q634" s="1"/>
      <c r="R634" s="1"/>
      <c r="S634" s="1"/>
      <c r="T634" s="1"/>
    </row>
    <row r="635" ht="15.75" customHeight="1">
      <c r="A635" s="1"/>
      <c r="B635" s="1"/>
      <c r="C635" s="1"/>
      <c r="D635" s="1"/>
      <c r="E635" s="1"/>
      <c r="F635" s="1"/>
      <c r="G635" s="1"/>
      <c r="H635" s="1"/>
      <c r="I635" s="1"/>
      <c r="J635" s="1"/>
      <c r="K635" s="1"/>
      <c r="L635" s="1"/>
      <c r="M635" s="1"/>
      <c r="N635" s="1"/>
      <c r="O635" s="1"/>
      <c r="P635" s="1"/>
      <c r="Q635" s="1"/>
      <c r="R635" s="1"/>
      <c r="S635" s="1"/>
      <c r="T635" s="1"/>
    </row>
    <row r="636" ht="15.75" customHeight="1">
      <c r="A636" s="1"/>
      <c r="B636" s="1"/>
      <c r="C636" s="1"/>
      <c r="D636" s="1"/>
      <c r="E636" s="1"/>
      <c r="F636" s="1"/>
      <c r="G636" s="1"/>
      <c r="H636" s="1"/>
      <c r="I636" s="1"/>
      <c r="J636" s="1"/>
      <c r="K636" s="1"/>
      <c r="L636" s="1"/>
      <c r="M636" s="1"/>
      <c r="N636" s="1"/>
      <c r="O636" s="1"/>
      <c r="P636" s="1"/>
      <c r="Q636" s="1"/>
      <c r="R636" s="1"/>
      <c r="S636" s="1"/>
      <c r="T636" s="1"/>
    </row>
    <row r="637" ht="15.75" customHeight="1">
      <c r="A637" s="1"/>
      <c r="B637" s="1"/>
      <c r="C637" s="1"/>
      <c r="D637" s="1"/>
      <c r="E637" s="1"/>
      <c r="F637" s="1"/>
      <c r="G637" s="1"/>
      <c r="H637" s="1"/>
      <c r="I637" s="1"/>
      <c r="J637" s="1"/>
      <c r="K637" s="1"/>
      <c r="L637" s="1"/>
      <c r="M637" s="1"/>
      <c r="N637" s="1"/>
      <c r="O637" s="1"/>
      <c r="P637" s="1"/>
      <c r="Q637" s="1"/>
      <c r="R637" s="1"/>
      <c r="S637" s="1"/>
      <c r="T637" s="1"/>
    </row>
    <row r="638" ht="15.75" customHeight="1">
      <c r="A638" s="1"/>
      <c r="B638" s="1"/>
      <c r="C638" s="1"/>
      <c r="D638" s="1"/>
      <c r="E638" s="1"/>
      <c r="F638" s="1"/>
      <c r="G638" s="1"/>
      <c r="H638" s="1"/>
      <c r="I638" s="1"/>
      <c r="J638" s="1"/>
      <c r="K638" s="1"/>
      <c r="L638" s="1"/>
      <c r="M638" s="1"/>
      <c r="N638" s="1"/>
      <c r="O638" s="1"/>
      <c r="P638" s="1"/>
      <c r="Q638" s="1"/>
      <c r="R638" s="1"/>
      <c r="S638" s="1"/>
      <c r="T638" s="1"/>
    </row>
    <row r="639" ht="15.75" customHeight="1">
      <c r="A639" s="1"/>
      <c r="B639" s="1"/>
      <c r="C639" s="1"/>
      <c r="D639" s="1"/>
      <c r="E639" s="1"/>
      <c r="F639" s="1"/>
      <c r="G639" s="1"/>
      <c r="H639" s="1"/>
      <c r="I639" s="1"/>
      <c r="J639" s="1"/>
      <c r="K639" s="1"/>
      <c r="L639" s="1"/>
      <c r="M639" s="1"/>
      <c r="N639" s="1"/>
      <c r="O639" s="1"/>
      <c r="P639" s="1"/>
      <c r="Q639" s="1"/>
      <c r="R639" s="1"/>
      <c r="S639" s="1"/>
      <c r="T639" s="1"/>
    </row>
    <row r="640" ht="15.75" customHeight="1">
      <c r="A640" s="1"/>
      <c r="B640" s="1"/>
      <c r="C640" s="1"/>
      <c r="D640" s="1"/>
      <c r="E640" s="1"/>
      <c r="F640" s="1"/>
      <c r="G640" s="1"/>
      <c r="H640" s="1"/>
      <c r="I640" s="1"/>
      <c r="J640" s="1"/>
      <c r="K640" s="1"/>
      <c r="L640" s="1"/>
      <c r="M640" s="1"/>
      <c r="N640" s="1"/>
      <c r="O640" s="1"/>
      <c r="P640" s="1"/>
      <c r="Q640" s="1"/>
      <c r="R640" s="1"/>
      <c r="S640" s="1"/>
      <c r="T640" s="1"/>
    </row>
    <row r="641" ht="15.75" customHeight="1">
      <c r="A641" s="1"/>
      <c r="B641" s="1"/>
      <c r="C641" s="1"/>
      <c r="D641" s="1"/>
      <c r="E641" s="1"/>
      <c r="F641" s="1"/>
      <c r="G641" s="1"/>
      <c r="H641" s="1"/>
      <c r="I641" s="1"/>
      <c r="J641" s="1"/>
      <c r="K641" s="1"/>
      <c r="L641" s="1"/>
      <c r="M641" s="1"/>
      <c r="N641" s="1"/>
      <c r="O641" s="1"/>
      <c r="P641" s="1"/>
      <c r="Q641" s="1"/>
      <c r="R641" s="1"/>
      <c r="S641" s="1"/>
      <c r="T641" s="1"/>
    </row>
    <row r="642" ht="15.75" customHeight="1">
      <c r="A642" s="1"/>
      <c r="B642" s="1"/>
      <c r="C642" s="1"/>
      <c r="D642" s="1"/>
      <c r="E642" s="1"/>
      <c r="F642" s="1"/>
      <c r="G642" s="1"/>
      <c r="H642" s="1"/>
      <c r="I642" s="1"/>
      <c r="J642" s="1"/>
      <c r="K642" s="1"/>
      <c r="L642" s="1"/>
      <c r="M642" s="1"/>
      <c r="N642" s="1"/>
      <c r="O642" s="1"/>
      <c r="P642" s="1"/>
      <c r="Q642" s="1"/>
      <c r="R642" s="1"/>
      <c r="S642" s="1"/>
      <c r="T642" s="1"/>
    </row>
    <row r="643" ht="15.75" customHeight="1">
      <c r="A643" s="1"/>
      <c r="B643" s="1"/>
      <c r="C643" s="1"/>
      <c r="D643" s="1"/>
      <c r="E643" s="1"/>
      <c r="F643" s="1"/>
      <c r="G643" s="1"/>
      <c r="H643" s="1"/>
      <c r="I643" s="1"/>
      <c r="J643" s="1"/>
      <c r="K643" s="1"/>
      <c r="L643" s="1"/>
      <c r="M643" s="1"/>
      <c r="N643" s="1"/>
      <c r="O643" s="1"/>
      <c r="P643" s="1"/>
      <c r="Q643" s="1"/>
      <c r="R643" s="1"/>
      <c r="S643" s="1"/>
      <c r="T643" s="1"/>
    </row>
    <row r="644" ht="15.75" customHeight="1">
      <c r="A644" s="1"/>
      <c r="B644" s="1"/>
      <c r="C644" s="1"/>
      <c r="D644" s="1"/>
      <c r="E644" s="1"/>
      <c r="F644" s="1"/>
      <c r="G644" s="1"/>
      <c r="H644" s="1"/>
      <c r="I644" s="1"/>
      <c r="J644" s="1"/>
      <c r="K644" s="1"/>
      <c r="L644" s="1"/>
      <c r="M644" s="1"/>
      <c r="N644" s="1"/>
      <c r="O644" s="1"/>
      <c r="P644" s="1"/>
      <c r="Q644" s="1"/>
      <c r="R644" s="1"/>
      <c r="S644" s="1"/>
      <c r="T644" s="1"/>
    </row>
    <row r="645" ht="15.75" customHeight="1">
      <c r="A645" s="1"/>
      <c r="B645" s="1"/>
      <c r="C645" s="1"/>
      <c r="D645" s="1"/>
      <c r="E645" s="1"/>
      <c r="F645" s="1"/>
      <c r="G645" s="1"/>
      <c r="H645" s="1"/>
      <c r="I645" s="1"/>
      <c r="J645" s="1"/>
      <c r="K645" s="1"/>
      <c r="L645" s="1"/>
      <c r="M645" s="1"/>
      <c r="N645" s="1"/>
      <c r="O645" s="1"/>
      <c r="P645" s="1"/>
      <c r="Q645" s="1"/>
      <c r="R645" s="1"/>
      <c r="S645" s="1"/>
      <c r="T645" s="1"/>
    </row>
    <row r="646" ht="15.75" customHeight="1">
      <c r="A646" s="1"/>
      <c r="B646" s="1"/>
      <c r="C646" s="1"/>
      <c r="D646" s="1"/>
      <c r="E646" s="1"/>
      <c r="F646" s="1"/>
      <c r="G646" s="1"/>
      <c r="H646" s="1"/>
      <c r="I646" s="1"/>
      <c r="J646" s="1"/>
      <c r="K646" s="1"/>
      <c r="L646" s="1"/>
      <c r="M646" s="1"/>
      <c r="N646" s="1"/>
      <c r="O646" s="1"/>
      <c r="P646" s="1"/>
      <c r="Q646" s="1"/>
      <c r="R646" s="1"/>
      <c r="S646" s="1"/>
      <c r="T646" s="1"/>
    </row>
    <row r="647" ht="15.75" customHeight="1">
      <c r="A647" s="1"/>
      <c r="B647" s="1"/>
      <c r="C647" s="1"/>
      <c r="D647" s="1"/>
      <c r="E647" s="1"/>
      <c r="F647" s="1"/>
      <c r="G647" s="1"/>
      <c r="H647" s="1"/>
      <c r="I647" s="1"/>
      <c r="J647" s="1"/>
      <c r="K647" s="1"/>
      <c r="L647" s="1"/>
      <c r="M647" s="1"/>
      <c r="N647" s="1"/>
      <c r="O647" s="1"/>
      <c r="P647" s="1"/>
      <c r="Q647" s="1"/>
      <c r="R647" s="1"/>
      <c r="S647" s="1"/>
      <c r="T647" s="1"/>
    </row>
    <row r="648" ht="15.75" customHeight="1">
      <c r="A648" s="1"/>
      <c r="B648" s="1"/>
      <c r="C648" s="1"/>
      <c r="D648" s="1"/>
      <c r="E648" s="1"/>
      <c r="F648" s="1"/>
      <c r="G648" s="1"/>
      <c r="H648" s="1"/>
      <c r="I648" s="1"/>
      <c r="J648" s="1"/>
      <c r="K648" s="1"/>
      <c r="L648" s="1"/>
      <c r="M648" s="1"/>
      <c r="N648" s="1"/>
      <c r="O648" s="1"/>
      <c r="P648" s="1"/>
      <c r="Q648" s="1"/>
      <c r="R648" s="1"/>
      <c r="S648" s="1"/>
      <c r="T648" s="1"/>
    </row>
    <row r="649" ht="15.75" customHeight="1">
      <c r="A649" s="1"/>
      <c r="B649" s="1"/>
      <c r="C649" s="1"/>
      <c r="D649" s="1"/>
      <c r="E649" s="1"/>
      <c r="F649" s="1"/>
      <c r="G649" s="1"/>
      <c r="H649" s="1"/>
      <c r="I649" s="1"/>
      <c r="J649" s="1"/>
      <c r="K649" s="1"/>
      <c r="L649" s="1"/>
      <c r="M649" s="1"/>
      <c r="N649" s="1"/>
      <c r="O649" s="1"/>
      <c r="P649" s="1"/>
      <c r="Q649" s="1"/>
      <c r="R649" s="1"/>
      <c r="S649" s="1"/>
      <c r="T649" s="1"/>
    </row>
    <row r="650" ht="15.75" customHeight="1">
      <c r="A650" s="1"/>
      <c r="B650" s="1"/>
      <c r="C650" s="1"/>
      <c r="D650" s="1"/>
      <c r="E650" s="1"/>
      <c r="F650" s="1"/>
      <c r="G650" s="1"/>
      <c r="H650" s="1"/>
      <c r="I650" s="1"/>
      <c r="J650" s="1"/>
      <c r="K650" s="1"/>
      <c r="L650" s="1"/>
      <c r="M650" s="1"/>
      <c r="N650" s="1"/>
      <c r="O650" s="1"/>
      <c r="P650" s="1"/>
      <c r="Q650" s="1"/>
      <c r="R650" s="1"/>
      <c r="S650" s="1"/>
      <c r="T650" s="1"/>
    </row>
    <row r="651" ht="15.75" customHeight="1">
      <c r="A651" s="1"/>
      <c r="B651" s="1"/>
      <c r="C651" s="1"/>
      <c r="D651" s="1"/>
      <c r="E651" s="1"/>
      <c r="F651" s="1"/>
      <c r="G651" s="1"/>
      <c r="H651" s="1"/>
      <c r="I651" s="1"/>
      <c r="J651" s="1"/>
      <c r="K651" s="1"/>
      <c r="L651" s="1"/>
      <c r="M651" s="1"/>
      <c r="N651" s="1"/>
      <c r="O651" s="1"/>
      <c r="P651" s="1"/>
      <c r="Q651" s="1"/>
      <c r="R651" s="1"/>
      <c r="S651" s="1"/>
      <c r="T651" s="1"/>
    </row>
    <row r="652" ht="15.75" customHeight="1">
      <c r="A652" s="1"/>
      <c r="B652" s="1"/>
      <c r="C652" s="1"/>
      <c r="D652" s="1"/>
      <c r="E652" s="1"/>
      <c r="F652" s="1"/>
      <c r="G652" s="1"/>
      <c r="H652" s="1"/>
      <c r="I652" s="1"/>
      <c r="J652" s="1"/>
      <c r="K652" s="1"/>
      <c r="L652" s="1"/>
      <c r="M652" s="1"/>
      <c r="N652" s="1"/>
      <c r="O652" s="1"/>
      <c r="P652" s="1"/>
      <c r="Q652" s="1"/>
      <c r="R652" s="1"/>
      <c r="S652" s="1"/>
      <c r="T652" s="1"/>
    </row>
    <row r="653" ht="15.75" customHeight="1">
      <c r="A653" s="1"/>
      <c r="B653" s="1"/>
      <c r="C653" s="1"/>
      <c r="D653" s="1"/>
      <c r="E653" s="1"/>
      <c r="F653" s="1"/>
      <c r="G653" s="1"/>
      <c r="H653" s="1"/>
      <c r="I653" s="1"/>
      <c r="J653" s="1"/>
      <c r="K653" s="1"/>
      <c r="L653" s="1"/>
      <c r="M653" s="1"/>
      <c r="N653" s="1"/>
      <c r="O653" s="1"/>
      <c r="P653" s="1"/>
      <c r="Q653" s="1"/>
      <c r="R653" s="1"/>
      <c r="S653" s="1"/>
      <c r="T653" s="1"/>
    </row>
    <row r="654" ht="15.75" customHeight="1">
      <c r="A654" s="1"/>
      <c r="B654" s="1"/>
      <c r="C654" s="1"/>
      <c r="D654" s="1"/>
      <c r="E654" s="1"/>
      <c r="F654" s="1"/>
      <c r="G654" s="1"/>
      <c r="H654" s="1"/>
      <c r="I654" s="1"/>
      <c r="J654" s="1"/>
      <c r="K654" s="1"/>
      <c r="L654" s="1"/>
      <c r="M654" s="1"/>
      <c r="N654" s="1"/>
      <c r="O654" s="1"/>
      <c r="P654" s="1"/>
      <c r="Q654" s="1"/>
      <c r="R654" s="1"/>
      <c r="S654" s="1"/>
      <c r="T654" s="1"/>
    </row>
    <row r="655" ht="15.75" customHeight="1">
      <c r="A655" s="1"/>
      <c r="B655" s="1"/>
      <c r="C655" s="1"/>
      <c r="D655" s="1"/>
      <c r="E655" s="1"/>
      <c r="F655" s="1"/>
      <c r="G655" s="1"/>
      <c r="H655" s="1"/>
      <c r="I655" s="1"/>
      <c r="J655" s="1"/>
      <c r="K655" s="1"/>
      <c r="L655" s="1"/>
      <c r="M655" s="1"/>
      <c r="N655" s="1"/>
      <c r="O655" s="1"/>
      <c r="P655" s="1"/>
      <c r="Q655" s="1"/>
      <c r="R655" s="1"/>
      <c r="S655" s="1"/>
      <c r="T655" s="1"/>
    </row>
    <row r="656" ht="15.75" customHeight="1">
      <c r="A656" s="1"/>
      <c r="B656" s="1"/>
      <c r="C656" s="1"/>
      <c r="D656" s="1"/>
      <c r="E656" s="1"/>
      <c r="F656" s="1"/>
      <c r="G656" s="1"/>
      <c r="H656" s="1"/>
      <c r="I656" s="1"/>
      <c r="J656" s="1"/>
      <c r="K656" s="1"/>
      <c r="L656" s="1"/>
      <c r="M656" s="1"/>
      <c r="N656" s="1"/>
      <c r="O656" s="1"/>
      <c r="P656" s="1"/>
      <c r="Q656" s="1"/>
      <c r="R656" s="1"/>
      <c r="S656" s="1"/>
      <c r="T656" s="1"/>
    </row>
    <row r="657" ht="15.75" customHeight="1">
      <c r="A657" s="1"/>
      <c r="B657" s="1"/>
      <c r="C657" s="1"/>
      <c r="D657" s="1"/>
      <c r="E657" s="1"/>
      <c r="F657" s="1"/>
      <c r="G657" s="1"/>
      <c r="H657" s="1"/>
      <c r="I657" s="1"/>
      <c r="J657" s="1"/>
      <c r="K657" s="1"/>
      <c r="L657" s="1"/>
      <c r="M657" s="1"/>
      <c r="N657" s="1"/>
      <c r="O657" s="1"/>
      <c r="P657" s="1"/>
      <c r="Q657" s="1"/>
      <c r="R657" s="1"/>
      <c r="S657" s="1"/>
      <c r="T657" s="1"/>
    </row>
    <row r="658" ht="15.75" customHeight="1">
      <c r="A658" s="1"/>
      <c r="B658" s="1"/>
      <c r="C658" s="1"/>
      <c r="D658" s="1"/>
      <c r="E658" s="1"/>
      <c r="F658" s="1"/>
      <c r="G658" s="1"/>
      <c r="H658" s="1"/>
      <c r="I658" s="1"/>
      <c r="J658" s="1"/>
      <c r="K658" s="1"/>
      <c r="L658" s="1"/>
      <c r="M658" s="1"/>
      <c r="N658" s="1"/>
      <c r="O658" s="1"/>
      <c r="P658" s="1"/>
      <c r="Q658" s="1"/>
      <c r="R658" s="1"/>
      <c r="S658" s="1"/>
      <c r="T658" s="1"/>
    </row>
    <row r="659" ht="15.75" customHeight="1">
      <c r="A659" s="1"/>
      <c r="B659" s="1"/>
      <c r="C659" s="1"/>
      <c r="D659" s="1"/>
      <c r="E659" s="1"/>
      <c r="F659" s="1"/>
      <c r="G659" s="1"/>
      <c r="H659" s="1"/>
      <c r="I659" s="1"/>
      <c r="J659" s="1"/>
      <c r="K659" s="1"/>
      <c r="L659" s="1"/>
      <c r="M659" s="1"/>
      <c r="N659" s="1"/>
      <c r="O659" s="1"/>
      <c r="P659" s="1"/>
      <c r="Q659" s="1"/>
      <c r="R659" s="1"/>
      <c r="S659" s="1"/>
      <c r="T659" s="1"/>
    </row>
    <row r="660" ht="15.75" customHeight="1">
      <c r="A660" s="1"/>
      <c r="B660" s="1"/>
      <c r="C660" s="1"/>
      <c r="D660" s="1"/>
      <c r="E660" s="1"/>
      <c r="F660" s="1"/>
      <c r="G660" s="1"/>
      <c r="H660" s="1"/>
      <c r="I660" s="1"/>
      <c r="J660" s="1"/>
      <c r="K660" s="1"/>
      <c r="L660" s="1"/>
      <c r="M660" s="1"/>
      <c r="N660" s="1"/>
      <c r="O660" s="1"/>
      <c r="P660" s="1"/>
      <c r="Q660" s="1"/>
      <c r="R660" s="1"/>
      <c r="S660" s="1"/>
      <c r="T660" s="1"/>
    </row>
    <row r="661" ht="15.75" customHeight="1">
      <c r="A661" s="1"/>
      <c r="B661" s="1"/>
      <c r="C661" s="1"/>
      <c r="D661" s="1"/>
      <c r="E661" s="1"/>
      <c r="F661" s="1"/>
      <c r="G661" s="1"/>
      <c r="H661" s="1"/>
      <c r="I661" s="1"/>
      <c r="J661" s="1"/>
      <c r="K661" s="1"/>
      <c r="L661" s="1"/>
      <c r="M661" s="1"/>
      <c r="N661" s="1"/>
      <c r="O661" s="1"/>
      <c r="P661" s="1"/>
      <c r="Q661" s="1"/>
      <c r="R661" s="1"/>
      <c r="S661" s="1"/>
      <c r="T661" s="1"/>
    </row>
    <row r="662" ht="15.75" customHeight="1">
      <c r="A662" s="1"/>
      <c r="B662" s="1"/>
      <c r="C662" s="1"/>
      <c r="D662" s="1"/>
      <c r="E662" s="1"/>
      <c r="F662" s="1"/>
      <c r="G662" s="1"/>
      <c r="H662" s="1"/>
      <c r="I662" s="1"/>
      <c r="J662" s="1"/>
      <c r="K662" s="1"/>
      <c r="L662" s="1"/>
      <c r="M662" s="1"/>
      <c r="N662" s="1"/>
      <c r="O662" s="1"/>
      <c r="P662" s="1"/>
      <c r="Q662" s="1"/>
      <c r="R662" s="1"/>
      <c r="S662" s="1"/>
      <c r="T662" s="1"/>
    </row>
    <row r="663" ht="15.75" customHeight="1">
      <c r="A663" s="1"/>
      <c r="B663" s="1"/>
      <c r="C663" s="1"/>
      <c r="D663" s="1"/>
      <c r="E663" s="1"/>
      <c r="F663" s="1"/>
      <c r="G663" s="1"/>
      <c r="H663" s="1"/>
      <c r="I663" s="1"/>
      <c r="J663" s="1"/>
      <c r="K663" s="1"/>
      <c r="L663" s="1"/>
      <c r="M663" s="1"/>
      <c r="N663" s="1"/>
      <c r="O663" s="1"/>
      <c r="P663" s="1"/>
      <c r="Q663" s="1"/>
      <c r="R663" s="1"/>
      <c r="S663" s="1"/>
      <c r="T663" s="1"/>
    </row>
    <row r="664" ht="15.75" customHeight="1">
      <c r="A664" s="1"/>
      <c r="B664" s="1"/>
      <c r="C664" s="1"/>
      <c r="D664" s="1"/>
      <c r="E664" s="1"/>
      <c r="F664" s="1"/>
      <c r="G664" s="1"/>
      <c r="H664" s="1"/>
      <c r="I664" s="1"/>
      <c r="J664" s="1"/>
      <c r="K664" s="1"/>
      <c r="L664" s="1"/>
      <c r="M664" s="1"/>
      <c r="N664" s="1"/>
      <c r="O664" s="1"/>
      <c r="P664" s="1"/>
      <c r="Q664" s="1"/>
      <c r="R664" s="1"/>
      <c r="S664" s="1"/>
      <c r="T664" s="1"/>
    </row>
    <row r="665" ht="15.75" customHeight="1">
      <c r="A665" s="1"/>
      <c r="B665" s="1"/>
      <c r="C665" s="1"/>
      <c r="D665" s="1"/>
      <c r="E665" s="1"/>
      <c r="F665" s="1"/>
      <c r="G665" s="1"/>
      <c r="H665" s="1"/>
      <c r="I665" s="1"/>
      <c r="J665" s="1"/>
      <c r="K665" s="1"/>
      <c r="L665" s="1"/>
      <c r="M665" s="1"/>
      <c r="N665" s="1"/>
      <c r="O665" s="1"/>
      <c r="P665" s="1"/>
      <c r="Q665" s="1"/>
      <c r="R665" s="1"/>
      <c r="S665" s="1"/>
      <c r="T665" s="1"/>
    </row>
    <row r="666" ht="15.75" customHeight="1">
      <c r="A666" s="1"/>
      <c r="B666" s="1"/>
      <c r="C666" s="1"/>
      <c r="D666" s="1"/>
      <c r="E666" s="1"/>
      <c r="F666" s="1"/>
      <c r="G666" s="1"/>
      <c r="H666" s="1"/>
      <c r="I666" s="1"/>
      <c r="J666" s="1"/>
      <c r="K666" s="1"/>
      <c r="L666" s="1"/>
      <c r="M666" s="1"/>
      <c r="N666" s="1"/>
      <c r="O666" s="1"/>
      <c r="P666" s="1"/>
      <c r="Q666" s="1"/>
      <c r="R666" s="1"/>
      <c r="S666" s="1"/>
      <c r="T666" s="1"/>
    </row>
    <row r="667" ht="15.75" customHeight="1">
      <c r="A667" s="1"/>
      <c r="B667" s="1"/>
      <c r="C667" s="1"/>
      <c r="D667" s="1"/>
      <c r="E667" s="1"/>
      <c r="F667" s="1"/>
      <c r="G667" s="1"/>
      <c r="H667" s="1"/>
      <c r="I667" s="1"/>
      <c r="J667" s="1"/>
      <c r="K667" s="1"/>
      <c r="L667" s="1"/>
      <c r="M667" s="1"/>
      <c r="N667" s="1"/>
      <c r="O667" s="1"/>
      <c r="P667" s="1"/>
      <c r="Q667" s="1"/>
      <c r="R667" s="1"/>
      <c r="S667" s="1"/>
      <c r="T667" s="1"/>
    </row>
    <row r="668" ht="15.75" customHeight="1">
      <c r="A668" s="1"/>
      <c r="B668" s="1"/>
      <c r="C668" s="1"/>
      <c r="D668" s="1"/>
      <c r="E668" s="1"/>
      <c r="F668" s="1"/>
      <c r="G668" s="1"/>
      <c r="H668" s="1"/>
      <c r="I668" s="1"/>
      <c r="J668" s="1"/>
      <c r="K668" s="1"/>
      <c r="L668" s="1"/>
      <c r="M668" s="1"/>
      <c r="N668" s="1"/>
      <c r="O668" s="1"/>
      <c r="P668" s="1"/>
      <c r="Q668" s="1"/>
      <c r="R668" s="1"/>
      <c r="S668" s="1"/>
      <c r="T668" s="1"/>
    </row>
    <row r="669" ht="15.75" customHeight="1">
      <c r="A669" s="1"/>
      <c r="B669" s="1"/>
      <c r="C669" s="1"/>
      <c r="D669" s="1"/>
      <c r="E669" s="1"/>
      <c r="F669" s="1"/>
      <c r="G669" s="1"/>
      <c r="H669" s="1"/>
      <c r="I669" s="1"/>
      <c r="J669" s="1"/>
      <c r="K669" s="1"/>
      <c r="L669" s="1"/>
      <c r="M669" s="1"/>
      <c r="N669" s="1"/>
      <c r="O669" s="1"/>
      <c r="P669" s="1"/>
      <c r="Q669" s="1"/>
      <c r="R669" s="1"/>
      <c r="S669" s="1"/>
      <c r="T669" s="1"/>
    </row>
    <row r="670" ht="15.75" customHeight="1">
      <c r="A670" s="1"/>
      <c r="B670" s="1"/>
      <c r="C670" s="1"/>
      <c r="D670" s="1"/>
      <c r="E670" s="1"/>
      <c r="F670" s="1"/>
      <c r="G670" s="1"/>
      <c r="H670" s="1"/>
      <c r="I670" s="1"/>
      <c r="J670" s="1"/>
      <c r="K670" s="1"/>
      <c r="L670" s="1"/>
      <c r="M670" s="1"/>
      <c r="N670" s="1"/>
      <c r="O670" s="1"/>
      <c r="P670" s="1"/>
      <c r="Q670" s="1"/>
      <c r="R670" s="1"/>
      <c r="S670" s="1"/>
      <c r="T670" s="1"/>
    </row>
    <row r="671" ht="15.75" customHeight="1">
      <c r="A671" s="1"/>
      <c r="B671" s="1"/>
      <c r="C671" s="1"/>
      <c r="D671" s="1"/>
      <c r="E671" s="1"/>
      <c r="F671" s="1"/>
      <c r="G671" s="1"/>
      <c r="H671" s="1"/>
      <c r="I671" s="1"/>
      <c r="J671" s="1"/>
      <c r="K671" s="1"/>
      <c r="L671" s="1"/>
      <c r="M671" s="1"/>
      <c r="N671" s="1"/>
      <c r="O671" s="1"/>
      <c r="P671" s="1"/>
      <c r="Q671" s="1"/>
      <c r="R671" s="1"/>
      <c r="S671" s="1"/>
      <c r="T671" s="1"/>
    </row>
    <row r="672" ht="15.75" customHeight="1">
      <c r="A672" s="1"/>
      <c r="B672" s="1"/>
      <c r="C672" s="1"/>
      <c r="D672" s="1"/>
      <c r="E672" s="1"/>
      <c r="F672" s="1"/>
      <c r="G672" s="1"/>
      <c r="H672" s="1"/>
      <c r="I672" s="1"/>
      <c r="J672" s="1"/>
      <c r="K672" s="1"/>
      <c r="L672" s="1"/>
      <c r="M672" s="1"/>
      <c r="N672" s="1"/>
      <c r="O672" s="1"/>
      <c r="P672" s="1"/>
      <c r="Q672" s="1"/>
      <c r="R672" s="1"/>
      <c r="S672" s="1"/>
      <c r="T672" s="1"/>
    </row>
    <row r="673" ht="15.75" customHeight="1">
      <c r="A673" s="1"/>
      <c r="B673" s="1"/>
      <c r="C673" s="1"/>
      <c r="D673" s="1"/>
      <c r="E673" s="1"/>
      <c r="F673" s="1"/>
      <c r="G673" s="1"/>
      <c r="H673" s="1"/>
      <c r="I673" s="1"/>
      <c r="J673" s="1"/>
      <c r="K673" s="1"/>
      <c r="L673" s="1"/>
      <c r="M673" s="1"/>
      <c r="N673" s="1"/>
      <c r="O673" s="1"/>
      <c r="P673" s="1"/>
      <c r="Q673" s="1"/>
      <c r="R673" s="1"/>
      <c r="S673" s="1"/>
      <c r="T673" s="1"/>
    </row>
    <row r="674" ht="15.75" customHeight="1">
      <c r="A674" s="1"/>
      <c r="B674" s="1"/>
      <c r="C674" s="1"/>
      <c r="D674" s="1"/>
      <c r="E674" s="1"/>
      <c r="F674" s="1"/>
      <c r="G674" s="1"/>
      <c r="H674" s="1"/>
      <c r="I674" s="1"/>
      <c r="J674" s="1"/>
      <c r="K674" s="1"/>
      <c r="L674" s="1"/>
      <c r="M674" s="1"/>
      <c r="N674" s="1"/>
      <c r="O674" s="1"/>
      <c r="P674" s="1"/>
      <c r="Q674" s="1"/>
      <c r="R674" s="1"/>
      <c r="S674" s="1"/>
      <c r="T674" s="1"/>
    </row>
    <row r="675" ht="15.75" customHeight="1">
      <c r="A675" s="1"/>
      <c r="B675" s="1"/>
      <c r="C675" s="1"/>
      <c r="D675" s="1"/>
      <c r="E675" s="1"/>
      <c r="F675" s="1"/>
      <c r="G675" s="1"/>
      <c r="H675" s="1"/>
      <c r="I675" s="1"/>
      <c r="J675" s="1"/>
      <c r="K675" s="1"/>
      <c r="L675" s="1"/>
      <c r="M675" s="1"/>
      <c r="N675" s="1"/>
      <c r="O675" s="1"/>
      <c r="P675" s="1"/>
      <c r="Q675" s="1"/>
      <c r="R675" s="1"/>
      <c r="S675" s="1"/>
      <c r="T675" s="1"/>
    </row>
    <row r="676" ht="15.75" customHeight="1">
      <c r="A676" s="1"/>
      <c r="B676" s="1"/>
      <c r="C676" s="1"/>
      <c r="D676" s="1"/>
      <c r="E676" s="1"/>
      <c r="F676" s="1"/>
      <c r="G676" s="1"/>
      <c r="H676" s="1"/>
      <c r="I676" s="1"/>
      <c r="J676" s="1"/>
      <c r="K676" s="1"/>
      <c r="L676" s="1"/>
      <c r="M676" s="1"/>
      <c r="N676" s="1"/>
      <c r="O676" s="1"/>
      <c r="P676" s="1"/>
      <c r="Q676" s="1"/>
      <c r="R676" s="1"/>
      <c r="S676" s="1"/>
      <c r="T676" s="1"/>
    </row>
    <row r="677" ht="15.75" customHeight="1">
      <c r="A677" s="1"/>
      <c r="B677" s="1"/>
      <c r="C677" s="1"/>
      <c r="D677" s="1"/>
      <c r="E677" s="1"/>
      <c r="F677" s="1"/>
      <c r="G677" s="1"/>
      <c r="H677" s="1"/>
      <c r="I677" s="1"/>
      <c r="J677" s="1"/>
      <c r="K677" s="1"/>
      <c r="L677" s="1"/>
      <c r="M677" s="1"/>
      <c r="N677" s="1"/>
      <c r="O677" s="1"/>
      <c r="P677" s="1"/>
      <c r="Q677" s="1"/>
      <c r="R677" s="1"/>
      <c r="S677" s="1"/>
      <c r="T677" s="1"/>
    </row>
    <row r="678" ht="15.75" customHeight="1">
      <c r="A678" s="1"/>
      <c r="B678" s="1"/>
      <c r="C678" s="1"/>
      <c r="D678" s="1"/>
      <c r="E678" s="1"/>
      <c r="F678" s="1"/>
      <c r="G678" s="1"/>
      <c r="H678" s="1"/>
      <c r="I678" s="1"/>
      <c r="J678" s="1"/>
      <c r="K678" s="1"/>
      <c r="L678" s="1"/>
      <c r="M678" s="1"/>
      <c r="N678" s="1"/>
      <c r="O678" s="1"/>
      <c r="P678" s="1"/>
      <c r="Q678" s="1"/>
      <c r="R678" s="1"/>
      <c r="S678" s="1"/>
      <c r="T678" s="1"/>
    </row>
    <row r="679" ht="15.75" customHeight="1">
      <c r="A679" s="1"/>
      <c r="B679" s="1"/>
      <c r="C679" s="1"/>
      <c r="D679" s="1"/>
      <c r="E679" s="1"/>
      <c r="F679" s="1"/>
      <c r="G679" s="1"/>
      <c r="H679" s="1"/>
      <c r="I679" s="1"/>
      <c r="J679" s="1"/>
      <c r="K679" s="1"/>
      <c r="L679" s="1"/>
      <c r="M679" s="1"/>
      <c r="N679" s="1"/>
      <c r="O679" s="1"/>
      <c r="P679" s="1"/>
      <c r="Q679" s="1"/>
      <c r="R679" s="1"/>
      <c r="S679" s="1"/>
      <c r="T679" s="1"/>
    </row>
    <row r="680" ht="15.75" customHeight="1">
      <c r="A680" s="1"/>
      <c r="B680" s="1"/>
      <c r="C680" s="1"/>
      <c r="D680" s="1"/>
      <c r="E680" s="1"/>
      <c r="F680" s="1"/>
      <c r="G680" s="1"/>
      <c r="H680" s="1"/>
      <c r="I680" s="1"/>
      <c r="J680" s="1"/>
      <c r="K680" s="1"/>
      <c r="L680" s="1"/>
      <c r="M680" s="1"/>
      <c r="N680" s="1"/>
      <c r="O680" s="1"/>
      <c r="P680" s="1"/>
      <c r="Q680" s="1"/>
      <c r="R680" s="1"/>
      <c r="S680" s="1"/>
      <c r="T680" s="1"/>
    </row>
    <row r="681" ht="15.75" customHeight="1">
      <c r="A681" s="1"/>
      <c r="B681" s="1"/>
      <c r="C681" s="1"/>
      <c r="D681" s="1"/>
      <c r="E681" s="1"/>
      <c r="F681" s="1"/>
      <c r="G681" s="1"/>
      <c r="H681" s="1"/>
      <c r="I681" s="1"/>
      <c r="J681" s="1"/>
      <c r="K681" s="1"/>
      <c r="L681" s="1"/>
      <c r="M681" s="1"/>
      <c r="N681" s="1"/>
      <c r="O681" s="1"/>
      <c r="P681" s="1"/>
      <c r="Q681" s="1"/>
      <c r="R681" s="1"/>
      <c r="S681" s="1"/>
      <c r="T681" s="1"/>
    </row>
    <row r="682" ht="15.75" customHeight="1">
      <c r="A682" s="1"/>
      <c r="B682" s="1"/>
      <c r="C682" s="1"/>
      <c r="D682" s="1"/>
      <c r="E682" s="1"/>
      <c r="F682" s="1"/>
      <c r="G682" s="1"/>
      <c r="H682" s="1"/>
      <c r="I682" s="1"/>
      <c r="J682" s="1"/>
      <c r="K682" s="1"/>
      <c r="L682" s="1"/>
      <c r="M682" s="1"/>
      <c r="N682" s="1"/>
      <c r="O682" s="1"/>
      <c r="P682" s="1"/>
      <c r="Q682" s="1"/>
      <c r="R682" s="1"/>
      <c r="S682" s="1"/>
      <c r="T682" s="1"/>
    </row>
    <row r="683" ht="15.75" customHeight="1">
      <c r="A683" s="1"/>
      <c r="B683" s="1"/>
      <c r="C683" s="1"/>
      <c r="D683" s="1"/>
      <c r="E683" s="1"/>
      <c r="F683" s="1"/>
      <c r="G683" s="1"/>
      <c r="H683" s="1"/>
      <c r="I683" s="1"/>
      <c r="J683" s="1"/>
      <c r="K683" s="1"/>
      <c r="L683" s="1"/>
      <c r="M683" s="1"/>
      <c r="N683" s="1"/>
      <c r="O683" s="1"/>
      <c r="P683" s="1"/>
      <c r="Q683" s="1"/>
      <c r="R683" s="1"/>
      <c r="S683" s="1"/>
      <c r="T683" s="1"/>
    </row>
    <row r="684" ht="15.75" customHeight="1">
      <c r="A684" s="1"/>
      <c r="B684" s="1"/>
      <c r="C684" s="1"/>
      <c r="D684" s="1"/>
      <c r="E684" s="1"/>
      <c r="F684" s="1"/>
      <c r="G684" s="1"/>
      <c r="H684" s="1"/>
      <c r="I684" s="1"/>
      <c r="J684" s="1"/>
      <c r="K684" s="1"/>
      <c r="L684" s="1"/>
      <c r="M684" s="1"/>
      <c r="N684" s="1"/>
      <c r="O684" s="1"/>
      <c r="P684" s="1"/>
      <c r="Q684" s="1"/>
      <c r="R684" s="1"/>
      <c r="S684" s="1"/>
      <c r="T684" s="1"/>
    </row>
    <row r="685" ht="15.75" customHeight="1">
      <c r="A685" s="1"/>
      <c r="B685" s="1"/>
      <c r="C685" s="1"/>
      <c r="D685" s="1"/>
      <c r="E685" s="1"/>
      <c r="F685" s="1"/>
      <c r="G685" s="1"/>
      <c r="H685" s="1"/>
      <c r="I685" s="1"/>
      <c r="J685" s="1"/>
      <c r="K685" s="1"/>
      <c r="L685" s="1"/>
      <c r="M685" s="1"/>
      <c r="N685" s="1"/>
      <c r="O685" s="1"/>
      <c r="P685" s="1"/>
      <c r="Q685" s="1"/>
      <c r="R685" s="1"/>
      <c r="S685" s="1"/>
      <c r="T685" s="1"/>
    </row>
    <row r="686" ht="15.75" customHeight="1">
      <c r="A686" s="1"/>
      <c r="B686" s="1"/>
      <c r="C686" s="1"/>
      <c r="D686" s="1"/>
      <c r="E686" s="1"/>
      <c r="F686" s="1"/>
      <c r="G686" s="1"/>
      <c r="H686" s="1"/>
      <c r="I686" s="1"/>
      <c r="J686" s="1"/>
      <c r="K686" s="1"/>
      <c r="L686" s="1"/>
      <c r="M686" s="1"/>
      <c r="N686" s="1"/>
      <c r="O686" s="1"/>
      <c r="P686" s="1"/>
      <c r="Q686" s="1"/>
      <c r="R686" s="1"/>
      <c r="S686" s="1"/>
      <c r="T686" s="1"/>
    </row>
    <row r="687" ht="15.75" customHeight="1">
      <c r="A687" s="1"/>
      <c r="B687" s="1"/>
      <c r="C687" s="1"/>
      <c r="D687" s="1"/>
      <c r="E687" s="1"/>
      <c r="F687" s="1"/>
      <c r="G687" s="1"/>
      <c r="H687" s="1"/>
      <c r="I687" s="1"/>
      <c r="J687" s="1"/>
      <c r="K687" s="1"/>
      <c r="L687" s="1"/>
      <c r="M687" s="1"/>
      <c r="N687" s="1"/>
      <c r="O687" s="1"/>
      <c r="P687" s="1"/>
      <c r="Q687" s="1"/>
      <c r="R687" s="1"/>
      <c r="S687" s="1"/>
      <c r="T687" s="1"/>
    </row>
    <row r="688" ht="15.75" customHeight="1">
      <c r="A688" s="1"/>
      <c r="B688" s="1"/>
      <c r="C688" s="1"/>
      <c r="D688" s="1"/>
      <c r="E688" s="1"/>
      <c r="F688" s="1"/>
      <c r="G688" s="1"/>
      <c r="H688" s="1"/>
      <c r="I688" s="1"/>
      <c r="J688" s="1"/>
      <c r="K688" s="1"/>
      <c r="L688" s="1"/>
      <c r="M688" s="1"/>
      <c r="N688" s="1"/>
      <c r="O688" s="1"/>
      <c r="P688" s="1"/>
      <c r="Q688" s="1"/>
      <c r="R688" s="1"/>
      <c r="S688" s="1"/>
      <c r="T688" s="1"/>
    </row>
    <row r="689" ht="15.75" customHeight="1">
      <c r="A689" s="1"/>
      <c r="B689" s="1"/>
      <c r="C689" s="1"/>
      <c r="D689" s="1"/>
      <c r="E689" s="1"/>
      <c r="F689" s="1"/>
      <c r="G689" s="1"/>
      <c r="H689" s="1"/>
      <c r="I689" s="1"/>
      <c r="J689" s="1"/>
      <c r="K689" s="1"/>
      <c r="L689" s="1"/>
      <c r="M689" s="1"/>
      <c r="N689" s="1"/>
      <c r="O689" s="1"/>
      <c r="P689" s="1"/>
      <c r="Q689" s="1"/>
      <c r="R689" s="1"/>
      <c r="S689" s="1"/>
      <c r="T689" s="1"/>
    </row>
    <row r="690" ht="15.75" customHeight="1">
      <c r="A690" s="1"/>
      <c r="B690" s="1"/>
      <c r="C690" s="1"/>
      <c r="D690" s="1"/>
      <c r="E690" s="1"/>
      <c r="F690" s="1"/>
      <c r="G690" s="1"/>
      <c r="H690" s="1"/>
      <c r="I690" s="1"/>
      <c r="J690" s="1"/>
      <c r="K690" s="1"/>
      <c r="L690" s="1"/>
      <c r="M690" s="1"/>
      <c r="N690" s="1"/>
      <c r="O690" s="1"/>
      <c r="P690" s="1"/>
      <c r="Q690" s="1"/>
      <c r="R690" s="1"/>
      <c r="S690" s="1"/>
      <c r="T690" s="1"/>
    </row>
    <row r="691" ht="15.75" customHeight="1">
      <c r="A691" s="1"/>
      <c r="B691" s="1"/>
      <c r="C691" s="1"/>
      <c r="D691" s="1"/>
      <c r="E691" s="1"/>
      <c r="F691" s="1"/>
      <c r="G691" s="1"/>
      <c r="H691" s="1"/>
      <c r="I691" s="1"/>
      <c r="J691" s="1"/>
      <c r="K691" s="1"/>
      <c r="L691" s="1"/>
      <c r="M691" s="1"/>
      <c r="N691" s="1"/>
      <c r="O691" s="1"/>
      <c r="P691" s="1"/>
      <c r="Q691" s="1"/>
      <c r="R691" s="1"/>
      <c r="S691" s="1"/>
      <c r="T691" s="1"/>
    </row>
    <row r="692" ht="15.75" customHeight="1">
      <c r="A692" s="1"/>
      <c r="B692" s="1"/>
      <c r="C692" s="1"/>
      <c r="D692" s="1"/>
      <c r="E692" s="1"/>
      <c r="F692" s="1"/>
      <c r="G692" s="1"/>
      <c r="H692" s="1"/>
      <c r="I692" s="1"/>
      <c r="J692" s="1"/>
      <c r="K692" s="1"/>
      <c r="L692" s="1"/>
      <c r="M692" s="1"/>
      <c r="N692" s="1"/>
      <c r="O692" s="1"/>
      <c r="P692" s="1"/>
      <c r="Q692" s="1"/>
      <c r="R692" s="1"/>
      <c r="S692" s="1"/>
      <c r="T692" s="1"/>
    </row>
    <row r="693" ht="15.75" customHeight="1">
      <c r="A693" s="1"/>
      <c r="B693" s="1"/>
      <c r="C693" s="1"/>
      <c r="D693" s="1"/>
      <c r="E693" s="1"/>
      <c r="F693" s="1"/>
      <c r="G693" s="1"/>
      <c r="H693" s="1"/>
      <c r="I693" s="1"/>
      <c r="J693" s="1"/>
      <c r="K693" s="1"/>
      <c r="L693" s="1"/>
      <c r="M693" s="1"/>
      <c r="N693" s="1"/>
      <c r="O693" s="1"/>
      <c r="P693" s="1"/>
      <c r="Q693" s="1"/>
      <c r="R693" s="1"/>
      <c r="S693" s="1"/>
      <c r="T693" s="1"/>
    </row>
    <row r="694" ht="15.75" customHeight="1">
      <c r="A694" s="1"/>
      <c r="B694" s="1"/>
      <c r="C694" s="1"/>
      <c r="D694" s="1"/>
      <c r="E694" s="1"/>
      <c r="F694" s="1"/>
      <c r="G694" s="1"/>
      <c r="H694" s="1"/>
      <c r="I694" s="1"/>
      <c r="J694" s="1"/>
      <c r="K694" s="1"/>
      <c r="L694" s="1"/>
      <c r="M694" s="1"/>
      <c r="N694" s="1"/>
      <c r="O694" s="1"/>
      <c r="P694" s="1"/>
      <c r="Q694" s="1"/>
      <c r="R694" s="1"/>
      <c r="S694" s="1"/>
      <c r="T694" s="1"/>
    </row>
    <row r="695" ht="15.75" customHeight="1">
      <c r="A695" s="1"/>
      <c r="B695" s="1"/>
      <c r="C695" s="1"/>
      <c r="D695" s="1"/>
      <c r="E695" s="1"/>
      <c r="F695" s="1"/>
      <c r="G695" s="1"/>
      <c r="H695" s="1"/>
      <c r="I695" s="1"/>
      <c r="J695" s="1"/>
      <c r="K695" s="1"/>
      <c r="L695" s="1"/>
      <c r="M695" s="1"/>
      <c r="N695" s="1"/>
      <c r="O695" s="1"/>
      <c r="P695" s="1"/>
      <c r="Q695" s="1"/>
      <c r="R695" s="1"/>
      <c r="S695" s="1"/>
      <c r="T695" s="1"/>
    </row>
    <row r="696" ht="15.75" customHeight="1">
      <c r="A696" s="1"/>
      <c r="B696" s="1"/>
      <c r="C696" s="1"/>
      <c r="D696" s="1"/>
      <c r="E696" s="1"/>
      <c r="F696" s="1"/>
      <c r="G696" s="1"/>
      <c r="H696" s="1"/>
      <c r="I696" s="1"/>
      <c r="J696" s="1"/>
      <c r="K696" s="1"/>
      <c r="L696" s="1"/>
      <c r="M696" s="1"/>
      <c r="N696" s="1"/>
      <c r="O696" s="1"/>
      <c r="P696" s="1"/>
      <c r="Q696" s="1"/>
      <c r="R696" s="1"/>
      <c r="S696" s="1"/>
      <c r="T696" s="1"/>
    </row>
    <row r="697" ht="15.75" customHeight="1">
      <c r="A697" s="1"/>
      <c r="B697" s="1"/>
      <c r="C697" s="1"/>
      <c r="D697" s="1"/>
      <c r="E697" s="1"/>
      <c r="F697" s="1"/>
      <c r="G697" s="1"/>
      <c r="H697" s="1"/>
      <c r="I697" s="1"/>
      <c r="J697" s="1"/>
      <c r="K697" s="1"/>
      <c r="L697" s="1"/>
      <c r="M697" s="1"/>
      <c r="N697" s="1"/>
      <c r="O697" s="1"/>
      <c r="P697" s="1"/>
      <c r="Q697" s="1"/>
      <c r="R697" s="1"/>
      <c r="S697" s="1"/>
      <c r="T697" s="1"/>
    </row>
    <row r="698" ht="15.75" customHeight="1">
      <c r="A698" s="1"/>
      <c r="B698" s="1"/>
      <c r="C698" s="1"/>
      <c r="D698" s="1"/>
      <c r="E698" s="1"/>
      <c r="F698" s="1"/>
      <c r="G698" s="1"/>
      <c r="H698" s="1"/>
      <c r="I698" s="1"/>
      <c r="J698" s="1"/>
      <c r="K698" s="1"/>
      <c r="L698" s="1"/>
      <c r="M698" s="1"/>
      <c r="N698" s="1"/>
      <c r="O698" s="1"/>
      <c r="P698" s="1"/>
      <c r="Q698" s="1"/>
      <c r="R698" s="1"/>
      <c r="S698" s="1"/>
      <c r="T698" s="1"/>
    </row>
    <row r="699" ht="15.75" customHeight="1">
      <c r="A699" s="1"/>
      <c r="B699" s="1"/>
      <c r="C699" s="1"/>
      <c r="D699" s="1"/>
      <c r="E699" s="1"/>
      <c r="F699" s="1"/>
      <c r="G699" s="1"/>
      <c r="H699" s="1"/>
      <c r="I699" s="1"/>
      <c r="J699" s="1"/>
      <c r="K699" s="1"/>
      <c r="L699" s="1"/>
      <c r="M699" s="1"/>
      <c r="N699" s="1"/>
      <c r="O699" s="1"/>
      <c r="P699" s="1"/>
      <c r="Q699" s="1"/>
      <c r="R699" s="1"/>
      <c r="S699" s="1"/>
      <c r="T699" s="1"/>
    </row>
    <row r="700" ht="15.75" customHeight="1">
      <c r="A700" s="1"/>
      <c r="B700" s="1"/>
      <c r="C700" s="1"/>
      <c r="D700" s="1"/>
      <c r="E700" s="1"/>
      <c r="F700" s="1"/>
      <c r="G700" s="1"/>
      <c r="H700" s="1"/>
      <c r="I700" s="1"/>
      <c r="J700" s="1"/>
      <c r="K700" s="1"/>
      <c r="L700" s="1"/>
      <c r="M700" s="1"/>
      <c r="N700" s="1"/>
      <c r="O700" s="1"/>
      <c r="P700" s="1"/>
      <c r="Q700" s="1"/>
      <c r="R700" s="1"/>
      <c r="S700" s="1"/>
      <c r="T700" s="1"/>
    </row>
    <row r="701" ht="15.75" customHeight="1">
      <c r="A701" s="1"/>
      <c r="B701" s="1"/>
      <c r="C701" s="1"/>
      <c r="D701" s="1"/>
      <c r="E701" s="1"/>
      <c r="F701" s="1"/>
      <c r="G701" s="1"/>
      <c r="H701" s="1"/>
      <c r="I701" s="1"/>
      <c r="J701" s="1"/>
      <c r="K701" s="1"/>
      <c r="L701" s="1"/>
      <c r="M701" s="1"/>
      <c r="N701" s="1"/>
      <c r="O701" s="1"/>
      <c r="P701" s="1"/>
      <c r="Q701" s="1"/>
      <c r="R701" s="1"/>
      <c r="S701" s="1"/>
      <c r="T701" s="1"/>
    </row>
    <row r="702" ht="15.75" customHeight="1">
      <c r="A702" s="1"/>
      <c r="B702" s="1"/>
      <c r="C702" s="1"/>
      <c r="D702" s="1"/>
      <c r="E702" s="1"/>
      <c r="F702" s="1"/>
      <c r="G702" s="1"/>
      <c r="H702" s="1"/>
      <c r="I702" s="1"/>
      <c r="J702" s="1"/>
      <c r="K702" s="1"/>
      <c r="L702" s="1"/>
      <c r="M702" s="1"/>
      <c r="N702" s="1"/>
      <c r="O702" s="1"/>
      <c r="P702" s="1"/>
      <c r="Q702" s="1"/>
      <c r="R702" s="1"/>
      <c r="S702" s="1"/>
      <c r="T702" s="1"/>
    </row>
    <row r="703" ht="15.75" customHeight="1">
      <c r="A703" s="1"/>
      <c r="B703" s="1"/>
      <c r="C703" s="1"/>
      <c r="D703" s="1"/>
      <c r="E703" s="1"/>
      <c r="F703" s="1"/>
      <c r="G703" s="1"/>
      <c r="H703" s="1"/>
      <c r="I703" s="1"/>
      <c r="J703" s="1"/>
      <c r="K703" s="1"/>
      <c r="L703" s="1"/>
      <c r="M703" s="1"/>
      <c r="N703" s="1"/>
      <c r="O703" s="1"/>
      <c r="P703" s="1"/>
      <c r="Q703" s="1"/>
      <c r="R703" s="1"/>
      <c r="S703" s="1"/>
      <c r="T703" s="1"/>
    </row>
    <row r="704" ht="15.75" customHeight="1">
      <c r="A704" s="1"/>
      <c r="B704" s="1"/>
      <c r="C704" s="1"/>
      <c r="D704" s="1"/>
      <c r="E704" s="1"/>
      <c r="F704" s="1"/>
      <c r="G704" s="1"/>
      <c r="H704" s="1"/>
      <c r="I704" s="1"/>
      <c r="J704" s="1"/>
      <c r="K704" s="1"/>
      <c r="L704" s="1"/>
      <c r="M704" s="1"/>
      <c r="N704" s="1"/>
      <c r="O704" s="1"/>
      <c r="P704" s="1"/>
      <c r="Q704" s="1"/>
      <c r="R704" s="1"/>
      <c r="S704" s="1"/>
      <c r="T704" s="1"/>
    </row>
    <row r="705" ht="15.75" customHeight="1">
      <c r="A705" s="1"/>
      <c r="B705" s="1"/>
      <c r="C705" s="1"/>
      <c r="D705" s="1"/>
      <c r="E705" s="1"/>
      <c r="F705" s="1"/>
      <c r="G705" s="1"/>
      <c r="H705" s="1"/>
      <c r="I705" s="1"/>
      <c r="J705" s="1"/>
      <c r="K705" s="1"/>
      <c r="L705" s="1"/>
      <c r="M705" s="1"/>
      <c r="N705" s="1"/>
      <c r="O705" s="1"/>
      <c r="P705" s="1"/>
      <c r="Q705" s="1"/>
      <c r="R705" s="1"/>
      <c r="S705" s="1"/>
      <c r="T705" s="1"/>
    </row>
    <row r="706" ht="15.75" customHeight="1">
      <c r="A706" s="1"/>
      <c r="B706" s="1"/>
      <c r="C706" s="1"/>
      <c r="D706" s="1"/>
      <c r="E706" s="1"/>
      <c r="F706" s="1"/>
      <c r="G706" s="1"/>
      <c r="H706" s="1"/>
      <c r="I706" s="1"/>
      <c r="J706" s="1"/>
      <c r="K706" s="1"/>
      <c r="L706" s="1"/>
      <c r="M706" s="1"/>
      <c r="N706" s="1"/>
      <c r="O706" s="1"/>
      <c r="P706" s="1"/>
      <c r="Q706" s="1"/>
      <c r="R706" s="1"/>
      <c r="S706" s="1"/>
      <c r="T706" s="1"/>
    </row>
    <row r="707" ht="15.75" customHeight="1">
      <c r="A707" s="1"/>
      <c r="B707" s="1"/>
      <c r="C707" s="1"/>
      <c r="D707" s="1"/>
      <c r="E707" s="1"/>
      <c r="F707" s="1"/>
      <c r="G707" s="1"/>
      <c r="H707" s="1"/>
      <c r="I707" s="1"/>
      <c r="J707" s="1"/>
      <c r="K707" s="1"/>
      <c r="L707" s="1"/>
      <c r="M707" s="1"/>
      <c r="N707" s="1"/>
      <c r="O707" s="1"/>
      <c r="P707" s="1"/>
      <c r="Q707" s="1"/>
      <c r="R707" s="1"/>
      <c r="S707" s="1"/>
      <c r="T707" s="1"/>
    </row>
    <row r="708" ht="15.75" customHeight="1">
      <c r="A708" s="1"/>
      <c r="B708" s="1"/>
      <c r="C708" s="1"/>
      <c r="D708" s="1"/>
      <c r="E708" s="1"/>
      <c r="F708" s="1"/>
      <c r="G708" s="1"/>
      <c r="H708" s="1"/>
      <c r="I708" s="1"/>
      <c r="J708" s="1"/>
      <c r="K708" s="1"/>
      <c r="L708" s="1"/>
      <c r="M708" s="1"/>
      <c r="N708" s="1"/>
      <c r="O708" s="1"/>
      <c r="P708" s="1"/>
      <c r="Q708" s="1"/>
      <c r="R708" s="1"/>
      <c r="S708" s="1"/>
      <c r="T708" s="1"/>
    </row>
    <row r="709" ht="15.75" customHeight="1">
      <c r="A709" s="1"/>
      <c r="B709" s="1"/>
      <c r="C709" s="1"/>
      <c r="D709" s="1"/>
      <c r="E709" s="1"/>
      <c r="F709" s="1"/>
      <c r="G709" s="1"/>
      <c r="H709" s="1"/>
      <c r="I709" s="1"/>
      <c r="J709" s="1"/>
      <c r="K709" s="1"/>
      <c r="L709" s="1"/>
      <c r="M709" s="1"/>
      <c r="N709" s="1"/>
      <c r="O709" s="1"/>
      <c r="P709" s="1"/>
      <c r="Q709" s="1"/>
      <c r="R709" s="1"/>
      <c r="S709" s="1"/>
      <c r="T709" s="1"/>
    </row>
    <row r="710" ht="15.75" customHeight="1">
      <c r="A710" s="1"/>
      <c r="B710" s="1"/>
      <c r="C710" s="1"/>
      <c r="D710" s="1"/>
      <c r="E710" s="1"/>
      <c r="F710" s="1"/>
      <c r="G710" s="1"/>
      <c r="H710" s="1"/>
      <c r="I710" s="1"/>
      <c r="J710" s="1"/>
      <c r="K710" s="1"/>
      <c r="L710" s="1"/>
      <c r="M710" s="1"/>
      <c r="N710" s="1"/>
      <c r="O710" s="1"/>
      <c r="P710" s="1"/>
      <c r="Q710" s="1"/>
      <c r="R710" s="1"/>
      <c r="S710" s="1"/>
      <c r="T710" s="1"/>
    </row>
    <row r="711" ht="15.75" customHeight="1">
      <c r="A711" s="1"/>
      <c r="B711" s="1"/>
      <c r="C711" s="1"/>
      <c r="D711" s="1"/>
      <c r="E711" s="1"/>
      <c r="F711" s="1"/>
      <c r="G711" s="1"/>
      <c r="H711" s="1"/>
      <c r="I711" s="1"/>
      <c r="J711" s="1"/>
      <c r="K711" s="1"/>
      <c r="L711" s="1"/>
      <c r="M711" s="1"/>
      <c r="N711" s="1"/>
      <c r="O711" s="1"/>
      <c r="P711" s="1"/>
      <c r="Q711" s="1"/>
      <c r="R711" s="1"/>
      <c r="S711" s="1"/>
      <c r="T711" s="1"/>
    </row>
    <row r="712" ht="15.75" customHeight="1">
      <c r="A712" s="1"/>
      <c r="B712" s="1"/>
      <c r="C712" s="1"/>
      <c r="D712" s="1"/>
      <c r="E712" s="1"/>
      <c r="F712" s="1"/>
      <c r="G712" s="1"/>
      <c r="H712" s="1"/>
      <c r="I712" s="1"/>
      <c r="J712" s="1"/>
      <c r="K712" s="1"/>
      <c r="L712" s="1"/>
      <c r="M712" s="1"/>
      <c r="N712" s="1"/>
      <c r="O712" s="1"/>
      <c r="P712" s="1"/>
      <c r="Q712" s="1"/>
      <c r="R712" s="1"/>
      <c r="S712" s="1"/>
      <c r="T712" s="1"/>
    </row>
    <row r="713" ht="15.75" customHeight="1">
      <c r="A713" s="1"/>
      <c r="B713" s="1"/>
      <c r="C713" s="1"/>
      <c r="D713" s="1"/>
      <c r="E713" s="1"/>
      <c r="F713" s="1"/>
      <c r="G713" s="1"/>
      <c r="H713" s="1"/>
      <c r="I713" s="1"/>
      <c r="J713" s="1"/>
      <c r="K713" s="1"/>
      <c r="L713" s="1"/>
      <c r="M713" s="1"/>
      <c r="N713" s="1"/>
      <c r="O713" s="1"/>
      <c r="P713" s="1"/>
      <c r="Q713" s="1"/>
      <c r="R713" s="1"/>
      <c r="S713" s="1"/>
      <c r="T713" s="1"/>
    </row>
    <row r="714" ht="15.75" customHeight="1">
      <c r="A714" s="1"/>
      <c r="B714" s="1"/>
      <c r="C714" s="1"/>
      <c r="D714" s="1"/>
      <c r="E714" s="1"/>
      <c r="F714" s="1"/>
      <c r="G714" s="1"/>
      <c r="H714" s="1"/>
      <c r="I714" s="1"/>
      <c r="J714" s="1"/>
      <c r="K714" s="1"/>
      <c r="L714" s="1"/>
      <c r="M714" s="1"/>
      <c r="N714" s="1"/>
      <c r="O714" s="1"/>
      <c r="P714" s="1"/>
      <c r="Q714" s="1"/>
      <c r="R714" s="1"/>
      <c r="S714" s="1"/>
      <c r="T714" s="1"/>
    </row>
    <row r="715" ht="15.75" customHeight="1">
      <c r="A715" s="1"/>
      <c r="B715" s="1"/>
      <c r="C715" s="1"/>
      <c r="D715" s="1"/>
      <c r="E715" s="1"/>
      <c r="F715" s="1"/>
      <c r="G715" s="1"/>
      <c r="H715" s="1"/>
      <c r="I715" s="1"/>
      <c r="J715" s="1"/>
      <c r="K715" s="1"/>
      <c r="L715" s="1"/>
      <c r="M715" s="1"/>
      <c r="N715" s="1"/>
      <c r="O715" s="1"/>
      <c r="P715" s="1"/>
      <c r="Q715" s="1"/>
      <c r="R715" s="1"/>
      <c r="S715" s="1"/>
      <c r="T715" s="1"/>
    </row>
    <row r="716" ht="15.75" customHeight="1">
      <c r="A716" s="1"/>
      <c r="B716" s="1"/>
      <c r="C716" s="1"/>
      <c r="D716" s="1"/>
      <c r="E716" s="1"/>
      <c r="F716" s="1"/>
      <c r="G716" s="1"/>
      <c r="H716" s="1"/>
      <c r="I716" s="1"/>
      <c r="J716" s="1"/>
      <c r="K716" s="1"/>
      <c r="L716" s="1"/>
      <c r="M716" s="1"/>
      <c r="N716" s="1"/>
      <c r="O716" s="1"/>
      <c r="P716" s="1"/>
      <c r="Q716" s="1"/>
      <c r="R716" s="1"/>
      <c r="S716" s="1"/>
      <c r="T716" s="1"/>
    </row>
    <row r="717" ht="15.75" customHeight="1">
      <c r="A717" s="1"/>
      <c r="B717" s="1"/>
      <c r="C717" s="1"/>
      <c r="D717" s="1"/>
      <c r="E717" s="1"/>
      <c r="F717" s="1"/>
      <c r="G717" s="1"/>
      <c r="H717" s="1"/>
      <c r="I717" s="1"/>
      <c r="J717" s="1"/>
      <c r="K717" s="1"/>
      <c r="L717" s="1"/>
      <c r="M717" s="1"/>
      <c r="N717" s="1"/>
      <c r="O717" s="1"/>
      <c r="P717" s="1"/>
      <c r="Q717" s="1"/>
      <c r="R717" s="1"/>
      <c r="S717" s="1"/>
      <c r="T717" s="1"/>
    </row>
    <row r="718" ht="15.75" customHeight="1">
      <c r="A718" s="1"/>
      <c r="B718" s="1"/>
      <c r="C718" s="1"/>
      <c r="D718" s="1"/>
      <c r="E718" s="1"/>
      <c r="F718" s="1"/>
      <c r="G718" s="1"/>
      <c r="H718" s="1"/>
      <c r="I718" s="1"/>
      <c r="J718" s="1"/>
      <c r="K718" s="1"/>
      <c r="L718" s="1"/>
      <c r="M718" s="1"/>
      <c r="N718" s="1"/>
      <c r="O718" s="1"/>
      <c r="P718" s="1"/>
      <c r="Q718" s="1"/>
      <c r="R718" s="1"/>
      <c r="S718" s="1"/>
      <c r="T718" s="1"/>
    </row>
    <row r="719" ht="15.75" customHeight="1">
      <c r="A719" s="1"/>
      <c r="B719" s="1"/>
      <c r="C719" s="1"/>
      <c r="D719" s="1"/>
      <c r="E719" s="1"/>
      <c r="F719" s="1"/>
      <c r="G719" s="1"/>
      <c r="H719" s="1"/>
      <c r="I719" s="1"/>
      <c r="J719" s="1"/>
      <c r="K719" s="1"/>
      <c r="L719" s="1"/>
      <c r="M719" s="1"/>
      <c r="N719" s="1"/>
      <c r="O719" s="1"/>
      <c r="P719" s="1"/>
      <c r="Q719" s="1"/>
      <c r="R719" s="1"/>
      <c r="S719" s="1"/>
      <c r="T719" s="1"/>
    </row>
    <row r="720" ht="15.75" customHeight="1">
      <c r="A720" s="1"/>
      <c r="B720" s="1"/>
      <c r="C720" s="1"/>
      <c r="D720" s="1"/>
      <c r="E720" s="1"/>
      <c r="F720" s="1"/>
      <c r="G720" s="1"/>
      <c r="H720" s="1"/>
      <c r="I720" s="1"/>
      <c r="J720" s="1"/>
      <c r="K720" s="1"/>
      <c r="L720" s="1"/>
      <c r="M720" s="1"/>
      <c r="N720" s="1"/>
      <c r="O720" s="1"/>
      <c r="P720" s="1"/>
      <c r="Q720" s="1"/>
      <c r="R720" s="1"/>
      <c r="S720" s="1"/>
      <c r="T720" s="1"/>
    </row>
    <row r="721" ht="15.75" customHeight="1">
      <c r="A721" s="1"/>
      <c r="B721" s="1"/>
      <c r="C721" s="1"/>
      <c r="D721" s="1"/>
      <c r="E721" s="1"/>
      <c r="F721" s="1"/>
      <c r="G721" s="1"/>
      <c r="H721" s="1"/>
      <c r="I721" s="1"/>
      <c r="J721" s="1"/>
      <c r="K721" s="1"/>
      <c r="L721" s="1"/>
      <c r="M721" s="1"/>
      <c r="N721" s="1"/>
      <c r="O721" s="1"/>
      <c r="P721" s="1"/>
      <c r="Q721" s="1"/>
      <c r="R721" s="1"/>
      <c r="S721" s="1"/>
      <c r="T721" s="1"/>
    </row>
    <row r="722" ht="15.75" customHeight="1">
      <c r="A722" s="1"/>
      <c r="B722" s="1"/>
      <c r="C722" s="1"/>
      <c r="D722" s="1"/>
      <c r="E722" s="1"/>
      <c r="F722" s="1"/>
      <c r="G722" s="1"/>
      <c r="H722" s="1"/>
      <c r="I722" s="1"/>
      <c r="J722" s="1"/>
      <c r="K722" s="1"/>
      <c r="L722" s="1"/>
      <c r="M722" s="1"/>
      <c r="N722" s="1"/>
      <c r="O722" s="1"/>
      <c r="P722" s="1"/>
      <c r="Q722" s="1"/>
      <c r="R722" s="1"/>
      <c r="S722" s="1"/>
      <c r="T722" s="1"/>
    </row>
    <row r="723" ht="15.75" customHeight="1">
      <c r="A723" s="1"/>
      <c r="B723" s="1"/>
      <c r="C723" s="1"/>
      <c r="D723" s="1"/>
      <c r="E723" s="1"/>
      <c r="F723" s="1"/>
      <c r="G723" s="1"/>
      <c r="H723" s="1"/>
      <c r="I723" s="1"/>
      <c r="J723" s="1"/>
      <c r="K723" s="1"/>
      <c r="L723" s="1"/>
      <c r="M723" s="1"/>
      <c r="N723" s="1"/>
      <c r="O723" s="1"/>
      <c r="P723" s="1"/>
      <c r="Q723" s="1"/>
      <c r="R723" s="1"/>
      <c r="S723" s="1"/>
      <c r="T723" s="1"/>
    </row>
    <row r="724" ht="15.75" customHeight="1">
      <c r="A724" s="1"/>
      <c r="B724" s="1"/>
      <c r="C724" s="1"/>
      <c r="D724" s="1"/>
      <c r="E724" s="1"/>
      <c r="F724" s="1"/>
      <c r="G724" s="1"/>
      <c r="H724" s="1"/>
      <c r="I724" s="1"/>
      <c r="J724" s="1"/>
      <c r="K724" s="1"/>
      <c r="L724" s="1"/>
      <c r="M724" s="1"/>
      <c r="N724" s="1"/>
      <c r="O724" s="1"/>
      <c r="P724" s="1"/>
      <c r="Q724" s="1"/>
      <c r="R724" s="1"/>
      <c r="S724" s="1"/>
      <c r="T724" s="1"/>
    </row>
    <row r="725" ht="15.75" customHeight="1">
      <c r="A725" s="1"/>
      <c r="B725" s="1"/>
      <c r="C725" s="1"/>
      <c r="D725" s="1"/>
      <c r="E725" s="1"/>
      <c r="F725" s="1"/>
      <c r="G725" s="1"/>
      <c r="H725" s="1"/>
      <c r="I725" s="1"/>
      <c r="J725" s="1"/>
      <c r="K725" s="1"/>
      <c r="L725" s="1"/>
      <c r="M725" s="1"/>
      <c r="N725" s="1"/>
      <c r="O725" s="1"/>
      <c r="P725" s="1"/>
      <c r="Q725" s="1"/>
      <c r="R725" s="1"/>
      <c r="S725" s="1"/>
      <c r="T725" s="1"/>
    </row>
    <row r="726" ht="15.75" customHeight="1">
      <c r="A726" s="1"/>
      <c r="B726" s="1"/>
      <c r="C726" s="1"/>
      <c r="D726" s="1"/>
      <c r="E726" s="1"/>
      <c r="F726" s="1"/>
      <c r="G726" s="1"/>
      <c r="H726" s="1"/>
      <c r="I726" s="1"/>
      <c r="J726" s="1"/>
      <c r="K726" s="1"/>
      <c r="L726" s="1"/>
      <c r="M726" s="1"/>
      <c r="N726" s="1"/>
      <c r="O726" s="1"/>
      <c r="P726" s="1"/>
      <c r="Q726" s="1"/>
      <c r="R726" s="1"/>
      <c r="S726" s="1"/>
      <c r="T726" s="1"/>
    </row>
    <row r="727" ht="15.75" customHeight="1">
      <c r="A727" s="1"/>
      <c r="B727" s="1"/>
      <c r="C727" s="1"/>
      <c r="D727" s="1"/>
      <c r="E727" s="1"/>
      <c r="F727" s="1"/>
      <c r="G727" s="1"/>
      <c r="H727" s="1"/>
      <c r="I727" s="1"/>
      <c r="J727" s="1"/>
      <c r="K727" s="1"/>
      <c r="L727" s="1"/>
      <c r="M727" s="1"/>
      <c r="N727" s="1"/>
      <c r="O727" s="1"/>
      <c r="P727" s="1"/>
      <c r="Q727" s="1"/>
      <c r="R727" s="1"/>
      <c r="S727" s="1"/>
      <c r="T727" s="1"/>
    </row>
    <row r="728" ht="15.75" customHeight="1">
      <c r="A728" s="1"/>
      <c r="B728" s="1"/>
      <c r="C728" s="1"/>
      <c r="D728" s="1"/>
      <c r="E728" s="1"/>
      <c r="F728" s="1"/>
      <c r="G728" s="1"/>
      <c r="H728" s="1"/>
      <c r="I728" s="1"/>
      <c r="J728" s="1"/>
      <c r="K728" s="1"/>
      <c r="L728" s="1"/>
      <c r="M728" s="1"/>
      <c r="N728" s="1"/>
      <c r="O728" s="1"/>
      <c r="P728" s="1"/>
      <c r="Q728" s="1"/>
      <c r="R728" s="1"/>
      <c r="S728" s="1"/>
      <c r="T728" s="1"/>
    </row>
    <row r="729" ht="15.75" customHeight="1">
      <c r="A729" s="1"/>
      <c r="B729" s="1"/>
      <c r="C729" s="1"/>
      <c r="D729" s="1"/>
      <c r="E729" s="1"/>
      <c r="F729" s="1"/>
      <c r="G729" s="1"/>
      <c r="H729" s="1"/>
      <c r="I729" s="1"/>
      <c r="J729" s="1"/>
      <c r="K729" s="1"/>
      <c r="L729" s="1"/>
      <c r="M729" s="1"/>
      <c r="N729" s="1"/>
      <c r="O729" s="1"/>
      <c r="P729" s="1"/>
      <c r="Q729" s="1"/>
      <c r="R729" s="1"/>
      <c r="S729" s="1"/>
      <c r="T729" s="1"/>
    </row>
    <row r="730" ht="15.75" customHeight="1">
      <c r="A730" s="1"/>
      <c r="B730" s="1"/>
      <c r="C730" s="1"/>
      <c r="D730" s="1"/>
      <c r="E730" s="1"/>
      <c r="F730" s="1"/>
      <c r="G730" s="1"/>
      <c r="H730" s="1"/>
      <c r="I730" s="1"/>
      <c r="J730" s="1"/>
      <c r="K730" s="1"/>
      <c r="L730" s="1"/>
      <c r="M730" s="1"/>
      <c r="N730" s="1"/>
      <c r="O730" s="1"/>
      <c r="P730" s="1"/>
      <c r="Q730" s="1"/>
      <c r="R730" s="1"/>
      <c r="S730" s="1"/>
      <c r="T730" s="1"/>
    </row>
    <row r="731" ht="15.75" customHeight="1">
      <c r="A731" s="1"/>
      <c r="B731" s="1"/>
      <c r="C731" s="1"/>
      <c r="D731" s="1"/>
      <c r="E731" s="1"/>
      <c r="F731" s="1"/>
      <c r="G731" s="1"/>
      <c r="H731" s="1"/>
      <c r="I731" s="1"/>
      <c r="J731" s="1"/>
      <c r="K731" s="1"/>
      <c r="L731" s="1"/>
      <c r="M731" s="1"/>
      <c r="N731" s="1"/>
      <c r="O731" s="1"/>
      <c r="P731" s="1"/>
      <c r="Q731" s="1"/>
      <c r="R731" s="1"/>
      <c r="S731" s="1"/>
      <c r="T731" s="1"/>
    </row>
    <row r="732" ht="15.75" customHeight="1">
      <c r="A732" s="1"/>
      <c r="B732" s="1"/>
      <c r="C732" s="1"/>
      <c r="D732" s="1"/>
      <c r="E732" s="1"/>
      <c r="F732" s="1"/>
      <c r="G732" s="1"/>
      <c r="H732" s="1"/>
      <c r="I732" s="1"/>
      <c r="J732" s="1"/>
      <c r="K732" s="1"/>
      <c r="L732" s="1"/>
      <c r="M732" s="1"/>
      <c r="N732" s="1"/>
      <c r="O732" s="1"/>
      <c r="P732" s="1"/>
      <c r="Q732" s="1"/>
      <c r="R732" s="1"/>
      <c r="S732" s="1"/>
      <c r="T732" s="1"/>
    </row>
    <row r="733" ht="15.75" customHeight="1">
      <c r="A733" s="1"/>
      <c r="B733" s="1"/>
      <c r="C733" s="1"/>
      <c r="D733" s="1"/>
      <c r="E733" s="1"/>
      <c r="F733" s="1"/>
      <c r="G733" s="1"/>
      <c r="H733" s="1"/>
      <c r="I733" s="1"/>
      <c r="J733" s="1"/>
      <c r="K733" s="1"/>
      <c r="L733" s="1"/>
      <c r="M733" s="1"/>
      <c r="N733" s="1"/>
      <c r="O733" s="1"/>
      <c r="P733" s="1"/>
      <c r="Q733" s="1"/>
      <c r="R733" s="1"/>
      <c r="S733" s="1"/>
      <c r="T733" s="1"/>
    </row>
    <row r="734" ht="15.75" customHeight="1">
      <c r="A734" s="1"/>
      <c r="B734" s="1"/>
      <c r="C734" s="1"/>
      <c r="D734" s="1"/>
      <c r="E734" s="1"/>
      <c r="F734" s="1"/>
      <c r="G734" s="1"/>
      <c r="H734" s="1"/>
      <c r="I734" s="1"/>
      <c r="J734" s="1"/>
      <c r="K734" s="1"/>
      <c r="L734" s="1"/>
      <c r="M734" s="1"/>
      <c r="N734" s="1"/>
      <c r="O734" s="1"/>
      <c r="P734" s="1"/>
      <c r="Q734" s="1"/>
      <c r="R734" s="1"/>
      <c r="S734" s="1"/>
      <c r="T734" s="1"/>
    </row>
    <row r="735" ht="15.75" customHeight="1">
      <c r="A735" s="1"/>
      <c r="B735" s="1"/>
      <c r="C735" s="1"/>
      <c r="D735" s="1"/>
      <c r="E735" s="1"/>
      <c r="F735" s="1"/>
      <c r="G735" s="1"/>
      <c r="H735" s="1"/>
      <c r="I735" s="1"/>
      <c r="J735" s="1"/>
      <c r="K735" s="1"/>
      <c r="L735" s="1"/>
      <c r="M735" s="1"/>
      <c r="N735" s="1"/>
      <c r="O735" s="1"/>
      <c r="P735" s="1"/>
      <c r="Q735" s="1"/>
      <c r="R735" s="1"/>
      <c r="S735" s="1"/>
      <c r="T735" s="1"/>
    </row>
    <row r="736" ht="15.75" customHeight="1">
      <c r="A736" s="1"/>
      <c r="B736" s="1"/>
      <c r="C736" s="1"/>
      <c r="D736" s="1"/>
      <c r="E736" s="1"/>
      <c r="F736" s="1"/>
      <c r="G736" s="1"/>
      <c r="H736" s="1"/>
      <c r="I736" s="1"/>
      <c r="J736" s="1"/>
      <c r="K736" s="1"/>
      <c r="L736" s="1"/>
      <c r="M736" s="1"/>
      <c r="N736" s="1"/>
      <c r="O736" s="1"/>
      <c r="P736" s="1"/>
      <c r="Q736" s="1"/>
      <c r="R736" s="1"/>
      <c r="S736" s="1"/>
      <c r="T736" s="1"/>
    </row>
    <row r="737" ht="15.75" customHeight="1">
      <c r="A737" s="1"/>
      <c r="B737" s="1"/>
      <c r="C737" s="1"/>
      <c r="D737" s="1"/>
      <c r="E737" s="1"/>
      <c r="F737" s="1"/>
      <c r="G737" s="1"/>
      <c r="H737" s="1"/>
      <c r="I737" s="1"/>
      <c r="J737" s="1"/>
      <c r="K737" s="1"/>
      <c r="L737" s="1"/>
      <c r="M737" s="1"/>
      <c r="N737" s="1"/>
      <c r="O737" s="1"/>
      <c r="P737" s="1"/>
      <c r="Q737" s="1"/>
      <c r="R737" s="1"/>
      <c r="S737" s="1"/>
      <c r="T737" s="1"/>
    </row>
    <row r="738" ht="15.75" customHeight="1">
      <c r="A738" s="1"/>
      <c r="B738" s="1"/>
      <c r="C738" s="1"/>
      <c r="D738" s="1"/>
      <c r="E738" s="1"/>
      <c r="F738" s="1"/>
      <c r="G738" s="1"/>
      <c r="H738" s="1"/>
      <c r="I738" s="1"/>
      <c r="J738" s="1"/>
      <c r="K738" s="1"/>
      <c r="L738" s="1"/>
      <c r="M738" s="1"/>
      <c r="N738" s="1"/>
      <c r="O738" s="1"/>
      <c r="P738" s="1"/>
      <c r="Q738" s="1"/>
      <c r="R738" s="1"/>
      <c r="S738" s="1"/>
      <c r="T738" s="1"/>
    </row>
    <row r="739" ht="15.75" customHeight="1">
      <c r="A739" s="1"/>
      <c r="B739" s="1"/>
      <c r="C739" s="1"/>
      <c r="D739" s="1"/>
      <c r="E739" s="1"/>
      <c r="F739" s="1"/>
      <c r="G739" s="1"/>
      <c r="H739" s="1"/>
      <c r="I739" s="1"/>
      <c r="J739" s="1"/>
      <c r="K739" s="1"/>
      <c r="L739" s="1"/>
      <c r="M739" s="1"/>
      <c r="N739" s="1"/>
      <c r="O739" s="1"/>
      <c r="P739" s="1"/>
      <c r="Q739" s="1"/>
      <c r="R739" s="1"/>
      <c r="S739" s="1"/>
      <c r="T739" s="1"/>
    </row>
    <row r="740" ht="15.75" customHeight="1">
      <c r="A740" s="1"/>
      <c r="B740" s="1"/>
      <c r="C740" s="1"/>
      <c r="D740" s="1"/>
      <c r="E740" s="1"/>
      <c r="F740" s="1"/>
      <c r="G740" s="1"/>
      <c r="H740" s="1"/>
      <c r="I740" s="1"/>
      <c r="J740" s="1"/>
      <c r="K740" s="1"/>
      <c r="L740" s="1"/>
      <c r="M740" s="1"/>
      <c r="N740" s="1"/>
      <c r="O740" s="1"/>
      <c r="P740" s="1"/>
      <c r="Q740" s="1"/>
      <c r="R740" s="1"/>
      <c r="S740" s="1"/>
      <c r="T740" s="1"/>
    </row>
    <row r="741" ht="15.75" customHeight="1">
      <c r="A741" s="1"/>
      <c r="B741" s="1"/>
      <c r="C741" s="1"/>
      <c r="D741" s="1"/>
      <c r="E741" s="1"/>
      <c r="F741" s="1"/>
      <c r="G741" s="1"/>
      <c r="H741" s="1"/>
      <c r="I741" s="1"/>
      <c r="J741" s="1"/>
      <c r="K741" s="1"/>
      <c r="L741" s="1"/>
      <c r="M741" s="1"/>
      <c r="N741" s="1"/>
      <c r="O741" s="1"/>
      <c r="P741" s="1"/>
      <c r="Q741" s="1"/>
      <c r="R741" s="1"/>
      <c r="S741" s="1"/>
      <c r="T741" s="1"/>
    </row>
    <row r="742" ht="15.75" customHeight="1">
      <c r="A742" s="1"/>
      <c r="B742" s="1"/>
      <c r="C742" s="1"/>
      <c r="D742" s="1"/>
      <c r="E742" s="1"/>
      <c r="F742" s="1"/>
      <c r="G742" s="1"/>
      <c r="H742" s="1"/>
      <c r="I742" s="1"/>
      <c r="J742" s="1"/>
      <c r="K742" s="1"/>
      <c r="L742" s="1"/>
      <c r="M742" s="1"/>
      <c r="N742" s="1"/>
      <c r="O742" s="1"/>
      <c r="P742" s="1"/>
      <c r="Q742" s="1"/>
      <c r="R742" s="1"/>
      <c r="S742" s="1"/>
      <c r="T742" s="1"/>
    </row>
    <row r="743" ht="15.75" customHeight="1">
      <c r="A743" s="1"/>
      <c r="B743" s="1"/>
      <c r="C743" s="1"/>
      <c r="D743" s="1"/>
      <c r="E743" s="1"/>
      <c r="F743" s="1"/>
      <c r="G743" s="1"/>
      <c r="H743" s="1"/>
      <c r="I743" s="1"/>
      <c r="J743" s="1"/>
      <c r="K743" s="1"/>
      <c r="L743" s="1"/>
      <c r="M743" s="1"/>
      <c r="N743" s="1"/>
      <c r="O743" s="1"/>
      <c r="P743" s="1"/>
      <c r="Q743" s="1"/>
      <c r="R743" s="1"/>
      <c r="S743" s="1"/>
      <c r="T743" s="1"/>
    </row>
    <row r="744" ht="15.75" customHeight="1">
      <c r="A744" s="1"/>
      <c r="B744" s="1"/>
      <c r="C744" s="1"/>
      <c r="D744" s="1"/>
      <c r="E744" s="1"/>
      <c r="F744" s="1"/>
      <c r="G744" s="1"/>
      <c r="H744" s="1"/>
      <c r="I744" s="1"/>
      <c r="J744" s="1"/>
      <c r="K744" s="1"/>
      <c r="L744" s="1"/>
      <c r="M744" s="1"/>
      <c r="N744" s="1"/>
      <c r="O744" s="1"/>
      <c r="P744" s="1"/>
      <c r="Q744" s="1"/>
      <c r="R744" s="1"/>
      <c r="S744" s="1"/>
      <c r="T744" s="1"/>
    </row>
    <row r="745" ht="15.75" customHeight="1">
      <c r="A745" s="1"/>
      <c r="B745" s="1"/>
      <c r="C745" s="1"/>
      <c r="D745" s="1"/>
      <c r="E745" s="1"/>
      <c r="F745" s="1"/>
      <c r="G745" s="1"/>
      <c r="H745" s="1"/>
      <c r="I745" s="1"/>
      <c r="J745" s="1"/>
      <c r="K745" s="1"/>
      <c r="L745" s="1"/>
      <c r="M745" s="1"/>
      <c r="N745" s="1"/>
      <c r="O745" s="1"/>
      <c r="P745" s="1"/>
      <c r="Q745" s="1"/>
      <c r="R745" s="1"/>
      <c r="S745" s="1"/>
      <c r="T745" s="1"/>
    </row>
    <row r="746" ht="15.75" customHeight="1">
      <c r="A746" s="1"/>
      <c r="B746" s="1"/>
      <c r="C746" s="1"/>
      <c r="D746" s="1"/>
      <c r="E746" s="1"/>
      <c r="F746" s="1"/>
      <c r="G746" s="1"/>
      <c r="H746" s="1"/>
      <c r="I746" s="1"/>
      <c r="J746" s="1"/>
      <c r="K746" s="1"/>
      <c r="L746" s="1"/>
      <c r="M746" s="1"/>
      <c r="N746" s="1"/>
      <c r="O746" s="1"/>
      <c r="P746" s="1"/>
      <c r="Q746" s="1"/>
      <c r="R746" s="1"/>
      <c r="S746" s="1"/>
      <c r="T746" s="1"/>
    </row>
    <row r="747" ht="15.75" customHeight="1">
      <c r="A747" s="1"/>
      <c r="B747" s="1"/>
      <c r="C747" s="1"/>
      <c r="D747" s="1"/>
      <c r="E747" s="1"/>
      <c r="F747" s="1"/>
      <c r="G747" s="1"/>
      <c r="H747" s="1"/>
      <c r="I747" s="1"/>
      <c r="J747" s="1"/>
      <c r="K747" s="1"/>
      <c r="L747" s="1"/>
      <c r="M747" s="1"/>
      <c r="N747" s="1"/>
      <c r="O747" s="1"/>
      <c r="P747" s="1"/>
      <c r="Q747" s="1"/>
      <c r="R747" s="1"/>
      <c r="S747" s="1"/>
      <c r="T747" s="1"/>
    </row>
    <row r="748" ht="15.75" customHeight="1">
      <c r="A748" s="1"/>
      <c r="B748" s="1"/>
      <c r="C748" s="1"/>
      <c r="D748" s="1"/>
      <c r="E748" s="1"/>
      <c r="F748" s="1"/>
      <c r="G748" s="1"/>
      <c r="H748" s="1"/>
      <c r="I748" s="1"/>
      <c r="J748" s="1"/>
      <c r="K748" s="1"/>
      <c r="L748" s="1"/>
      <c r="M748" s="1"/>
      <c r="N748" s="1"/>
      <c r="O748" s="1"/>
      <c r="P748" s="1"/>
      <c r="Q748" s="1"/>
      <c r="R748" s="1"/>
      <c r="S748" s="1"/>
      <c r="T748" s="1"/>
    </row>
    <row r="749" ht="15.75" customHeight="1">
      <c r="A749" s="1"/>
      <c r="B749" s="1"/>
      <c r="C749" s="1"/>
      <c r="D749" s="1"/>
      <c r="E749" s="1"/>
      <c r="F749" s="1"/>
      <c r="G749" s="1"/>
      <c r="H749" s="1"/>
      <c r="I749" s="1"/>
      <c r="J749" s="1"/>
      <c r="K749" s="1"/>
      <c r="L749" s="1"/>
      <c r="M749" s="1"/>
      <c r="N749" s="1"/>
      <c r="O749" s="1"/>
      <c r="P749" s="1"/>
      <c r="Q749" s="1"/>
      <c r="R749" s="1"/>
      <c r="S749" s="1"/>
      <c r="T749" s="1"/>
    </row>
    <row r="750" ht="15.75" customHeight="1">
      <c r="A750" s="1"/>
      <c r="B750" s="1"/>
      <c r="C750" s="1"/>
      <c r="D750" s="1"/>
      <c r="E750" s="1"/>
      <c r="F750" s="1"/>
      <c r="G750" s="1"/>
      <c r="H750" s="1"/>
      <c r="I750" s="1"/>
      <c r="J750" s="1"/>
      <c r="K750" s="1"/>
      <c r="L750" s="1"/>
      <c r="M750" s="1"/>
      <c r="N750" s="1"/>
      <c r="O750" s="1"/>
      <c r="P750" s="1"/>
      <c r="Q750" s="1"/>
      <c r="R750" s="1"/>
      <c r="S750" s="1"/>
      <c r="T750" s="1"/>
    </row>
    <row r="751" ht="15.75" customHeight="1">
      <c r="A751" s="1"/>
      <c r="B751" s="1"/>
      <c r="C751" s="1"/>
      <c r="D751" s="1"/>
      <c r="E751" s="1"/>
      <c r="F751" s="1"/>
      <c r="G751" s="1"/>
      <c r="H751" s="1"/>
      <c r="I751" s="1"/>
      <c r="J751" s="1"/>
      <c r="K751" s="1"/>
      <c r="L751" s="1"/>
      <c r="M751" s="1"/>
      <c r="N751" s="1"/>
      <c r="O751" s="1"/>
      <c r="P751" s="1"/>
      <c r="Q751" s="1"/>
      <c r="R751" s="1"/>
      <c r="S751" s="1"/>
      <c r="T751" s="1"/>
    </row>
    <row r="752" ht="15.75" customHeight="1">
      <c r="A752" s="1"/>
      <c r="B752" s="1"/>
      <c r="C752" s="1"/>
      <c r="D752" s="1"/>
      <c r="E752" s="1"/>
      <c r="F752" s="1"/>
      <c r="G752" s="1"/>
      <c r="H752" s="1"/>
      <c r="I752" s="1"/>
      <c r="J752" s="1"/>
      <c r="K752" s="1"/>
      <c r="L752" s="1"/>
      <c r="M752" s="1"/>
      <c r="N752" s="1"/>
      <c r="O752" s="1"/>
      <c r="P752" s="1"/>
      <c r="Q752" s="1"/>
      <c r="R752" s="1"/>
      <c r="S752" s="1"/>
      <c r="T752" s="1"/>
    </row>
    <row r="753" ht="15.75" customHeight="1">
      <c r="A753" s="1"/>
      <c r="B753" s="1"/>
      <c r="C753" s="1"/>
      <c r="D753" s="1"/>
      <c r="E753" s="1"/>
      <c r="F753" s="1"/>
      <c r="G753" s="1"/>
      <c r="H753" s="1"/>
      <c r="I753" s="1"/>
      <c r="J753" s="1"/>
      <c r="K753" s="1"/>
      <c r="L753" s="1"/>
      <c r="M753" s="1"/>
      <c r="N753" s="1"/>
      <c r="O753" s="1"/>
      <c r="P753" s="1"/>
      <c r="Q753" s="1"/>
      <c r="R753" s="1"/>
      <c r="S753" s="1"/>
      <c r="T753" s="1"/>
    </row>
    <row r="754" ht="15.75" customHeight="1">
      <c r="A754" s="1"/>
      <c r="B754" s="1"/>
      <c r="C754" s="1"/>
      <c r="D754" s="1"/>
      <c r="E754" s="1"/>
      <c r="F754" s="1"/>
      <c r="G754" s="1"/>
      <c r="H754" s="1"/>
      <c r="I754" s="1"/>
      <c r="J754" s="1"/>
      <c r="K754" s="1"/>
      <c r="L754" s="1"/>
      <c r="M754" s="1"/>
      <c r="N754" s="1"/>
      <c r="O754" s="1"/>
      <c r="P754" s="1"/>
      <c r="Q754" s="1"/>
      <c r="R754" s="1"/>
      <c r="S754" s="1"/>
      <c r="T754" s="1"/>
    </row>
    <row r="755" ht="15.75" customHeight="1">
      <c r="A755" s="1"/>
      <c r="B755" s="1"/>
      <c r="C755" s="1"/>
      <c r="D755" s="1"/>
      <c r="E755" s="1"/>
      <c r="F755" s="1"/>
      <c r="G755" s="1"/>
      <c r="H755" s="1"/>
      <c r="I755" s="1"/>
      <c r="J755" s="1"/>
      <c r="K755" s="1"/>
      <c r="L755" s="1"/>
      <c r="M755" s="1"/>
      <c r="N755" s="1"/>
      <c r="O755" s="1"/>
      <c r="P755" s="1"/>
      <c r="Q755" s="1"/>
      <c r="R755" s="1"/>
      <c r="S755" s="1"/>
      <c r="T755" s="1"/>
    </row>
    <row r="756" ht="15.75" customHeight="1">
      <c r="A756" s="1"/>
      <c r="B756" s="1"/>
      <c r="C756" s="1"/>
      <c r="D756" s="1"/>
      <c r="E756" s="1"/>
      <c r="F756" s="1"/>
      <c r="G756" s="1"/>
      <c r="H756" s="1"/>
      <c r="I756" s="1"/>
      <c r="J756" s="1"/>
      <c r="K756" s="1"/>
      <c r="L756" s="1"/>
      <c r="M756" s="1"/>
      <c r="N756" s="1"/>
      <c r="O756" s="1"/>
      <c r="P756" s="1"/>
      <c r="Q756" s="1"/>
      <c r="R756" s="1"/>
      <c r="S756" s="1"/>
      <c r="T756" s="1"/>
    </row>
    <row r="757" ht="15.75" customHeight="1">
      <c r="A757" s="1"/>
      <c r="B757" s="1"/>
      <c r="C757" s="1"/>
      <c r="D757" s="1"/>
      <c r="E757" s="1"/>
      <c r="F757" s="1"/>
      <c r="G757" s="1"/>
      <c r="H757" s="1"/>
      <c r="I757" s="1"/>
      <c r="J757" s="1"/>
      <c r="K757" s="1"/>
      <c r="L757" s="1"/>
      <c r="M757" s="1"/>
      <c r="N757" s="1"/>
      <c r="O757" s="1"/>
      <c r="P757" s="1"/>
      <c r="Q757" s="1"/>
      <c r="R757" s="1"/>
      <c r="S757" s="1"/>
      <c r="T757" s="1"/>
    </row>
    <row r="758" ht="15.75" customHeight="1">
      <c r="A758" s="1"/>
      <c r="B758" s="1"/>
      <c r="C758" s="1"/>
      <c r="D758" s="1"/>
      <c r="E758" s="1"/>
      <c r="F758" s="1"/>
      <c r="G758" s="1"/>
      <c r="H758" s="1"/>
      <c r="I758" s="1"/>
      <c r="J758" s="1"/>
      <c r="K758" s="1"/>
      <c r="L758" s="1"/>
      <c r="M758" s="1"/>
      <c r="N758" s="1"/>
      <c r="O758" s="1"/>
      <c r="P758" s="1"/>
      <c r="Q758" s="1"/>
      <c r="R758" s="1"/>
      <c r="S758" s="1"/>
      <c r="T758" s="1"/>
    </row>
    <row r="759" ht="15.75" customHeight="1">
      <c r="A759" s="1"/>
      <c r="B759" s="1"/>
      <c r="C759" s="1"/>
      <c r="D759" s="1"/>
      <c r="E759" s="1"/>
      <c r="F759" s="1"/>
      <c r="G759" s="1"/>
      <c r="H759" s="1"/>
      <c r="I759" s="1"/>
      <c r="J759" s="1"/>
      <c r="K759" s="1"/>
      <c r="L759" s="1"/>
      <c r="M759" s="1"/>
      <c r="N759" s="1"/>
      <c r="O759" s="1"/>
      <c r="P759" s="1"/>
      <c r="Q759" s="1"/>
      <c r="R759" s="1"/>
      <c r="S759" s="1"/>
      <c r="T759" s="1"/>
    </row>
    <row r="760" ht="15.75" customHeight="1">
      <c r="A760" s="1"/>
      <c r="B760" s="1"/>
      <c r="C760" s="1"/>
      <c r="D760" s="1"/>
      <c r="E760" s="1"/>
      <c r="F760" s="1"/>
      <c r="G760" s="1"/>
      <c r="H760" s="1"/>
      <c r="I760" s="1"/>
      <c r="J760" s="1"/>
      <c r="K760" s="1"/>
      <c r="L760" s="1"/>
      <c r="M760" s="1"/>
      <c r="N760" s="1"/>
      <c r="O760" s="1"/>
      <c r="P760" s="1"/>
      <c r="Q760" s="1"/>
      <c r="R760" s="1"/>
      <c r="S760" s="1"/>
      <c r="T760" s="1"/>
    </row>
    <row r="761" ht="15.75" customHeight="1">
      <c r="A761" s="1"/>
      <c r="B761" s="1"/>
      <c r="C761" s="1"/>
      <c r="D761" s="1"/>
      <c r="E761" s="1"/>
      <c r="F761" s="1"/>
      <c r="G761" s="1"/>
      <c r="H761" s="1"/>
      <c r="I761" s="1"/>
      <c r="J761" s="1"/>
      <c r="K761" s="1"/>
      <c r="L761" s="1"/>
      <c r="M761" s="1"/>
      <c r="N761" s="1"/>
      <c r="O761" s="1"/>
      <c r="P761" s="1"/>
      <c r="Q761" s="1"/>
      <c r="R761" s="1"/>
      <c r="S761" s="1"/>
      <c r="T761" s="1"/>
    </row>
    <row r="762" ht="15.75" customHeight="1">
      <c r="A762" s="1"/>
      <c r="B762" s="1"/>
      <c r="C762" s="1"/>
      <c r="D762" s="1"/>
      <c r="E762" s="1"/>
      <c r="F762" s="1"/>
      <c r="G762" s="1"/>
      <c r="H762" s="1"/>
      <c r="I762" s="1"/>
      <c r="J762" s="1"/>
      <c r="K762" s="1"/>
      <c r="L762" s="1"/>
      <c r="M762" s="1"/>
      <c r="N762" s="1"/>
      <c r="O762" s="1"/>
      <c r="P762" s="1"/>
      <c r="Q762" s="1"/>
      <c r="R762" s="1"/>
      <c r="S762" s="1"/>
      <c r="T762" s="1"/>
    </row>
    <row r="763" ht="15.75" customHeight="1">
      <c r="A763" s="1"/>
      <c r="B763" s="1"/>
      <c r="C763" s="1"/>
      <c r="D763" s="1"/>
      <c r="E763" s="1"/>
      <c r="F763" s="1"/>
      <c r="G763" s="1"/>
      <c r="H763" s="1"/>
      <c r="I763" s="1"/>
      <c r="J763" s="1"/>
      <c r="K763" s="1"/>
      <c r="L763" s="1"/>
      <c r="M763" s="1"/>
      <c r="N763" s="1"/>
      <c r="O763" s="1"/>
      <c r="P763" s="1"/>
      <c r="Q763" s="1"/>
      <c r="R763" s="1"/>
      <c r="S763" s="1"/>
      <c r="T763" s="1"/>
    </row>
    <row r="764" ht="15.75" customHeight="1">
      <c r="A764" s="1"/>
      <c r="B764" s="1"/>
      <c r="C764" s="1"/>
      <c r="D764" s="1"/>
      <c r="E764" s="1"/>
      <c r="F764" s="1"/>
      <c r="G764" s="1"/>
      <c r="H764" s="1"/>
      <c r="I764" s="1"/>
      <c r="J764" s="1"/>
      <c r="K764" s="1"/>
      <c r="L764" s="1"/>
      <c r="M764" s="1"/>
      <c r="N764" s="1"/>
      <c r="O764" s="1"/>
      <c r="P764" s="1"/>
      <c r="Q764" s="1"/>
      <c r="R764" s="1"/>
      <c r="S764" s="1"/>
      <c r="T764" s="1"/>
    </row>
    <row r="765" ht="15.75" customHeight="1">
      <c r="A765" s="1"/>
      <c r="B765" s="1"/>
      <c r="C765" s="1"/>
      <c r="D765" s="1"/>
      <c r="E765" s="1"/>
      <c r="F765" s="1"/>
      <c r="G765" s="1"/>
      <c r="H765" s="1"/>
      <c r="I765" s="1"/>
      <c r="J765" s="1"/>
      <c r="K765" s="1"/>
      <c r="L765" s="1"/>
      <c r="M765" s="1"/>
      <c r="N765" s="1"/>
      <c r="O765" s="1"/>
      <c r="P765" s="1"/>
      <c r="Q765" s="1"/>
      <c r="R765" s="1"/>
      <c r="S765" s="1"/>
      <c r="T765" s="1"/>
    </row>
    <row r="766" ht="15.75" customHeight="1">
      <c r="A766" s="1"/>
      <c r="B766" s="1"/>
      <c r="C766" s="1"/>
      <c r="D766" s="1"/>
      <c r="E766" s="1"/>
      <c r="F766" s="1"/>
      <c r="G766" s="1"/>
      <c r="H766" s="1"/>
      <c r="I766" s="1"/>
      <c r="J766" s="1"/>
      <c r="K766" s="1"/>
      <c r="L766" s="1"/>
      <c r="M766" s="1"/>
      <c r="N766" s="1"/>
      <c r="O766" s="1"/>
      <c r="P766" s="1"/>
      <c r="Q766" s="1"/>
      <c r="R766" s="1"/>
      <c r="S766" s="1"/>
      <c r="T766" s="1"/>
    </row>
    <row r="767" ht="15.75" customHeight="1">
      <c r="A767" s="1"/>
      <c r="B767" s="1"/>
      <c r="C767" s="1"/>
      <c r="D767" s="1"/>
      <c r="E767" s="1"/>
      <c r="F767" s="1"/>
      <c r="G767" s="1"/>
      <c r="H767" s="1"/>
      <c r="I767" s="1"/>
      <c r="J767" s="1"/>
      <c r="K767" s="1"/>
      <c r="L767" s="1"/>
      <c r="M767" s="1"/>
      <c r="N767" s="1"/>
      <c r="O767" s="1"/>
      <c r="P767" s="1"/>
      <c r="Q767" s="1"/>
      <c r="R767" s="1"/>
      <c r="S767" s="1"/>
      <c r="T767" s="1"/>
    </row>
    <row r="768" ht="15.75" customHeight="1">
      <c r="A768" s="1"/>
      <c r="B768" s="1"/>
      <c r="C768" s="1"/>
      <c r="D768" s="1"/>
      <c r="E768" s="1"/>
      <c r="F768" s="1"/>
      <c r="G768" s="1"/>
      <c r="H768" s="1"/>
      <c r="I768" s="1"/>
      <c r="J768" s="1"/>
      <c r="K768" s="1"/>
      <c r="L768" s="1"/>
      <c r="M768" s="1"/>
      <c r="N768" s="1"/>
      <c r="O768" s="1"/>
      <c r="P768" s="1"/>
      <c r="Q768" s="1"/>
      <c r="R768" s="1"/>
      <c r="S768" s="1"/>
      <c r="T768" s="1"/>
    </row>
    <row r="769" ht="15.75" customHeight="1">
      <c r="A769" s="1"/>
      <c r="B769" s="1"/>
      <c r="C769" s="1"/>
      <c r="D769" s="1"/>
      <c r="E769" s="1"/>
      <c r="F769" s="1"/>
      <c r="G769" s="1"/>
      <c r="H769" s="1"/>
      <c r="I769" s="1"/>
      <c r="J769" s="1"/>
      <c r="K769" s="1"/>
      <c r="L769" s="1"/>
      <c r="M769" s="1"/>
      <c r="N769" s="1"/>
      <c r="O769" s="1"/>
      <c r="P769" s="1"/>
      <c r="Q769" s="1"/>
      <c r="R769" s="1"/>
      <c r="S769" s="1"/>
      <c r="T769" s="1"/>
    </row>
    <row r="770" ht="15.75" customHeight="1">
      <c r="A770" s="1"/>
      <c r="B770" s="1"/>
      <c r="C770" s="1"/>
      <c r="D770" s="1"/>
      <c r="E770" s="1"/>
      <c r="F770" s="1"/>
      <c r="G770" s="1"/>
      <c r="H770" s="1"/>
      <c r="I770" s="1"/>
      <c r="J770" s="1"/>
      <c r="K770" s="1"/>
      <c r="L770" s="1"/>
      <c r="M770" s="1"/>
      <c r="N770" s="1"/>
      <c r="O770" s="1"/>
      <c r="P770" s="1"/>
      <c r="Q770" s="1"/>
      <c r="R770" s="1"/>
      <c r="S770" s="1"/>
      <c r="T770" s="1"/>
    </row>
    <row r="771" ht="15.75" customHeight="1">
      <c r="A771" s="1"/>
      <c r="B771" s="1"/>
      <c r="C771" s="1"/>
      <c r="D771" s="1"/>
      <c r="E771" s="1"/>
      <c r="F771" s="1"/>
      <c r="G771" s="1"/>
      <c r="H771" s="1"/>
      <c r="I771" s="1"/>
      <c r="J771" s="1"/>
      <c r="K771" s="1"/>
      <c r="L771" s="1"/>
      <c r="M771" s="1"/>
      <c r="N771" s="1"/>
      <c r="O771" s="1"/>
      <c r="P771" s="1"/>
      <c r="Q771" s="1"/>
      <c r="R771" s="1"/>
      <c r="S771" s="1"/>
      <c r="T771" s="1"/>
    </row>
    <row r="772" ht="15.75" customHeight="1">
      <c r="A772" s="1"/>
      <c r="B772" s="1"/>
      <c r="C772" s="1"/>
      <c r="D772" s="1"/>
      <c r="E772" s="1"/>
      <c r="F772" s="1"/>
      <c r="G772" s="1"/>
      <c r="H772" s="1"/>
      <c r="I772" s="1"/>
      <c r="J772" s="1"/>
      <c r="K772" s="1"/>
      <c r="L772" s="1"/>
      <c r="M772" s="1"/>
      <c r="N772" s="1"/>
      <c r="O772" s="1"/>
      <c r="P772" s="1"/>
      <c r="Q772" s="1"/>
      <c r="R772" s="1"/>
      <c r="S772" s="1"/>
      <c r="T772" s="1"/>
    </row>
    <row r="773" ht="15.75" customHeight="1">
      <c r="A773" s="1"/>
      <c r="B773" s="1"/>
      <c r="C773" s="1"/>
      <c r="D773" s="1"/>
      <c r="E773" s="1"/>
      <c r="F773" s="1"/>
      <c r="G773" s="1"/>
      <c r="H773" s="1"/>
      <c r="I773" s="1"/>
      <c r="J773" s="1"/>
      <c r="K773" s="1"/>
      <c r="L773" s="1"/>
      <c r="M773" s="1"/>
      <c r="N773" s="1"/>
      <c r="O773" s="1"/>
      <c r="P773" s="1"/>
      <c r="Q773" s="1"/>
      <c r="R773" s="1"/>
      <c r="S773" s="1"/>
      <c r="T773" s="1"/>
    </row>
    <row r="774" ht="15.75" customHeight="1">
      <c r="A774" s="1"/>
      <c r="B774" s="1"/>
      <c r="C774" s="1"/>
      <c r="D774" s="1"/>
      <c r="E774" s="1"/>
      <c r="F774" s="1"/>
      <c r="G774" s="1"/>
      <c r="H774" s="1"/>
      <c r="I774" s="1"/>
      <c r="J774" s="1"/>
      <c r="K774" s="1"/>
      <c r="L774" s="1"/>
      <c r="M774" s="1"/>
      <c r="N774" s="1"/>
      <c r="O774" s="1"/>
      <c r="P774" s="1"/>
      <c r="Q774" s="1"/>
      <c r="R774" s="1"/>
      <c r="S774" s="1"/>
      <c r="T774" s="1"/>
    </row>
    <row r="775" ht="15.75" customHeight="1">
      <c r="A775" s="1"/>
      <c r="B775" s="1"/>
      <c r="C775" s="1"/>
      <c r="D775" s="1"/>
      <c r="E775" s="1"/>
      <c r="F775" s="1"/>
      <c r="G775" s="1"/>
      <c r="H775" s="1"/>
      <c r="I775" s="1"/>
      <c r="J775" s="1"/>
      <c r="K775" s="1"/>
      <c r="L775" s="1"/>
      <c r="M775" s="1"/>
      <c r="N775" s="1"/>
      <c r="O775" s="1"/>
      <c r="P775" s="1"/>
      <c r="Q775" s="1"/>
      <c r="R775" s="1"/>
      <c r="S775" s="1"/>
      <c r="T775" s="1"/>
    </row>
    <row r="776" ht="15.75" customHeight="1">
      <c r="A776" s="1"/>
      <c r="B776" s="1"/>
      <c r="C776" s="1"/>
      <c r="D776" s="1"/>
      <c r="E776" s="1"/>
      <c r="F776" s="1"/>
      <c r="G776" s="1"/>
      <c r="H776" s="1"/>
      <c r="I776" s="1"/>
      <c r="J776" s="1"/>
      <c r="K776" s="1"/>
      <c r="L776" s="1"/>
      <c r="M776" s="1"/>
      <c r="N776" s="1"/>
      <c r="O776" s="1"/>
      <c r="P776" s="1"/>
      <c r="Q776" s="1"/>
      <c r="R776" s="1"/>
      <c r="S776" s="1"/>
      <c r="T776" s="1"/>
    </row>
    <row r="777" ht="15.75" customHeight="1">
      <c r="A777" s="1"/>
      <c r="B777" s="1"/>
      <c r="C777" s="1"/>
      <c r="D777" s="1"/>
      <c r="E777" s="1"/>
      <c r="F777" s="1"/>
      <c r="G777" s="1"/>
      <c r="H777" s="1"/>
      <c r="I777" s="1"/>
      <c r="J777" s="1"/>
      <c r="K777" s="1"/>
      <c r="L777" s="1"/>
      <c r="M777" s="1"/>
      <c r="N777" s="1"/>
      <c r="O777" s="1"/>
      <c r="P777" s="1"/>
      <c r="Q777" s="1"/>
      <c r="R777" s="1"/>
      <c r="S777" s="1"/>
      <c r="T777" s="1"/>
    </row>
    <row r="778" ht="15.75" customHeight="1">
      <c r="A778" s="1"/>
      <c r="B778" s="1"/>
      <c r="C778" s="1"/>
      <c r="D778" s="1"/>
      <c r="E778" s="1"/>
      <c r="F778" s="1"/>
      <c r="G778" s="1"/>
      <c r="H778" s="1"/>
      <c r="I778" s="1"/>
      <c r="J778" s="1"/>
      <c r="K778" s="1"/>
      <c r="L778" s="1"/>
      <c r="M778" s="1"/>
      <c r="N778" s="1"/>
      <c r="O778" s="1"/>
      <c r="P778" s="1"/>
      <c r="Q778" s="1"/>
      <c r="R778" s="1"/>
      <c r="S778" s="1"/>
      <c r="T778" s="1"/>
    </row>
    <row r="779" ht="15.75" customHeight="1">
      <c r="A779" s="1"/>
      <c r="B779" s="1"/>
      <c r="C779" s="1"/>
      <c r="D779" s="1"/>
      <c r="E779" s="1"/>
      <c r="F779" s="1"/>
      <c r="G779" s="1"/>
      <c r="H779" s="1"/>
      <c r="I779" s="1"/>
      <c r="J779" s="1"/>
      <c r="K779" s="1"/>
      <c r="L779" s="1"/>
      <c r="M779" s="1"/>
      <c r="N779" s="1"/>
      <c r="O779" s="1"/>
      <c r="P779" s="1"/>
      <c r="Q779" s="1"/>
      <c r="R779" s="1"/>
      <c r="S779" s="1"/>
      <c r="T779" s="1"/>
    </row>
    <row r="780" ht="15.75" customHeight="1">
      <c r="A780" s="1"/>
      <c r="B780" s="1"/>
      <c r="C780" s="1"/>
      <c r="D780" s="1"/>
      <c r="E780" s="1"/>
      <c r="F780" s="1"/>
      <c r="G780" s="1"/>
      <c r="H780" s="1"/>
      <c r="I780" s="1"/>
      <c r="J780" s="1"/>
      <c r="K780" s="1"/>
      <c r="L780" s="1"/>
      <c r="M780" s="1"/>
      <c r="N780" s="1"/>
      <c r="O780" s="1"/>
      <c r="P780" s="1"/>
      <c r="Q780" s="1"/>
      <c r="R780" s="1"/>
      <c r="S780" s="1"/>
      <c r="T780" s="1"/>
    </row>
    <row r="781" ht="15.75" customHeight="1">
      <c r="A781" s="1"/>
      <c r="B781" s="1"/>
      <c r="C781" s="1"/>
      <c r="D781" s="1"/>
      <c r="E781" s="1"/>
      <c r="F781" s="1"/>
      <c r="G781" s="1"/>
      <c r="H781" s="1"/>
      <c r="I781" s="1"/>
      <c r="J781" s="1"/>
      <c r="K781" s="1"/>
      <c r="L781" s="1"/>
      <c r="M781" s="1"/>
      <c r="N781" s="1"/>
      <c r="O781" s="1"/>
      <c r="P781" s="1"/>
      <c r="Q781" s="1"/>
      <c r="R781" s="1"/>
      <c r="S781" s="1"/>
      <c r="T781" s="1"/>
    </row>
    <row r="782" ht="15.75" customHeight="1">
      <c r="A782" s="1"/>
      <c r="B782" s="1"/>
      <c r="C782" s="1"/>
      <c r="D782" s="1"/>
      <c r="E782" s="1"/>
      <c r="F782" s="1"/>
      <c r="G782" s="1"/>
      <c r="H782" s="1"/>
      <c r="I782" s="1"/>
      <c r="J782" s="1"/>
      <c r="K782" s="1"/>
      <c r="L782" s="1"/>
      <c r="M782" s="1"/>
      <c r="N782" s="1"/>
      <c r="O782" s="1"/>
      <c r="P782" s="1"/>
      <c r="Q782" s="1"/>
      <c r="R782" s="1"/>
      <c r="S782" s="1"/>
      <c r="T782" s="1"/>
    </row>
    <row r="783" ht="15.75" customHeight="1">
      <c r="A783" s="1"/>
      <c r="B783" s="1"/>
      <c r="C783" s="1"/>
      <c r="D783" s="1"/>
      <c r="E783" s="1"/>
      <c r="F783" s="1"/>
      <c r="G783" s="1"/>
      <c r="H783" s="1"/>
      <c r="I783" s="1"/>
      <c r="J783" s="1"/>
      <c r="K783" s="1"/>
      <c r="L783" s="1"/>
      <c r="M783" s="1"/>
      <c r="N783" s="1"/>
      <c r="O783" s="1"/>
      <c r="P783" s="1"/>
      <c r="Q783" s="1"/>
      <c r="R783" s="1"/>
      <c r="S783" s="1"/>
      <c r="T783" s="1"/>
    </row>
    <row r="784" ht="15.75" customHeight="1">
      <c r="A784" s="1"/>
      <c r="B784" s="1"/>
      <c r="C784" s="1"/>
      <c r="D784" s="1"/>
      <c r="E784" s="1"/>
      <c r="F784" s="1"/>
      <c r="G784" s="1"/>
      <c r="H784" s="1"/>
      <c r="I784" s="1"/>
      <c r="J784" s="1"/>
      <c r="K784" s="1"/>
      <c r="L784" s="1"/>
      <c r="M784" s="1"/>
      <c r="N784" s="1"/>
      <c r="O784" s="1"/>
      <c r="P784" s="1"/>
      <c r="Q784" s="1"/>
      <c r="R784" s="1"/>
      <c r="S784" s="1"/>
      <c r="T784" s="1"/>
    </row>
    <row r="785" ht="15.75" customHeight="1">
      <c r="A785" s="1"/>
      <c r="B785" s="1"/>
      <c r="C785" s="1"/>
      <c r="D785" s="1"/>
      <c r="E785" s="1"/>
      <c r="F785" s="1"/>
      <c r="G785" s="1"/>
      <c r="H785" s="1"/>
      <c r="I785" s="1"/>
      <c r="J785" s="1"/>
      <c r="K785" s="1"/>
      <c r="L785" s="1"/>
      <c r="M785" s="1"/>
      <c r="N785" s="1"/>
      <c r="O785" s="1"/>
      <c r="P785" s="1"/>
      <c r="Q785" s="1"/>
      <c r="R785" s="1"/>
      <c r="S785" s="1"/>
      <c r="T785" s="1"/>
    </row>
    <row r="786" ht="15.75" customHeight="1">
      <c r="A786" s="1"/>
      <c r="B786" s="1"/>
      <c r="C786" s="1"/>
      <c r="D786" s="1"/>
      <c r="E786" s="1"/>
      <c r="F786" s="1"/>
      <c r="G786" s="1"/>
      <c r="H786" s="1"/>
      <c r="I786" s="1"/>
      <c r="J786" s="1"/>
      <c r="K786" s="1"/>
      <c r="L786" s="1"/>
      <c r="M786" s="1"/>
      <c r="N786" s="1"/>
      <c r="O786" s="1"/>
      <c r="P786" s="1"/>
      <c r="Q786" s="1"/>
      <c r="R786" s="1"/>
      <c r="S786" s="1"/>
      <c r="T786" s="1"/>
    </row>
    <row r="787" ht="15.75" customHeight="1">
      <c r="A787" s="1"/>
      <c r="B787" s="1"/>
      <c r="C787" s="1"/>
      <c r="D787" s="1"/>
      <c r="E787" s="1"/>
      <c r="F787" s="1"/>
      <c r="G787" s="1"/>
      <c r="H787" s="1"/>
      <c r="I787" s="1"/>
      <c r="J787" s="1"/>
      <c r="K787" s="1"/>
      <c r="L787" s="1"/>
      <c r="M787" s="1"/>
      <c r="N787" s="1"/>
      <c r="O787" s="1"/>
      <c r="P787" s="1"/>
      <c r="Q787" s="1"/>
      <c r="R787" s="1"/>
      <c r="S787" s="1"/>
      <c r="T787" s="1"/>
    </row>
    <row r="788" ht="15.75" customHeight="1">
      <c r="A788" s="1"/>
      <c r="B788" s="1"/>
      <c r="C788" s="1"/>
      <c r="D788" s="1"/>
      <c r="E788" s="1"/>
      <c r="F788" s="1"/>
      <c r="G788" s="1"/>
      <c r="H788" s="1"/>
      <c r="I788" s="1"/>
      <c r="J788" s="1"/>
      <c r="K788" s="1"/>
      <c r="L788" s="1"/>
      <c r="M788" s="1"/>
      <c r="N788" s="1"/>
      <c r="O788" s="1"/>
      <c r="P788" s="1"/>
      <c r="Q788" s="1"/>
      <c r="R788" s="1"/>
      <c r="S788" s="1"/>
      <c r="T788" s="1"/>
    </row>
    <row r="789" ht="15.75" customHeight="1">
      <c r="A789" s="1"/>
      <c r="B789" s="1"/>
      <c r="C789" s="1"/>
      <c r="D789" s="1"/>
      <c r="E789" s="1"/>
      <c r="F789" s="1"/>
      <c r="G789" s="1"/>
      <c r="H789" s="1"/>
      <c r="I789" s="1"/>
      <c r="J789" s="1"/>
      <c r="K789" s="1"/>
      <c r="L789" s="1"/>
      <c r="M789" s="1"/>
      <c r="N789" s="1"/>
      <c r="O789" s="1"/>
      <c r="P789" s="1"/>
      <c r="Q789" s="1"/>
      <c r="R789" s="1"/>
      <c r="S789" s="1"/>
      <c r="T789" s="1"/>
    </row>
    <row r="790" ht="15.75" customHeight="1">
      <c r="A790" s="1"/>
      <c r="B790" s="1"/>
      <c r="C790" s="1"/>
      <c r="D790" s="1"/>
      <c r="E790" s="1"/>
      <c r="F790" s="1"/>
      <c r="G790" s="1"/>
      <c r="H790" s="1"/>
      <c r="I790" s="1"/>
      <c r="J790" s="1"/>
      <c r="K790" s="1"/>
      <c r="L790" s="1"/>
      <c r="M790" s="1"/>
      <c r="N790" s="1"/>
      <c r="O790" s="1"/>
      <c r="P790" s="1"/>
      <c r="Q790" s="1"/>
      <c r="R790" s="1"/>
      <c r="S790" s="1"/>
      <c r="T790" s="1"/>
    </row>
    <row r="791" ht="15.75" customHeight="1">
      <c r="A791" s="1"/>
      <c r="B791" s="1"/>
      <c r="C791" s="1"/>
      <c r="D791" s="1"/>
      <c r="E791" s="1"/>
      <c r="F791" s="1"/>
      <c r="G791" s="1"/>
      <c r="H791" s="1"/>
      <c r="I791" s="1"/>
      <c r="J791" s="1"/>
      <c r="K791" s="1"/>
      <c r="L791" s="1"/>
      <c r="M791" s="1"/>
      <c r="N791" s="1"/>
      <c r="O791" s="1"/>
      <c r="P791" s="1"/>
      <c r="Q791" s="1"/>
      <c r="R791" s="1"/>
      <c r="S791" s="1"/>
      <c r="T791" s="1"/>
    </row>
    <row r="792" ht="15.75" customHeight="1">
      <c r="A792" s="1"/>
      <c r="B792" s="1"/>
      <c r="C792" s="1"/>
      <c r="D792" s="1"/>
      <c r="E792" s="1"/>
      <c r="F792" s="1"/>
      <c r="G792" s="1"/>
      <c r="H792" s="1"/>
      <c r="I792" s="1"/>
      <c r="J792" s="1"/>
      <c r="K792" s="1"/>
      <c r="L792" s="1"/>
      <c r="M792" s="1"/>
      <c r="N792" s="1"/>
      <c r="O792" s="1"/>
      <c r="P792" s="1"/>
      <c r="Q792" s="1"/>
      <c r="R792" s="1"/>
      <c r="S792" s="1"/>
      <c r="T792" s="1"/>
    </row>
    <row r="793" ht="15.75" customHeight="1">
      <c r="A793" s="1"/>
      <c r="B793" s="1"/>
      <c r="C793" s="1"/>
      <c r="D793" s="1"/>
      <c r="E793" s="1"/>
      <c r="F793" s="1"/>
      <c r="G793" s="1"/>
      <c r="H793" s="1"/>
      <c r="I793" s="1"/>
      <c r="J793" s="1"/>
      <c r="K793" s="1"/>
      <c r="L793" s="1"/>
      <c r="M793" s="1"/>
      <c r="N793" s="1"/>
      <c r="O793" s="1"/>
      <c r="P793" s="1"/>
      <c r="Q793" s="1"/>
      <c r="R793" s="1"/>
      <c r="S793" s="1"/>
      <c r="T793" s="1"/>
    </row>
    <row r="794" ht="15.75" customHeight="1">
      <c r="A794" s="1"/>
      <c r="B794" s="1"/>
      <c r="C794" s="1"/>
      <c r="D794" s="1"/>
      <c r="E794" s="1"/>
      <c r="F794" s="1"/>
      <c r="G794" s="1"/>
      <c r="H794" s="1"/>
      <c r="I794" s="1"/>
      <c r="J794" s="1"/>
      <c r="K794" s="1"/>
      <c r="L794" s="1"/>
      <c r="M794" s="1"/>
      <c r="N794" s="1"/>
      <c r="O794" s="1"/>
      <c r="P794" s="1"/>
      <c r="Q794" s="1"/>
      <c r="R794" s="1"/>
      <c r="S794" s="1"/>
      <c r="T794" s="1"/>
    </row>
    <row r="795" ht="15.75" customHeight="1">
      <c r="A795" s="1"/>
      <c r="B795" s="1"/>
      <c r="C795" s="1"/>
      <c r="D795" s="1"/>
      <c r="E795" s="1"/>
      <c r="F795" s="1"/>
      <c r="G795" s="1"/>
      <c r="H795" s="1"/>
      <c r="I795" s="1"/>
      <c r="J795" s="1"/>
      <c r="K795" s="1"/>
      <c r="L795" s="1"/>
      <c r="M795" s="1"/>
      <c r="N795" s="1"/>
      <c r="O795" s="1"/>
      <c r="P795" s="1"/>
      <c r="Q795" s="1"/>
      <c r="R795" s="1"/>
      <c r="S795" s="1"/>
      <c r="T795" s="1"/>
    </row>
    <row r="796" ht="15.75" customHeight="1">
      <c r="A796" s="1"/>
      <c r="B796" s="1"/>
      <c r="C796" s="1"/>
      <c r="D796" s="1"/>
      <c r="E796" s="1"/>
      <c r="F796" s="1"/>
      <c r="G796" s="1"/>
      <c r="H796" s="1"/>
      <c r="I796" s="1"/>
      <c r="J796" s="1"/>
      <c r="K796" s="1"/>
      <c r="L796" s="1"/>
      <c r="M796" s="1"/>
      <c r="N796" s="1"/>
      <c r="O796" s="1"/>
      <c r="P796" s="1"/>
      <c r="Q796" s="1"/>
      <c r="R796" s="1"/>
      <c r="S796" s="1"/>
      <c r="T796" s="1"/>
    </row>
    <row r="797" ht="15.75" customHeight="1">
      <c r="A797" s="1"/>
      <c r="B797" s="1"/>
      <c r="C797" s="1"/>
      <c r="D797" s="1"/>
      <c r="E797" s="1"/>
      <c r="F797" s="1"/>
      <c r="G797" s="1"/>
      <c r="H797" s="1"/>
      <c r="I797" s="1"/>
      <c r="J797" s="1"/>
      <c r="K797" s="1"/>
      <c r="L797" s="1"/>
      <c r="M797" s="1"/>
      <c r="N797" s="1"/>
      <c r="O797" s="1"/>
      <c r="P797" s="1"/>
      <c r="Q797" s="1"/>
      <c r="R797" s="1"/>
      <c r="S797" s="1"/>
      <c r="T797" s="1"/>
    </row>
    <row r="798" ht="15.75" customHeight="1">
      <c r="A798" s="1"/>
      <c r="B798" s="1"/>
      <c r="C798" s="1"/>
      <c r="D798" s="1"/>
      <c r="E798" s="1"/>
      <c r="F798" s="1"/>
      <c r="G798" s="1"/>
      <c r="H798" s="1"/>
      <c r="I798" s="1"/>
      <c r="J798" s="1"/>
      <c r="K798" s="1"/>
      <c r="L798" s="1"/>
      <c r="M798" s="1"/>
      <c r="N798" s="1"/>
      <c r="O798" s="1"/>
      <c r="P798" s="1"/>
      <c r="Q798" s="1"/>
      <c r="R798" s="1"/>
      <c r="S798" s="1"/>
      <c r="T798" s="1"/>
    </row>
    <row r="799" ht="15.75" customHeight="1">
      <c r="A799" s="1"/>
      <c r="B799" s="1"/>
      <c r="C799" s="1"/>
      <c r="D799" s="1"/>
      <c r="E799" s="1"/>
      <c r="F799" s="1"/>
      <c r="G799" s="1"/>
      <c r="H799" s="1"/>
      <c r="I799" s="1"/>
      <c r="J799" s="1"/>
      <c r="K799" s="1"/>
      <c r="L799" s="1"/>
      <c r="M799" s="1"/>
      <c r="N799" s="1"/>
      <c r="O799" s="1"/>
      <c r="P799" s="1"/>
      <c r="Q799" s="1"/>
      <c r="R799" s="1"/>
      <c r="S799" s="1"/>
      <c r="T799" s="1"/>
    </row>
    <row r="800" ht="15.75" customHeight="1">
      <c r="A800" s="1"/>
      <c r="B800" s="1"/>
      <c r="C800" s="1"/>
      <c r="D800" s="1"/>
      <c r="E800" s="1"/>
      <c r="F800" s="1"/>
      <c r="G800" s="1"/>
      <c r="H800" s="1"/>
      <c r="I800" s="1"/>
      <c r="J800" s="1"/>
      <c r="K800" s="1"/>
      <c r="L800" s="1"/>
      <c r="M800" s="1"/>
      <c r="N800" s="1"/>
      <c r="O800" s="1"/>
      <c r="P800" s="1"/>
      <c r="Q800" s="1"/>
      <c r="R800" s="1"/>
      <c r="S800" s="1"/>
      <c r="T800" s="1"/>
    </row>
    <row r="801" ht="15.75" customHeight="1">
      <c r="A801" s="1"/>
      <c r="B801" s="1"/>
      <c r="C801" s="1"/>
      <c r="D801" s="1"/>
      <c r="E801" s="1"/>
      <c r="F801" s="1"/>
      <c r="G801" s="1"/>
      <c r="H801" s="1"/>
      <c r="I801" s="1"/>
      <c r="J801" s="1"/>
      <c r="K801" s="1"/>
      <c r="L801" s="1"/>
      <c r="M801" s="1"/>
      <c r="N801" s="1"/>
      <c r="O801" s="1"/>
      <c r="P801" s="1"/>
      <c r="Q801" s="1"/>
      <c r="R801" s="1"/>
      <c r="S801" s="1"/>
      <c r="T801" s="1"/>
    </row>
    <row r="802" ht="15.75" customHeight="1">
      <c r="A802" s="1"/>
      <c r="B802" s="1"/>
      <c r="C802" s="1"/>
      <c r="D802" s="1"/>
      <c r="E802" s="1"/>
      <c r="F802" s="1"/>
      <c r="G802" s="1"/>
      <c r="H802" s="1"/>
      <c r="I802" s="1"/>
      <c r="J802" s="1"/>
      <c r="K802" s="1"/>
      <c r="L802" s="1"/>
      <c r="M802" s="1"/>
      <c r="N802" s="1"/>
      <c r="O802" s="1"/>
      <c r="P802" s="1"/>
      <c r="Q802" s="1"/>
      <c r="R802" s="1"/>
      <c r="S802" s="1"/>
      <c r="T802" s="1"/>
    </row>
    <row r="803" ht="15.75" customHeight="1">
      <c r="A803" s="1"/>
      <c r="B803" s="1"/>
      <c r="C803" s="1"/>
      <c r="D803" s="1"/>
      <c r="E803" s="1"/>
      <c r="F803" s="1"/>
      <c r="G803" s="1"/>
      <c r="H803" s="1"/>
      <c r="I803" s="1"/>
      <c r="J803" s="1"/>
      <c r="K803" s="1"/>
      <c r="L803" s="1"/>
      <c r="M803" s="1"/>
      <c r="N803" s="1"/>
      <c r="O803" s="1"/>
      <c r="P803" s="1"/>
      <c r="Q803" s="1"/>
      <c r="R803" s="1"/>
      <c r="S803" s="1"/>
      <c r="T803" s="1"/>
    </row>
    <row r="804" ht="15.75" customHeight="1">
      <c r="A804" s="1"/>
      <c r="B804" s="1"/>
      <c r="C804" s="1"/>
      <c r="D804" s="1"/>
      <c r="E804" s="1"/>
      <c r="F804" s="1"/>
      <c r="G804" s="1"/>
      <c r="H804" s="1"/>
      <c r="I804" s="1"/>
      <c r="J804" s="1"/>
      <c r="K804" s="1"/>
      <c r="L804" s="1"/>
      <c r="M804" s="1"/>
      <c r="N804" s="1"/>
      <c r="O804" s="1"/>
      <c r="P804" s="1"/>
      <c r="Q804" s="1"/>
      <c r="R804" s="1"/>
      <c r="S804" s="1"/>
      <c r="T804" s="1"/>
    </row>
    <row r="805" ht="15.75" customHeight="1">
      <c r="A805" s="1"/>
      <c r="B805" s="1"/>
      <c r="C805" s="1"/>
      <c r="D805" s="1"/>
      <c r="E805" s="1"/>
      <c r="F805" s="1"/>
      <c r="G805" s="1"/>
      <c r="H805" s="1"/>
      <c r="I805" s="1"/>
      <c r="J805" s="1"/>
      <c r="K805" s="1"/>
      <c r="L805" s="1"/>
      <c r="M805" s="1"/>
      <c r="N805" s="1"/>
      <c r="O805" s="1"/>
      <c r="P805" s="1"/>
      <c r="Q805" s="1"/>
      <c r="R805" s="1"/>
      <c r="S805" s="1"/>
      <c r="T805" s="1"/>
    </row>
    <row r="806" ht="15.75" customHeight="1">
      <c r="A806" s="1"/>
      <c r="B806" s="1"/>
      <c r="C806" s="1"/>
      <c r="D806" s="1"/>
      <c r="E806" s="1"/>
      <c r="F806" s="1"/>
      <c r="G806" s="1"/>
      <c r="H806" s="1"/>
      <c r="I806" s="1"/>
      <c r="J806" s="1"/>
      <c r="K806" s="1"/>
      <c r="L806" s="1"/>
      <c r="M806" s="1"/>
      <c r="N806" s="1"/>
      <c r="O806" s="1"/>
      <c r="P806" s="1"/>
      <c r="Q806" s="1"/>
      <c r="R806" s="1"/>
      <c r="S806" s="1"/>
      <c r="T806" s="1"/>
    </row>
    <row r="807" ht="15.75" customHeight="1">
      <c r="A807" s="1"/>
      <c r="B807" s="1"/>
      <c r="C807" s="1"/>
      <c r="D807" s="1"/>
      <c r="E807" s="1"/>
      <c r="F807" s="1"/>
      <c r="G807" s="1"/>
      <c r="H807" s="1"/>
      <c r="I807" s="1"/>
      <c r="J807" s="1"/>
      <c r="K807" s="1"/>
      <c r="L807" s="1"/>
      <c r="M807" s="1"/>
      <c r="N807" s="1"/>
      <c r="O807" s="1"/>
      <c r="P807" s="1"/>
      <c r="Q807" s="1"/>
      <c r="R807" s="1"/>
      <c r="S807" s="1"/>
      <c r="T807" s="1"/>
    </row>
    <row r="808" ht="15.75" customHeight="1">
      <c r="A808" s="1"/>
      <c r="B808" s="1"/>
      <c r="C808" s="1"/>
      <c r="D808" s="1"/>
      <c r="E808" s="1"/>
      <c r="F808" s="1"/>
      <c r="G808" s="1"/>
      <c r="H808" s="1"/>
      <c r="I808" s="1"/>
      <c r="J808" s="1"/>
      <c r="K808" s="1"/>
      <c r="L808" s="1"/>
      <c r="M808" s="1"/>
      <c r="N808" s="1"/>
      <c r="O808" s="1"/>
      <c r="P808" s="1"/>
      <c r="Q808" s="1"/>
      <c r="R808" s="1"/>
      <c r="S808" s="1"/>
      <c r="T808" s="1"/>
    </row>
    <row r="809" ht="15.75" customHeight="1">
      <c r="A809" s="1"/>
      <c r="B809" s="1"/>
      <c r="C809" s="1"/>
      <c r="D809" s="1"/>
      <c r="E809" s="1"/>
      <c r="F809" s="1"/>
      <c r="G809" s="1"/>
      <c r="H809" s="1"/>
      <c r="I809" s="1"/>
      <c r="J809" s="1"/>
      <c r="K809" s="1"/>
      <c r="L809" s="1"/>
      <c r="M809" s="1"/>
      <c r="N809" s="1"/>
      <c r="O809" s="1"/>
      <c r="P809" s="1"/>
      <c r="Q809" s="1"/>
      <c r="R809" s="1"/>
      <c r="S809" s="1"/>
      <c r="T809" s="1"/>
    </row>
    <row r="810" ht="15.75" customHeight="1">
      <c r="A810" s="1"/>
      <c r="B810" s="1"/>
      <c r="C810" s="1"/>
      <c r="D810" s="1"/>
      <c r="E810" s="1"/>
      <c r="F810" s="1"/>
      <c r="G810" s="1"/>
      <c r="H810" s="1"/>
      <c r="I810" s="1"/>
      <c r="J810" s="1"/>
      <c r="K810" s="1"/>
      <c r="L810" s="1"/>
      <c r="M810" s="1"/>
      <c r="N810" s="1"/>
      <c r="O810" s="1"/>
      <c r="P810" s="1"/>
      <c r="Q810" s="1"/>
      <c r="R810" s="1"/>
      <c r="S810" s="1"/>
      <c r="T810" s="1"/>
    </row>
    <row r="811" ht="15.75" customHeight="1">
      <c r="A811" s="1"/>
      <c r="B811" s="1"/>
      <c r="C811" s="1"/>
      <c r="D811" s="1"/>
      <c r="E811" s="1"/>
      <c r="F811" s="1"/>
      <c r="G811" s="1"/>
      <c r="H811" s="1"/>
      <c r="I811" s="1"/>
      <c r="J811" s="1"/>
      <c r="K811" s="1"/>
      <c r="L811" s="1"/>
      <c r="M811" s="1"/>
      <c r="N811" s="1"/>
      <c r="O811" s="1"/>
      <c r="P811" s="1"/>
      <c r="Q811" s="1"/>
      <c r="R811" s="1"/>
      <c r="S811" s="1"/>
      <c r="T811" s="1"/>
    </row>
    <row r="812" ht="15.75" customHeight="1">
      <c r="A812" s="1"/>
      <c r="B812" s="1"/>
      <c r="C812" s="1"/>
      <c r="D812" s="1"/>
      <c r="E812" s="1"/>
      <c r="F812" s="1"/>
      <c r="G812" s="1"/>
      <c r="H812" s="1"/>
      <c r="I812" s="1"/>
      <c r="J812" s="1"/>
      <c r="K812" s="1"/>
      <c r="L812" s="1"/>
      <c r="M812" s="1"/>
      <c r="N812" s="1"/>
      <c r="O812" s="1"/>
      <c r="P812" s="1"/>
      <c r="Q812" s="1"/>
      <c r="R812" s="1"/>
      <c r="S812" s="1"/>
      <c r="T812" s="1"/>
    </row>
    <row r="813" ht="15.75" customHeight="1">
      <c r="A813" s="1"/>
      <c r="B813" s="1"/>
      <c r="C813" s="1"/>
      <c r="D813" s="1"/>
      <c r="E813" s="1"/>
      <c r="F813" s="1"/>
      <c r="G813" s="1"/>
      <c r="H813" s="1"/>
      <c r="I813" s="1"/>
      <c r="J813" s="1"/>
      <c r="K813" s="1"/>
      <c r="L813" s="1"/>
      <c r="M813" s="1"/>
      <c r="N813" s="1"/>
      <c r="O813" s="1"/>
      <c r="P813" s="1"/>
      <c r="Q813" s="1"/>
      <c r="R813" s="1"/>
      <c r="S813" s="1"/>
      <c r="T813" s="1"/>
    </row>
    <row r="814" ht="15.75" customHeight="1">
      <c r="A814" s="1"/>
      <c r="B814" s="1"/>
      <c r="C814" s="1"/>
      <c r="D814" s="1"/>
      <c r="E814" s="1"/>
      <c r="F814" s="1"/>
      <c r="G814" s="1"/>
      <c r="H814" s="1"/>
      <c r="I814" s="1"/>
      <c r="J814" s="1"/>
      <c r="K814" s="1"/>
      <c r="L814" s="1"/>
      <c r="M814" s="1"/>
      <c r="N814" s="1"/>
      <c r="O814" s="1"/>
      <c r="P814" s="1"/>
      <c r="Q814" s="1"/>
      <c r="R814" s="1"/>
      <c r="S814" s="1"/>
      <c r="T814" s="1"/>
    </row>
    <row r="815" ht="15.75" customHeight="1">
      <c r="A815" s="1"/>
      <c r="B815" s="1"/>
      <c r="C815" s="1"/>
      <c r="D815" s="1"/>
      <c r="E815" s="1"/>
      <c r="F815" s="1"/>
      <c r="G815" s="1"/>
      <c r="H815" s="1"/>
      <c r="I815" s="1"/>
      <c r="J815" s="1"/>
      <c r="K815" s="1"/>
      <c r="L815" s="1"/>
      <c r="M815" s="1"/>
      <c r="N815" s="1"/>
      <c r="O815" s="1"/>
      <c r="P815" s="1"/>
      <c r="Q815" s="1"/>
      <c r="R815" s="1"/>
      <c r="S815" s="1"/>
      <c r="T815" s="1"/>
    </row>
    <row r="816" ht="15.75" customHeight="1">
      <c r="A816" s="1"/>
      <c r="B816" s="1"/>
      <c r="C816" s="1"/>
      <c r="D816" s="1"/>
      <c r="E816" s="1"/>
      <c r="F816" s="1"/>
      <c r="G816" s="1"/>
      <c r="H816" s="1"/>
      <c r="I816" s="1"/>
      <c r="J816" s="1"/>
      <c r="K816" s="1"/>
      <c r="L816" s="1"/>
      <c r="M816" s="1"/>
      <c r="N816" s="1"/>
      <c r="O816" s="1"/>
      <c r="P816" s="1"/>
      <c r="Q816" s="1"/>
      <c r="R816" s="1"/>
      <c r="S816" s="1"/>
      <c r="T816" s="1"/>
    </row>
    <row r="817" ht="15.75" customHeight="1">
      <c r="A817" s="1"/>
      <c r="B817" s="1"/>
      <c r="C817" s="1"/>
      <c r="D817" s="1"/>
      <c r="E817" s="1"/>
      <c r="F817" s="1"/>
      <c r="G817" s="1"/>
      <c r="H817" s="1"/>
      <c r="I817" s="1"/>
      <c r="J817" s="1"/>
      <c r="K817" s="1"/>
      <c r="L817" s="1"/>
      <c r="M817" s="1"/>
      <c r="N817" s="1"/>
      <c r="O817" s="1"/>
      <c r="P817" s="1"/>
      <c r="Q817" s="1"/>
      <c r="R817" s="1"/>
      <c r="S817" s="1"/>
      <c r="T817" s="1"/>
    </row>
    <row r="818" ht="15.75" customHeight="1">
      <c r="A818" s="1"/>
      <c r="B818" s="1"/>
      <c r="C818" s="1"/>
      <c r="D818" s="1"/>
      <c r="E818" s="1"/>
      <c r="F818" s="1"/>
      <c r="G818" s="1"/>
      <c r="H818" s="1"/>
      <c r="I818" s="1"/>
      <c r="J818" s="1"/>
      <c r="K818" s="1"/>
      <c r="L818" s="1"/>
      <c r="M818" s="1"/>
      <c r="N818" s="1"/>
      <c r="O818" s="1"/>
      <c r="P818" s="1"/>
      <c r="Q818" s="1"/>
      <c r="R818" s="1"/>
      <c r="S818" s="1"/>
      <c r="T818" s="1"/>
    </row>
    <row r="819" ht="15.75" customHeight="1">
      <c r="A819" s="1"/>
      <c r="B819" s="1"/>
      <c r="C819" s="1"/>
      <c r="D819" s="1"/>
      <c r="E819" s="1"/>
      <c r="F819" s="1"/>
      <c r="G819" s="1"/>
      <c r="H819" s="1"/>
      <c r="I819" s="1"/>
      <c r="J819" s="1"/>
      <c r="K819" s="1"/>
      <c r="L819" s="1"/>
      <c r="M819" s="1"/>
      <c r="N819" s="1"/>
      <c r="O819" s="1"/>
      <c r="P819" s="1"/>
      <c r="Q819" s="1"/>
      <c r="R819" s="1"/>
      <c r="S819" s="1"/>
      <c r="T819" s="1"/>
    </row>
    <row r="820" ht="15.75" customHeight="1">
      <c r="A820" s="1"/>
      <c r="B820" s="1"/>
      <c r="C820" s="1"/>
      <c r="D820" s="1"/>
      <c r="E820" s="1"/>
      <c r="F820" s="1"/>
      <c r="G820" s="1"/>
      <c r="H820" s="1"/>
      <c r="I820" s="1"/>
      <c r="J820" s="1"/>
      <c r="K820" s="1"/>
      <c r="L820" s="1"/>
      <c r="M820" s="1"/>
      <c r="N820" s="1"/>
      <c r="O820" s="1"/>
      <c r="P820" s="1"/>
      <c r="Q820" s="1"/>
      <c r="R820" s="1"/>
      <c r="S820" s="1"/>
      <c r="T820" s="1"/>
    </row>
    <row r="821" ht="15.75" customHeight="1">
      <c r="A821" s="1"/>
      <c r="B821" s="1"/>
      <c r="C821" s="1"/>
      <c r="D821" s="1"/>
      <c r="E821" s="1"/>
      <c r="F821" s="1"/>
      <c r="G821" s="1"/>
      <c r="H821" s="1"/>
      <c r="I821" s="1"/>
      <c r="J821" s="1"/>
      <c r="K821" s="1"/>
      <c r="L821" s="1"/>
      <c r="M821" s="1"/>
      <c r="N821" s="1"/>
      <c r="O821" s="1"/>
      <c r="P821" s="1"/>
      <c r="Q821" s="1"/>
      <c r="R821" s="1"/>
      <c r="S821" s="1"/>
      <c r="T821" s="1"/>
    </row>
    <row r="822" ht="15.75" customHeight="1">
      <c r="A822" s="1"/>
      <c r="B822" s="1"/>
      <c r="C822" s="1"/>
      <c r="D822" s="1"/>
      <c r="E822" s="1"/>
      <c r="F822" s="1"/>
      <c r="G822" s="1"/>
      <c r="H822" s="1"/>
      <c r="I822" s="1"/>
      <c r="J822" s="1"/>
      <c r="K822" s="1"/>
      <c r="L822" s="1"/>
      <c r="M822" s="1"/>
      <c r="N822" s="1"/>
      <c r="O822" s="1"/>
      <c r="P822" s="1"/>
      <c r="Q822" s="1"/>
      <c r="R822" s="1"/>
      <c r="S822" s="1"/>
      <c r="T822" s="1"/>
    </row>
    <row r="823" ht="15.75" customHeight="1">
      <c r="A823" s="1"/>
      <c r="B823" s="1"/>
      <c r="C823" s="1"/>
      <c r="D823" s="1"/>
      <c r="E823" s="1"/>
      <c r="F823" s="1"/>
      <c r="G823" s="1"/>
      <c r="H823" s="1"/>
      <c r="I823" s="1"/>
      <c r="J823" s="1"/>
      <c r="K823" s="1"/>
      <c r="L823" s="1"/>
      <c r="M823" s="1"/>
      <c r="N823" s="1"/>
      <c r="O823" s="1"/>
      <c r="P823" s="1"/>
      <c r="Q823" s="1"/>
      <c r="R823" s="1"/>
      <c r="S823" s="1"/>
      <c r="T823" s="1"/>
    </row>
    <row r="824" ht="15.75" customHeight="1">
      <c r="A824" s="1"/>
      <c r="B824" s="1"/>
      <c r="C824" s="1"/>
      <c r="D824" s="1"/>
      <c r="E824" s="1"/>
      <c r="F824" s="1"/>
      <c r="G824" s="1"/>
      <c r="H824" s="1"/>
      <c r="I824" s="1"/>
      <c r="J824" s="1"/>
      <c r="K824" s="1"/>
      <c r="L824" s="1"/>
      <c r="M824" s="1"/>
      <c r="N824" s="1"/>
      <c r="O824" s="1"/>
      <c r="P824" s="1"/>
      <c r="Q824" s="1"/>
      <c r="R824" s="1"/>
      <c r="S824" s="1"/>
      <c r="T824" s="1"/>
    </row>
    <row r="825" ht="15.75" customHeight="1">
      <c r="A825" s="1"/>
      <c r="B825" s="1"/>
      <c r="C825" s="1"/>
      <c r="D825" s="1"/>
      <c r="E825" s="1"/>
      <c r="F825" s="1"/>
      <c r="G825" s="1"/>
      <c r="H825" s="1"/>
      <c r="I825" s="1"/>
      <c r="J825" s="1"/>
      <c r="K825" s="1"/>
      <c r="L825" s="1"/>
      <c r="M825" s="1"/>
      <c r="N825" s="1"/>
      <c r="O825" s="1"/>
      <c r="P825" s="1"/>
      <c r="Q825" s="1"/>
      <c r="R825" s="1"/>
      <c r="S825" s="1"/>
      <c r="T825" s="1"/>
    </row>
    <row r="826" ht="15.75" customHeight="1">
      <c r="A826" s="1"/>
      <c r="B826" s="1"/>
      <c r="C826" s="1"/>
      <c r="D826" s="1"/>
      <c r="E826" s="1"/>
      <c r="F826" s="1"/>
      <c r="G826" s="1"/>
      <c r="H826" s="1"/>
      <c r="I826" s="1"/>
      <c r="J826" s="1"/>
      <c r="K826" s="1"/>
      <c r="L826" s="1"/>
      <c r="M826" s="1"/>
      <c r="N826" s="1"/>
      <c r="O826" s="1"/>
      <c r="P826" s="1"/>
      <c r="Q826" s="1"/>
      <c r="R826" s="1"/>
      <c r="S826" s="1"/>
      <c r="T826" s="1"/>
    </row>
    <row r="827" ht="15.75" customHeight="1">
      <c r="A827" s="1"/>
      <c r="B827" s="1"/>
      <c r="C827" s="1"/>
      <c r="D827" s="1"/>
      <c r="E827" s="1"/>
      <c r="F827" s="1"/>
      <c r="G827" s="1"/>
      <c r="H827" s="1"/>
      <c r="I827" s="1"/>
      <c r="J827" s="1"/>
      <c r="K827" s="1"/>
      <c r="L827" s="1"/>
      <c r="M827" s="1"/>
      <c r="N827" s="1"/>
      <c r="O827" s="1"/>
      <c r="P827" s="1"/>
      <c r="Q827" s="1"/>
      <c r="R827" s="1"/>
      <c r="S827" s="1"/>
      <c r="T827" s="1"/>
    </row>
    <row r="828" ht="15.75" customHeight="1">
      <c r="A828" s="1"/>
      <c r="B828" s="1"/>
      <c r="C828" s="1"/>
      <c r="D828" s="1"/>
      <c r="E828" s="1"/>
      <c r="F828" s="1"/>
      <c r="G828" s="1"/>
      <c r="H828" s="1"/>
      <c r="I828" s="1"/>
      <c r="J828" s="1"/>
      <c r="K828" s="1"/>
      <c r="L828" s="1"/>
      <c r="M828" s="1"/>
      <c r="N828" s="1"/>
      <c r="O828" s="1"/>
      <c r="P828" s="1"/>
      <c r="Q828" s="1"/>
      <c r="R828" s="1"/>
      <c r="S828" s="1"/>
      <c r="T828" s="1"/>
    </row>
    <row r="829" ht="15.75" customHeight="1">
      <c r="A829" s="1"/>
      <c r="B829" s="1"/>
      <c r="C829" s="1"/>
      <c r="D829" s="1"/>
      <c r="E829" s="1"/>
      <c r="F829" s="1"/>
      <c r="G829" s="1"/>
      <c r="H829" s="1"/>
      <c r="I829" s="1"/>
      <c r="J829" s="1"/>
      <c r="K829" s="1"/>
      <c r="L829" s="1"/>
      <c r="M829" s="1"/>
      <c r="N829" s="1"/>
      <c r="O829" s="1"/>
      <c r="P829" s="1"/>
      <c r="Q829" s="1"/>
      <c r="R829" s="1"/>
      <c r="S829" s="1"/>
      <c r="T829" s="1"/>
    </row>
    <row r="830" ht="15.75" customHeight="1">
      <c r="A830" s="1"/>
      <c r="B830" s="1"/>
      <c r="C830" s="1"/>
      <c r="D830" s="1"/>
      <c r="E830" s="1"/>
      <c r="F830" s="1"/>
      <c r="G830" s="1"/>
      <c r="H830" s="1"/>
      <c r="I830" s="1"/>
      <c r="J830" s="1"/>
      <c r="K830" s="1"/>
      <c r="L830" s="1"/>
      <c r="M830" s="1"/>
      <c r="N830" s="1"/>
      <c r="O830" s="1"/>
      <c r="P830" s="1"/>
      <c r="Q830" s="1"/>
      <c r="R830" s="1"/>
      <c r="S830" s="1"/>
      <c r="T830" s="1"/>
    </row>
    <row r="831" ht="15.75" customHeight="1">
      <c r="A831" s="1"/>
      <c r="B831" s="1"/>
      <c r="C831" s="1"/>
      <c r="D831" s="1"/>
      <c r="E831" s="1"/>
      <c r="F831" s="1"/>
      <c r="G831" s="1"/>
      <c r="H831" s="1"/>
      <c r="I831" s="1"/>
      <c r="J831" s="1"/>
      <c r="K831" s="1"/>
      <c r="L831" s="1"/>
      <c r="M831" s="1"/>
      <c r="N831" s="1"/>
      <c r="O831" s="1"/>
      <c r="P831" s="1"/>
      <c r="Q831" s="1"/>
      <c r="R831" s="1"/>
      <c r="S831" s="1"/>
      <c r="T831" s="1"/>
    </row>
    <row r="832" ht="15.75" customHeight="1">
      <c r="A832" s="1"/>
      <c r="B832" s="1"/>
      <c r="C832" s="1"/>
      <c r="D832" s="1"/>
      <c r="E832" s="1"/>
      <c r="F832" s="1"/>
      <c r="G832" s="1"/>
      <c r="H832" s="1"/>
      <c r="I832" s="1"/>
      <c r="J832" s="1"/>
      <c r="K832" s="1"/>
      <c r="L832" s="1"/>
      <c r="M832" s="1"/>
      <c r="N832" s="1"/>
      <c r="O832" s="1"/>
      <c r="P832" s="1"/>
      <c r="Q832" s="1"/>
      <c r="R832" s="1"/>
      <c r="S832" s="1"/>
      <c r="T832" s="1"/>
    </row>
    <row r="833" ht="15.75" customHeight="1">
      <c r="A833" s="1"/>
      <c r="B833" s="1"/>
      <c r="C833" s="1"/>
      <c r="D833" s="1"/>
      <c r="E833" s="1"/>
      <c r="F833" s="1"/>
      <c r="G833" s="1"/>
      <c r="H833" s="1"/>
      <c r="I833" s="1"/>
      <c r="J833" s="1"/>
      <c r="K833" s="1"/>
      <c r="L833" s="1"/>
      <c r="M833" s="1"/>
      <c r="N833" s="1"/>
      <c r="O833" s="1"/>
      <c r="P833" s="1"/>
      <c r="Q833" s="1"/>
      <c r="R833" s="1"/>
      <c r="S833" s="1"/>
      <c r="T833" s="1"/>
    </row>
    <row r="834" ht="15.75" customHeight="1">
      <c r="A834" s="1"/>
      <c r="B834" s="1"/>
      <c r="C834" s="1"/>
      <c r="D834" s="1"/>
      <c r="E834" s="1"/>
      <c r="F834" s="1"/>
      <c r="G834" s="1"/>
      <c r="H834" s="1"/>
      <c r="I834" s="1"/>
      <c r="J834" s="1"/>
      <c r="K834" s="1"/>
      <c r="L834" s="1"/>
      <c r="M834" s="1"/>
      <c r="N834" s="1"/>
      <c r="O834" s="1"/>
      <c r="P834" s="1"/>
      <c r="Q834" s="1"/>
      <c r="R834" s="1"/>
      <c r="S834" s="1"/>
      <c r="T834" s="1"/>
    </row>
    <row r="835" ht="15.75" customHeight="1">
      <c r="A835" s="1"/>
      <c r="B835" s="1"/>
      <c r="C835" s="1"/>
      <c r="D835" s="1"/>
      <c r="E835" s="1"/>
      <c r="F835" s="1"/>
      <c r="G835" s="1"/>
      <c r="H835" s="1"/>
      <c r="I835" s="1"/>
      <c r="J835" s="1"/>
      <c r="K835" s="1"/>
      <c r="L835" s="1"/>
      <c r="M835" s="1"/>
      <c r="N835" s="1"/>
      <c r="O835" s="1"/>
      <c r="P835" s="1"/>
      <c r="Q835" s="1"/>
      <c r="R835" s="1"/>
      <c r="S835" s="1"/>
      <c r="T835" s="1"/>
    </row>
    <row r="836" ht="15.75" customHeight="1">
      <c r="A836" s="1"/>
      <c r="B836" s="1"/>
      <c r="C836" s="1"/>
      <c r="D836" s="1"/>
      <c r="E836" s="1"/>
      <c r="F836" s="1"/>
      <c r="G836" s="1"/>
      <c r="H836" s="1"/>
      <c r="I836" s="1"/>
      <c r="J836" s="1"/>
      <c r="K836" s="1"/>
      <c r="L836" s="1"/>
      <c r="M836" s="1"/>
      <c r="N836" s="1"/>
      <c r="O836" s="1"/>
      <c r="P836" s="1"/>
      <c r="Q836" s="1"/>
      <c r="R836" s="1"/>
      <c r="S836" s="1"/>
      <c r="T836" s="1"/>
    </row>
    <row r="837" ht="15.75" customHeight="1">
      <c r="A837" s="1"/>
      <c r="B837" s="1"/>
      <c r="C837" s="1"/>
      <c r="D837" s="1"/>
      <c r="E837" s="1"/>
      <c r="F837" s="1"/>
      <c r="G837" s="1"/>
      <c r="H837" s="1"/>
      <c r="I837" s="1"/>
      <c r="J837" s="1"/>
      <c r="K837" s="1"/>
      <c r="L837" s="1"/>
      <c r="M837" s="1"/>
      <c r="N837" s="1"/>
      <c r="O837" s="1"/>
      <c r="P837" s="1"/>
      <c r="Q837" s="1"/>
      <c r="R837" s="1"/>
      <c r="S837" s="1"/>
      <c r="T837" s="1"/>
    </row>
    <row r="838" ht="15.75" customHeight="1">
      <c r="A838" s="1"/>
      <c r="B838" s="1"/>
      <c r="C838" s="1"/>
      <c r="D838" s="1"/>
      <c r="E838" s="1"/>
      <c r="F838" s="1"/>
      <c r="G838" s="1"/>
      <c r="H838" s="1"/>
      <c r="I838" s="1"/>
      <c r="J838" s="1"/>
      <c r="K838" s="1"/>
      <c r="L838" s="1"/>
      <c r="M838" s="1"/>
      <c r="N838" s="1"/>
      <c r="O838" s="1"/>
      <c r="P838" s="1"/>
      <c r="Q838" s="1"/>
      <c r="R838" s="1"/>
      <c r="S838" s="1"/>
      <c r="T838" s="1"/>
    </row>
    <row r="839" ht="15.75" customHeight="1">
      <c r="A839" s="1"/>
      <c r="B839" s="1"/>
      <c r="C839" s="1"/>
      <c r="D839" s="1"/>
      <c r="E839" s="1"/>
      <c r="F839" s="1"/>
      <c r="G839" s="1"/>
      <c r="H839" s="1"/>
      <c r="I839" s="1"/>
      <c r="J839" s="1"/>
      <c r="K839" s="1"/>
      <c r="L839" s="1"/>
      <c r="M839" s="1"/>
      <c r="N839" s="1"/>
      <c r="O839" s="1"/>
      <c r="P839" s="1"/>
      <c r="Q839" s="1"/>
      <c r="R839" s="1"/>
      <c r="S839" s="1"/>
      <c r="T839" s="1"/>
    </row>
    <row r="840" ht="15.75" customHeight="1">
      <c r="A840" s="1"/>
      <c r="B840" s="1"/>
      <c r="C840" s="1"/>
      <c r="D840" s="1"/>
      <c r="E840" s="1"/>
      <c r="F840" s="1"/>
      <c r="G840" s="1"/>
      <c r="H840" s="1"/>
      <c r="I840" s="1"/>
      <c r="J840" s="1"/>
      <c r="K840" s="1"/>
      <c r="L840" s="1"/>
      <c r="M840" s="1"/>
      <c r="N840" s="1"/>
      <c r="O840" s="1"/>
      <c r="P840" s="1"/>
      <c r="Q840" s="1"/>
      <c r="R840" s="1"/>
      <c r="S840" s="1"/>
      <c r="T840" s="1"/>
    </row>
    <row r="841" ht="15.75" customHeight="1">
      <c r="A841" s="1"/>
      <c r="B841" s="1"/>
      <c r="C841" s="1"/>
      <c r="D841" s="1"/>
      <c r="E841" s="1"/>
      <c r="F841" s="1"/>
      <c r="G841" s="1"/>
      <c r="H841" s="1"/>
      <c r="I841" s="1"/>
      <c r="J841" s="1"/>
      <c r="K841" s="1"/>
      <c r="L841" s="1"/>
      <c r="M841" s="1"/>
      <c r="N841" s="1"/>
      <c r="O841" s="1"/>
      <c r="P841" s="1"/>
      <c r="Q841" s="1"/>
      <c r="R841" s="1"/>
      <c r="S841" s="1"/>
      <c r="T841" s="1"/>
    </row>
    <row r="842" ht="15.75" customHeight="1">
      <c r="A842" s="1"/>
      <c r="B842" s="1"/>
      <c r="C842" s="1"/>
      <c r="D842" s="1"/>
      <c r="E842" s="1"/>
      <c r="F842" s="1"/>
      <c r="G842" s="1"/>
      <c r="H842" s="1"/>
      <c r="I842" s="1"/>
      <c r="J842" s="1"/>
      <c r="K842" s="1"/>
      <c r="L842" s="1"/>
      <c r="M842" s="1"/>
      <c r="N842" s="1"/>
      <c r="O842" s="1"/>
      <c r="P842" s="1"/>
      <c r="Q842" s="1"/>
      <c r="R842" s="1"/>
      <c r="S842" s="1"/>
      <c r="T842" s="1"/>
    </row>
    <row r="843" ht="15.75" customHeight="1">
      <c r="A843" s="1"/>
      <c r="B843" s="1"/>
      <c r="C843" s="1"/>
      <c r="D843" s="1"/>
      <c r="E843" s="1"/>
      <c r="F843" s="1"/>
      <c r="G843" s="1"/>
      <c r="H843" s="1"/>
      <c r="I843" s="1"/>
      <c r="J843" s="1"/>
      <c r="K843" s="1"/>
      <c r="L843" s="1"/>
      <c r="M843" s="1"/>
      <c r="N843" s="1"/>
      <c r="O843" s="1"/>
      <c r="P843" s="1"/>
      <c r="Q843" s="1"/>
      <c r="R843" s="1"/>
      <c r="S843" s="1"/>
      <c r="T843" s="1"/>
    </row>
    <row r="844" ht="15.75" customHeight="1">
      <c r="A844" s="1"/>
      <c r="B844" s="1"/>
      <c r="C844" s="1"/>
      <c r="D844" s="1"/>
      <c r="E844" s="1"/>
      <c r="F844" s="1"/>
      <c r="G844" s="1"/>
      <c r="H844" s="1"/>
      <c r="I844" s="1"/>
      <c r="J844" s="1"/>
      <c r="K844" s="1"/>
      <c r="L844" s="1"/>
      <c r="M844" s="1"/>
      <c r="N844" s="1"/>
      <c r="O844" s="1"/>
      <c r="P844" s="1"/>
      <c r="Q844" s="1"/>
      <c r="R844" s="1"/>
      <c r="S844" s="1"/>
      <c r="T844" s="1"/>
    </row>
    <row r="845" ht="15.75" customHeight="1">
      <c r="A845" s="1"/>
      <c r="B845" s="1"/>
      <c r="C845" s="1"/>
      <c r="D845" s="1"/>
      <c r="E845" s="1"/>
      <c r="F845" s="1"/>
      <c r="G845" s="1"/>
      <c r="H845" s="1"/>
      <c r="I845" s="1"/>
      <c r="J845" s="1"/>
      <c r="K845" s="1"/>
      <c r="L845" s="1"/>
      <c r="M845" s="1"/>
      <c r="N845" s="1"/>
      <c r="O845" s="1"/>
      <c r="P845" s="1"/>
      <c r="Q845" s="1"/>
      <c r="R845" s="1"/>
      <c r="S845" s="1"/>
      <c r="T845" s="1"/>
    </row>
    <row r="846" ht="15.75" customHeight="1">
      <c r="A846" s="1"/>
      <c r="B846" s="1"/>
      <c r="C846" s="1"/>
      <c r="D846" s="1"/>
      <c r="E846" s="1"/>
      <c r="F846" s="1"/>
      <c r="G846" s="1"/>
      <c r="H846" s="1"/>
      <c r="I846" s="1"/>
      <c r="J846" s="1"/>
      <c r="K846" s="1"/>
      <c r="L846" s="1"/>
      <c r="M846" s="1"/>
      <c r="N846" s="1"/>
      <c r="O846" s="1"/>
      <c r="P846" s="1"/>
      <c r="Q846" s="1"/>
      <c r="R846" s="1"/>
      <c r="S846" s="1"/>
      <c r="T846" s="1"/>
    </row>
    <row r="847" ht="15.75" customHeight="1">
      <c r="A847" s="1"/>
      <c r="B847" s="1"/>
      <c r="C847" s="1"/>
      <c r="D847" s="1"/>
      <c r="E847" s="1"/>
      <c r="F847" s="1"/>
      <c r="G847" s="1"/>
      <c r="H847" s="1"/>
      <c r="I847" s="1"/>
      <c r="J847" s="1"/>
      <c r="K847" s="1"/>
      <c r="L847" s="1"/>
      <c r="M847" s="1"/>
      <c r="N847" s="1"/>
      <c r="O847" s="1"/>
      <c r="P847" s="1"/>
      <c r="Q847" s="1"/>
      <c r="R847" s="1"/>
      <c r="S847" s="1"/>
      <c r="T847" s="1"/>
    </row>
    <row r="848" ht="15.75" customHeight="1">
      <c r="A848" s="1"/>
      <c r="B848" s="1"/>
      <c r="C848" s="1"/>
      <c r="D848" s="1"/>
      <c r="E848" s="1"/>
      <c r="F848" s="1"/>
      <c r="G848" s="1"/>
      <c r="H848" s="1"/>
      <c r="I848" s="1"/>
      <c r="J848" s="1"/>
      <c r="K848" s="1"/>
      <c r="L848" s="1"/>
      <c r="M848" s="1"/>
      <c r="N848" s="1"/>
      <c r="O848" s="1"/>
      <c r="P848" s="1"/>
      <c r="Q848" s="1"/>
      <c r="R848" s="1"/>
      <c r="S848" s="1"/>
      <c r="T848" s="1"/>
    </row>
    <row r="849" ht="15.75" customHeight="1">
      <c r="A849" s="1"/>
      <c r="B849" s="1"/>
      <c r="C849" s="1"/>
      <c r="D849" s="1"/>
      <c r="E849" s="1"/>
      <c r="F849" s="1"/>
      <c r="G849" s="1"/>
      <c r="H849" s="1"/>
      <c r="I849" s="1"/>
      <c r="J849" s="1"/>
      <c r="K849" s="1"/>
      <c r="L849" s="1"/>
      <c r="M849" s="1"/>
      <c r="N849" s="1"/>
      <c r="O849" s="1"/>
      <c r="P849" s="1"/>
      <c r="Q849" s="1"/>
      <c r="R849" s="1"/>
      <c r="S849" s="1"/>
      <c r="T849" s="1"/>
    </row>
    <row r="850" ht="15.75" customHeight="1">
      <c r="A850" s="1"/>
      <c r="B850" s="1"/>
      <c r="C850" s="1"/>
      <c r="D850" s="1"/>
      <c r="E850" s="1"/>
      <c r="F850" s="1"/>
      <c r="G850" s="1"/>
      <c r="H850" s="1"/>
      <c r="I850" s="1"/>
      <c r="J850" s="1"/>
      <c r="K850" s="1"/>
      <c r="L850" s="1"/>
      <c r="M850" s="1"/>
      <c r="N850" s="1"/>
      <c r="O850" s="1"/>
      <c r="P850" s="1"/>
      <c r="Q850" s="1"/>
      <c r="R850" s="1"/>
      <c r="S850" s="1"/>
      <c r="T850" s="1"/>
    </row>
    <row r="851" ht="15.75" customHeight="1">
      <c r="A851" s="1"/>
      <c r="B851" s="1"/>
      <c r="C851" s="1"/>
      <c r="D851" s="1"/>
      <c r="E851" s="1"/>
      <c r="F851" s="1"/>
      <c r="G851" s="1"/>
      <c r="H851" s="1"/>
      <c r="I851" s="1"/>
      <c r="J851" s="1"/>
      <c r="K851" s="1"/>
      <c r="L851" s="1"/>
      <c r="M851" s="1"/>
      <c r="N851" s="1"/>
      <c r="O851" s="1"/>
      <c r="P851" s="1"/>
      <c r="Q851" s="1"/>
      <c r="R851" s="1"/>
      <c r="S851" s="1"/>
      <c r="T851" s="1"/>
    </row>
    <row r="852" ht="15.75" customHeight="1">
      <c r="A852" s="1"/>
      <c r="B852" s="1"/>
      <c r="C852" s="1"/>
      <c r="D852" s="1"/>
      <c r="E852" s="1"/>
      <c r="F852" s="1"/>
      <c r="G852" s="1"/>
      <c r="H852" s="1"/>
      <c r="I852" s="1"/>
      <c r="J852" s="1"/>
      <c r="K852" s="1"/>
      <c r="L852" s="1"/>
      <c r="M852" s="1"/>
      <c r="N852" s="1"/>
      <c r="O852" s="1"/>
      <c r="P852" s="1"/>
      <c r="Q852" s="1"/>
      <c r="R852" s="1"/>
      <c r="S852" s="1"/>
      <c r="T852" s="1"/>
    </row>
    <row r="853" ht="15.75" customHeight="1">
      <c r="A853" s="1"/>
      <c r="B853" s="1"/>
      <c r="C853" s="1"/>
      <c r="D853" s="1"/>
      <c r="E853" s="1"/>
      <c r="F853" s="1"/>
      <c r="G853" s="1"/>
      <c r="H853" s="1"/>
      <c r="I853" s="1"/>
      <c r="J853" s="1"/>
      <c r="K853" s="1"/>
      <c r="L853" s="1"/>
      <c r="M853" s="1"/>
      <c r="N853" s="1"/>
      <c r="O853" s="1"/>
      <c r="P853" s="1"/>
      <c r="Q853" s="1"/>
      <c r="R853" s="1"/>
      <c r="S853" s="1"/>
      <c r="T853" s="1"/>
    </row>
    <row r="854" ht="15.75" customHeight="1">
      <c r="A854" s="1"/>
      <c r="B854" s="1"/>
      <c r="C854" s="1"/>
      <c r="D854" s="1"/>
      <c r="E854" s="1"/>
      <c r="F854" s="1"/>
      <c r="G854" s="1"/>
      <c r="H854" s="1"/>
      <c r="I854" s="1"/>
      <c r="J854" s="1"/>
      <c r="K854" s="1"/>
      <c r="L854" s="1"/>
      <c r="M854" s="1"/>
      <c r="N854" s="1"/>
      <c r="O854" s="1"/>
      <c r="P854" s="1"/>
      <c r="Q854" s="1"/>
      <c r="R854" s="1"/>
      <c r="S854" s="1"/>
      <c r="T854" s="1"/>
    </row>
    <row r="855" ht="15.75" customHeight="1">
      <c r="A855" s="1"/>
      <c r="B855" s="1"/>
      <c r="C855" s="1"/>
      <c r="D855" s="1"/>
      <c r="E855" s="1"/>
      <c r="F855" s="1"/>
      <c r="G855" s="1"/>
      <c r="H855" s="1"/>
      <c r="I855" s="1"/>
      <c r="J855" s="1"/>
      <c r="K855" s="1"/>
      <c r="L855" s="1"/>
      <c r="M855" s="1"/>
      <c r="N855" s="1"/>
      <c r="O855" s="1"/>
      <c r="P855" s="1"/>
      <c r="Q855" s="1"/>
      <c r="R855" s="1"/>
      <c r="S855" s="1"/>
      <c r="T855" s="1"/>
    </row>
    <row r="856" ht="15.75" customHeight="1">
      <c r="A856" s="1"/>
      <c r="B856" s="1"/>
      <c r="C856" s="1"/>
      <c r="D856" s="1"/>
      <c r="E856" s="1"/>
      <c r="F856" s="1"/>
      <c r="G856" s="1"/>
      <c r="H856" s="1"/>
      <c r="I856" s="1"/>
      <c r="J856" s="1"/>
      <c r="K856" s="1"/>
      <c r="L856" s="1"/>
      <c r="M856" s="1"/>
      <c r="N856" s="1"/>
      <c r="O856" s="1"/>
      <c r="P856" s="1"/>
      <c r="Q856" s="1"/>
      <c r="R856" s="1"/>
      <c r="S856" s="1"/>
      <c r="T856" s="1"/>
    </row>
    <row r="857" ht="15.75" customHeight="1">
      <c r="A857" s="1"/>
      <c r="B857" s="1"/>
      <c r="C857" s="1"/>
      <c r="D857" s="1"/>
      <c r="E857" s="1"/>
      <c r="F857" s="1"/>
      <c r="G857" s="1"/>
      <c r="H857" s="1"/>
      <c r="I857" s="1"/>
      <c r="J857" s="1"/>
      <c r="K857" s="1"/>
      <c r="L857" s="1"/>
      <c r="M857" s="1"/>
      <c r="N857" s="1"/>
      <c r="O857" s="1"/>
      <c r="P857" s="1"/>
      <c r="Q857" s="1"/>
      <c r="R857" s="1"/>
      <c r="S857" s="1"/>
      <c r="T857" s="1"/>
    </row>
    <row r="858" ht="15.75" customHeight="1">
      <c r="A858" s="1"/>
      <c r="B858" s="1"/>
      <c r="C858" s="1"/>
      <c r="D858" s="1"/>
      <c r="E858" s="1"/>
      <c r="F858" s="1"/>
      <c r="G858" s="1"/>
      <c r="H858" s="1"/>
      <c r="I858" s="1"/>
      <c r="J858" s="1"/>
      <c r="K858" s="1"/>
      <c r="L858" s="1"/>
      <c r="M858" s="1"/>
      <c r="N858" s="1"/>
      <c r="O858" s="1"/>
      <c r="P858" s="1"/>
      <c r="Q858" s="1"/>
      <c r="R858" s="1"/>
      <c r="S858" s="1"/>
      <c r="T858" s="1"/>
    </row>
    <row r="859" ht="15.75" customHeight="1">
      <c r="A859" s="1"/>
      <c r="B859" s="1"/>
      <c r="C859" s="1"/>
      <c r="D859" s="1"/>
      <c r="E859" s="1"/>
      <c r="F859" s="1"/>
      <c r="G859" s="1"/>
      <c r="H859" s="1"/>
      <c r="I859" s="1"/>
      <c r="J859" s="1"/>
      <c r="K859" s="1"/>
      <c r="L859" s="1"/>
      <c r="M859" s="1"/>
      <c r="N859" s="1"/>
      <c r="O859" s="1"/>
      <c r="P859" s="1"/>
      <c r="Q859" s="1"/>
      <c r="R859" s="1"/>
      <c r="S859" s="1"/>
      <c r="T859" s="1"/>
    </row>
    <row r="860" ht="15.75" customHeight="1">
      <c r="A860" s="1"/>
      <c r="B860" s="1"/>
      <c r="C860" s="1"/>
      <c r="D860" s="1"/>
      <c r="E860" s="1"/>
      <c r="F860" s="1"/>
      <c r="G860" s="1"/>
      <c r="H860" s="1"/>
      <c r="I860" s="1"/>
      <c r="J860" s="1"/>
      <c r="K860" s="1"/>
      <c r="L860" s="1"/>
      <c r="M860" s="1"/>
      <c r="N860" s="1"/>
      <c r="O860" s="1"/>
      <c r="P860" s="1"/>
      <c r="Q860" s="1"/>
      <c r="R860" s="1"/>
      <c r="S860" s="1"/>
      <c r="T860" s="1"/>
    </row>
    <row r="861" ht="15.75" customHeight="1">
      <c r="A861" s="1"/>
      <c r="B861" s="1"/>
      <c r="C861" s="1"/>
      <c r="D861" s="1"/>
      <c r="E861" s="1"/>
      <c r="F861" s="1"/>
      <c r="G861" s="1"/>
      <c r="H861" s="1"/>
      <c r="I861" s="1"/>
      <c r="J861" s="1"/>
      <c r="K861" s="1"/>
      <c r="L861" s="1"/>
      <c r="M861" s="1"/>
      <c r="N861" s="1"/>
      <c r="O861" s="1"/>
      <c r="P861" s="1"/>
      <c r="Q861" s="1"/>
      <c r="R861" s="1"/>
      <c r="S861" s="1"/>
      <c r="T861" s="1"/>
    </row>
    <row r="862" ht="15.75" customHeight="1">
      <c r="A862" s="1"/>
      <c r="B862" s="1"/>
      <c r="C862" s="1"/>
      <c r="D862" s="1"/>
      <c r="E862" s="1"/>
      <c r="F862" s="1"/>
      <c r="G862" s="1"/>
      <c r="H862" s="1"/>
      <c r="I862" s="1"/>
      <c r="J862" s="1"/>
      <c r="K862" s="1"/>
      <c r="L862" s="1"/>
      <c r="M862" s="1"/>
      <c r="N862" s="1"/>
      <c r="O862" s="1"/>
      <c r="P862" s="1"/>
      <c r="Q862" s="1"/>
      <c r="R862" s="1"/>
      <c r="S862" s="1"/>
      <c r="T862" s="1"/>
    </row>
    <row r="863" ht="15.75" customHeight="1">
      <c r="A863" s="1"/>
      <c r="B863" s="1"/>
      <c r="C863" s="1"/>
      <c r="D863" s="1"/>
      <c r="E863" s="1"/>
      <c r="F863" s="1"/>
      <c r="G863" s="1"/>
      <c r="H863" s="1"/>
      <c r="I863" s="1"/>
      <c r="J863" s="1"/>
      <c r="K863" s="1"/>
      <c r="L863" s="1"/>
      <c r="M863" s="1"/>
      <c r="N863" s="1"/>
      <c r="O863" s="1"/>
      <c r="P863" s="1"/>
      <c r="Q863" s="1"/>
      <c r="R863" s="1"/>
      <c r="S863" s="1"/>
      <c r="T863" s="1"/>
    </row>
    <row r="864" ht="15.75" customHeight="1">
      <c r="A864" s="1"/>
      <c r="B864" s="1"/>
      <c r="C864" s="1"/>
      <c r="D864" s="1"/>
      <c r="E864" s="1"/>
      <c r="F864" s="1"/>
      <c r="G864" s="1"/>
      <c r="H864" s="1"/>
      <c r="I864" s="1"/>
      <c r="J864" s="1"/>
      <c r="K864" s="1"/>
      <c r="L864" s="1"/>
      <c r="M864" s="1"/>
      <c r="N864" s="1"/>
      <c r="O864" s="1"/>
      <c r="P864" s="1"/>
      <c r="Q864" s="1"/>
      <c r="R864" s="1"/>
      <c r="S864" s="1"/>
      <c r="T864" s="1"/>
    </row>
    <row r="865" ht="15.75" customHeight="1">
      <c r="A865" s="1"/>
      <c r="B865" s="1"/>
      <c r="C865" s="1"/>
      <c r="D865" s="1"/>
      <c r="E865" s="1"/>
      <c r="F865" s="1"/>
      <c r="G865" s="1"/>
      <c r="H865" s="1"/>
      <c r="I865" s="1"/>
      <c r="J865" s="1"/>
      <c r="K865" s="1"/>
      <c r="L865" s="1"/>
      <c r="M865" s="1"/>
      <c r="N865" s="1"/>
      <c r="O865" s="1"/>
      <c r="P865" s="1"/>
      <c r="Q865" s="1"/>
      <c r="R865" s="1"/>
      <c r="S865" s="1"/>
      <c r="T865" s="1"/>
    </row>
    <row r="866" ht="15.75" customHeight="1">
      <c r="A866" s="1"/>
      <c r="B866" s="1"/>
      <c r="C866" s="1"/>
      <c r="D866" s="1"/>
      <c r="E866" s="1"/>
      <c r="F866" s="1"/>
      <c r="G866" s="1"/>
      <c r="H866" s="1"/>
      <c r="I866" s="1"/>
      <c r="J866" s="1"/>
      <c r="K866" s="1"/>
      <c r="L866" s="1"/>
      <c r="M866" s="1"/>
      <c r="N866" s="1"/>
      <c r="O866" s="1"/>
      <c r="P866" s="1"/>
      <c r="Q866" s="1"/>
      <c r="R866" s="1"/>
      <c r="S866" s="1"/>
      <c r="T866" s="1"/>
    </row>
    <row r="867" ht="15.75" customHeight="1">
      <c r="A867" s="1"/>
      <c r="B867" s="1"/>
      <c r="C867" s="1"/>
      <c r="D867" s="1"/>
      <c r="E867" s="1"/>
      <c r="F867" s="1"/>
      <c r="G867" s="1"/>
      <c r="H867" s="1"/>
      <c r="I867" s="1"/>
      <c r="J867" s="1"/>
      <c r="K867" s="1"/>
      <c r="L867" s="1"/>
      <c r="M867" s="1"/>
      <c r="N867" s="1"/>
      <c r="O867" s="1"/>
      <c r="P867" s="1"/>
      <c r="Q867" s="1"/>
      <c r="R867" s="1"/>
      <c r="S867" s="1"/>
      <c r="T867" s="1"/>
    </row>
    <row r="868" ht="15.75" customHeight="1">
      <c r="A868" s="1"/>
      <c r="B868" s="1"/>
      <c r="C868" s="1"/>
      <c r="D868" s="1"/>
      <c r="E868" s="1"/>
      <c r="F868" s="1"/>
      <c r="G868" s="1"/>
      <c r="H868" s="1"/>
      <c r="I868" s="1"/>
      <c r="J868" s="1"/>
      <c r="K868" s="1"/>
      <c r="L868" s="1"/>
      <c r="M868" s="1"/>
      <c r="N868" s="1"/>
      <c r="O868" s="1"/>
      <c r="P868" s="1"/>
      <c r="Q868" s="1"/>
      <c r="R868" s="1"/>
      <c r="S868" s="1"/>
      <c r="T868" s="1"/>
    </row>
    <row r="869" ht="15.75" customHeight="1">
      <c r="A869" s="1"/>
      <c r="B869" s="1"/>
      <c r="C869" s="1"/>
      <c r="D869" s="1"/>
      <c r="E869" s="1"/>
      <c r="F869" s="1"/>
      <c r="G869" s="1"/>
      <c r="H869" s="1"/>
      <c r="I869" s="1"/>
      <c r="J869" s="1"/>
      <c r="K869" s="1"/>
      <c r="L869" s="1"/>
      <c r="M869" s="1"/>
      <c r="N869" s="1"/>
      <c r="O869" s="1"/>
      <c r="P869" s="1"/>
      <c r="Q869" s="1"/>
      <c r="R869" s="1"/>
      <c r="S869" s="1"/>
      <c r="T869" s="1"/>
    </row>
    <row r="870" ht="15.75" customHeight="1">
      <c r="A870" s="1"/>
      <c r="B870" s="1"/>
      <c r="C870" s="1"/>
      <c r="D870" s="1"/>
      <c r="E870" s="1"/>
      <c r="F870" s="1"/>
      <c r="G870" s="1"/>
      <c r="H870" s="1"/>
      <c r="I870" s="1"/>
      <c r="J870" s="1"/>
      <c r="K870" s="1"/>
      <c r="L870" s="1"/>
      <c r="M870" s="1"/>
      <c r="N870" s="1"/>
      <c r="O870" s="1"/>
      <c r="P870" s="1"/>
      <c r="Q870" s="1"/>
      <c r="R870" s="1"/>
      <c r="S870" s="1"/>
      <c r="T870" s="1"/>
    </row>
    <row r="871" ht="15.75" customHeight="1">
      <c r="A871" s="1"/>
      <c r="B871" s="1"/>
      <c r="C871" s="1"/>
      <c r="D871" s="1"/>
      <c r="E871" s="1"/>
      <c r="F871" s="1"/>
      <c r="G871" s="1"/>
      <c r="H871" s="1"/>
      <c r="I871" s="1"/>
      <c r="J871" s="1"/>
      <c r="K871" s="1"/>
      <c r="L871" s="1"/>
      <c r="M871" s="1"/>
      <c r="N871" s="1"/>
      <c r="O871" s="1"/>
      <c r="P871" s="1"/>
      <c r="Q871" s="1"/>
      <c r="R871" s="1"/>
      <c r="S871" s="1"/>
      <c r="T871" s="1"/>
    </row>
    <row r="872" ht="15.75" customHeight="1">
      <c r="A872" s="1"/>
      <c r="B872" s="1"/>
      <c r="C872" s="1"/>
      <c r="D872" s="1"/>
      <c r="E872" s="1"/>
      <c r="F872" s="1"/>
      <c r="G872" s="1"/>
      <c r="H872" s="1"/>
      <c r="I872" s="1"/>
      <c r="J872" s="1"/>
      <c r="K872" s="1"/>
      <c r="L872" s="1"/>
      <c r="M872" s="1"/>
      <c r="N872" s="1"/>
      <c r="O872" s="1"/>
      <c r="P872" s="1"/>
      <c r="Q872" s="1"/>
      <c r="R872" s="1"/>
      <c r="S872" s="1"/>
      <c r="T872" s="1"/>
    </row>
    <row r="873" ht="15.75" customHeight="1">
      <c r="A873" s="1"/>
      <c r="B873" s="1"/>
      <c r="C873" s="1"/>
      <c r="D873" s="1"/>
      <c r="E873" s="1"/>
      <c r="F873" s="1"/>
      <c r="G873" s="1"/>
      <c r="H873" s="1"/>
      <c r="I873" s="1"/>
      <c r="J873" s="1"/>
      <c r="K873" s="1"/>
      <c r="L873" s="1"/>
      <c r="M873" s="1"/>
      <c r="N873" s="1"/>
      <c r="O873" s="1"/>
      <c r="P873" s="1"/>
      <c r="Q873" s="1"/>
      <c r="R873" s="1"/>
      <c r="S873" s="1"/>
      <c r="T873" s="1"/>
    </row>
    <row r="874" ht="15.75" customHeight="1">
      <c r="A874" s="1"/>
      <c r="B874" s="1"/>
      <c r="C874" s="1"/>
      <c r="D874" s="1"/>
      <c r="E874" s="1"/>
      <c r="F874" s="1"/>
      <c r="G874" s="1"/>
      <c r="H874" s="1"/>
      <c r="I874" s="1"/>
      <c r="J874" s="1"/>
      <c r="K874" s="1"/>
      <c r="L874" s="1"/>
      <c r="M874" s="1"/>
      <c r="N874" s="1"/>
      <c r="O874" s="1"/>
      <c r="P874" s="1"/>
      <c r="Q874" s="1"/>
      <c r="R874" s="1"/>
      <c r="S874" s="1"/>
      <c r="T874" s="1"/>
    </row>
    <row r="875" ht="15.75" customHeight="1">
      <c r="A875" s="1"/>
      <c r="B875" s="1"/>
      <c r="C875" s="1"/>
      <c r="D875" s="1"/>
      <c r="E875" s="1"/>
      <c r="F875" s="1"/>
      <c r="G875" s="1"/>
      <c r="H875" s="1"/>
      <c r="I875" s="1"/>
      <c r="J875" s="1"/>
      <c r="K875" s="1"/>
      <c r="L875" s="1"/>
      <c r="M875" s="1"/>
      <c r="N875" s="1"/>
      <c r="O875" s="1"/>
      <c r="P875" s="1"/>
      <c r="Q875" s="1"/>
      <c r="R875" s="1"/>
      <c r="S875" s="1"/>
      <c r="T875" s="1"/>
    </row>
    <row r="876" ht="15.75" customHeight="1">
      <c r="A876" s="1"/>
      <c r="B876" s="1"/>
      <c r="C876" s="1"/>
      <c r="D876" s="1"/>
      <c r="E876" s="1"/>
      <c r="F876" s="1"/>
      <c r="G876" s="1"/>
      <c r="H876" s="1"/>
      <c r="I876" s="1"/>
      <c r="J876" s="1"/>
      <c r="K876" s="1"/>
      <c r="L876" s="1"/>
      <c r="M876" s="1"/>
      <c r="N876" s="1"/>
      <c r="O876" s="1"/>
      <c r="P876" s="1"/>
      <c r="Q876" s="1"/>
      <c r="R876" s="1"/>
      <c r="S876" s="1"/>
      <c r="T876" s="1"/>
    </row>
    <row r="877" ht="15.75" customHeight="1">
      <c r="A877" s="1"/>
      <c r="B877" s="1"/>
      <c r="C877" s="1"/>
      <c r="D877" s="1"/>
      <c r="E877" s="1"/>
      <c r="F877" s="1"/>
      <c r="G877" s="1"/>
      <c r="H877" s="1"/>
      <c r="I877" s="1"/>
      <c r="J877" s="1"/>
      <c r="K877" s="1"/>
      <c r="L877" s="1"/>
      <c r="M877" s="1"/>
      <c r="N877" s="1"/>
      <c r="O877" s="1"/>
      <c r="P877" s="1"/>
      <c r="Q877" s="1"/>
      <c r="R877" s="1"/>
      <c r="S877" s="1"/>
      <c r="T877" s="1"/>
    </row>
    <row r="878" ht="15.75" customHeight="1">
      <c r="A878" s="1"/>
      <c r="B878" s="1"/>
      <c r="C878" s="1"/>
      <c r="D878" s="1"/>
      <c r="E878" s="1"/>
      <c r="F878" s="1"/>
      <c r="G878" s="1"/>
      <c r="H878" s="1"/>
      <c r="I878" s="1"/>
      <c r="J878" s="1"/>
      <c r="K878" s="1"/>
      <c r="L878" s="1"/>
      <c r="M878" s="1"/>
      <c r="N878" s="1"/>
      <c r="O878" s="1"/>
      <c r="P878" s="1"/>
      <c r="Q878" s="1"/>
      <c r="R878" s="1"/>
      <c r="S878" s="1"/>
      <c r="T878" s="1"/>
    </row>
    <row r="879" ht="15.75" customHeight="1">
      <c r="A879" s="1"/>
      <c r="B879" s="1"/>
      <c r="C879" s="1"/>
      <c r="D879" s="1"/>
      <c r="E879" s="1"/>
      <c r="F879" s="1"/>
      <c r="G879" s="1"/>
      <c r="H879" s="1"/>
      <c r="I879" s="1"/>
      <c r="J879" s="1"/>
      <c r="K879" s="1"/>
      <c r="L879" s="1"/>
      <c r="M879" s="1"/>
      <c r="N879" s="1"/>
      <c r="O879" s="1"/>
      <c r="P879" s="1"/>
      <c r="Q879" s="1"/>
      <c r="R879" s="1"/>
      <c r="S879" s="1"/>
      <c r="T879" s="1"/>
    </row>
    <row r="880" ht="15.75" customHeight="1">
      <c r="A880" s="1"/>
      <c r="B880" s="1"/>
      <c r="C880" s="1"/>
      <c r="D880" s="1"/>
      <c r="E880" s="1"/>
      <c r="F880" s="1"/>
      <c r="G880" s="1"/>
      <c r="H880" s="1"/>
      <c r="I880" s="1"/>
      <c r="J880" s="1"/>
      <c r="K880" s="1"/>
      <c r="L880" s="1"/>
      <c r="M880" s="1"/>
      <c r="N880" s="1"/>
      <c r="O880" s="1"/>
      <c r="P880" s="1"/>
      <c r="Q880" s="1"/>
      <c r="R880" s="1"/>
      <c r="S880" s="1"/>
      <c r="T880" s="1"/>
    </row>
    <row r="881" ht="15.75" customHeight="1">
      <c r="A881" s="1"/>
      <c r="B881" s="1"/>
      <c r="C881" s="1"/>
      <c r="D881" s="1"/>
      <c r="E881" s="1"/>
      <c r="F881" s="1"/>
      <c r="G881" s="1"/>
      <c r="H881" s="1"/>
      <c r="I881" s="1"/>
      <c r="J881" s="1"/>
      <c r="K881" s="1"/>
      <c r="L881" s="1"/>
      <c r="M881" s="1"/>
      <c r="N881" s="1"/>
      <c r="O881" s="1"/>
      <c r="P881" s="1"/>
      <c r="Q881" s="1"/>
      <c r="R881" s="1"/>
      <c r="S881" s="1"/>
      <c r="T881" s="1"/>
    </row>
    <row r="882" ht="15.75" customHeight="1">
      <c r="A882" s="1"/>
      <c r="B882" s="1"/>
      <c r="C882" s="1"/>
      <c r="D882" s="1"/>
      <c r="E882" s="1"/>
      <c r="F882" s="1"/>
      <c r="G882" s="1"/>
      <c r="H882" s="1"/>
      <c r="I882" s="1"/>
      <c r="J882" s="1"/>
      <c r="K882" s="1"/>
      <c r="L882" s="1"/>
      <c r="M882" s="1"/>
      <c r="N882" s="1"/>
      <c r="O882" s="1"/>
      <c r="P882" s="1"/>
      <c r="Q882" s="1"/>
      <c r="R882" s="1"/>
      <c r="S882" s="1"/>
      <c r="T882" s="1"/>
    </row>
    <row r="883" ht="15.75" customHeight="1">
      <c r="A883" s="1"/>
      <c r="B883" s="1"/>
      <c r="C883" s="1"/>
      <c r="D883" s="1"/>
      <c r="E883" s="1"/>
      <c r="F883" s="1"/>
      <c r="G883" s="1"/>
      <c r="H883" s="1"/>
      <c r="I883" s="1"/>
      <c r="J883" s="1"/>
      <c r="K883" s="1"/>
      <c r="L883" s="1"/>
      <c r="M883" s="1"/>
      <c r="N883" s="1"/>
      <c r="O883" s="1"/>
      <c r="P883" s="1"/>
      <c r="Q883" s="1"/>
      <c r="R883" s="1"/>
      <c r="S883" s="1"/>
      <c r="T883" s="1"/>
    </row>
    <row r="884" ht="15.75" customHeight="1">
      <c r="A884" s="1"/>
      <c r="B884" s="1"/>
      <c r="C884" s="1"/>
      <c r="D884" s="1"/>
      <c r="E884" s="1"/>
      <c r="F884" s="1"/>
      <c r="G884" s="1"/>
      <c r="H884" s="1"/>
      <c r="I884" s="1"/>
      <c r="J884" s="1"/>
      <c r="K884" s="1"/>
      <c r="L884" s="1"/>
      <c r="M884" s="1"/>
      <c r="N884" s="1"/>
      <c r="O884" s="1"/>
      <c r="P884" s="1"/>
      <c r="Q884" s="1"/>
      <c r="R884" s="1"/>
      <c r="S884" s="1"/>
      <c r="T884" s="1"/>
    </row>
    <row r="885" ht="15.75" customHeight="1">
      <c r="A885" s="1"/>
      <c r="B885" s="1"/>
      <c r="C885" s="1"/>
      <c r="D885" s="1"/>
      <c r="E885" s="1"/>
      <c r="F885" s="1"/>
      <c r="G885" s="1"/>
      <c r="H885" s="1"/>
      <c r="I885" s="1"/>
      <c r="J885" s="1"/>
      <c r="K885" s="1"/>
      <c r="L885" s="1"/>
      <c r="M885" s="1"/>
      <c r="N885" s="1"/>
      <c r="O885" s="1"/>
      <c r="P885" s="1"/>
      <c r="Q885" s="1"/>
      <c r="R885" s="1"/>
      <c r="S885" s="1"/>
      <c r="T885" s="1"/>
    </row>
    <row r="886" ht="15.75" customHeight="1">
      <c r="A886" s="1"/>
      <c r="B886" s="1"/>
      <c r="C886" s="1"/>
      <c r="D886" s="1"/>
      <c r="E886" s="1"/>
      <c r="F886" s="1"/>
      <c r="G886" s="1"/>
      <c r="H886" s="1"/>
      <c r="I886" s="1"/>
      <c r="J886" s="1"/>
      <c r="K886" s="1"/>
      <c r="L886" s="1"/>
      <c r="M886" s="1"/>
      <c r="N886" s="1"/>
      <c r="O886" s="1"/>
      <c r="P886" s="1"/>
      <c r="Q886" s="1"/>
      <c r="R886" s="1"/>
      <c r="S886" s="1"/>
      <c r="T886" s="1"/>
    </row>
    <row r="887" ht="15.75" customHeight="1">
      <c r="A887" s="1"/>
      <c r="B887" s="1"/>
      <c r="C887" s="1"/>
      <c r="D887" s="1"/>
      <c r="E887" s="1"/>
      <c r="F887" s="1"/>
      <c r="G887" s="1"/>
      <c r="H887" s="1"/>
      <c r="I887" s="1"/>
      <c r="J887" s="1"/>
      <c r="K887" s="1"/>
      <c r="L887" s="1"/>
      <c r="M887" s="1"/>
      <c r="N887" s="1"/>
      <c r="O887" s="1"/>
      <c r="P887" s="1"/>
      <c r="Q887" s="1"/>
      <c r="R887" s="1"/>
      <c r="S887" s="1"/>
      <c r="T887" s="1"/>
    </row>
    <row r="888" ht="15.75" customHeight="1">
      <c r="A888" s="1"/>
      <c r="B888" s="1"/>
      <c r="C888" s="1"/>
      <c r="D888" s="1"/>
      <c r="E888" s="1"/>
      <c r="F888" s="1"/>
      <c r="G888" s="1"/>
      <c r="H888" s="1"/>
      <c r="I888" s="1"/>
      <c r="J888" s="1"/>
      <c r="K888" s="1"/>
      <c r="L888" s="1"/>
      <c r="M888" s="1"/>
      <c r="N888" s="1"/>
      <c r="O888" s="1"/>
      <c r="P888" s="1"/>
      <c r="Q888" s="1"/>
      <c r="R888" s="1"/>
      <c r="S888" s="1"/>
      <c r="T888" s="1"/>
    </row>
    <row r="889" ht="15.75" customHeight="1">
      <c r="A889" s="1"/>
      <c r="B889" s="1"/>
      <c r="C889" s="1"/>
      <c r="D889" s="1"/>
      <c r="E889" s="1"/>
      <c r="F889" s="1"/>
      <c r="G889" s="1"/>
      <c r="H889" s="1"/>
      <c r="I889" s="1"/>
      <c r="J889" s="1"/>
      <c r="K889" s="1"/>
      <c r="L889" s="1"/>
      <c r="M889" s="1"/>
      <c r="N889" s="1"/>
      <c r="O889" s="1"/>
      <c r="P889" s="1"/>
      <c r="Q889" s="1"/>
      <c r="R889" s="1"/>
      <c r="S889" s="1"/>
      <c r="T889" s="1"/>
    </row>
    <row r="890" ht="15.75" customHeight="1">
      <c r="A890" s="1"/>
      <c r="B890" s="1"/>
      <c r="C890" s="1"/>
      <c r="D890" s="1"/>
      <c r="E890" s="1"/>
      <c r="F890" s="1"/>
      <c r="G890" s="1"/>
      <c r="H890" s="1"/>
      <c r="I890" s="1"/>
      <c r="J890" s="1"/>
      <c r="K890" s="1"/>
      <c r="L890" s="1"/>
      <c r="M890" s="1"/>
      <c r="N890" s="1"/>
      <c r="O890" s="1"/>
      <c r="P890" s="1"/>
      <c r="Q890" s="1"/>
      <c r="R890" s="1"/>
      <c r="S890" s="1"/>
      <c r="T890" s="1"/>
    </row>
    <row r="891" ht="15.75" customHeight="1">
      <c r="A891" s="1"/>
      <c r="B891" s="1"/>
      <c r="C891" s="1"/>
      <c r="D891" s="1"/>
      <c r="E891" s="1"/>
      <c r="F891" s="1"/>
      <c r="G891" s="1"/>
      <c r="H891" s="1"/>
      <c r="I891" s="1"/>
      <c r="J891" s="1"/>
      <c r="K891" s="1"/>
      <c r="L891" s="1"/>
      <c r="M891" s="1"/>
      <c r="N891" s="1"/>
      <c r="O891" s="1"/>
      <c r="P891" s="1"/>
      <c r="Q891" s="1"/>
      <c r="R891" s="1"/>
      <c r="S891" s="1"/>
      <c r="T891" s="1"/>
    </row>
    <row r="892" ht="15.75" customHeight="1">
      <c r="A892" s="1"/>
      <c r="B892" s="1"/>
      <c r="C892" s="1"/>
      <c r="D892" s="1"/>
      <c r="E892" s="1"/>
      <c r="F892" s="1"/>
      <c r="G892" s="1"/>
      <c r="H892" s="1"/>
      <c r="I892" s="1"/>
      <c r="J892" s="1"/>
      <c r="K892" s="1"/>
      <c r="L892" s="1"/>
      <c r="M892" s="1"/>
      <c r="N892" s="1"/>
      <c r="O892" s="1"/>
      <c r="P892" s="1"/>
      <c r="Q892" s="1"/>
      <c r="R892" s="1"/>
      <c r="S892" s="1"/>
      <c r="T892" s="1"/>
    </row>
    <row r="893" ht="15.75" customHeight="1">
      <c r="A893" s="1"/>
      <c r="B893" s="1"/>
      <c r="C893" s="1"/>
      <c r="D893" s="1"/>
      <c r="E893" s="1"/>
      <c r="F893" s="1"/>
      <c r="G893" s="1"/>
      <c r="H893" s="1"/>
      <c r="I893" s="1"/>
      <c r="J893" s="1"/>
      <c r="K893" s="1"/>
      <c r="L893" s="1"/>
      <c r="M893" s="1"/>
      <c r="N893" s="1"/>
      <c r="O893" s="1"/>
      <c r="P893" s="1"/>
      <c r="Q893" s="1"/>
      <c r="R893" s="1"/>
      <c r="S893" s="1"/>
      <c r="T893" s="1"/>
    </row>
    <row r="894" ht="15.75" customHeight="1">
      <c r="A894" s="1"/>
      <c r="B894" s="1"/>
      <c r="C894" s="1"/>
      <c r="D894" s="1"/>
      <c r="E894" s="1"/>
      <c r="F894" s="1"/>
      <c r="G894" s="1"/>
      <c r="H894" s="1"/>
      <c r="I894" s="1"/>
      <c r="J894" s="1"/>
      <c r="K894" s="1"/>
      <c r="L894" s="1"/>
      <c r="M894" s="1"/>
      <c r="N894" s="1"/>
      <c r="O894" s="1"/>
      <c r="P894" s="1"/>
      <c r="Q894" s="1"/>
      <c r="R894" s="1"/>
      <c r="S894" s="1"/>
      <c r="T894" s="1"/>
    </row>
    <row r="895" ht="15.75" customHeight="1">
      <c r="A895" s="1"/>
      <c r="B895" s="1"/>
      <c r="C895" s="1"/>
      <c r="D895" s="1"/>
      <c r="E895" s="1"/>
      <c r="F895" s="1"/>
      <c r="G895" s="1"/>
      <c r="H895" s="1"/>
      <c r="I895" s="1"/>
      <c r="J895" s="1"/>
      <c r="K895" s="1"/>
      <c r="L895" s="1"/>
      <c r="M895" s="1"/>
      <c r="N895" s="1"/>
      <c r="O895" s="1"/>
      <c r="P895" s="1"/>
      <c r="Q895" s="1"/>
      <c r="R895" s="1"/>
      <c r="S895" s="1"/>
      <c r="T895" s="1"/>
    </row>
    <row r="896" ht="15.75" customHeight="1">
      <c r="A896" s="1"/>
      <c r="B896" s="1"/>
      <c r="C896" s="1"/>
      <c r="D896" s="1"/>
      <c r="E896" s="1"/>
      <c r="F896" s="1"/>
      <c r="G896" s="1"/>
      <c r="H896" s="1"/>
      <c r="I896" s="1"/>
      <c r="J896" s="1"/>
      <c r="K896" s="1"/>
      <c r="L896" s="1"/>
      <c r="M896" s="1"/>
      <c r="N896" s="1"/>
      <c r="O896" s="1"/>
      <c r="P896" s="1"/>
      <c r="Q896" s="1"/>
      <c r="R896" s="1"/>
      <c r="S896" s="1"/>
      <c r="T896" s="1"/>
    </row>
    <row r="897" ht="15.75" customHeight="1">
      <c r="A897" s="1"/>
      <c r="B897" s="1"/>
      <c r="C897" s="1"/>
      <c r="D897" s="1"/>
      <c r="E897" s="1"/>
      <c r="F897" s="1"/>
      <c r="G897" s="1"/>
      <c r="H897" s="1"/>
      <c r="I897" s="1"/>
      <c r="J897" s="1"/>
      <c r="K897" s="1"/>
      <c r="L897" s="1"/>
      <c r="M897" s="1"/>
      <c r="N897" s="1"/>
      <c r="O897" s="1"/>
      <c r="P897" s="1"/>
      <c r="Q897" s="1"/>
      <c r="R897" s="1"/>
      <c r="S897" s="1"/>
      <c r="T897" s="1"/>
    </row>
    <row r="898" ht="15.75" customHeight="1">
      <c r="A898" s="1"/>
      <c r="B898" s="1"/>
      <c r="C898" s="1"/>
      <c r="D898" s="1"/>
      <c r="E898" s="1"/>
      <c r="F898" s="1"/>
      <c r="G898" s="1"/>
      <c r="H898" s="1"/>
      <c r="I898" s="1"/>
      <c r="J898" s="1"/>
      <c r="K898" s="1"/>
      <c r="L898" s="1"/>
      <c r="M898" s="1"/>
      <c r="N898" s="1"/>
      <c r="O898" s="1"/>
      <c r="P898" s="1"/>
      <c r="Q898" s="1"/>
      <c r="R898" s="1"/>
      <c r="S898" s="1"/>
      <c r="T898" s="1"/>
    </row>
    <row r="899" ht="15.75" customHeight="1">
      <c r="A899" s="1"/>
      <c r="B899" s="1"/>
      <c r="C899" s="1"/>
      <c r="D899" s="1"/>
      <c r="E899" s="1"/>
      <c r="F899" s="1"/>
      <c r="G899" s="1"/>
      <c r="H899" s="1"/>
      <c r="I899" s="1"/>
      <c r="J899" s="1"/>
      <c r="K899" s="1"/>
      <c r="L899" s="1"/>
      <c r="M899" s="1"/>
      <c r="N899" s="1"/>
      <c r="O899" s="1"/>
      <c r="P899" s="1"/>
      <c r="Q899" s="1"/>
      <c r="R899" s="1"/>
      <c r="S899" s="1"/>
      <c r="T899" s="1"/>
    </row>
    <row r="900" ht="15.75" customHeight="1">
      <c r="A900" s="1"/>
      <c r="B900" s="1"/>
      <c r="C900" s="1"/>
      <c r="D900" s="1"/>
      <c r="E900" s="1"/>
      <c r="F900" s="1"/>
      <c r="G900" s="1"/>
      <c r="H900" s="1"/>
      <c r="I900" s="1"/>
      <c r="J900" s="1"/>
      <c r="K900" s="1"/>
      <c r="L900" s="1"/>
      <c r="M900" s="1"/>
      <c r="N900" s="1"/>
      <c r="O900" s="1"/>
      <c r="P900" s="1"/>
      <c r="Q900" s="1"/>
      <c r="R900" s="1"/>
      <c r="S900" s="1"/>
      <c r="T900" s="1"/>
    </row>
    <row r="901" ht="15.75" customHeight="1">
      <c r="A901" s="1"/>
      <c r="B901" s="1"/>
      <c r="C901" s="1"/>
      <c r="D901" s="1"/>
      <c r="E901" s="1"/>
      <c r="F901" s="1"/>
      <c r="G901" s="1"/>
      <c r="H901" s="1"/>
      <c r="I901" s="1"/>
      <c r="J901" s="1"/>
      <c r="K901" s="1"/>
      <c r="L901" s="1"/>
      <c r="M901" s="1"/>
      <c r="N901" s="1"/>
      <c r="O901" s="1"/>
      <c r="P901" s="1"/>
      <c r="Q901" s="1"/>
      <c r="R901" s="1"/>
      <c r="S901" s="1"/>
      <c r="T901" s="1"/>
    </row>
    <row r="902" ht="15.75" customHeight="1">
      <c r="A902" s="1"/>
      <c r="B902" s="1"/>
      <c r="C902" s="1"/>
      <c r="D902" s="1"/>
      <c r="E902" s="1"/>
      <c r="F902" s="1"/>
      <c r="G902" s="1"/>
      <c r="H902" s="1"/>
      <c r="I902" s="1"/>
      <c r="J902" s="1"/>
      <c r="K902" s="1"/>
      <c r="L902" s="1"/>
      <c r="M902" s="1"/>
      <c r="N902" s="1"/>
      <c r="O902" s="1"/>
      <c r="P902" s="1"/>
      <c r="Q902" s="1"/>
      <c r="R902" s="1"/>
      <c r="S902" s="1"/>
      <c r="T902" s="1"/>
    </row>
    <row r="903" ht="15.75" customHeight="1">
      <c r="A903" s="1"/>
      <c r="B903" s="1"/>
      <c r="C903" s="1"/>
      <c r="D903" s="1"/>
      <c r="E903" s="1"/>
      <c r="F903" s="1"/>
      <c r="G903" s="1"/>
      <c r="H903" s="1"/>
      <c r="I903" s="1"/>
      <c r="J903" s="1"/>
      <c r="K903" s="1"/>
      <c r="L903" s="1"/>
      <c r="M903" s="1"/>
      <c r="N903" s="1"/>
      <c r="O903" s="1"/>
      <c r="P903" s="1"/>
      <c r="Q903" s="1"/>
      <c r="R903" s="1"/>
      <c r="S903" s="1"/>
      <c r="T903" s="1"/>
    </row>
    <row r="904" ht="15.75" customHeight="1">
      <c r="A904" s="1"/>
      <c r="B904" s="1"/>
      <c r="C904" s="1"/>
      <c r="D904" s="1"/>
      <c r="E904" s="1"/>
      <c r="F904" s="1"/>
      <c r="G904" s="1"/>
      <c r="H904" s="1"/>
      <c r="I904" s="1"/>
      <c r="J904" s="1"/>
      <c r="K904" s="1"/>
      <c r="L904" s="1"/>
      <c r="M904" s="1"/>
      <c r="N904" s="1"/>
      <c r="O904" s="1"/>
      <c r="P904" s="1"/>
      <c r="Q904" s="1"/>
      <c r="R904" s="1"/>
      <c r="S904" s="1"/>
      <c r="T904" s="1"/>
    </row>
    <row r="905" ht="15.75" customHeight="1">
      <c r="A905" s="1"/>
      <c r="B905" s="1"/>
      <c r="C905" s="1"/>
      <c r="D905" s="1"/>
      <c r="E905" s="1"/>
      <c r="F905" s="1"/>
      <c r="G905" s="1"/>
      <c r="H905" s="1"/>
      <c r="I905" s="1"/>
      <c r="J905" s="1"/>
      <c r="K905" s="1"/>
      <c r="L905" s="1"/>
      <c r="M905" s="1"/>
      <c r="N905" s="1"/>
      <c r="O905" s="1"/>
      <c r="P905" s="1"/>
      <c r="Q905" s="1"/>
      <c r="R905" s="1"/>
      <c r="S905" s="1"/>
      <c r="T905" s="1"/>
    </row>
    <row r="906" ht="15.75" customHeight="1">
      <c r="A906" s="1"/>
      <c r="B906" s="1"/>
      <c r="C906" s="1"/>
      <c r="D906" s="1"/>
      <c r="E906" s="1"/>
      <c r="F906" s="1"/>
      <c r="G906" s="1"/>
      <c r="H906" s="1"/>
      <c r="I906" s="1"/>
      <c r="J906" s="1"/>
      <c r="K906" s="1"/>
      <c r="L906" s="1"/>
      <c r="M906" s="1"/>
      <c r="N906" s="1"/>
      <c r="O906" s="1"/>
      <c r="P906" s="1"/>
      <c r="Q906" s="1"/>
      <c r="R906" s="1"/>
      <c r="S906" s="1"/>
      <c r="T906" s="1"/>
    </row>
    <row r="907" ht="15.75" customHeight="1">
      <c r="A907" s="1"/>
      <c r="B907" s="1"/>
      <c r="C907" s="1"/>
      <c r="D907" s="1"/>
      <c r="E907" s="1"/>
      <c r="F907" s="1"/>
      <c r="G907" s="1"/>
      <c r="H907" s="1"/>
      <c r="I907" s="1"/>
      <c r="J907" s="1"/>
      <c r="K907" s="1"/>
      <c r="L907" s="1"/>
      <c r="M907" s="1"/>
      <c r="N907" s="1"/>
      <c r="O907" s="1"/>
      <c r="P907" s="1"/>
      <c r="Q907" s="1"/>
      <c r="R907" s="1"/>
      <c r="S907" s="1"/>
      <c r="T907" s="1"/>
    </row>
    <row r="908" ht="15.75" customHeight="1">
      <c r="A908" s="1"/>
      <c r="B908" s="1"/>
      <c r="C908" s="1"/>
      <c r="D908" s="1"/>
      <c r="E908" s="1"/>
      <c r="F908" s="1"/>
      <c r="G908" s="1"/>
      <c r="H908" s="1"/>
      <c r="I908" s="1"/>
      <c r="J908" s="1"/>
      <c r="K908" s="1"/>
      <c r="L908" s="1"/>
      <c r="M908" s="1"/>
      <c r="N908" s="1"/>
      <c r="O908" s="1"/>
      <c r="P908" s="1"/>
      <c r="Q908" s="1"/>
      <c r="R908" s="1"/>
      <c r="S908" s="1"/>
      <c r="T908" s="1"/>
    </row>
    <row r="909" ht="15.75" customHeight="1">
      <c r="A909" s="1"/>
      <c r="B909" s="1"/>
      <c r="C909" s="1"/>
      <c r="D909" s="1"/>
      <c r="E909" s="1"/>
      <c r="F909" s="1"/>
      <c r="G909" s="1"/>
      <c r="H909" s="1"/>
      <c r="I909" s="1"/>
      <c r="J909" s="1"/>
      <c r="K909" s="1"/>
      <c r="L909" s="1"/>
      <c r="M909" s="1"/>
      <c r="N909" s="1"/>
      <c r="O909" s="1"/>
      <c r="P909" s="1"/>
      <c r="Q909" s="1"/>
      <c r="R909" s="1"/>
      <c r="S909" s="1"/>
      <c r="T909" s="1"/>
    </row>
    <row r="910" ht="15.75" customHeight="1">
      <c r="A910" s="1"/>
      <c r="B910" s="1"/>
      <c r="C910" s="1"/>
      <c r="D910" s="1"/>
      <c r="E910" s="1"/>
      <c r="F910" s="1"/>
      <c r="G910" s="1"/>
      <c r="H910" s="1"/>
      <c r="I910" s="1"/>
      <c r="J910" s="1"/>
      <c r="K910" s="1"/>
      <c r="L910" s="1"/>
      <c r="M910" s="1"/>
      <c r="N910" s="1"/>
      <c r="O910" s="1"/>
      <c r="P910" s="1"/>
      <c r="Q910" s="1"/>
      <c r="R910" s="1"/>
      <c r="S910" s="1"/>
      <c r="T910" s="1"/>
    </row>
    <row r="911" ht="15.75" customHeight="1">
      <c r="A911" s="1"/>
      <c r="B911" s="1"/>
      <c r="C911" s="1"/>
      <c r="D911" s="1"/>
      <c r="E911" s="1"/>
      <c r="F911" s="1"/>
      <c r="G911" s="1"/>
      <c r="H911" s="1"/>
      <c r="I911" s="1"/>
      <c r="J911" s="1"/>
      <c r="K911" s="1"/>
      <c r="L911" s="1"/>
      <c r="M911" s="1"/>
      <c r="N911" s="1"/>
      <c r="O911" s="1"/>
      <c r="P911" s="1"/>
      <c r="Q911" s="1"/>
      <c r="R911" s="1"/>
      <c r="S911" s="1"/>
      <c r="T911" s="1"/>
    </row>
    <row r="912" ht="15.75" customHeight="1">
      <c r="A912" s="1"/>
      <c r="B912" s="1"/>
      <c r="C912" s="1"/>
      <c r="D912" s="1"/>
      <c r="E912" s="1"/>
      <c r="F912" s="1"/>
      <c r="G912" s="1"/>
      <c r="H912" s="1"/>
      <c r="I912" s="1"/>
      <c r="J912" s="1"/>
      <c r="K912" s="1"/>
      <c r="L912" s="1"/>
      <c r="M912" s="1"/>
      <c r="N912" s="1"/>
      <c r="O912" s="1"/>
      <c r="P912" s="1"/>
      <c r="Q912" s="1"/>
      <c r="R912" s="1"/>
      <c r="S912" s="1"/>
      <c r="T912" s="1"/>
    </row>
    <row r="913" ht="15.75" customHeight="1">
      <c r="A913" s="1"/>
      <c r="B913" s="1"/>
      <c r="C913" s="1"/>
      <c r="D913" s="1"/>
      <c r="E913" s="1"/>
      <c r="F913" s="1"/>
      <c r="G913" s="1"/>
      <c r="H913" s="1"/>
      <c r="I913" s="1"/>
      <c r="J913" s="1"/>
      <c r="K913" s="1"/>
      <c r="L913" s="1"/>
      <c r="M913" s="1"/>
      <c r="N913" s="1"/>
      <c r="O913" s="1"/>
      <c r="P913" s="1"/>
      <c r="Q913" s="1"/>
      <c r="R913" s="1"/>
      <c r="S913" s="1"/>
      <c r="T913" s="1"/>
    </row>
    <row r="914" ht="15.75" customHeight="1">
      <c r="A914" s="1"/>
      <c r="B914" s="1"/>
      <c r="C914" s="1"/>
      <c r="D914" s="1"/>
      <c r="E914" s="1"/>
      <c r="F914" s="1"/>
      <c r="G914" s="1"/>
      <c r="H914" s="1"/>
      <c r="I914" s="1"/>
      <c r="J914" s="1"/>
      <c r="K914" s="1"/>
      <c r="L914" s="1"/>
      <c r="M914" s="1"/>
      <c r="N914" s="1"/>
      <c r="O914" s="1"/>
      <c r="P914" s="1"/>
      <c r="Q914" s="1"/>
      <c r="R914" s="1"/>
      <c r="S914" s="1"/>
      <c r="T914" s="1"/>
    </row>
    <row r="915" ht="15.75" customHeight="1">
      <c r="A915" s="1"/>
      <c r="B915" s="1"/>
      <c r="C915" s="1"/>
      <c r="D915" s="1"/>
      <c r="E915" s="1"/>
      <c r="F915" s="1"/>
      <c r="G915" s="1"/>
      <c r="H915" s="1"/>
      <c r="I915" s="1"/>
      <c r="J915" s="1"/>
      <c r="K915" s="1"/>
      <c r="L915" s="1"/>
      <c r="M915" s="1"/>
      <c r="N915" s="1"/>
      <c r="O915" s="1"/>
      <c r="P915" s="1"/>
      <c r="Q915" s="1"/>
      <c r="R915" s="1"/>
      <c r="S915" s="1"/>
      <c r="T915" s="1"/>
    </row>
    <row r="916" ht="15.75" customHeight="1">
      <c r="A916" s="1"/>
      <c r="B916" s="1"/>
      <c r="C916" s="1"/>
      <c r="D916" s="1"/>
      <c r="E916" s="1"/>
      <c r="F916" s="1"/>
      <c r="G916" s="1"/>
      <c r="H916" s="1"/>
      <c r="I916" s="1"/>
      <c r="J916" s="1"/>
      <c r="K916" s="1"/>
      <c r="L916" s="1"/>
      <c r="M916" s="1"/>
      <c r="N916" s="1"/>
      <c r="O916" s="1"/>
      <c r="P916" s="1"/>
      <c r="Q916" s="1"/>
      <c r="R916" s="1"/>
      <c r="S916" s="1"/>
      <c r="T916" s="1"/>
    </row>
    <row r="917" ht="15.75" customHeight="1">
      <c r="A917" s="1"/>
      <c r="B917" s="1"/>
      <c r="C917" s="1"/>
      <c r="D917" s="1"/>
      <c r="E917" s="1"/>
      <c r="F917" s="1"/>
      <c r="G917" s="1"/>
      <c r="H917" s="1"/>
      <c r="I917" s="1"/>
      <c r="J917" s="1"/>
      <c r="K917" s="1"/>
      <c r="L917" s="1"/>
      <c r="M917" s="1"/>
      <c r="N917" s="1"/>
      <c r="O917" s="1"/>
      <c r="P917" s="1"/>
      <c r="Q917" s="1"/>
      <c r="R917" s="1"/>
      <c r="S917" s="1"/>
      <c r="T917" s="1"/>
    </row>
    <row r="918" ht="15.75" customHeight="1">
      <c r="A918" s="1"/>
      <c r="B918" s="1"/>
      <c r="C918" s="1"/>
      <c r="D918" s="1"/>
      <c r="E918" s="1"/>
      <c r="F918" s="1"/>
      <c r="G918" s="1"/>
      <c r="H918" s="1"/>
      <c r="I918" s="1"/>
      <c r="J918" s="1"/>
      <c r="K918" s="1"/>
      <c r="L918" s="1"/>
      <c r="M918" s="1"/>
      <c r="N918" s="1"/>
      <c r="O918" s="1"/>
      <c r="P918" s="1"/>
      <c r="Q918" s="1"/>
      <c r="R918" s="1"/>
      <c r="S918" s="1"/>
      <c r="T918" s="1"/>
    </row>
    <row r="919" ht="15.75" customHeight="1">
      <c r="A919" s="1"/>
      <c r="B919" s="1"/>
      <c r="C919" s="1"/>
      <c r="D919" s="1"/>
      <c r="E919" s="1"/>
      <c r="F919" s="1"/>
      <c r="G919" s="1"/>
      <c r="H919" s="1"/>
      <c r="I919" s="1"/>
      <c r="J919" s="1"/>
      <c r="K919" s="1"/>
      <c r="L919" s="1"/>
      <c r="M919" s="1"/>
      <c r="N919" s="1"/>
      <c r="O919" s="1"/>
      <c r="P919" s="1"/>
      <c r="Q919" s="1"/>
      <c r="R919" s="1"/>
      <c r="S919" s="1"/>
      <c r="T919" s="1"/>
    </row>
    <row r="920" ht="15.75" customHeight="1">
      <c r="A920" s="1"/>
      <c r="B920" s="1"/>
      <c r="C920" s="1"/>
      <c r="D920" s="1"/>
      <c r="E920" s="1"/>
      <c r="F920" s="1"/>
      <c r="G920" s="1"/>
      <c r="H920" s="1"/>
      <c r="I920" s="1"/>
      <c r="J920" s="1"/>
      <c r="K920" s="1"/>
      <c r="L920" s="1"/>
      <c r="M920" s="1"/>
      <c r="N920" s="1"/>
      <c r="O920" s="1"/>
      <c r="P920" s="1"/>
      <c r="Q920" s="1"/>
      <c r="R920" s="1"/>
      <c r="S920" s="1"/>
      <c r="T920" s="1"/>
    </row>
    <row r="921" ht="15.75" customHeight="1">
      <c r="A921" s="1"/>
      <c r="B921" s="1"/>
      <c r="C921" s="1"/>
      <c r="D921" s="1"/>
      <c r="E921" s="1"/>
      <c r="F921" s="1"/>
      <c r="G921" s="1"/>
      <c r="H921" s="1"/>
      <c r="I921" s="1"/>
      <c r="J921" s="1"/>
      <c r="K921" s="1"/>
      <c r="L921" s="1"/>
      <c r="M921" s="1"/>
      <c r="N921" s="1"/>
      <c r="O921" s="1"/>
      <c r="P921" s="1"/>
      <c r="Q921" s="1"/>
      <c r="R921" s="1"/>
      <c r="S921" s="1"/>
      <c r="T921" s="1"/>
    </row>
    <row r="922" ht="15.75" customHeight="1">
      <c r="A922" s="1"/>
      <c r="B922" s="1"/>
      <c r="C922" s="1"/>
      <c r="D922" s="1"/>
      <c r="E922" s="1"/>
      <c r="F922" s="1"/>
      <c r="G922" s="1"/>
      <c r="H922" s="1"/>
      <c r="I922" s="1"/>
      <c r="J922" s="1"/>
      <c r="K922" s="1"/>
      <c r="L922" s="1"/>
      <c r="M922" s="1"/>
      <c r="N922" s="1"/>
      <c r="O922" s="1"/>
      <c r="P922" s="1"/>
      <c r="Q922" s="1"/>
      <c r="R922" s="1"/>
      <c r="S922" s="1"/>
      <c r="T922" s="1"/>
    </row>
    <row r="923" ht="15.75" customHeight="1">
      <c r="A923" s="1"/>
      <c r="B923" s="1"/>
      <c r="C923" s="1"/>
      <c r="D923" s="1"/>
      <c r="E923" s="1"/>
      <c r="F923" s="1"/>
      <c r="G923" s="1"/>
      <c r="H923" s="1"/>
      <c r="I923" s="1"/>
      <c r="J923" s="1"/>
      <c r="K923" s="1"/>
      <c r="L923" s="1"/>
      <c r="M923" s="1"/>
      <c r="N923" s="1"/>
      <c r="O923" s="1"/>
      <c r="P923" s="1"/>
      <c r="Q923" s="1"/>
      <c r="R923" s="1"/>
      <c r="S923" s="1"/>
      <c r="T923" s="1"/>
    </row>
    <row r="924" ht="15.75" customHeight="1">
      <c r="A924" s="1"/>
      <c r="B924" s="1"/>
      <c r="C924" s="1"/>
      <c r="D924" s="1"/>
      <c r="E924" s="1"/>
      <c r="F924" s="1"/>
      <c r="G924" s="1"/>
      <c r="H924" s="1"/>
      <c r="I924" s="1"/>
      <c r="J924" s="1"/>
      <c r="K924" s="1"/>
      <c r="L924" s="1"/>
      <c r="M924" s="1"/>
      <c r="N924" s="1"/>
      <c r="O924" s="1"/>
      <c r="P924" s="1"/>
      <c r="Q924" s="1"/>
      <c r="R924" s="1"/>
      <c r="S924" s="1"/>
      <c r="T924" s="1"/>
    </row>
    <row r="925" ht="15.75" customHeight="1">
      <c r="A925" s="1"/>
      <c r="B925" s="1"/>
      <c r="C925" s="1"/>
      <c r="D925" s="1"/>
      <c r="E925" s="1"/>
      <c r="F925" s="1"/>
      <c r="G925" s="1"/>
      <c r="H925" s="1"/>
      <c r="I925" s="1"/>
      <c r="J925" s="1"/>
      <c r="K925" s="1"/>
      <c r="L925" s="1"/>
      <c r="M925" s="1"/>
      <c r="N925" s="1"/>
      <c r="O925" s="1"/>
      <c r="P925" s="1"/>
      <c r="Q925" s="1"/>
      <c r="R925" s="1"/>
      <c r="S925" s="1"/>
      <c r="T925" s="1"/>
    </row>
    <row r="926" ht="15.75" customHeight="1">
      <c r="A926" s="1"/>
      <c r="B926" s="1"/>
      <c r="C926" s="1"/>
      <c r="D926" s="1"/>
      <c r="E926" s="1"/>
      <c r="F926" s="1"/>
      <c r="G926" s="1"/>
      <c r="H926" s="1"/>
      <c r="I926" s="1"/>
      <c r="J926" s="1"/>
      <c r="K926" s="1"/>
      <c r="L926" s="1"/>
      <c r="M926" s="1"/>
      <c r="N926" s="1"/>
      <c r="O926" s="1"/>
      <c r="P926" s="1"/>
      <c r="Q926" s="1"/>
      <c r="R926" s="1"/>
      <c r="S926" s="1"/>
      <c r="T926" s="1"/>
    </row>
    <row r="927" ht="15.75" customHeight="1">
      <c r="A927" s="1"/>
      <c r="B927" s="1"/>
      <c r="C927" s="1"/>
      <c r="D927" s="1"/>
      <c r="E927" s="1"/>
      <c r="F927" s="1"/>
      <c r="G927" s="1"/>
      <c r="H927" s="1"/>
      <c r="I927" s="1"/>
      <c r="J927" s="1"/>
      <c r="K927" s="1"/>
      <c r="L927" s="1"/>
      <c r="M927" s="1"/>
      <c r="N927" s="1"/>
      <c r="O927" s="1"/>
      <c r="P927" s="1"/>
      <c r="Q927" s="1"/>
      <c r="R927" s="1"/>
      <c r="S927" s="1"/>
      <c r="T927" s="1"/>
    </row>
    <row r="928" ht="15.75" customHeight="1">
      <c r="A928" s="1"/>
      <c r="B928" s="1"/>
      <c r="C928" s="1"/>
      <c r="D928" s="1"/>
      <c r="E928" s="1"/>
      <c r="F928" s="1"/>
      <c r="G928" s="1"/>
      <c r="H928" s="1"/>
      <c r="I928" s="1"/>
      <c r="J928" s="1"/>
      <c r="K928" s="1"/>
      <c r="L928" s="1"/>
      <c r="M928" s="1"/>
      <c r="N928" s="1"/>
      <c r="O928" s="1"/>
      <c r="P928" s="1"/>
      <c r="Q928" s="1"/>
      <c r="R928" s="1"/>
      <c r="S928" s="1"/>
      <c r="T928" s="1"/>
    </row>
    <row r="929" ht="15.75" customHeight="1">
      <c r="A929" s="1"/>
      <c r="B929" s="1"/>
      <c r="C929" s="1"/>
      <c r="D929" s="1"/>
      <c r="E929" s="1"/>
      <c r="F929" s="1"/>
      <c r="G929" s="1"/>
      <c r="H929" s="1"/>
      <c r="I929" s="1"/>
      <c r="J929" s="1"/>
      <c r="K929" s="1"/>
      <c r="L929" s="1"/>
      <c r="M929" s="1"/>
      <c r="N929" s="1"/>
      <c r="O929" s="1"/>
      <c r="P929" s="1"/>
      <c r="Q929" s="1"/>
      <c r="R929" s="1"/>
      <c r="S929" s="1"/>
      <c r="T929" s="1"/>
    </row>
    <row r="930" ht="15.75" customHeight="1">
      <c r="A930" s="1"/>
      <c r="B930" s="1"/>
      <c r="C930" s="1"/>
      <c r="D930" s="1"/>
      <c r="E930" s="1"/>
      <c r="F930" s="1"/>
      <c r="G930" s="1"/>
      <c r="H930" s="1"/>
      <c r="I930" s="1"/>
      <c r="J930" s="1"/>
      <c r="K930" s="1"/>
      <c r="L930" s="1"/>
      <c r="M930" s="1"/>
      <c r="N930" s="1"/>
      <c r="O930" s="1"/>
      <c r="P930" s="1"/>
      <c r="Q930" s="1"/>
      <c r="R930" s="1"/>
      <c r="S930" s="1"/>
      <c r="T930" s="1"/>
    </row>
    <row r="931" ht="15.75" customHeight="1">
      <c r="A931" s="1"/>
      <c r="B931" s="1"/>
      <c r="C931" s="1"/>
      <c r="D931" s="1"/>
      <c r="E931" s="1"/>
      <c r="F931" s="1"/>
      <c r="G931" s="1"/>
      <c r="H931" s="1"/>
      <c r="I931" s="1"/>
      <c r="J931" s="1"/>
      <c r="K931" s="1"/>
      <c r="L931" s="1"/>
      <c r="M931" s="1"/>
      <c r="N931" s="1"/>
      <c r="O931" s="1"/>
      <c r="P931" s="1"/>
      <c r="Q931" s="1"/>
      <c r="R931" s="1"/>
      <c r="S931" s="1"/>
      <c r="T931" s="1"/>
    </row>
    <row r="932" ht="15.75" customHeight="1">
      <c r="A932" s="1"/>
      <c r="B932" s="1"/>
      <c r="C932" s="1"/>
      <c r="D932" s="1"/>
      <c r="E932" s="1"/>
      <c r="F932" s="1"/>
      <c r="G932" s="1"/>
      <c r="H932" s="1"/>
      <c r="I932" s="1"/>
      <c r="J932" s="1"/>
      <c r="K932" s="1"/>
      <c r="L932" s="1"/>
      <c r="M932" s="1"/>
      <c r="N932" s="1"/>
      <c r="O932" s="1"/>
      <c r="P932" s="1"/>
      <c r="Q932" s="1"/>
      <c r="R932" s="1"/>
      <c r="S932" s="1"/>
      <c r="T932" s="1"/>
    </row>
    <row r="933" ht="15.75" customHeight="1">
      <c r="A933" s="1"/>
      <c r="B933" s="1"/>
      <c r="C933" s="1"/>
      <c r="D933" s="1"/>
      <c r="E933" s="1"/>
      <c r="F933" s="1"/>
      <c r="G933" s="1"/>
      <c r="H933" s="1"/>
      <c r="I933" s="1"/>
      <c r="J933" s="1"/>
      <c r="K933" s="1"/>
      <c r="L933" s="1"/>
      <c r="M933" s="1"/>
      <c r="N933" s="1"/>
      <c r="O933" s="1"/>
      <c r="P933" s="1"/>
      <c r="Q933" s="1"/>
      <c r="R933" s="1"/>
      <c r="S933" s="1"/>
      <c r="T933" s="1"/>
    </row>
    <row r="934" ht="15.75" customHeight="1">
      <c r="A934" s="1"/>
      <c r="B934" s="1"/>
      <c r="C934" s="1"/>
      <c r="D934" s="1"/>
      <c r="E934" s="1"/>
      <c r="F934" s="1"/>
      <c r="G934" s="1"/>
      <c r="H934" s="1"/>
      <c r="I934" s="1"/>
      <c r="J934" s="1"/>
      <c r="K934" s="1"/>
      <c r="L934" s="1"/>
      <c r="M934" s="1"/>
      <c r="N934" s="1"/>
      <c r="O934" s="1"/>
      <c r="P934" s="1"/>
      <c r="Q934" s="1"/>
      <c r="R934" s="1"/>
      <c r="S934" s="1"/>
      <c r="T934" s="1"/>
    </row>
    <row r="935" ht="15.75" customHeight="1">
      <c r="A935" s="1"/>
      <c r="B935" s="1"/>
      <c r="C935" s="1"/>
      <c r="D935" s="1"/>
      <c r="E935" s="1"/>
      <c r="F935" s="1"/>
      <c r="G935" s="1"/>
      <c r="H935" s="1"/>
      <c r="I935" s="1"/>
      <c r="J935" s="1"/>
      <c r="K935" s="1"/>
      <c r="L935" s="1"/>
      <c r="M935" s="1"/>
      <c r="N935" s="1"/>
      <c r="O935" s="1"/>
      <c r="P935" s="1"/>
      <c r="Q935" s="1"/>
      <c r="R935" s="1"/>
      <c r="S935" s="1"/>
      <c r="T935" s="1"/>
    </row>
    <row r="936" ht="15.75" customHeight="1">
      <c r="A936" s="1"/>
      <c r="B936" s="1"/>
      <c r="C936" s="1"/>
      <c r="D936" s="1"/>
      <c r="E936" s="1"/>
      <c r="F936" s="1"/>
      <c r="G936" s="1"/>
      <c r="H936" s="1"/>
      <c r="I936" s="1"/>
      <c r="J936" s="1"/>
      <c r="K936" s="1"/>
      <c r="L936" s="1"/>
      <c r="M936" s="1"/>
      <c r="N936" s="1"/>
      <c r="O936" s="1"/>
      <c r="P936" s="1"/>
      <c r="Q936" s="1"/>
      <c r="R936" s="1"/>
      <c r="S936" s="1"/>
      <c r="T936" s="1"/>
    </row>
    <row r="937" ht="15.75" customHeight="1">
      <c r="A937" s="1"/>
      <c r="B937" s="1"/>
      <c r="C937" s="1"/>
      <c r="D937" s="1"/>
      <c r="E937" s="1"/>
      <c r="F937" s="1"/>
      <c r="G937" s="1"/>
      <c r="H937" s="1"/>
      <c r="I937" s="1"/>
      <c r="J937" s="1"/>
      <c r="K937" s="1"/>
      <c r="L937" s="1"/>
      <c r="M937" s="1"/>
      <c r="N937" s="1"/>
      <c r="O937" s="1"/>
      <c r="P937" s="1"/>
      <c r="Q937" s="1"/>
      <c r="R937" s="1"/>
      <c r="S937" s="1"/>
      <c r="T937" s="1"/>
    </row>
    <row r="938" ht="15.75" customHeight="1">
      <c r="A938" s="1"/>
      <c r="B938" s="1"/>
      <c r="C938" s="1"/>
      <c r="D938" s="1"/>
      <c r="E938" s="1"/>
      <c r="F938" s="1"/>
      <c r="G938" s="1"/>
      <c r="H938" s="1"/>
      <c r="I938" s="1"/>
      <c r="J938" s="1"/>
      <c r="K938" s="1"/>
      <c r="L938" s="1"/>
      <c r="M938" s="1"/>
      <c r="N938" s="1"/>
      <c r="O938" s="1"/>
      <c r="P938" s="1"/>
      <c r="Q938" s="1"/>
      <c r="R938" s="1"/>
      <c r="S938" s="1"/>
      <c r="T938" s="1"/>
    </row>
    <row r="939" ht="15.75" customHeight="1">
      <c r="A939" s="1"/>
      <c r="B939" s="1"/>
      <c r="C939" s="1"/>
      <c r="D939" s="1"/>
      <c r="E939" s="1"/>
      <c r="F939" s="1"/>
      <c r="G939" s="1"/>
      <c r="H939" s="1"/>
      <c r="I939" s="1"/>
      <c r="J939" s="1"/>
      <c r="K939" s="1"/>
      <c r="L939" s="1"/>
      <c r="M939" s="1"/>
      <c r="N939" s="1"/>
      <c r="O939" s="1"/>
      <c r="P939" s="1"/>
      <c r="Q939" s="1"/>
      <c r="R939" s="1"/>
      <c r="S939" s="1"/>
      <c r="T939" s="1"/>
    </row>
    <row r="940" ht="15.75" customHeight="1">
      <c r="A940" s="1"/>
      <c r="B940" s="1"/>
      <c r="C940" s="1"/>
      <c r="D940" s="1"/>
      <c r="E940" s="1"/>
      <c r="F940" s="1"/>
      <c r="G940" s="1"/>
      <c r="H940" s="1"/>
      <c r="I940" s="1"/>
      <c r="J940" s="1"/>
      <c r="K940" s="1"/>
      <c r="L940" s="1"/>
      <c r="M940" s="1"/>
      <c r="N940" s="1"/>
      <c r="O940" s="1"/>
      <c r="P940" s="1"/>
      <c r="Q940" s="1"/>
      <c r="R940" s="1"/>
      <c r="S940" s="1"/>
      <c r="T940" s="1"/>
    </row>
    <row r="941" ht="15.75" customHeight="1">
      <c r="A941" s="1"/>
      <c r="B941" s="1"/>
      <c r="C941" s="1"/>
      <c r="D941" s="1"/>
      <c r="E941" s="1"/>
      <c r="F941" s="1"/>
      <c r="G941" s="1"/>
      <c r="H941" s="1"/>
      <c r="I941" s="1"/>
      <c r="J941" s="1"/>
      <c r="K941" s="1"/>
      <c r="L941" s="1"/>
      <c r="M941" s="1"/>
      <c r="N941" s="1"/>
      <c r="O941" s="1"/>
      <c r="P941" s="1"/>
      <c r="Q941" s="1"/>
      <c r="R941" s="1"/>
      <c r="S941" s="1"/>
      <c r="T941" s="1"/>
    </row>
    <row r="942" ht="15.75" customHeight="1">
      <c r="A942" s="1"/>
      <c r="B942" s="1"/>
      <c r="C942" s="1"/>
      <c r="D942" s="1"/>
      <c r="E942" s="1"/>
      <c r="F942" s="1"/>
      <c r="G942" s="1"/>
      <c r="H942" s="1"/>
      <c r="I942" s="1"/>
      <c r="J942" s="1"/>
      <c r="K942" s="1"/>
      <c r="L942" s="1"/>
      <c r="M942" s="1"/>
      <c r="N942" s="1"/>
      <c r="O942" s="1"/>
      <c r="P942" s="1"/>
      <c r="Q942" s="1"/>
      <c r="R942" s="1"/>
      <c r="S942" s="1"/>
      <c r="T942" s="1"/>
    </row>
    <row r="943" ht="15.75" customHeight="1">
      <c r="A943" s="1"/>
      <c r="B943" s="1"/>
      <c r="C943" s="1"/>
      <c r="D943" s="1"/>
      <c r="E943" s="1"/>
      <c r="F943" s="1"/>
      <c r="G943" s="1"/>
      <c r="H943" s="1"/>
      <c r="I943" s="1"/>
      <c r="J943" s="1"/>
      <c r="K943" s="1"/>
      <c r="L943" s="1"/>
      <c r="M943" s="1"/>
      <c r="N943" s="1"/>
      <c r="O943" s="1"/>
      <c r="P943" s="1"/>
      <c r="Q943" s="1"/>
      <c r="R943" s="1"/>
      <c r="S943" s="1"/>
      <c r="T943" s="1"/>
    </row>
    <row r="944" ht="15.75" customHeight="1">
      <c r="A944" s="1"/>
      <c r="B944" s="1"/>
      <c r="C944" s="1"/>
      <c r="D944" s="1"/>
      <c r="E944" s="1"/>
      <c r="F944" s="1"/>
      <c r="G944" s="1"/>
      <c r="H944" s="1"/>
      <c r="I944" s="1"/>
      <c r="J944" s="1"/>
      <c r="K944" s="1"/>
      <c r="L944" s="1"/>
      <c r="M944" s="1"/>
      <c r="N944" s="1"/>
      <c r="O944" s="1"/>
      <c r="P944" s="1"/>
      <c r="Q944" s="1"/>
      <c r="R944" s="1"/>
      <c r="S944" s="1"/>
      <c r="T944" s="1"/>
    </row>
    <row r="945" ht="15.75" customHeight="1">
      <c r="A945" s="1"/>
      <c r="B945" s="1"/>
      <c r="C945" s="1"/>
      <c r="D945" s="1"/>
      <c r="E945" s="1"/>
      <c r="F945" s="1"/>
      <c r="G945" s="1"/>
      <c r="H945" s="1"/>
      <c r="I945" s="1"/>
      <c r="J945" s="1"/>
      <c r="K945" s="1"/>
      <c r="L945" s="1"/>
      <c r="M945" s="1"/>
      <c r="N945" s="1"/>
      <c r="O945" s="1"/>
      <c r="P945" s="1"/>
      <c r="Q945" s="1"/>
      <c r="R945" s="1"/>
      <c r="S945" s="1"/>
      <c r="T945" s="1"/>
    </row>
    <row r="946" ht="15.75" customHeight="1">
      <c r="A946" s="1"/>
      <c r="B946" s="1"/>
      <c r="C946" s="1"/>
      <c r="D946" s="1"/>
      <c r="E946" s="1"/>
      <c r="F946" s="1"/>
      <c r="G946" s="1"/>
      <c r="H946" s="1"/>
      <c r="I946" s="1"/>
      <c r="J946" s="1"/>
      <c r="K946" s="1"/>
      <c r="L946" s="1"/>
      <c r="M946" s="1"/>
      <c r="N946" s="1"/>
      <c r="O946" s="1"/>
      <c r="P946" s="1"/>
      <c r="Q946" s="1"/>
      <c r="R946" s="1"/>
      <c r="S946" s="1"/>
      <c r="T946" s="1"/>
    </row>
    <row r="947" ht="15.75" customHeight="1">
      <c r="A947" s="1"/>
      <c r="B947" s="1"/>
      <c r="C947" s="1"/>
      <c r="D947" s="1"/>
      <c r="E947" s="1"/>
      <c r="F947" s="1"/>
      <c r="G947" s="1"/>
      <c r="H947" s="1"/>
      <c r="I947" s="1"/>
      <c r="J947" s="1"/>
      <c r="K947" s="1"/>
      <c r="L947" s="1"/>
      <c r="M947" s="1"/>
      <c r="N947" s="1"/>
      <c r="O947" s="1"/>
      <c r="P947" s="1"/>
      <c r="Q947" s="1"/>
      <c r="R947" s="1"/>
      <c r="S947" s="1"/>
      <c r="T947" s="1"/>
    </row>
    <row r="948" ht="15.75" customHeight="1">
      <c r="A948" s="1"/>
      <c r="B948" s="1"/>
      <c r="C948" s="1"/>
      <c r="D948" s="1"/>
      <c r="E948" s="1"/>
      <c r="F948" s="1"/>
      <c r="G948" s="1"/>
      <c r="H948" s="1"/>
      <c r="I948" s="1"/>
      <c r="J948" s="1"/>
      <c r="K948" s="1"/>
      <c r="L948" s="1"/>
      <c r="M948" s="1"/>
      <c r="N948" s="1"/>
      <c r="O948" s="1"/>
      <c r="P948" s="1"/>
      <c r="Q948" s="1"/>
      <c r="R948" s="1"/>
      <c r="S948" s="1"/>
      <c r="T948" s="1"/>
    </row>
    <row r="949" ht="15.75" customHeight="1">
      <c r="A949" s="1"/>
      <c r="B949" s="1"/>
      <c r="C949" s="1"/>
      <c r="D949" s="1"/>
      <c r="E949" s="1"/>
      <c r="F949" s="1"/>
      <c r="G949" s="1"/>
      <c r="H949" s="1"/>
      <c r="I949" s="1"/>
      <c r="J949" s="1"/>
      <c r="K949" s="1"/>
      <c r="L949" s="1"/>
      <c r="M949" s="1"/>
      <c r="N949" s="1"/>
      <c r="O949" s="1"/>
      <c r="P949" s="1"/>
      <c r="Q949" s="1"/>
      <c r="R949" s="1"/>
      <c r="S949" s="1"/>
      <c r="T949" s="1"/>
    </row>
    <row r="950" ht="15.75" customHeight="1">
      <c r="A950" s="1"/>
      <c r="B950" s="1"/>
      <c r="C950" s="1"/>
      <c r="D950" s="1"/>
      <c r="E950" s="1"/>
      <c r="F950" s="1"/>
      <c r="G950" s="1"/>
      <c r="H950" s="1"/>
      <c r="I950" s="1"/>
      <c r="J950" s="1"/>
      <c r="K950" s="1"/>
      <c r="L950" s="1"/>
      <c r="M950" s="1"/>
      <c r="N950" s="1"/>
      <c r="O950" s="1"/>
      <c r="P950" s="1"/>
      <c r="Q950" s="1"/>
      <c r="R950" s="1"/>
      <c r="S950" s="1"/>
      <c r="T950" s="1"/>
    </row>
    <row r="951" ht="15.75" customHeight="1">
      <c r="A951" s="1"/>
      <c r="B951" s="1"/>
      <c r="C951" s="1"/>
      <c r="D951" s="1"/>
      <c r="E951" s="1"/>
      <c r="F951" s="1"/>
      <c r="G951" s="1"/>
      <c r="H951" s="1"/>
      <c r="I951" s="1"/>
      <c r="J951" s="1"/>
      <c r="K951" s="1"/>
      <c r="L951" s="1"/>
      <c r="M951" s="1"/>
      <c r="N951" s="1"/>
      <c r="O951" s="1"/>
      <c r="P951" s="1"/>
      <c r="Q951" s="1"/>
      <c r="R951" s="1"/>
      <c r="S951" s="1"/>
      <c r="T951" s="1"/>
    </row>
    <row r="952" ht="15.75" customHeight="1">
      <c r="A952" s="1"/>
      <c r="B952" s="1"/>
      <c r="C952" s="1"/>
      <c r="D952" s="1"/>
      <c r="E952" s="1"/>
      <c r="F952" s="1"/>
      <c r="G952" s="1"/>
      <c r="H952" s="1"/>
      <c r="I952" s="1"/>
      <c r="J952" s="1"/>
      <c r="K952" s="1"/>
      <c r="L952" s="1"/>
      <c r="M952" s="1"/>
      <c r="N952" s="1"/>
      <c r="O952" s="1"/>
      <c r="P952" s="1"/>
      <c r="Q952" s="1"/>
      <c r="R952" s="1"/>
      <c r="S952" s="1"/>
      <c r="T952" s="1"/>
    </row>
    <row r="953" ht="15.75" customHeight="1">
      <c r="A953" s="1"/>
      <c r="B953" s="1"/>
      <c r="C953" s="1"/>
      <c r="D953" s="1"/>
      <c r="E953" s="1"/>
      <c r="F953" s="1"/>
      <c r="G953" s="1"/>
      <c r="H953" s="1"/>
      <c r="I953" s="1"/>
      <c r="J953" s="1"/>
      <c r="K953" s="1"/>
      <c r="L953" s="1"/>
      <c r="M953" s="1"/>
      <c r="N953" s="1"/>
      <c r="O953" s="1"/>
      <c r="P953" s="1"/>
      <c r="Q953" s="1"/>
      <c r="R953" s="1"/>
      <c r="S953" s="1"/>
      <c r="T953" s="1"/>
    </row>
    <row r="954" ht="15.75" customHeight="1">
      <c r="A954" s="1"/>
      <c r="B954" s="1"/>
      <c r="C954" s="1"/>
      <c r="D954" s="1"/>
      <c r="E954" s="1"/>
      <c r="F954" s="1"/>
      <c r="G954" s="1"/>
      <c r="H954" s="1"/>
      <c r="I954" s="1"/>
      <c r="J954" s="1"/>
      <c r="K954" s="1"/>
      <c r="L954" s="1"/>
      <c r="M954" s="1"/>
      <c r="N954" s="1"/>
      <c r="O954" s="1"/>
      <c r="P954" s="1"/>
      <c r="Q954" s="1"/>
      <c r="R954" s="1"/>
      <c r="S954" s="1"/>
      <c r="T954" s="1"/>
    </row>
    <row r="955" ht="15.75" customHeight="1">
      <c r="A955" s="1"/>
      <c r="B955" s="1"/>
      <c r="C955" s="1"/>
      <c r="D955" s="1"/>
      <c r="E955" s="1"/>
      <c r="F955" s="1"/>
      <c r="G955" s="1"/>
      <c r="H955" s="1"/>
      <c r="I955" s="1"/>
      <c r="J955" s="1"/>
      <c r="K955" s="1"/>
      <c r="L955" s="1"/>
      <c r="M955" s="1"/>
      <c r="N955" s="1"/>
      <c r="O955" s="1"/>
      <c r="P955" s="1"/>
      <c r="Q955" s="1"/>
      <c r="R955" s="1"/>
      <c r="S955" s="1"/>
      <c r="T955" s="1"/>
    </row>
    <row r="956" ht="15.75" customHeight="1">
      <c r="A956" s="1"/>
      <c r="B956" s="1"/>
      <c r="C956" s="1"/>
      <c r="D956" s="1"/>
      <c r="E956" s="1"/>
      <c r="F956" s="1"/>
      <c r="G956" s="1"/>
      <c r="H956" s="1"/>
      <c r="I956" s="1"/>
      <c r="J956" s="1"/>
      <c r="K956" s="1"/>
      <c r="L956" s="1"/>
      <c r="M956" s="1"/>
      <c r="N956" s="1"/>
      <c r="O956" s="1"/>
      <c r="P956" s="1"/>
      <c r="Q956" s="1"/>
      <c r="R956" s="1"/>
      <c r="S956" s="1"/>
      <c r="T956" s="1"/>
    </row>
    <row r="957" ht="15.75" customHeight="1">
      <c r="A957" s="1"/>
      <c r="B957" s="1"/>
      <c r="C957" s="1"/>
      <c r="D957" s="1"/>
      <c r="E957" s="1"/>
      <c r="F957" s="1"/>
      <c r="G957" s="1"/>
      <c r="H957" s="1"/>
      <c r="I957" s="1"/>
      <c r="J957" s="1"/>
      <c r="K957" s="1"/>
      <c r="L957" s="1"/>
      <c r="M957" s="1"/>
      <c r="N957" s="1"/>
      <c r="O957" s="1"/>
      <c r="P957" s="1"/>
      <c r="Q957" s="1"/>
      <c r="R957" s="1"/>
      <c r="S957" s="1"/>
      <c r="T957" s="1"/>
    </row>
    <row r="958" ht="15.75" customHeight="1">
      <c r="A958" s="1"/>
      <c r="B958" s="1"/>
      <c r="C958" s="1"/>
      <c r="D958" s="1"/>
      <c r="E958" s="1"/>
      <c r="F958" s="1"/>
      <c r="G958" s="1"/>
      <c r="H958" s="1"/>
      <c r="I958" s="1"/>
      <c r="J958" s="1"/>
      <c r="K958" s="1"/>
      <c r="L958" s="1"/>
      <c r="M958" s="1"/>
      <c r="N958" s="1"/>
      <c r="O958" s="1"/>
      <c r="P958" s="1"/>
      <c r="Q958" s="1"/>
      <c r="R958" s="1"/>
      <c r="S958" s="1"/>
      <c r="T958" s="1"/>
    </row>
    <row r="959" ht="15.75" customHeight="1">
      <c r="A959" s="1"/>
      <c r="B959" s="1"/>
      <c r="C959" s="1"/>
      <c r="D959" s="1"/>
      <c r="E959" s="1"/>
      <c r="F959" s="1"/>
      <c r="G959" s="1"/>
      <c r="H959" s="1"/>
      <c r="I959" s="1"/>
      <c r="J959" s="1"/>
      <c r="K959" s="1"/>
      <c r="L959" s="1"/>
      <c r="M959" s="1"/>
      <c r="N959" s="1"/>
      <c r="O959" s="1"/>
      <c r="P959" s="1"/>
      <c r="Q959" s="1"/>
      <c r="R959" s="1"/>
      <c r="S959" s="1"/>
      <c r="T959" s="1"/>
    </row>
    <row r="960" ht="15.75" customHeight="1">
      <c r="A960" s="1"/>
      <c r="B960" s="1"/>
      <c r="C960" s="1"/>
      <c r="D960" s="1"/>
      <c r="E960" s="1"/>
      <c r="F960" s="1"/>
      <c r="G960" s="1"/>
      <c r="H960" s="1"/>
      <c r="I960" s="1"/>
      <c r="J960" s="1"/>
      <c r="K960" s="1"/>
      <c r="L960" s="1"/>
      <c r="M960" s="1"/>
      <c r="N960" s="1"/>
      <c r="O960" s="1"/>
      <c r="P960" s="1"/>
      <c r="Q960" s="1"/>
      <c r="R960" s="1"/>
      <c r="S960" s="1"/>
      <c r="T960" s="1"/>
    </row>
    <row r="961" ht="15.75" customHeight="1">
      <c r="A961" s="1"/>
      <c r="B961" s="1"/>
      <c r="C961" s="1"/>
      <c r="D961" s="1"/>
      <c r="E961" s="1"/>
      <c r="F961" s="1"/>
      <c r="G961" s="1"/>
      <c r="H961" s="1"/>
      <c r="I961" s="1"/>
      <c r="J961" s="1"/>
      <c r="K961" s="1"/>
      <c r="L961" s="1"/>
      <c r="M961" s="1"/>
      <c r="N961" s="1"/>
      <c r="O961" s="1"/>
      <c r="P961" s="1"/>
      <c r="Q961" s="1"/>
      <c r="R961" s="1"/>
      <c r="S961" s="1"/>
      <c r="T961" s="1"/>
    </row>
    <row r="962" ht="15.75" customHeight="1">
      <c r="A962" s="1"/>
      <c r="B962" s="1"/>
      <c r="C962" s="1"/>
      <c r="D962" s="1"/>
      <c r="E962" s="1"/>
      <c r="F962" s="1"/>
      <c r="G962" s="1"/>
      <c r="H962" s="1"/>
      <c r="I962" s="1"/>
      <c r="J962" s="1"/>
      <c r="K962" s="1"/>
      <c r="L962" s="1"/>
      <c r="M962" s="1"/>
      <c r="N962" s="1"/>
      <c r="O962" s="1"/>
      <c r="P962" s="1"/>
      <c r="Q962" s="1"/>
      <c r="R962" s="1"/>
      <c r="S962" s="1"/>
      <c r="T962" s="1"/>
    </row>
    <row r="963" ht="15.75" customHeight="1">
      <c r="A963" s="1"/>
      <c r="B963" s="1"/>
      <c r="C963" s="1"/>
      <c r="D963" s="1"/>
      <c r="E963" s="1"/>
      <c r="F963" s="1"/>
      <c r="G963" s="1"/>
      <c r="H963" s="1"/>
      <c r="I963" s="1"/>
      <c r="J963" s="1"/>
      <c r="K963" s="1"/>
      <c r="L963" s="1"/>
      <c r="M963" s="1"/>
      <c r="N963" s="1"/>
      <c r="O963" s="1"/>
      <c r="P963" s="1"/>
      <c r="Q963" s="1"/>
      <c r="R963" s="1"/>
      <c r="S963" s="1"/>
      <c r="T963" s="1"/>
    </row>
    <row r="964" ht="15.75" customHeight="1">
      <c r="A964" s="1"/>
      <c r="B964" s="1"/>
      <c r="C964" s="1"/>
      <c r="D964" s="1"/>
      <c r="E964" s="1"/>
      <c r="F964" s="1"/>
      <c r="G964" s="1"/>
      <c r="H964" s="1"/>
      <c r="I964" s="1"/>
      <c r="J964" s="1"/>
      <c r="K964" s="1"/>
      <c r="L964" s="1"/>
      <c r="M964" s="1"/>
      <c r="N964" s="1"/>
      <c r="O964" s="1"/>
      <c r="P964" s="1"/>
      <c r="Q964" s="1"/>
      <c r="R964" s="1"/>
      <c r="S964" s="1"/>
      <c r="T964" s="1"/>
    </row>
    <row r="965" ht="15.75" customHeight="1">
      <c r="A965" s="1"/>
      <c r="B965" s="1"/>
      <c r="C965" s="1"/>
      <c r="D965" s="1"/>
      <c r="E965" s="1"/>
      <c r="F965" s="1"/>
      <c r="G965" s="1"/>
      <c r="H965" s="1"/>
      <c r="I965" s="1"/>
      <c r="J965" s="1"/>
      <c r="K965" s="1"/>
      <c r="L965" s="1"/>
      <c r="M965" s="1"/>
      <c r="N965" s="1"/>
      <c r="O965" s="1"/>
      <c r="P965" s="1"/>
      <c r="Q965" s="1"/>
      <c r="R965" s="1"/>
      <c r="S965" s="1"/>
      <c r="T965" s="1"/>
    </row>
    <row r="966" ht="15.75" customHeight="1">
      <c r="A966" s="1"/>
      <c r="B966" s="1"/>
      <c r="C966" s="1"/>
      <c r="D966" s="1"/>
      <c r="E966" s="1"/>
      <c r="F966" s="1"/>
      <c r="G966" s="1"/>
      <c r="H966" s="1"/>
      <c r="I966" s="1"/>
      <c r="J966" s="1"/>
      <c r="K966" s="1"/>
      <c r="L966" s="1"/>
      <c r="M966" s="1"/>
      <c r="N966" s="1"/>
      <c r="O966" s="1"/>
      <c r="P966" s="1"/>
      <c r="Q966" s="1"/>
      <c r="R966" s="1"/>
      <c r="S966" s="1"/>
      <c r="T966" s="1"/>
    </row>
    <row r="967" ht="15.75" customHeight="1">
      <c r="A967" s="1"/>
      <c r="B967" s="1"/>
      <c r="C967" s="1"/>
      <c r="D967" s="1"/>
      <c r="E967" s="1"/>
      <c r="F967" s="1"/>
      <c r="G967" s="1"/>
      <c r="H967" s="1"/>
      <c r="I967" s="1"/>
      <c r="J967" s="1"/>
      <c r="K967" s="1"/>
      <c r="L967" s="1"/>
      <c r="M967" s="1"/>
      <c r="N967" s="1"/>
      <c r="O967" s="1"/>
      <c r="P967" s="1"/>
      <c r="Q967" s="1"/>
      <c r="R967" s="1"/>
      <c r="S967" s="1"/>
      <c r="T967" s="1"/>
    </row>
    <row r="968" ht="15.75" customHeight="1">
      <c r="A968" s="1"/>
      <c r="B968" s="1"/>
      <c r="C968" s="1"/>
      <c r="D968" s="1"/>
      <c r="E968" s="1"/>
      <c r="F968" s="1"/>
      <c r="G968" s="1"/>
      <c r="H968" s="1"/>
      <c r="I968" s="1"/>
      <c r="J968" s="1"/>
      <c r="K968" s="1"/>
      <c r="L968" s="1"/>
      <c r="M968" s="1"/>
      <c r="N968" s="1"/>
      <c r="O968" s="1"/>
      <c r="P968" s="1"/>
      <c r="Q968" s="1"/>
      <c r="R968" s="1"/>
      <c r="S968" s="1"/>
      <c r="T968" s="1"/>
    </row>
    <row r="969" ht="15.75" customHeight="1">
      <c r="A969" s="1"/>
      <c r="B969" s="1"/>
      <c r="C969" s="1"/>
      <c r="D969" s="1"/>
      <c r="E969" s="1"/>
      <c r="F969" s="1"/>
      <c r="G969" s="1"/>
      <c r="H969" s="1"/>
      <c r="I969" s="1"/>
      <c r="J969" s="1"/>
      <c r="K969" s="1"/>
      <c r="L969" s="1"/>
      <c r="M969" s="1"/>
      <c r="N969" s="1"/>
      <c r="O969" s="1"/>
      <c r="P969" s="1"/>
      <c r="Q969" s="1"/>
      <c r="R969" s="1"/>
      <c r="S969" s="1"/>
      <c r="T969" s="1"/>
    </row>
    <row r="970" ht="15.75" customHeight="1">
      <c r="A970" s="1"/>
      <c r="B970" s="1"/>
      <c r="C970" s="1"/>
      <c r="D970" s="1"/>
      <c r="E970" s="1"/>
      <c r="F970" s="1"/>
      <c r="G970" s="1"/>
      <c r="H970" s="1"/>
      <c r="I970" s="1"/>
      <c r="J970" s="1"/>
      <c r="K970" s="1"/>
      <c r="L970" s="1"/>
      <c r="M970" s="1"/>
      <c r="N970" s="1"/>
      <c r="O970" s="1"/>
      <c r="P970" s="1"/>
      <c r="Q970" s="1"/>
      <c r="R970" s="1"/>
      <c r="S970" s="1"/>
      <c r="T970" s="1"/>
    </row>
    <row r="971" ht="15.75" customHeight="1">
      <c r="A971" s="1"/>
      <c r="B971" s="1"/>
      <c r="C971" s="1"/>
      <c r="D971" s="1"/>
      <c r="E971" s="1"/>
      <c r="F971" s="1"/>
      <c r="G971" s="1"/>
      <c r="H971" s="1"/>
      <c r="I971" s="1"/>
      <c r="J971" s="1"/>
      <c r="K971" s="1"/>
      <c r="L971" s="1"/>
      <c r="M971" s="1"/>
      <c r="N971" s="1"/>
      <c r="O971" s="1"/>
      <c r="P971" s="1"/>
      <c r="Q971" s="1"/>
      <c r="R971" s="1"/>
      <c r="S971" s="1"/>
      <c r="T971" s="1"/>
    </row>
    <row r="972" ht="15.75" customHeight="1">
      <c r="A972" s="1"/>
      <c r="B972" s="1"/>
      <c r="C972" s="1"/>
      <c r="D972" s="1"/>
      <c r="E972" s="1"/>
      <c r="F972" s="1"/>
      <c r="G972" s="1"/>
      <c r="H972" s="1"/>
      <c r="I972" s="1"/>
      <c r="J972" s="1"/>
      <c r="K972" s="1"/>
      <c r="L972" s="1"/>
      <c r="M972" s="1"/>
      <c r="N972" s="1"/>
      <c r="O972" s="1"/>
      <c r="P972" s="1"/>
      <c r="Q972" s="1"/>
      <c r="R972" s="1"/>
      <c r="S972" s="1"/>
      <c r="T972" s="1"/>
    </row>
    <row r="973" ht="15.75" customHeight="1">
      <c r="A973" s="1"/>
      <c r="B973" s="1"/>
      <c r="C973" s="1"/>
      <c r="D973" s="1"/>
      <c r="E973" s="1"/>
      <c r="F973" s="1"/>
      <c r="G973" s="1"/>
      <c r="H973" s="1"/>
      <c r="I973" s="1"/>
      <c r="J973" s="1"/>
      <c r="K973" s="1"/>
      <c r="L973" s="1"/>
      <c r="M973" s="1"/>
      <c r="N973" s="1"/>
      <c r="O973" s="1"/>
      <c r="P973" s="1"/>
      <c r="Q973" s="1"/>
      <c r="R973" s="1"/>
      <c r="S973" s="1"/>
      <c r="T973" s="1"/>
    </row>
    <row r="974" ht="15.75" customHeight="1">
      <c r="A974" s="1"/>
      <c r="B974" s="1"/>
      <c r="C974" s="1"/>
      <c r="D974" s="1"/>
      <c r="E974" s="1"/>
      <c r="F974" s="1"/>
      <c r="G974" s="1"/>
      <c r="H974" s="1"/>
      <c r="I974" s="1"/>
      <c r="J974" s="1"/>
      <c r="K974" s="1"/>
      <c r="L974" s="1"/>
      <c r="M974" s="1"/>
      <c r="N974" s="1"/>
      <c r="O974" s="1"/>
      <c r="P974" s="1"/>
      <c r="Q974" s="1"/>
      <c r="R974" s="1"/>
      <c r="S974" s="1"/>
      <c r="T974" s="1"/>
    </row>
    <row r="975" ht="15.75" customHeight="1">
      <c r="A975" s="1"/>
      <c r="B975" s="1"/>
      <c r="C975" s="1"/>
      <c r="D975" s="1"/>
      <c r="E975" s="1"/>
      <c r="F975" s="1"/>
      <c r="G975" s="1"/>
      <c r="H975" s="1"/>
      <c r="I975" s="1"/>
      <c r="J975" s="1"/>
      <c r="K975" s="1"/>
      <c r="L975" s="1"/>
      <c r="M975" s="1"/>
      <c r="N975" s="1"/>
      <c r="O975" s="1"/>
      <c r="P975" s="1"/>
      <c r="Q975" s="1"/>
      <c r="R975" s="1"/>
      <c r="S975" s="1"/>
      <c r="T975" s="1"/>
    </row>
    <row r="976" ht="15.75" customHeight="1">
      <c r="A976" s="1"/>
      <c r="B976" s="1"/>
      <c r="C976" s="1"/>
      <c r="D976" s="1"/>
      <c r="E976" s="1"/>
      <c r="F976" s="1"/>
      <c r="G976" s="1"/>
      <c r="H976" s="1"/>
      <c r="I976" s="1"/>
      <c r="J976" s="1"/>
      <c r="K976" s="1"/>
      <c r="L976" s="1"/>
      <c r="M976" s="1"/>
      <c r="N976" s="1"/>
      <c r="O976" s="1"/>
      <c r="P976" s="1"/>
      <c r="Q976" s="1"/>
      <c r="R976" s="1"/>
      <c r="S976" s="1"/>
      <c r="T976" s="1"/>
    </row>
    <row r="977" ht="15.75" customHeight="1">
      <c r="A977" s="1"/>
      <c r="B977" s="1"/>
      <c r="C977" s="1"/>
      <c r="D977" s="1"/>
      <c r="E977" s="1"/>
      <c r="F977" s="1"/>
      <c r="G977" s="1"/>
      <c r="H977" s="1"/>
      <c r="I977" s="1"/>
      <c r="J977" s="1"/>
      <c r="K977" s="1"/>
      <c r="L977" s="1"/>
      <c r="M977" s="1"/>
      <c r="N977" s="1"/>
      <c r="O977" s="1"/>
      <c r="P977" s="1"/>
      <c r="Q977" s="1"/>
      <c r="R977" s="1"/>
      <c r="S977" s="1"/>
      <c r="T977" s="1"/>
    </row>
    <row r="978" ht="15.75" customHeight="1">
      <c r="A978" s="1"/>
      <c r="B978" s="1"/>
      <c r="C978" s="1"/>
      <c r="D978" s="1"/>
      <c r="E978" s="1"/>
      <c r="F978" s="1"/>
      <c r="G978" s="1"/>
      <c r="H978" s="1"/>
      <c r="I978" s="1"/>
      <c r="J978" s="1"/>
      <c r="K978" s="1"/>
      <c r="L978" s="1"/>
      <c r="M978" s="1"/>
      <c r="N978" s="1"/>
      <c r="O978" s="1"/>
      <c r="P978" s="1"/>
      <c r="Q978" s="1"/>
      <c r="R978" s="1"/>
      <c r="S978" s="1"/>
      <c r="T978" s="1"/>
    </row>
    <row r="979" ht="15.75" customHeight="1">
      <c r="A979" s="1"/>
      <c r="B979" s="1"/>
      <c r="C979" s="1"/>
      <c r="D979" s="1"/>
      <c r="E979" s="1"/>
      <c r="F979" s="1"/>
      <c r="G979" s="1"/>
      <c r="H979" s="1"/>
      <c r="I979" s="1"/>
      <c r="J979" s="1"/>
      <c r="K979" s="1"/>
      <c r="L979" s="1"/>
      <c r="M979" s="1"/>
      <c r="N979" s="1"/>
      <c r="O979" s="1"/>
      <c r="P979" s="1"/>
      <c r="Q979" s="1"/>
      <c r="R979" s="1"/>
      <c r="S979" s="1"/>
      <c r="T979" s="1"/>
    </row>
    <row r="980" ht="15.75" customHeight="1">
      <c r="A980" s="1"/>
      <c r="B980" s="1"/>
      <c r="C980" s="1"/>
      <c r="D980" s="1"/>
      <c r="E980" s="1"/>
      <c r="F980" s="1"/>
      <c r="G980" s="1"/>
      <c r="H980" s="1"/>
      <c r="I980" s="1"/>
      <c r="J980" s="1"/>
      <c r="K980" s="1"/>
      <c r="L980" s="1"/>
      <c r="M980" s="1"/>
      <c r="N980" s="1"/>
      <c r="O980" s="1"/>
      <c r="P980" s="1"/>
      <c r="Q980" s="1"/>
      <c r="R980" s="1"/>
      <c r="S980" s="1"/>
      <c r="T980" s="1"/>
    </row>
    <row r="981" ht="15.75" customHeight="1">
      <c r="A981" s="1"/>
      <c r="B981" s="1"/>
      <c r="C981" s="1"/>
      <c r="D981" s="1"/>
      <c r="E981" s="1"/>
      <c r="F981" s="1"/>
      <c r="G981" s="1"/>
      <c r="H981" s="1"/>
      <c r="I981" s="1"/>
      <c r="J981" s="1"/>
      <c r="K981" s="1"/>
      <c r="L981" s="1"/>
      <c r="M981" s="1"/>
      <c r="N981" s="1"/>
      <c r="O981" s="1"/>
      <c r="P981" s="1"/>
      <c r="Q981" s="1"/>
      <c r="R981" s="1"/>
      <c r="S981" s="1"/>
      <c r="T981" s="1"/>
    </row>
    <row r="982" ht="15.75" customHeight="1">
      <c r="A982" s="1"/>
      <c r="B982" s="1"/>
      <c r="C982" s="1"/>
      <c r="D982" s="1"/>
      <c r="E982" s="1"/>
      <c r="F982" s="1"/>
      <c r="G982" s="1"/>
      <c r="H982" s="1"/>
      <c r="I982" s="1"/>
      <c r="J982" s="1"/>
      <c r="K982" s="1"/>
      <c r="L982" s="1"/>
      <c r="M982" s="1"/>
      <c r="N982" s="1"/>
      <c r="O982" s="1"/>
      <c r="P982" s="1"/>
      <c r="Q982" s="1"/>
      <c r="R982" s="1"/>
      <c r="S982" s="1"/>
      <c r="T982" s="1"/>
    </row>
    <row r="983" ht="15.75" customHeight="1">
      <c r="A983" s="1"/>
      <c r="B983" s="1"/>
      <c r="C983" s="1"/>
      <c r="D983" s="1"/>
      <c r="E983" s="1"/>
      <c r="F983" s="1"/>
      <c r="G983" s="1"/>
      <c r="H983" s="1"/>
      <c r="I983" s="1"/>
      <c r="J983" s="1"/>
      <c r="K983" s="1"/>
      <c r="L983" s="1"/>
      <c r="M983" s="1"/>
      <c r="N983" s="1"/>
      <c r="O983" s="1"/>
      <c r="P983" s="1"/>
      <c r="Q983" s="1"/>
      <c r="R983" s="1"/>
      <c r="S983" s="1"/>
      <c r="T983" s="1"/>
    </row>
    <row r="984" ht="15.75" customHeight="1">
      <c r="A984" s="1"/>
      <c r="B984" s="1"/>
      <c r="C984" s="1"/>
      <c r="D984" s="1"/>
      <c r="E984" s="1"/>
      <c r="F984" s="1"/>
      <c r="G984" s="1"/>
      <c r="H984" s="1"/>
      <c r="I984" s="1"/>
      <c r="J984" s="1"/>
      <c r="K984" s="1"/>
      <c r="L984" s="1"/>
      <c r="M984" s="1"/>
      <c r="N984" s="1"/>
      <c r="O984" s="1"/>
      <c r="P984" s="1"/>
      <c r="Q984" s="1"/>
      <c r="R984" s="1"/>
      <c r="S984" s="1"/>
      <c r="T984" s="1"/>
    </row>
    <row r="985" ht="15.75" customHeight="1">
      <c r="A985" s="1"/>
      <c r="B985" s="1"/>
      <c r="C985" s="1"/>
      <c r="D985" s="1"/>
      <c r="E985" s="1"/>
      <c r="F985" s="1"/>
      <c r="G985" s="1"/>
      <c r="H985" s="1"/>
      <c r="I985" s="1"/>
      <c r="J985" s="1"/>
      <c r="K985" s="1"/>
      <c r="L985" s="1"/>
      <c r="M985" s="1"/>
      <c r="N985" s="1"/>
      <c r="O985" s="1"/>
      <c r="P985" s="1"/>
      <c r="Q985" s="1"/>
      <c r="R985" s="1"/>
      <c r="S985" s="1"/>
      <c r="T985" s="1"/>
    </row>
    <row r="986" ht="15.75" customHeight="1">
      <c r="A986" s="1"/>
      <c r="B986" s="1"/>
      <c r="C986" s="1"/>
      <c r="D986" s="1"/>
      <c r="E986" s="1"/>
      <c r="F986" s="1"/>
      <c r="G986" s="1"/>
      <c r="H986" s="1"/>
      <c r="I986" s="1"/>
      <c r="J986" s="1"/>
      <c r="K986" s="1"/>
      <c r="L986" s="1"/>
      <c r="M986" s="1"/>
      <c r="N986" s="1"/>
      <c r="O986" s="1"/>
      <c r="P986" s="1"/>
      <c r="Q986" s="1"/>
      <c r="R986" s="1"/>
      <c r="S986" s="1"/>
      <c r="T986" s="1"/>
    </row>
    <row r="987" ht="15.75" customHeight="1">
      <c r="A987" s="1"/>
      <c r="B987" s="1"/>
      <c r="C987" s="1"/>
      <c r="D987" s="1"/>
      <c r="E987" s="1"/>
      <c r="F987" s="1"/>
      <c r="G987" s="1"/>
      <c r="H987" s="1"/>
      <c r="I987" s="1"/>
      <c r="J987" s="1"/>
      <c r="K987" s="1"/>
      <c r="L987" s="1"/>
      <c r="M987" s="1"/>
      <c r="N987" s="1"/>
      <c r="O987" s="1"/>
      <c r="P987" s="1"/>
      <c r="Q987" s="1"/>
      <c r="R987" s="1"/>
      <c r="S987" s="1"/>
      <c r="T987" s="1"/>
    </row>
    <row r="988" ht="15.75" customHeight="1">
      <c r="A988" s="1"/>
      <c r="B988" s="1"/>
      <c r="C988" s="1"/>
      <c r="D988" s="1"/>
      <c r="E988" s="1"/>
      <c r="F988" s="1"/>
      <c r="G988" s="1"/>
      <c r="H988" s="1"/>
      <c r="I988" s="1"/>
      <c r="J988" s="1"/>
      <c r="K988" s="1"/>
      <c r="L988" s="1"/>
      <c r="M988" s="1"/>
      <c r="N988" s="1"/>
      <c r="O988" s="1"/>
      <c r="P988" s="1"/>
      <c r="Q988" s="1"/>
      <c r="R988" s="1"/>
      <c r="S988" s="1"/>
      <c r="T988" s="1"/>
    </row>
    <row r="989" ht="15.75" customHeight="1">
      <c r="A989" s="1"/>
      <c r="B989" s="1"/>
      <c r="C989" s="1"/>
      <c r="D989" s="1"/>
      <c r="E989" s="1"/>
      <c r="F989" s="1"/>
      <c r="G989" s="1"/>
      <c r="H989" s="1"/>
      <c r="I989" s="1"/>
      <c r="J989" s="1"/>
      <c r="K989" s="1"/>
      <c r="L989" s="1"/>
      <c r="M989" s="1"/>
      <c r="N989" s="1"/>
      <c r="O989" s="1"/>
      <c r="P989" s="1"/>
      <c r="Q989" s="1"/>
      <c r="R989" s="1"/>
      <c r="S989" s="1"/>
      <c r="T989" s="1"/>
    </row>
    <row r="990" ht="15.75" customHeight="1">
      <c r="A990" s="1"/>
      <c r="B990" s="1"/>
      <c r="C990" s="1"/>
      <c r="D990" s="1"/>
      <c r="E990" s="1"/>
      <c r="F990" s="1"/>
      <c r="G990" s="1"/>
      <c r="H990" s="1"/>
      <c r="I990" s="1"/>
      <c r="J990" s="1"/>
      <c r="K990" s="1"/>
      <c r="L990" s="1"/>
      <c r="M990" s="1"/>
      <c r="N990" s="1"/>
      <c r="O990" s="1"/>
      <c r="P990" s="1"/>
      <c r="Q990" s="1"/>
      <c r="R990" s="1"/>
      <c r="S990" s="1"/>
      <c r="T990" s="1"/>
    </row>
    <row r="991" ht="15.75" customHeight="1">
      <c r="A991" s="1"/>
      <c r="B991" s="1"/>
      <c r="C991" s="1"/>
      <c r="D991" s="1"/>
      <c r="E991" s="1"/>
      <c r="F991" s="1"/>
      <c r="G991" s="1"/>
      <c r="H991" s="1"/>
      <c r="I991" s="1"/>
      <c r="J991" s="1"/>
      <c r="K991" s="1"/>
      <c r="L991" s="1"/>
      <c r="M991" s="1"/>
      <c r="N991" s="1"/>
      <c r="O991" s="1"/>
      <c r="P991" s="1"/>
      <c r="Q991" s="1"/>
      <c r="R991" s="1"/>
      <c r="S991" s="1"/>
      <c r="T991" s="1"/>
    </row>
    <row r="992" ht="15.75" customHeight="1">
      <c r="A992" s="1"/>
      <c r="B992" s="1"/>
      <c r="C992" s="1"/>
      <c r="D992" s="1"/>
      <c r="E992" s="1"/>
      <c r="F992" s="1"/>
      <c r="G992" s="1"/>
      <c r="H992" s="1"/>
      <c r="I992" s="1"/>
      <c r="J992" s="1"/>
      <c r="K992" s="1"/>
      <c r="L992" s="1"/>
      <c r="M992" s="1"/>
      <c r="N992" s="1"/>
      <c r="O992" s="1"/>
      <c r="P992" s="1"/>
      <c r="Q992" s="1"/>
      <c r="R992" s="1"/>
      <c r="S992" s="1"/>
      <c r="T992" s="1"/>
    </row>
    <row r="993" ht="15.75" customHeight="1">
      <c r="A993" s="1"/>
      <c r="B993" s="1"/>
      <c r="C993" s="1"/>
      <c r="D993" s="1"/>
      <c r="E993" s="1"/>
      <c r="F993" s="1"/>
      <c r="G993" s="1"/>
      <c r="H993" s="1"/>
      <c r="I993" s="1"/>
      <c r="J993" s="1"/>
      <c r="K993" s="1"/>
      <c r="L993" s="1"/>
      <c r="M993" s="1"/>
      <c r="N993" s="1"/>
      <c r="O993" s="1"/>
      <c r="P993" s="1"/>
      <c r="Q993" s="1"/>
      <c r="R993" s="1"/>
      <c r="S993" s="1"/>
      <c r="T993" s="1"/>
    </row>
    <row r="994" ht="15.75" customHeight="1">
      <c r="A994" s="1"/>
      <c r="B994" s="1"/>
      <c r="C994" s="1"/>
      <c r="D994" s="1"/>
      <c r="E994" s="1"/>
      <c r="F994" s="1"/>
      <c r="G994" s="1"/>
      <c r="H994" s="1"/>
      <c r="I994" s="1"/>
      <c r="J994" s="1"/>
      <c r="K994" s="1"/>
      <c r="L994" s="1"/>
      <c r="M994" s="1"/>
      <c r="N994" s="1"/>
      <c r="O994" s="1"/>
      <c r="P994" s="1"/>
      <c r="Q994" s="1"/>
      <c r="R994" s="1"/>
      <c r="S994" s="1"/>
      <c r="T994" s="1"/>
    </row>
    <row r="995" ht="15.75" customHeight="1">
      <c r="A995" s="1"/>
      <c r="B995" s="1"/>
      <c r="C995" s="1"/>
      <c r="D995" s="1"/>
      <c r="E995" s="1"/>
      <c r="F995" s="1"/>
      <c r="G995" s="1"/>
      <c r="H995" s="1"/>
      <c r="I995" s="1"/>
      <c r="J995" s="1"/>
      <c r="K995" s="1"/>
      <c r="L995" s="1"/>
      <c r="M995" s="1"/>
      <c r="N995" s="1"/>
      <c r="O995" s="1"/>
      <c r="P995" s="1"/>
      <c r="Q995" s="1"/>
      <c r="R995" s="1"/>
      <c r="S995" s="1"/>
      <c r="T995" s="1"/>
    </row>
    <row r="996" ht="15.75" customHeight="1">
      <c r="A996" s="1"/>
      <c r="B996" s="1"/>
      <c r="C996" s="1"/>
      <c r="D996" s="1"/>
      <c r="E996" s="1"/>
      <c r="F996" s="1"/>
      <c r="G996" s="1"/>
      <c r="H996" s="1"/>
      <c r="I996" s="1"/>
      <c r="J996" s="1"/>
      <c r="K996" s="1"/>
      <c r="L996" s="1"/>
      <c r="M996" s="1"/>
      <c r="N996" s="1"/>
      <c r="O996" s="1"/>
      <c r="P996" s="1"/>
      <c r="Q996" s="1"/>
      <c r="R996" s="1"/>
      <c r="S996" s="1"/>
      <c r="T996" s="1"/>
    </row>
    <row r="997" ht="15.75" customHeight="1">
      <c r="A997" s="1"/>
      <c r="B997" s="1"/>
      <c r="C997" s="1"/>
      <c r="D997" s="1"/>
      <c r="E997" s="1"/>
      <c r="F997" s="1"/>
      <c r="G997" s="1"/>
      <c r="H997" s="1"/>
      <c r="I997" s="1"/>
      <c r="J997" s="1"/>
      <c r="K997" s="1"/>
      <c r="L997" s="1"/>
      <c r="M997" s="1"/>
      <c r="N997" s="1"/>
      <c r="O997" s="1"/>
      <c r="P997" s="1"/>
      <c r="Q997" s="1"/>
      <c r="R997" s="1"/>
      <c r="S997" s="1"/>
      <c r="T997" s="1"/>
    </row>
    <row r="998" ht="15.75" customHeight="1">
      <c r="A998" s="1"/>
      <c r="B998" s="1"/>
      <c r="C998" s="1"/>
      <c r="D998" s="1"/>
      <c r="E998" s="1"/>
      <c r="F998" s="1"/>
      <c r="G998" s="1"/>
      <c r="H998" s="1"/>
      <c r="I998" s="1"/>
      <c r="J998" s="1"/>
      <c r="K998" s="1"/>
      <c r="L998" s="1"/>
      <c r="M998" s="1"/>
      <c r="N998" s="1"/>
      <c r="O998" s="1"/>
      <c r="P998" s="1"/>
      <c r="Q998" s="1"/>
      <c r="R998" s="1"/>
      <c r="S998" s="1"/>
      <c r="T998" s="1"/>
    </row>
    <row r="999" ht="15.75" customHeight="1">
      <c r="A999" s="1"/>
      <c r="B999" s="1"/>
      <c r="C999" s="1"/>
      <c r="D999" s="1"/>
      <c r="E999" s="1"/>
      <c r="F999" s="1"/>
      <c r="G999" s="1"/>
      <c r="H999" s="1"/>
      <c r="I999" s="1"/>
      <c r="J999" s="1"/>
      <c r="K999" s="1"/>
      <c r="L999" s="1"/>
      <c r="M999" s="1"/>
      <c r="N999" s="1"/>
      <c r="O999" s="1"/>
      <c r="P999" s="1"/>
      <c r="Q999" s="1"/>
      <c r="R999" s="1"/>
      <c r="S999" s="1"/>
      <c r="T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row>
  </sheetData>
  <mergeCells count="4">
    <mergeCell ref="A1:L2"/>
    <mergeCell ref="J19:T19"/>
    <mergeCell ref="A20:B20"/>
    <mergeCell ref="A39:B39"/>
  </mergeCells>
  <printOptions/>
  <pageMargins bottom="1.0" footer="0.0" header="0.0" left="0.75" right="0.75" top="1.0"/>
  <pageSetup orientation="portrait"/>
  <drawing r:id="rId2"/>
  <legacyDrawing r:id="rId3"/>
</worksheet>
</file>