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worksheets/_rels/sheet3.xml.rels" ContentType="application/vnd.openxmlformats-package.relationships+xml"/>
  <Override PartName="/xl/worksheets/_rels/sheet4.xml.rels" ContentType="application/vnd.openxmlformats-package.relationships+xml"/>
  <Override PartName="/xl/worksheets/_rels/sheet5.xml.rels" ContentType="application/vnd.openxmlformats-package.relationships+xml"/>
  <Override PartName="/xl/worksheets/_rels/sheet6.xml.rels" ContentType="application/vnd.openxmlformats-package.relationships+xml"/>
  <Override PartName="/xl/worksheets/_rels/sheet7.xml.rels" ContentType="application/vnd.openxmlformats-package.relationships+xml"/>
  <Override PartName="/xl/worksheets/_rels/sheet8.xml.rels" ContentType="application/vnd.openxmlformats-package.relationships+xml"/>
  <Override PartName="/xl/worksheets/_rels/sheet9.xml.rels" ContentType="application/vnd.openxmlformats-package.relationships+xml"/>
  <Override PartName="/xl/worksheets/_rels/sheet10.xml.rels" ContentType="application/vnd.openxmlformats-package.relationships+xml"/>
  <Override PartName="/xl/worksheets/_rels/sheet11.xml.rels" ContentType="application/vnd.openxmlformats-package.relationships+xml"/>
  <Override PartName="/xl/comments2.xml" ContentType="application/vnd.openxmlformats-officedocument.spreadsheetml.comment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1.xml" ContentType="application/vnd.openxmlformats-officedocument.drawing+xml"/>
  <Override PartName="/xl/drawings/vmlDrawing1.vml" ContentType="application/vnd.openxmlformats-officedocument.vmlDrawing"/>
  <Override PartName="/xl/drawings/drawing2.xml" ContentType="application/vnd.openxmlformats-officedocument.drawing+xml"/>
  <Override PartName="/xl/drawings/drawing10.xml" ContentType="application/vnd.openxmlformats-officedocument.drawing+xml"/>
  <Override PartName="/xl/drawings/vmlDrawing2.vml" ContentType="application/vnd.openxmlformats-officedocument.vmlDrawing"/>
  <Override PartName="/xl/drawings/drawing3.xml" ContentType="application/vnd.openxmlformats-officedocument.drawing+xml"/>
  <Override PartName="/xl/drawings/vmlDrawing3.vml" ContentType="application/vnd.openxmlformats-officedocument.vmlDrawing"/>
  <Override PartName="/xl/drawings/vmlDrawing4.vml" ContentType="application/vnd.openxmlformats-officedocument.vmlDrawing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vmlDrawing5.vml" ContentType="application/vnd.openxmlformats-officedocument.vmlDrawing"/>
  <Override PartName="/xl/drawings/drawing6.xml" ContentType="application/vnd.openxmlformats-officedocument.drawing+xml"/>
  <Override PartName="/xl/drawings/vmlDrawing10.vml" ContentType="application/vnd.openxmlformats-officedocument.vmlDrawing"/>
  <Override PartName="/xl/drawings/vmlDrawing6.vml" ContentType="application/vnd.openxmlformats-officedocument.vmlDrawing"/>
  <Override PartName="/xl/drawings/drawing7.xml" ContentType="application/vnd.openxmlformats-officedocument.drawing+xml"/>
  <Override PartName="/xl/drawings/_rels/drawing1.xml.rels" ContentType="application/vnd.openxmlformats-package.relationships+xml"/>
  <Override PartName="/xl/drawings/_rels/drawing10.xml.rels" ContentType="application/vnd.openxmlformats-package.relationships+xml"/>
  <Override PartName="/xl/drawings/_rels/drawing6.xml.rels" ContentType="application/vnd.openxmlformats-package.relationships+xml"/>
  <Override PartName="/xl/drawings/_rels/drawing2.xml.rels" ContentType="application/vnd.openxmlformats-package.relationships+xml"/>
  <Override PartName="/xl/drawings/_rels/drawing3.xml.rels" ContentType="application/vnd.openxmlformats-package.relationships+xml"/>
  <Override PartName="/xl/drawings/_rels/drawing4.xml.rels" ContentType="application/vnd.openxmlformats-package.relationships+xml"/>
  <Override PartName="/xl/drawings/_rels/drawing5.xml.rels" ContentType="application/vnd.openxmlformats-package.relationships+xml"/>
  <Override PartName="/xl/drawings/_rels/drawing7.xml.rels" ContentType="application/vnd.openxmlformats-package.relationships+xml"/>
  <Override PartName="/xl/drawings/_rels/drawing8.xml.rels" ContentType="application/vnd.openxmlformats-package.relationships+xml"/>
  <Override PartName="/xl/drawings/_rels/drawing9.xml.rels" ContentType="application/vnd.openxmlformats-package.relationships+xml"/>
  <Override PartName="/xl/drawings/vmlDrawing7.vml" ContentType="application/vnd.openxmlformats-officedocument.vmlDrawing"/>
  <Override PartName="/xl/drawings/drawing8.xml" ContentType="application/vnd.openxmlformats-officedocument.drawing+xml"/>
  <Override PartName="/xl/drawings/vmlDrawing8.vml" ContentType="application/vnd.openxmlformats-officedocument.vmlDrawing"/>
  <Override PartName="/xl/drawings/drawing9.xml" ContentType="application/vnd.openxmlformats-officedocument.drawing+xml"/>
  <Override PartName="/xl/drawings/vmlDrawing9.vml" ContentType="application/vnd.openxmlformats-officedocument.vmlDrawing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7"/>
  </bookViews>
  <sheets>
    <sheet name="2013" sheetId="1" state="visible" r:id="rId3"/>
    <sheet name="2018" sheetId="2" state="visible" r:id="rId4"/>
    <sheet name="2019" sheetId="3" state="visible" r:id="rId5"/>
    <sheet name="2020" sheetId="4" state="visible" r:id="rId6"/>
    <sheet name="2021" sheetId="5" state="visible" r:id="rId7"/>
    <sheet name="2022" sheetId="6" state="visible" r:id="rId8"/>
    <sheet name="2023" sheetId="7" state="visible" r:id="rId9"/>
    <sheet name="2024" sheetId="8" state="visible" r:id="rId10"/>
    <sheet name="2025" sheetId="9" state="visible" r:id="rId11"/>
    <sheet name="2026" sheetId="10" state="visible" r:id="rId12"/>
    <sheet name="Source" sheetId="11" state="visible" r:id="rId1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Unbekannter Autor</author>
  </authors>
  <commentList>
    <comment ref="A2" authorId="0">
      <text>
        <r>
          <rPr>
            <sz val="10"/>
            <rFont val="Arial"/>
            <family val="2"/>
          </rPr>
          <t xml:space="preserve">Auf den Beginn des Ruhestandes aufgezinster Kapitalstock
</t>
        </r>
      </text>
    </comment>
    <comment ref="A3" authorId="0">
      <text>
        <r>
          <rPr>
            <sz val="10"/>
            <rFont val="Arial"/>
            <family val="2"/>
          </rPr>
          <t xml:space="preserve">erwartete Durchschnittsrendite über den gesamten Planungszeitraum</t>
        </r>
      </text>
    </comment>
    <comment ref="A5" authorId="0">
      <text>
        <r>
          <rPr>
            <sz val="10"/>
            <rFont val="Arial"/>
            <family val="2"/>
          </rPr>
          <t xml:space="preserve">ewartete jährliche Bezüge aus RV1 zu Beginn der Rentenzahlung</t>
        </r>
      </text>
    </comment>
    <comment ref="A8" authorId="0">
      <text>
        <r>
          <rPr>
            <sz val="10"/>
            <rFont val="Arial"/>
            <family val="2"/>
          </rPr>
          <t xml:space="preserve">steuerpflichtiger Ertragsanteil für Berechnung des zu versteuernden Einkommens (zVE)</t>
        </r>
      </text>
    </comment>
    <comment ref="A10" authorId="0">
      <text>
        <r>
          <rPr>
            <sz val="10"/>
            <rFont val="Arial"/>
            <family val="2"/>
          </rPr>
          <t xml:space="preserve">ewartete jährliche Bezüge aus RV2 zu Beginn der Rentenzahlung</t>
        </r>
      </text>
    </comment>
    <comment ref="A13" authorId="0">
      <text>
        <r>
          <rPr>
            <sz val="10"/>
            <rFont val="Arial"/>
            <family val="2"/>
          </rPr>
          <t xml:space="preserve">steuerpflichtiger Ertragsanteil für Berechnung des zu versteuernden Einkommens (zVE)</t>
        </r>
      </text>
    </comment>
    <comment ref="A15" authorId="0">
      <text>
        <r>
          <rPr>
            <sz val="10"/>
            <rFont val="Arial"/>
            <family val="2"/>
          </rPr>
          <t xml:space="preserve">ewartete jährliche Bezüge aus RV1 zu Beginn der Rentenzahlung</t>
        </r>
      </text>
    </comment>
    <comment ref="A18" authorId="0">
      <text>
        <r>
          <rPr>
            <sz val="10"/>
            <rFont val="Arial"/>
            <family val="2"/>
          </rPr>
          <t xml:space="preserve">steuerpflichtiger Ertragsanteil für Berechnung des zu versteuernden Einkommens (zVE)</t>
        </r>
      </text>
    </comment>
    <comment ref="A20" authorId="0">
      <text>
        <r>
          <rPr>
            <sz val="10"/>
            <rFont val="Arial"/>
            <family val="2"/>
          </rPr>
          <t xml:space="preserve">ewartete jährliche Bezüge aus RV1 zu Beginn der Rentenzahlung</t>
        </r>
      </text>
    </comment>
    <comment ref="A23" authorId="0">
      <text>
        <r>
          <rPr>
            <sz val="10"/>
            <rFont val="Arial"/>
            <family val="2"/>
          </rPr>
          <t xml:space="preserve">steuerpflichtiger Ertragsanteil für Berechnung des zu versteuernden Einkommens (zVE)</t>
        </r>
      </text>
    </comment>
    <comment ref="A28" authorId="0">
      <text>
        <r>
          <rPr>
            <sz val="10"/>
            <rFont val="Arial"/>
            <family val="2"/>
          </rPr>
          <t xml:space="preserve">Aktuelle Sätze für freiwillig Versicherte: 14,9% KV ohne Krankengeld, 2,05% PV plus ggfs. 0,25% Zuschlag für Kinderlose.
Beiträge für Pflichtversicherte in der KVdR und im Falle der kostenlosen Mitversicherung von Ehegatten werden </t>
        </r>
        <r>
          <rPr>
            <b val="true"/>
            <sz val="9"/>
            <color rgb="FFFF0000"/>
            <rFont val="Tahoma"/>
            <family val="2"/>
            <charset val="1"/>
          </rPr>
          <t xml:space="preserve">NICHT</t>
        </r>
        <r>
          <rPr>
            <b val="true"/>
            <sz val="9"/>
            <color rgb="FF000000"/>
            <rFont val="Tahoma"/>
            <family val="0"/>
            <charset val="1"/>
          </rPr>
          <t xml:space="preserve"> korrekt berechnet und bedürfen einer manuellen Anpassung der Formel in der Spalte "GKV+GPV"!</t>
        </r>
      </text>
    </comment>
    <comment ref="A33" authorId="0">
      <text>
        <r>
          <rPr>
            <sz val="10"/>
            <rFont val="Arial"/>
            <family val="2"/>
          </rPr>
          <t xml:space="preserve">je nach Bundesland und Steuerpflicht entweder 0%, 8% oder 9%</t>
        </r>
      </text>
    </comment>
    <comment ref="A36" authorId="0">
      <text>
        <r>
          <rPr>
            <sz val="10"/>
            <rFont val="Arial"/>
            <family val="2"/>
          </rPr>
          <t xml:space="preserve">NACH Steuern und KV/PV</t>
        </r>
      </text>
    </comment>
  </commentList>
</comments>
</file>

<file path=xl/comments10.xml><?xml version="1.0" encoding="utf-8"?>
<comments xmlns="http://schemas.openxmlformats.org/spreadsheetml/2006/main" xmlns:xdr="http://schemas.openxmlformats.org/drawingml/2006/spreadsheetDrawing">
  <authors>
    <author>Unbekannter Autor</author>
  </authors>
  <commentList>
    <comment ref="A2" authorId="0">
      <text>
        <r>
          <rPr>
            <sz val="10"/>
            <rFont val="Arial"/>
            <family val="2"/>
          </rPr>
          <t xml:space="preserve">Auf den Beginn des Ruhestandes aufgezinster Kapitalstock
</t>
        </r>
      </text>
    </comment>
    <comment ref="A3" authorId="0">
      <text>
        <r>
          <rPr>
            <sz val="10"/>
            <rFont val="Arial"/>
            <family val="2"/>
          </rPr>
          <t xml:space="preserve">erwartete Durchschnittsrendite über den gesamten Planungszeitraum</t>
        </r>
      </text>
    </comment>
    <comment ref="A5" authorId="0">
      <text>
        <r>
          <rPr>
            <sz val="10"/>
            <rFont val="Arial"/>
            <family val="2"/>
          </rPr>
          <t xml:space="preserve">ewartete jährliche Bezüge aus RV1 zu Beginn der Rentenzahlung</t>
        </r>
      </text>
    </comment>
    <comment ref="A8" authorId="0">
      <text>
        <r>
          <rPr>
            <sz val="10"/>
            <rFont val="Arial"/>
            <family val="2"/>
          </rPr>
          <t xml:space="preserve">steuerpflichtiger Ertragsanteil für Berechnung des zu versteuernden Einkommens (zVE)</t>
        </r>
      </text>
    </comment>
    <comment ref="A10" authorId="0">
      <text>
        <r>
          <rPr>
            <sz val="10"/>
            <rFont val="Arial"/>
            <family val="2"/>
          </rPr>
          <t xml:space="preserve">ewartete jährliche Bezüge aus RV2 zu Beginn der Rentenzahlung</t>
        </r>
      </text>
    </comment>
    <comment ref="A13" authorId="0">
      <text>
        <r>
          <rPr>
            <sz val="10"/>
            <rFont val="Arial"/>
            <family val="2"/>
          </rPr>
          <t xml:space="preserve">steuerpflichtiger Ertragsanteil für Berechnung des zu versteuernden Einkommens (zVE)</t>
        </r>
      </text>
    </comment>
    <comment ref="A15" authorId="0">
      <text>
        <r>
          <rPr>
            <sz val="10"/>
            <rFont val="Arial"/>
            <family val="2"/>
          </rPr>
          <t xml:space="preserve">ewartete jährliche Bezüge aus RV1 zu Beginn der Rentenzahlung</t>
        </r>
      </text>
    </comment>
    <comment ref="A18" authorId="0">
      <text>
        <r>
          <rPr>
            <sz val="10"/>
            <rFont val="Arial"/>
            <family val="2"/>
          </rPr>
          <t xml:space="preserve">steuerpflichtiger Ertragsanteil für Berechnung des zu versteuernden Einkommens (zVE)</t>
        </r>
      </text>
    </comment>
    <comment ref="A20" authorId="0">
      <text>
        <r>
          <rPr>
            <sz val="10"/>
            <rFont val="Arial"/>
            <family val="2"/>
          </rPr>
          <t xml:space="preserve">ewartete jährliche Bezüge aus RV1 zu Beginn der Rentenzahlung</t>
        </r>
      </text>
    </comment>
    <comment ref="A23" authorId="0">
      <text>
        <r>
          <rPr>
            <sz val="10"/>
            <rFont val="Arial"/>
            <family val="2"/>
          </rPr>
          <t xml:space="preserve">steuerpflichtiger Ertragsanteil für Berechnung des zu versteuernden Einkommens (zVE)</t>
        </r>
      </text>
    </comment>
    <comment ref="A28" authorId="0">
      <text>
        <r>
          <rPr>
            <sz val="10"/>
            <rFont val="Arial"/>
            <family val="2"/>
          </rPr>
          <t xml:space="preserve">Aktuelle Sätze für freiwillig Versicherte: 14,9% KV ohne Krankengeld, 2,05% PV plus ggfs. 0,25% Zuschlag für Kinderlose.
Beiträge für Pflichtversicherte in der KVdR und im Falle der kostenlosen Mitversicherung von Ehegatten werden </t>
        </r>
        <r>
          <rPr>
            <b val="true"/>
            <sz val="9"/>
            <color rgb="FFFF0000"/>
            <rFont val="Tahoma"/>
            <family val="2"/>
            <charset val="1"/>
          </rPr>
          <t xml:space="preserve">NICHT</t>
        </r>
        <r>
          <rPr>
            <b val="true"/>
            <sz val="9"/>
            <color rgb="FF000000"/>
            <rFont val="Tahoma"/>
            <family val="2"/>
            <charset val="1"/>
          </rPr>
          <t xml:space="preserve"> korrekt berechnet und bedürfen einer manuellen Anpassung der Formel in der Spalte "GKV+GPV"!</t>
        </r>
      </text>
    </comment>
    <comment ref="A33" authorId="0">
      <text>
        <r>
          <rPr>
            <sz val="10"/>
            <rFont val="Arial"/>
            <family val="2"/>
          </rPr>
          <t xml:space="preserve">je nach Bundesland und Steuerpflicht entweder 0%, 8% oder 9%</t>
        </r>
      </text>
    </comment>
    <comment ref="A36" authorId="0">
      <text>
        <r>
          <rPr>
            <sz val="10"/>
            <rFont val="Arial"/>
            <family val="2"/>
          </rPr>
          <t xml:space="preserve">NACH Steuern und KV/PV</t>
        </r>
      </text>
    </comment>
  </commentList>
</comments>
</file>

<file path=xl/comments2.xml><?xml version="1.0" encoding="utf-8"?>
<comments xmlns="http://schemas.openxmlformats.org/spreadsheetml/2006/main" xmlns:xdr="http://schemas.openxmlformats.org/drawingml/2006/spreadsheetDrawing">
  <authors>
    <author>Unbekannter Autor</author>
  </authors>
  <commentList>
    <comment ref="A2" authorId="0">
      <text>
        <r>
          <rPr>
            <sz val="10"/>
            <rFont val="Arial"/>
            <family val="2"/>
          </rPr>
          <t xml:space="preserve">Auf den Beginn des Ruhestandes aufgezinster Kapitalstock
</t>
        </r>
      </text>
    </comment>
    <comment ref="A3" authorId="0">
      <text>
        <r>
          <rPr>
            <sz val="10"/>
            <rFont val="Arial"/>
            <family val="2"/>
          </rPr>
          <t xml:space="preserve">erwartete Durchschnittsrendite über den gesamten Planungszeitraum</t>
        </r>
      </text>
    </comment>
    <comment ref="A5" authorId="0">
      <text>
        <r>
          <rPr>
            <sz val="10"/>
            <rFont val="Arial"/>
            <family val="2"/>
          </rPr>
          <t xml:space="preserve">ewartete jährliche Bezüge aus RV1 zu Beginn der Rentenzahlung</t>
        </r>
      </text>
    </comment>
    <comment ref="A8" authorId="0">
      <text>
        <r>
          <rPr>
            <sz val="10"/>
            <rFont val="Arial"/>
            <family val="2"/>
          </rPr>
          <t xml:space="preserve">steuerpflichtiger Ertragsanteil für Berechnung des zu versteuernden Einkommens (zVE)</t>
        </r>
      </text>
    </comment>
    <comment ref="A10" authorId="0">
      <text>
        <r>
          <rPr>
            <sz val="10"/>
            <rFont val="Arial"/>
            <family val="2"/>
          </rPr>
          <t xml:space="preserve">ewartete jährliche Bezüge aus RV2 zu Beginn der Rentenzahlung</t>
        </r>
      </text>
    </comment>
    <comment ref="A13" authorId="0">
      <text>
        <r>
          <rPr>
            <sz val="10"/>
            <rFont val="Arial"/>
            <family val="2"/>
          </rPr>
          <t xml:space="preserve">steuerpflichtiger Ertragsanteil für Berechnung des zu versteuernden Einkommens (zVE)</t>
        </r>
      </text>
    </comment>
    <comment ref="A15" authorId="0">
      <text>
        <r>
          <rPr>
            <sz val="10"/>
            <rFont val="Arial"/>
            <family val="2"/>
          </rPr>
          <t xml:space="preserve">ewartete jährliche Bezüge aus RV1 zu Beginn der Rentenzahlung</t>
        </r>
      </text>
    </comment>
    <comment ref="A18" authorId="0">
      <text>
        <r>
          <rPr>
            <sz val="10"/>
            <rFont val="Arial"/>
            <family val="2"/>
          </rPr>
          <t xml:space="preserve">steuerpflichtiger Ertragsanteil für Berechnung des zu versteuernden Einkommens (zVE)</t>
        </r>
      </text>
    </comment>
    <comment ref="A20" authorId="0">
      <text>
        <r>
          <rPr>
            <sz val="10"/>
            <rFont val="Arial"/>
            <family val="2"/>
          </rPr>
          <t xml:space="preserve">ewartete jährliche Bezüge aus RV1 zu Beginn der Rentenzahlung</t>
        </r>
      </text>
    </comment>
    <comment ref="A23" authorId="0">
      <text>
        <r>
          <rPr>
            <sz val="10"/>
            <rFont val="Arial"/>
            <family val="2"/>
          </rPr>
          <t xml:space="preserve">steuerpflichtiger Ertragsanteil für Berechnung des zu versteuernden Einkommens (zVE)</t>
        </r>
      </text>
    </comment>
    <comment ref="A28" authorId="0">
      <text>
        <r>
          <rPr>
            <sz val="10"/>
            <rFont val="Arial"/>
            <family val="2"/>
          </rPr>
          <t xml:space="preserve">Aktuelle Sätze für freiwillig Versicherte: 14,9% KV ohne Krankengeld, 2,05% PV plus ggfs. 0,25% Zuschlag für Kinderlose.
Beiträge für Pflichtversicherte in der KVdR und im Falle der kostenlosen Mitversicherung von Ehegatten werden </t>
        </r>
        <r>
          <rPr>
            <b val="true"/>
            <sz val="9"/>
            <color rgb="FFFF0000"/>
            <rFont val="Tahoma"/>
            <family val="2"/>
            <charset val="1"/>
          </rPr>
          <t xml:space="preserve">NICHT</t>
        </r>
        <r>
          <rPr>
            <b val="true"/>
            <sz val="9"/>
            <color rgb="FF000000"/>
            <rFont val="Tahoma"/>
            <family val="2"/>
            <charset val="1"/>
          </rPr>
          <t xml:space="preserve"> korrekt berechnet und bedürfen einer manuellen Anpassung der Formel in der Spalte "GKV+GPV"!</t>
        </r>
      </text>
    </comment>
    <comment ref="A33" authorId="0">
      <text>
        <r>
          <rPr>
            <sz val="10"/>
            <rFont val="Arial"/>
            <family val="2"/>
          </rPr>
          <t xml:space="preserve">je nach Bundesland und Steuerpflicht entweder 0%, 8% oder 9%</t>
        </r>
      </text>
    </comment>
    <comment ref="A36" authorId="0">
      <text>
        <r>
          <rPr>
            <sz val="10"/>
            <rFont val="Arial"/>
            <family val="2"/>
          </rPr>
          <t xml:space="preserve">NACH Steuern und KV/PV</t>
        </r>
      </text>
    </comment>
  </commentList>
</comments>
</file>

<file path=xl/comments3.xml><?xml version="1.0" encoding="utf-8"?>
<comments xmlns="http://schemas.openxmlformats.org/spreadsheetml/2006/main" xmlns:xdr="http://schemas.openxmlformats.org/drawingml/2006/spreadsheetDrawing">
  <authors>
    <author>Unbekannter Autor</author>
  </authors>
  <commentList>
    <comment ref="A2" authorId="0">
      <text>
        <r>
          <rPr>
            <sz val="10"/>
            <rFont val="Arial"/>
            <family val="2"/>
          </rPr>
          <t xml:space="preserve">Auf den Beginn des Ruhestandes aufgezinster Kapitalstock
</t>
        </r>
      </text>
    </comment>
    <comment ref="A3" authorId="0">
      <text>
        <r>
          <rPr>
            <sz val="10"/>
            <rFont val="Arial"/>
            <family val="2"/>
          </rPr>
          <t xml:space="preserve">erwartete Durchschnittsrendite über den gesamten Planungszeitraum</t>
        </r>
      </text>
    </comment>
    <comment ref="A5" authorId="0">
      <text>
        <r>
          <rPr>
            <sz val="10"/>
            <rFont val="Arial"/>
            <family val="2"/>
          </rPr>
          <t xml:space="preserve">ewartete jährliche Bezüge aus RV1 zu Beginn der Rentenzahlung</t>
        </r>
      </text>
    </comment>
    <comment ref="A8" authorId="0">
      <text>
        <r>
          <rPr>
            <sz val="10"/>
            <rFont val="Arial"/>
            <family val="2"/>
          </rPr>
          <t xml:space="preserve">steuerpflichtiger Ertragsanteil für Berechnung des zu versteuernden Einkommens (zVE)</t>
        </r>
      </text>
    </comment>
    <comment ref="A10" authorId="0">
      <text>
        <r>
          <rPr>
            <sz val="10"/>
            <rFont val="Arial"/>
            <family val="2"/>
          </rPr>
          <t xml:space="preserve">ewartete jährliche Bezüge aus RV2 zu Beginn der Rentenzahlung</t>
        </r>
      </text>
    </comment>
    <comment ref="A13" authorId="0">
      <text>
        <r>
          <rPr>
            <sz val="10"/>
            <rFont val="Arial"/>
            <family val="2"/>
          </rPr>
          <t xml:space="preserve">steuerpflichtiger Ertragsanteil für Berechnung des zu versteuernden Einkommens (zVE)</t>
        </r>
      </text>
    </comment>
    <comment ref="A15" authorId="0">
      <text>
        <r>
          <rPr>
            <sz val="10"/>
            <rFont val="Arial"/>
            <family val="2"/>
          </rPr>
          <t xml:space="preserve">ewartete jährliche Bezüge aus RV1 zu Beginn der Rentenzahlung</t>
        </r>
      </text>
    </comment>
    <comment ref="A18" authorId="0">
      <text>
        <r>
          <rPr>
            <sz val="10"/>
            <rFont val="Arial"/>
            <family val="2"/>
          </rPr>
          <t xml:space="preserve">steuerpflichtiger Ertragsanteil für Berechnung des zu versteuernden Einkommens (zVE)</t>
        </r>
      </text>
    </comment>
    <comment ref="A20" authorId="0">
      <text>
        <r>
          <rPr>
            <sz val="10"/>
            <rFont val="Arial"/>
            <family val="2"/>
          </rPr>
          <t xml:space="preserve">ewartete jährliche Bezüge aus RV1 zu Beginn der Rentenzahlung</t>
        </r>
      </text>
    </comment>
    <comment ref="A23" authorId="0">
      <text>
        <r>
          <rPr>
            <sz val="10"/>
            <rFont val="Arial"/>
            <family val="2"/>
          </rPr>
          <t xml:space="preserve">steuerpflichtiger Ertragsanteil für Berechnung des zu versteuernden Einkommens (zVE)</t>
        </r>
      </text>
    </comment>
    <comment ref="A28" authorId="0">
      <text>
        <r>
          <rPr>
            <sz val="10"/>
            <rFont val="Arial"/>
            <family val="2"/>
          </rPr>
          <t xml:space="preserve">Aktuelle Sätze für freiwillig Versicherte: 14,9% KV ohne Krankengeld, 2,05% PV plus ggfs. 0,25% Zuschlag für Kinderlose.
Beiträge für Pflichtversicherte in der KVdR und im Falle der kostenlosen Mitversicherung von Ehegatten werden </t>
        </r>
        <r>
          <rPr>
            <b val="true"/>
            <sz val="9"/>
            <color rgb="FFFF0000"/>
            <rFont val="Tahoma"/>
            <family val="2"/>
            <charset val="1"/>
          </rPr>
          <t xml:space="preserve">NICHT</t>
        </r>
        <r>
          <rPr>
            <b val="true"/>
            <sz val="9"/>
            <color rgb="FF000000"/>
            <rFont val="Tahoma"/>
            <family val="2"/>
            <charset val="1"/>
          </rPr>
          <t xml:space="preserve"> korrekt berechnet und bedürfen einer manuellen Anpassung der Formel in der Spalte "GKV+GPV"!</t>
        </r>
      </text>
    </comment>
    <comment ref="A33" authorId="0">
      <text>
        <r>
          <rPr>
            <sz val="10"/>
            <rFont val="Arial"/>
            <family val="2"/>
          </rPr>
          <t xml:space="preserve">je nach Bundesland und Steuerpflicht entweder 0%, 8% oder 9%</t>
        </r>
      </text>
    </comment>
    <comment ref="A36" authorId="0">
      <text>
        <r>
          <rPr>
            <sz val="10"/>
            <rFont val="Arial"/>
            <family val="2"/>
          </rPr>
          <t xml:space="preserve">NACH Steuern und KV/PV</t>
        </r>
      </text>
    </comment>
  </commentList>
</comments>
</file>

<file path=xl/comments4.xml><?xml version="1.0" encoding="utf-8"?>
<comments xmlns="http://schemas.openxmlformats.org/spreadsheetml/2006/main" xmlns:xdr="http://schemas.openxmlformats.org/drawingml/2006/spreadsheetDrawing">
  <authors>
    <author>Unbekannter Autor</author>
  </authors>
  <commentList>
    <comment ref="A2" authorId="0">
      <text>
        <r>
          <rPr>
            <sz val="10"/>
            <rFont val="Arial"/>
            <family val="2"/>
          </rPr>
          <t xml:space="preserve">Auf den Beginn des Ruhestandes aufgezinster Kapitalstock
</t>
        </r>
      </text>
    </comment>
    <comment ref="A3" authorId="0">
      <text>
        <r>
          <rPr>
            <sz val="10"/>
            <rFont val="Arial"/>
            <family val="2"/>
          </rPr>
          <t xml:space="preserve">erwartete Durchschnittsrendite über den gesamten Planungszeitraum</t>
        </r>
      </text>
    </comment>
    <comment ref="A5" authorId="0">
      <text>
        <r>
          <rPr>
            <sz val="10"/>
            <rFont val="Arial"/>
            <family val="2"/>
          </rPr>
          <t xml:space="preserve">ewartete jährliche Bezüge aus RV1 zu Beginn der Rentenzahlung</t>
        </r>
      </text>
    </comment>
    <comment ref="A8" authorId="0">
      <text>
        <r>
          <rPr>
            <sz val="10"/>
            <rFont val="Arial"/>
            <family val="2"/>
          </rPr>
          <t xml:space="preserve">steuerpflichtiger Ertragsanteil für Berechnung des zu versteuernden Einkommens (zVE)</t>
        </r>
      </text>
    </comment>
    <comment ref="A10" authorId="0">
      <text>
        <r>
          <rPr>
            <sz val="10"/>
            <rFont val="Arial"/>
            <family val="2"/>
          </rPr>
          <t xml:space="preserve">ewartete jährliche Bezüge aus RV2 zu Beginn der Rentenzahlung</t>
        </r>
      </text>
    </comment>
    <comment ref="A13" authorId="0">
      <text>
        <r>
          <rPr>
            <sz val="10"/>
            <rFont val="Arial"/>
            <family val="2"/>
          </rPr>
          <t xml:space="preserve">steuerpflichtiger Ertragsanteil für Berechnung des zu versteuernden Einkommens (zVE)</t>
        </r>
      </text>
    </comment>
    <comment ref="A15" authorId="0">
      <text>
        <r>
          <rPr>
            <sz val="10"/>
            <rFont val="Arial"/>
            <family val="2"/>
          </rPr>
          <t xml:space="preserve">ewartete jährliche Bezüge aus RV1 zu Beginn der Rentenzahlung</t>
        </r>
      </text>
    </comment>
    <comment ref="A18" authorId="0">
      <text>
        <r>
          <rPr>
            <sz val="10"/>
            <rFont val="Arial"/>
            <family val="2"/>
          </rPr>
          <t xml:space="preserve">steuerpflichtiger Ertragsanteil für Berechnung des zu versteuernden Einkommens (zVE)</t>
        </r>
      </text>
    </comment>
    <comment ref="A20" authorId="0">
      <text>
        <r>
          <rPr>
            <sz val="10"/>
            <rFont val="Arial"/>
            <family val="2"/>
          </rPr>
          <t xml:space="preserve">ewartete jährliche Bezüge aus RV1 zu Beginn der Rentenzahlung</t>
        </r>
      </text>
    </comment>
    <comment ref="A23" authorId="0">
      <text>
        <r>
          <rPr>
            <sz val="10"/>
            <rFont val="Arial"/>
            <family val="2"/>
          </rPr>
          <t xml:space="preserve">steuerpflichtiger Ertragsanteil für Berechnung des zu versteuernden Einkommens (zVE)</t>
        </r>
      </text>
    </comment>
    <comment ref="A28" authorId="0">
      <text>
        <r>
          <rPr>
            <sz val="10"/>
            <rFont val="Arial"/>
            <family val="2"/>
          </rPr>
          <t xml:space="preserve">Aktuelle Sätze für freiwillig Versicherte: 14,9% KV ohne Krankengeld, 2,05% PV plus ggfs. 0,25% Zuschlag für Kinderlose.
Beiträge für Pflichtversicherte in der KVdR und im Falle der kostenlosen Mitversicherung von Ehegatten werden </t>
        </r>
        <r>
          <rPr>
            <b val="true"/>
            <sz val="9"/>
            <color rgb="FFFF0000"/>
            <rFont val="Tahoma"/>
            <family val="2"/>
            <charset val="1"/>
          </rPr>
          <t xml:space="preserve">NICHT</t>
        </r>
        <r>
          <rPr>
            <b val="true"/>
            <sz val="9"/>
            <color rgb="FF000000"/>
            <rFont val="Tahoma"/>
            <family val="2"/>
            <charset val="1"/>
          </rPr>
          <t xml:space="preserve"> korrekt berechnet und bedürfen einer manuellen Anpassung der Formel in der Spalte "GKV+GPV"!</t>
        </r>
      </text>
    </comment>
    <comment ref="A33" authorId="0">
      <text>
        <r>
          <rPr>
            <sz val="10"/>
            <rFont val="Arial"/>
            <family val="2"/>
          </rPr>
          <t xml:space="preserve">je nach Bundesland und Steuerpflicht entweder 0%, 8% oder 9%</t>
        </r>
      </text>
    </comment>
    <comment ref="A36" authorId="0">
      <text>
        <r>
          <rPr>
            <sz val="10"/>
            <rFont val="Arial"/>
            <family val="2"/>
          </rPr>
          <t xml:space="preserve">NACH Steuern und KV/PV</t>
        </r>
      </text>
    </comment>
  </commentList>
</comments>
</file>

<file path=xl/comments5.xml><?xml version="1.0" encoding="utf-8"?>
<comments xmlns="http://schemas.openxmlformats.org/spreadsheetml/2006/main" xmlns:xdr="http://schemas.openxmlformats.org/drawingml/2006/spreadsheetDrawing">
  <authors>
    <author>Unbekannter Autor</author>
  </authors>
  <commentList>
    <comment ref="A2" authorId="0">
      <text>
        <r>
          <rPr>
            <sz val="10"/>
            <rFont val="Arial"/>
            <family val="2"/>
          </rPr>
          <t xml:space="preserve">Auf den Beginn des Ruhestandes aufgezinster Kapitalstock
</t>
        </r>
      </text>
    </comment>
    <comment ref="A3" authorId="0">
      <text>
        <r>
          <rPr>
            <sz val="10"/>
            <rFont val="Arial"/>
            <family val="2"/>
          </rPr>
          <t xml:space="preserve">erwartete Durchschnittsrendite über den gesamten Planungszeitraum</t>
        </r>
      </text>
    </comment>
    <comment ref="A5" authorId="0">
      <text>
        <r>
          <rPr>
            <sz val="10"/>
            <rFont val="Arial"/>
            <family val="2"/>
          </rPr>
          <t xml:space="preserve">ewartete jährliche Bezüge aus RV1 zu Beginn der Rentenzahlung</t>
        </r>
      </text>
    </comment>
    <comment ref="A8" authorId="0">
      <text>
        <r>
          <rPr>
            <sz val="10"/>
            <rFont val="Arial"/>
            <family val="2"/>
          </rPr>
          <t xml:space="preserve">steuerpflichtiger Ertragsanteil für Berechnung des zu versteuernden Einkommens (zVE)</t>
        </r>
      </text>
    </comment>
    <comment ref="A10" authorId="0">
      <text>
        <r>
          <rPr>
            <sz val="10"/>
            <rFont val="Arial"/>
            <family val="2"/>
          </rPr>
          <t xml:space="preserve">ewartete jährliche Bezüge aus RV2 zu Beginn der Rentenzahlung</t>
        </r>
      </text>
    </comment>
    <comment ref="A13" authorId="0">
      <text>
        <r>
          <rPr>
            <sz val="10"/>
            <rFont val="Arial"/>
            <family val="2"/>
          </rPr>
          <t xml:space="preserve">steuerpflichtiger Ertragsanteil für Berechnung des zu versteuernden Einkommens (zVE)</t>
        </r>
      </text>
    </comment>
    <comment ref="A15" authorId="0">
      <text>
        <r>
          <rPr>
            <sz val="10"/>
            <rFont val="Arial"/>
            <family val="2"/>
          </rPr>
          <t xml:space="preserve">ewartete jährliche Bezüge aus RV1 zu Beginn der Rentenzahlung</t>
        </r>
      </text>
    </comment>
    <comment ref="A18" authorId="0">
      <text>
        <r>
          <rPr>
            <sz val="10"/>
            <rFont val="Arial"/>
            <family val="2"/>
          </rPr>
          <t xml:space="preserve">steuerpflichtiger Ertragsanteil für Berechnung des zu versteuernden Einkommens (zVE)</t>
        </r>
      </text>
    </comment>
    <comment ref="A20" authorId="0">
      <text>
        <r>
          <rPr>
            <sz val="10"/>
            <rFont val="Arial"/>
            <family val="2"/>
          </rPr>
          <t xml:space="preserve">ewartete jährliche Bezüge aus RV1 zu Beginn der Rentenzahlung</t>
        </r>
      </text>
    </comment>
    <comment ref="A23" authorId="0">
      <text>
        <r>
          <rPr>
            <sz val="10"/>
            <rFont val="Arial"/>
            <family val="2"/>
          </rPr>
          <t xml:space="preserve">steuerpflichtiger Ertragsanteil für Berechnung des zu versteuernden Einkommens (zVE)</t>
        </r>
      </text>
    </comment>
    <comment ref="A28" authorId="0">
      <text>
        <r>
          <rPr>
            <sz val="10"/>
            <rFont val="Arial"/>
            <family val="2"/>
          </rPr>
          <t xml:space="preserve">Aktuelle Sätze für freiwillig Versicherte: 14,9% KV ohne Krankengeld, 2,05% PV plus ggfs. 0,25% Zuschlag für Kinderlose.
Beiträge für Pflichtversicherte in der KVdR und im Falle der kostenlosen Mitversicherung von Ehegatten werden </t>
        </r>
        <r>
          <rPr>
            <b val="true"/>
            <sz val="9"/>
            <color rgb="FFFF0000"/>
            <rFont val="Tahoma"/>
            <family val="2"/>
            <charset val="1"/>
          </rPr>
          <t xml:space="preserve">NICHT</t>
        </r>
        <r>
          <rPr>
            <b val="true"/>
            <sz val="9"/>
            <color rgb="FF000000"/>
            <rFont val="Tahoma"/>
            <family val="2"/>
            <charset val="1"/>
          </rPr>
          <t xml:space="preserve"> korrekt berechnet und bedürfen einer manuellen Anpassung der Formel in der Spalte "GKV+GPV"!</t>
        </r>
      </text>
    </comment>
    <comment ref="A33" authorId="0">
      <text>
        <r>
          <rPr>
            <sz val="10"/>
            <rFont val="Arial"/>
            <family val="2"/>
          </rPr>
          <t xml:space="preserve">je nach Bundesland und Steuerpflicht entweder 0%, 8% oder 9%</t>
        </r>
      </text>
    </comment>
    <comment ref="A36" authorId="0">
      <text>
        <r>
          <rPr>
            <sz val="10"/>
            <rFont val="Arial"/>
            <family val="2"/>
          </rPr>
          <t xml:space="preserve">NACH Steuern und KV/PV</t>
        </r>
      </text>
    </comment>
  </commentList>
</comments>
</file>

<file path=xl/comments6.xml><?xml version="1.0" encoding="utf-8"?>
<comments xmlns="http://schemas.openxmlformats.org/spreadsheetml/2006/main" xmlns:xdr="http://schemas.openxmlformats.org/drawingml/2006/spreadsheetDrawing">
  <authors>
    <author>Unbekannter Autor</author>
  </authors>
  <commentList>
    <comment ref="A2" authorId="0">
      <text>
        <r>
          <rPr>
            <sz val="10"/>
            <rFont val="Arial"/>
            <family val="2"/>
          </rPr>
          <t xml:space="preserve">Auf den Beginn des Ruhestandes aufgezinster Kapitalstock
</t>
        </r>
      </text>
    </comment>
    <comment ref="A3" authorId="0">
      <text>
        <r>
          <rPr>
            <sz val="10"/>
            <rFont val="Arial"/>
            <family val="2"/>
          </rPr>
          <t xml:space="preserve">erwartete Durchschnittsrendite über den gesamten Planungszeitraum</t>
        </r>
      </text>
    </comment>
    <comment ref="A5" authorId="0">
      <text>
        <r>
          <rPr>
            <sz val="10"/>
            <rFont val="Arial"/>
            <family val="2"/>
          </rPr>
          <t xml:space="preserve">ewartete jährliche Bezüge aus RV1 zu Beginn der Rentenzahlung</t>
        </r>
      </text>
    </comment>
    <comment ref="A8" authorId="0">
      <text>
        <r>
          <rPr>
            <sz val="10"/>
            <rFont val="Arial"/>
            <family val="2"/>
          </rPr>
          <t xml:space="preserve">steuerpflichtiger Ertragsanteil für Berechnung des zu versteuernden Einkommens (zVE)</t>
        </r>
      </text>
    </comment>
    <comment ref="A10" authorId="0">
      <text>
        <r>
          <rPr>
            <sz val="10"/>
            <rFont val="Arial"/>
            <family val="2"/>
          </rPr>
          <t xml:space="preserve">ewartete jährliche Bezüge aus RV2 zu Beginn der Rentenzahlung</t>
        </r>
      </text>
    </comment>
    <comment ref="A13" authorId="0">
      <text>
        <r>
          <rPr>
            <sz val="10"/>
            <rFont val="Arial"/>
            <family val="2"/>
          </rPr>
          <t xml:space="preserve">steuerpflichtiger Ertragsanteil für Berechnung des zu versteuernden Einkommens (zVE)</t>
        </r>
      </text>
    </comment>
    <comment ref="A15" authorId="0">
      <text>
        <r>
          <rPr>
            <sz val="10"/>
            <rFont val="Arial"/>
            <family val="2"/>
          </rPr>
          <t xml:space="preserve">ewartete jährliche Bezüge aus RV1 zu Beginn der Rentenzahlung</t>
        </r>
      </text>
    </comment>
    <comment ref="A18" authorId="0">
      <text>
        <r>
          <rPr>
            <sz val="10"/>
            <rFont val="Arial"/>
            <family val="2"/>
          </rPr>
          <t xml:space="preserve">steuerpflichtiger Ertragsanteil für Berechnung des zu versteuernden Einkommens (zVE)</t>
        </r>
      </text>
    </comment>
    <comment ref="A20" authorId="0">
      <text>
        <r>
          <rPr>
            <sz val="10"/>
            <rFont val="Arial"/>
            <family val="2"/>
          </rPr>
          <t xml:space="preserve">ewartete jährliche Bezüge aus RV1 zu Beginn der Rentenzahlung</t>
        </r>
      </text>
    </comment>
    <comment ref="A23" authorId="0">
      <text>
        <r>
          <rPr>
            <sz val="10"/>
            <rFont val="Arial"/>
            <family val="2"/>
          </rPr>
          <t xml:space="preserve">steuerpflichtiger Ertragsanteil für Berechnung des zu versteuernden Einkommens (zVE)</t>
        </r>
      </text>
    </comment>
    <comment ref="A28" authorId="0">
      <text>
        <r>
          <rPr>
            <sz val="10"/>
            <rFont val="Arial"/>
            <family val="2"/>
          </rPr>
          <t xml:space="preserve">Aktuelle Sätze für freiwillig Versicherte: 14,9% KV ohne Krankengeld, 2,05% PV plus ggfs. 0,25% Zuschlag für Kinderlose.
Beiträge für Pflichtversicherte in der KVdR und im Falle der kostenlosen Mitversicherung von Ehegatten werden </t>
        </r>
        <r>
          <rPr>
            <b val="true"/>
            <sz val="9"/>
            <color rgb="FFFF0000"/>
            <rFont val="Tahoma"/>
            <family val="2"/>
            <charset val="1"/>
          </rPr>
          <t xml:space="preserve">NICHT</t>
        </r>
        <r>
          <rPr>
            <b val="true"/>
            <sz val="9"/>
            <color rgb="FF000000"/>
            <rFont val="Tahoma"/>
            <family val="2"/>
            <charset val="1"/>
          </rPr>
          <t xml:space="preserve"> korrekt berechnet und bedürfen einer manuellen Anpassung der Formel in der Spalte "GKV+GPV"!</t>
        </r>
      </text>
    </comment>
    <comment ref="A33" authorId="0">
      <text>
        <r>
          <rPr>
            <sz val="10"/>
            <rFont val="Arial"/>
            <family val="2"/>
          </rPr>
          <t xml:space="preserve">je nach Bundesland und Steuerpflicht entweder 0%, 8% oder 9%</t>
        </r>
      </text>
    </comment>
    <comment ref="A36" authorId="0">
      <text>
        <r>
          <rPr>
            <sz val="10"/>
            <rFont val="Arial"/>
            <family val="2"/>
          </rPr>
          <t xml:space="preserve">NACH Steuern und KV/PV</t>
        </r>
      </text>
    </comment>
  </commentList>
</comments>
</file>

<file path=xl/comments7.xml><?xml version="1.0" encoding="utf-8"?>
<comments xmlns="http://schemas.openxmlformats.org/spreadsheetml/2006/main" xmlns:xdr="http://schemas.openxmlformats.org/drawingml/2006/spreadsheetDrawing">
  <authors>
    <author>Unbekannter Autor</author>
  </authors>
  <commentList>
    <comment ref="A2" authorId="0">
      <text>
        <r>
          <rPr>
            <sz val="10"/>
            <rFont val="Arial"/>
            <family val="2"/>
          </rPr>
          <t xml:space="preserve">Auf den Beginn des Ruhestandes aufgezinster Kapitalstock
</t>
        </r>
      </text>
    </comment>
    <comment ref="A3" authorId="0">
      <text>
        <r>
          <rPr>
            <sz val="10"/>
            <rFont val="Arial"/>
            <family val="2"/>
          </rPr>
          <t xml:space="preserve">erwartete Durchschnittsrendite über den gesamten Planungszeitraum</t>
        </r>
      </text>
    </comment>
    <comment ref="A5" authorId="0">
      <text>
        <r>
          <rPr>
            <sz val="10"/>
            <rFont val="Arial"/>
            <family val="2"/>
          </rPr>
          <t xml:space="preserve">ewartete jährliche Bezüge aus RV1 zu Beginn der Rentenzahlung</t>
        </r>
      </text>
    </comment>
    <comment ref="A8" authorId="0">
      <text>
        <r>
          <rPr>
            <sz val="10"/>
            <rFont val="Arial"/>
            <family val="2"/>
          </rPr>
          <t xml:space="preserve">steuerpflichtiger Ertragsanteil für Berechnung des zu versteuernden Einkommens (zVE)</t>
        </r>
      </text>
    </comment>
    <comment ref="A10" authorId="0">
      <text>
        <r>
          <rPr>
            <sz val="10"/>
            <rFont val="Arial"/>
            <family val="2"/>
          </rPr>
          <t xml:space="preserve">ewartete jährliche Bezüge aus RV2 zu Beginn der Rentenzahlung</t>
        </r>
      </text>
    </comment>
    <comment ref="A13" authorId="0">
      <text>
        <r>
          <rPr>
            <sz val="10"/>
            <rFont val="Arial"/>
            <family val="2"/>
          </rPr>
          <t xml:space="preserve">steuerpflichtiger Ertragsanteil für Berechnung des zu versteuernden Einkommens (zVE)</t>
        </r>
      </text>
    </comment>
    <comment ref="A15" authorId="0">
      <text>
        <r>
          <rPr>
            <sz val="10"/>
            <rFont val="Arial"/>
            <family val="2"/>
          </rPr>
          <t xml:space="preserve">ewartete jährliche Bezüge aus RV1 zu Beginn der Rentenzahlung</t>
        </r>
      </text>
    </comment>
    <comment ref="A18" authorId="0">
      <text>
        <r>
          <rPr>
            <sz val="10"/>
            <rFont val="Arial"/>
            <family val="2"/>
          </rPr>
          <t xml:space="preserve">steuerpflichtiger Ertragsanteil für Berechnung des zu versteuernden Einkommens (zVE)</t>
        </r>
      </text>
    </comment>
    <comment ref="A20" authorId="0">
      <text>
        <r>
          <rPr>
            <sz val="10"/>
            <rFont val="Arial"/>
            <family val="2"/>
          </rPr>
          <t xml:space="preserve">ewartete jährliche Bezüge aus RV1 zu Beginn der Rentenzahlung</t>
        </r>
      </text>
    </comment>
    <comment ref="A23" authorId="0">
      <text>
        <r>
          <rPr>
            <sz val="10"/>
            <rFont val="Arial"/>
            <family val="2"/>
          </rPr>
          <t xml:space="preserve">steuerpflichtiger Ertragsanteil für Berechnung des zu versteuernden Einkommens (zVE)</t>
        </r>
      </text>
    </comment>
    <comment ref="A28" authorId="0">
      <text>
        <r>
          <rPr>
            <sz val="10"/>
            <rFont val="Arial"/>
            <family val="2"/>
          </rPr>
          <t xml:space="preserve">Aktuelle Sätze für freiwillig Versicherte: 14,9% KV ohne Krankengeld, 2,05% PV plus ggfs. 0,25% Zuschlag für Kinderlose.
Beiträge für Pflichtversicherte in der KVdR und im Falle der kostenlosen Mitversicherung von Ehegatten werden </t>
        </r>
        <r>
          <rPr>
            <b val="true"/>
            <sz val="9"/>
            <color rgb="FFFF0000"/>
            <rFont val="Tahoma"/>
            <family val="2"/>
            <charset val="1"/>
          </rPr>
          <t xml:space="preserve">NICHT</t>
        </r>
        <r>
          <rPr>
            <b val="true"/>
            <sz val="9"/>
            <color rgb="FF000000"/>
            <rFont val="Tahoma"/>
            <family val="2"/>
            <charset val="1"/>
          </rPr>
          <t xml:space="preserve"> korrekt berechnet und bedürfen einer manuellen Anpassung der Formel in der Spalte "GKV+GPV"!</t>
        </r>
      </text>
    </comment>
    <comment ref="A33" authorId="0">
      <text>
        <r>
          <rPr>
            <sz val="10"/>
            <rFont val="Arial"/>
            <family val="2"/>
          </rPr>
          <t xml:space="preserve">je nach Bundesland und Steuerpflicht entweder 0%, 8% oder 9%</t>
        </r>
      </text>
    </comment>
    <comment ref="A36" authorId="0">
      <text>
        <r>
          <rPr>
            <sz val="10"/>
            <rFont val="Arial"/>
            <family val="2"/>
          </rPr>
          <t xml:space="preserve">NACH Steuern und KV/PV</t>
        </r>
      </text>
    </comment>
  </commentList>
</comments>
</file>

<file path=xl/comments8.xml><?xml version="1.0" encoding="utf-8"?>
<comments xmlns="http://schemas.openxmlformats.org/spreadsheetml/2006/main" xmlns:xdr="http://schemas.openxmlformats.org/drawingml/2006/spreadsheetDrawing">
  <authors>
    <author>Unbekannter Autor</author>
  </authors>
  <commentList>
    <comment ref="A2" authorId="0">
      <text>
        <r>
          <rPr>
            <sz val="10"/>
            <rFont val="Arial"/>
            <family val="2"/>
          </rPr>
          <t xml:space="preserve">Auf den Beginn des Ruhestandes aufgezinster Kapitalstock
</t>
        </r>
      </text>
    </comment>
    <comment ref="A3" authorId="0">
      <text>
        <r>
          <rPr>
            <sz val="10"/>
            <rFont val="Arial"/>
            <family val="2"/>
          </rPr>
          <t xml:space="preserve">erwartete Durchschnittsrendite über den gesamten Planungszeitraum</t>
        </r>
      </text>
    </comment>
    <comment ref="A5" authorId="0">
      <text>
        <r>
          <rPr>
            <sz val="10"/>
            <rFont val="Arial"/>
            <family val="2"/>
          </rPr>
          <t xml:space="preserve">ewartete jährliche Bezüge aus RV1 zu Beginn der Rentenzahlung</t>
        </r>
      </text>
    </comment>
    <comment ref="A8" authorId="0">
      <text>
        <r>
          <rPr>
            <sz val="10"/>
            <rFont val="Arial"/>
            <family val="2"/>
          </rPr>
          <t xml:space="preserve">steuerpflichtiger Ertragsanteil für Berechnung des zu versteuernden Einkommens (zVE)</t>
        </r>
      </text>
    </comment>
    <comment ref="A10" authorId="0">
      <text>
        <r>
          <rPr>
            <sz val="10"/>
            <rFont val="Arial"/>
            <family val="2"/>
          </rPr>
          <t xml:space="preserve">ewartete jährliche Bezüge aus RV2 zu Beginn der Rentenzahlung</t>
        </r>
      </text>
    </comment>
    <comment ref="A13" authorId="0">
      <text>
        <r>
          <rPr>
            <sz val="10"/>
            <rFont val="Arial"/>
            <family val="2"/>
          </rPr>
          <t xml:space="preserve">steuerpflichtiger Ertragsanteil für Berechnung des zu versteuernden Einkommens (zVE)</t>
        </r>
      </text>
    </comment>
    <comment ref="A15" authorId="0">
      <text>
        <r>
          <rPr>
            <sz val="10"/>
            <rFont val="Arial"/>
            <family val="2"/>
          </rPr>
          <t xml:space="preserve">ewartete jährliche Bezüge aus RV1 zu Beginn der Rentenzahlung</t>
        </r>
      </text>
    </comment>
    <comment ref="A18" authorId="0">
      <text>
        <r>
          <rPr>
            <sz val="10"/>
            <rFont val="Arial"/>
            <family val="2"/>
          </rPr>
          <t xml:space="preserve">steuerpflichtiger Ertragsanteil für Berechnung des zu versteuernden Einkommens (zVE)</t>
        </r>
      </text>
    </comment>
    <comment ref="A20" authorId="0">
      <text>
        <r>
          <rPr>
            <sz val="10"/>
            <rFont val="Arial"/>
            <family val="2"/>
          </rPr>
          <t xml:space="preserve">ewartete jährliche Bezüge aus RV1 zu Beginn der Rentenzahlung</t>
        </r>
      </text>
    </comment>
    <comment ref="A23" authorId="0">
      <text>
        <r>
          <rPr>
            <sz val="10"/>
            <rFont val="Arial"/>
            <family val="2"/>
          </rPr>
          <t xml:space="preserve">steuerpflichtiger Ertragsanteil für Berechnung des zu versteuernden Einkommens (zVE)</t>
        </r>
      </text>
    </comment>
    <comment ref="A28" authorId="0">
      <text>
        <r>
          <rPr>
            <sz val="10"/>
            <rFont val="Arial"/>
            <family val="2"/>
          </rPr>
          <t xml:space="preserve">Aktuelle Sätze für freiwillig Versicherte: 14,9% KV ohne Krankengeld, 2,05% PV plus ggfs. 0,25% Zuschlag für Kinderlose.
Beiträge für Pflichtversicherte in der KVdR und im Falle der kostenlosen Mitversicherung von Ehegatten werden </t>
        </r>
        <r>
          <rPr>
            <b val="true"/>
            <sz val="9"/>
            <color rgb="FFFF0000"/>
            <rFont val="Tahoma"/>
            <family val="2"/>
            <charset val="1"/>
          </rPr>
          <t xml:space="preserve">NICHT</t>
        </r>
        <r>
          <rPr>
            <b val="true"/>
            <sz val="9"/>
            <color rgb="FF000000"/>
            <rFont val="Tahoma"/>
            <family val="2"/>
            <charset val="1"/>
          </rPr>
          <t xml:space="preserve"> korrekt berechnet und bedürfen einer manuellen Anpassung der Formel in der Spalte "GKV+GPV"!</t>
        </r>
      </text>
    </comment>
    <comment ref="A33" authorId="0">
      <text>
        <r>
          <rPr>
            <sz val="10"/>
            <rFont val="Arial"/>
            <family val="2"/>
          </rPr>
          <t xml:space="preserve">je nach Bundesland und Steuerpflicht entweder 0%, 8% oder 9%</t>
        </r>
      </text>
    </comment>
    <comment ref="A36" authorId="0">
      <text>
        <r>
          <rPr>
            <sz val="10"/>
            <rFont val="Arial"/>
            <family val="2"/>
          </rPr>
          <t xml:space="preserve">NACH Steuern und KV/PV</t>
        </r>
      </text>
    </comment>
  </commentList>
</comments>
</file>

<file path=xl/comments9.xml><?xml version="1.0" encoding="utf-8"?>
<comments xmlns="http://schemas.openxmlformats.org/spreadsheetml/2006/main" xmlns:xdr="http://schemas.openxmlformats.org/drawingml/2006/spreadsheetDrawing">
  <authors>
    <author>Unbekannter Autor</author>
  </authors>
  <commentList>
    <comment ref="A2" authorId="0">
      <text>
        <r>
          <rPr>
            <sz val="10"/>
            <rFont val="Arial"/>
            <family val="2"/>
          </rPr>
          <t xml:space="preserve">Auf den Beginn des Ruhestandes aufgezinster Kapitalstock
</t>
        </r>
      </text>
    </comment>
    <comment ref="A3" authorId="0">
      <text>
        <r>
          <rPr>
            <sz val="10"/>
            <rFont val="Arial"/>
            <family val="2"/>
          </rPr>
          <t xml:space="preserve">erwartete Durchschnittsrendite über den gesamten Planungszeitraum</t>
        </r>
      </text>
    </comment>
    <comment ref="A5" authorId="0">
      <text>
        <r>
          <rPr>
            <sz val="10"/>
            <rFont val="Arial"/>
            <family val="2"/>
          </rPr>
          <t xml:space="preserve">ewartete jährliche Bezüge aus RV1 zu Beginn der Rentenzahlung</t>
        </r>
      </text>
    </comment>
    <comment ref="A8" authorId="0">
      <text>
        <r>
          <rPr>
            <sz val="10"/>
            <rFont val="Arial"/>
            <family val="2"/>
          </rPr>
          <t xml:space="preserve">steuerpflichtiger Ertragsanteil für Berechnung des zu versteuernden Einkommens (zVE)</t>
        </r>
      </text>
    </comment>
    <comment ref="A10" authorId="0">
      <text>
        <r>
          <rPr>
            <sz val="10"/>
            <rFont val="Arial"/>
            <family val="2"/>
          </rPr>
          <t xml:space="preserve">ewartete jährliche Bezüge aus RV2 zu Beginn der Rentenzahlung</t>
        </r>
      </text>
    </comment>
    <comment ref="A13" authorId="0">
      <text>
        <r>
          <rPr>
            <sz val="10"/>
            <rFont val="Arial"/>
            <family val="2"/>
          </rPr>
          <t xml:space="preserve">steuerpflichtiger Ertragsanteil für Berechnung des zu versteuernden Einkommens (zVE)</t>
        </r>
      </text>
    </comment>
    <comment ref="A15" authorId="0">
      <text>
        <r>
          <rPr>
            <sz val="10"/>
            <rFont val="Arial"/>
            <family val="2"/>
          </rPr>
          <t xml:space="preserve">ewartete jährliche Bezüge aus RV1 zu Beginn der Rentenzahlung</t>
        </r>
      </text>
    </comment>
    <comment ref="A18" authorId="0">
      <text>
        <r>
          <rPr>
            <sz val="10"/>
            <rFont val="Arial"/>
            <family val="2"/>
          </rPr>
          <t xml:space="preserve">steuerpflichtiger Ertragsanteil für Berechnung des zu versteuernden Einkommens (zVE)</t>
        </r>
      </text>
    </comment>
    <comment ref="A20" authorId="0">
      <text>
        <r>
          <rPr>
            <sz val="10"/>
            <rFont val="Arial"/>
            <family val="2"/>
          </rPr>
          <t xml:space="preserve">ewartete jährliche Bezüge aus RV1 zu Beginn der Rentenzahlung</t>
        </r>
      </text>
    </comment>
    <comment ref="A23" authorId="0">
      <text>
        <r>
          <rPr>
            <sz val="10"/>
            <rFont val="Arial"/>
            <family val="2"/>
          </rPr>
          <t xml:space="preserve">steuerpflichtiger Ertragsanteil für Berechnung des zu versteuernden Einkommens (zVE)</t>
        </r>
      </text>
    </comment>
    <comment ref="A28" authorId="0">
      <text>
        <r>
          <rPr>
            <sz val="10"/>
            <rFont val="Arial"/>
            <family val="2"/>
          </rPr>
          <t xml:space="preserve">Aktuelle Sätze für freiwillig Versicherte: 14,9% KV ohne Krankengeld, 2,05% PV plus ggfs. 0,25% Zuschlag für Kinderlose.
Beiträge für Pflichtversicherte in der KVdR und im Falle der kostenlosen Mitversicherung von Ehegatten werden </t>
        </r>
        <r>
          <rPr>
            <b val="true"/>
            <sz val="9"/>
            <color rgb="FFFF0000"/>
            <rFont val="Tahoma"/>
            <family val="2"/>
            <charset val="1"/>
          </rPr>
          <t xml:space="preserve">NICHT</t>
        </r>
        <r>
          <rPr>
            <b val="true"/>
            <sz val="9"/>
            <color rgb="FF000000"/>
            <rFont val="Tahoma"/>
            <family val="2"/>
            <charset val="1"/>
          </rPr>
          <t xml:space="preserve"> korrekt berechnet und bedürfen einer manuellen Anpassung der Formel in der Spalte "GKV+GPV"!</t>
        </r>
      </text>
    </comment>
    <comment ref="A33" authorId="0">
      <text>
        <r>
          <rPr>
            <sz val="10"/>
            <rFont val="Arial"/>
            <family val="2"/>
          </rPr>
          <t xml:space="preserve">je nach Bundesland und Steuerpflicht entweder 0%, 8% oder 9%</t>
        </r>
      </text>
    </comment>
    <comment ref="A36" authorId="0">
      <text>
        <r>
          <rPr>
            <sz val="10"/>
            <rFont val="Arial"/>
            <family val="2"/>
          </rPr>
          <t xml:space="preserve">NACH Steuern und KV/PV</t>
        </r>
      </text>
    </comment>
  </commentList>
</comments>
</file>

<file path=xl/sharedStrings.xml><?xml version="1.0" encoding="utf-8"?>
<sst xmlns="http://schemas.openxmlformats.org/spreadsheetml/2006/main" count="770" uniqueCount="57">
  <si>
    <t xml:space="preserve">Variante 1</t>
  </si>
  <si>
    <t xml:space="preserve">Variante 2</t>
  </si>
  <si>
    <t xml:space="preserve">Kapitalstock zu Beginn Ruhestand</t>
  </si>
  <si>
    <t xml:space="preserve">Rendite</t>
  </si>
  <si>
    <t xml:space="preserve">RV1 zu Beginn Rentenzahlung p.a. </t>
  </si>
  <si>
    <t xml:space="preserve">Rentenzahlung ab Jahr</t>
  </si>
  <si>
    <t xml:space="preserve">Erhöhung p.a.</t>
  </si>
  <si>
    <t xml:space="preserve">Steuerpflichtig</t>
  </si>
  <si>
    <t xml:space="preserve">RV2 zu Beginn Rentenzahlung p.a. </t>
  </si>
  <si>
    <t xml:space="preserve">RV3 zu Beginn Rentenzahlung p.a. </t>
  </si>
  <si>
    <t xml:space="preserve">RV4 zu Beginn Rentenzahlung p.a. </t>
  </si>
  <si>
    <t xml:space="preserve">PKV+PPV zu Beginn Ruhestand p.a. </t>
  </si>
  <si>
    <t xml:space="preserve">GKV + GPV p.a.</t>
  </si>
  <si>
    <t xml:space="preserve">BBG p.a.</t>
  </si>
  <si>
    <t xml:space="preserve">Kirchensteuer</t>
  </si>
  <si>
    <t xml:space="preserve">Splitting-Verfahren (2 = Ja; 1 = Nein)</t>
  </si>
  <si>
    <t xml:space="preserve">anfängliche Entnahme mtl. Netto</t>
  </si>
  <si>
    <t xml:space="preserve">Dynamik</t>
  </si>
  <si>
    <t xml:space="preserve">Jahr</t>
  </si>
  <si>
    <t xml:space="preserve">Guthaben JA</t>
  </si>
  <si>
    <t xml:space="preserve">Kapitalertrag</t>
  </si>
  <si>
    <t xml:space="preserve">RV1</t>
  </si>
  <si>
    <t xml:space="preserve">RV2</t>
  </si>
  <si>
    <t xml:space="preserve">RV3</t>
  </si>
  <si>
    <t xml:space="preserve">RV4</t>
  </si>
  <si>
    <t xml:space="preserve">PKV + PPV</t>
  </si>
  <si>
    <t xml:space="preserve">GKV + GPV</t>
  </si>
  <si>
    <t xml:space="preserve">zvE</t>
  </si>
  <si>
    <t xml:space="preserve">ESt. 1</t>
  </si>
  <si>
    <t xml:space="preserve">ESt. 2</t>
  </si>
  <si>
    <t xml:space="preserve">ESt.</t>
  </si>
  <si>
    <t xml:space="preserve">SolZ</t>
  </si>
  <si>
    <t xml:space="preserve">KiSt</t>
  </si>
  <si>
    <t xml:space="preserve">Entnahme</t>
  </si>
  <si>
    <t xml:space="preserve">Guthaben JE</t>
  </si>
  <si>
    <t xml:space="preserve">Guthaben am Jahresende</t>
  </si>
  <si>
    <t xml:space="preserve">Delta Guthaben gg. VJ</t>
  </si>
  <si>
    <t xml:space="preserve">Steuer</t>
  </si>
  <si>
    <t xml:space="preserve">Grenze</t>
  </si>
  <si>
    <t xml:space="preserve">Multiplikator</t>
  </si>
  <si>
    <t xml:space="preserve">Offset I</t>
  </si>
  <si>
    <t xml:space="preserve">Offset II</t>
  </si>
  <si>
    <t xml:space="preserve">Tarifzone 1</t>
  </si>
  <si>
    <t xml:space="preserve">Tarifzone 2</t>
  </si>
  <si>
    <t xml:space="preserve">Tarifzone 3</t>
  </si>
  <si>
    <t xml:space="preserve">Tarifzone 4</t>
  </si>
  <si>
    <t xml:space="preserve">Tarifzone 5</t>
  </si>
  <si>
    <t xml:space="preserve">Steuer:</t>
  </si>
  <si>
    <t xml:space="preserve">https://www.lohn-info.de/lohnsteuerzahlen.html </t>
  </si>
  <si>
    <t xml:space="preserve">BBG:</t>
  </si>
  <si>
    <t xml:space="preserve">https://de.wikipedia.org/wiki/Beitragsbemessungsgrenze </t>
  </si>
  <si>
    <t xml:space="preserve">GKV</t>
  </si>
  <si>
    <t xml:space="preserve">https://de.wikipedia.org/wiki/Gesetzliche_Krankenversicherung</t>
  </si>
  <si>
    <t xml:space="preserve">GKV-Zusatzbeitrag</t>
  </si>
  <si>
    <t xml:space="preserve">https://de.wikipedia.org/wiki/Zusatzbeitrag</t>
  </si>
  <si>
    <t xml:space="preserve">PV</t>
  </si>
  <si>
    <t xml:space="preserve">https://de.wikipedia.org/wiki/Pflegeversicherung_(Deutschland)</t>
  </si>
</sst>
</file>

<file path=xl/styles.xml><?xml version="1.0" encoding="utf-8"?>
<styleSheet xmlns="http://schemas.openxmlformats.org/spreadsheetml/2006/main">
  <numFmts count="10">
    <numFmt numFmtId="164" formatCode="General"/>
    <numFmt numFmtId="165" formatCode="#,##0.00&quot; €&quot;"/>
    <numFmt numFmtId="166" formatCode="#,##0&quot; €&quot;"/>
    <numFmt numFmtId="167" formatCode="0%"/>
    <numFmt numFmtId="168" formatCode="0.00%"/>
    <numFmt numFmtId="169" formatCode="0"/>
    <numFmt numFmtId="170" formatCode="#,##0.000&quot; €&quot;"/>
    <numFmt numFmtId="171" formatCode="#,##0"/>
    <numFmt numFmtId="172" formatCode="#,##0.00"/>
    <numFmt numFmtId="173" formatCode="@"/>
  </numFmts>
  <fonts count="14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  <font>
      <u val="single"/>
      <sz val="10"/>
      <color rgb="FF0000FF"/>
      <name val="Arial"/>
      <family val="2"/>
      <charset val="1"/>
    </font>
    <font>
      <sz val="10"/>
      <name val="Arial"/>
      <family val="2"/>
    </font>
    <font>
      <b val="true"/>
      <sz val="9"/>
      <color rgb="FFFF0000"/>
      <name val="Tahoma"/>
      <family val="2"/>
      <charset val="1"/>
    </font>
    <font>
      <b val="true"/>
      <sz val="9"/>
      <color rgb="FF000000"/>
      <name val="Tahoma"/>
      <family val="0"/>
      <charset val="1"/>
    </font>
    <font>
      <b val="true"/>
      <sz val="10"/>
      <color rgb="FF000000"/>
      <name val="Arial"/>
      <family val="2"/>
    </font>
    <font>
      <sz val="8"/>
      <color rgb="FF000000"/>
      <name val="Arial"/>
      <family val="2"/>
    </font>
    <font>
      <b val="true"/>
      <sz val="9.75"/>
      <color rgb="FF000000"/>
      <name val="Arial"/>
      <family val="2"/>
    </font>
    <font>
      <b val="true"/>
      <sz val="9"/>
      <color rgb="FF000000"/>
      <name val="Tahoma"/>
      <family val="2"/>
      <charset val="1"/>
    </font>
    <font>
      <sz val="10"/>
      <color rgb="FF0000FF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B3B3B3"/>
      </patternFill>
    </fill>
  </fills>
  <borders count="1">
    <border diagonalUp="false" diagonalDown="false">
      <left/>
      <right/>
      <top/>
      <bottom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0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0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2" borderId="0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4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70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5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6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21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5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22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71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72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73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73" fontId="13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13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Standard_RuP" xfId="21"/>
    <cellStyle name="*unknown*" xfId="20" builtinId="8"/>
    <cellStyle name="Excel Built-in Explanatory Text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B3B3B3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worksheet" Target="worksheets/sheet11.xml"/><Relationship Id="rId14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000" spc="-1" strike="noStrike">
                <a:solidFill>
                  <a:srgbClr val="000000"/>
                </a:solidFill>
                <a:latin typeface="Arial"/>
                <a:ea typeface="DejaVu Sans"/>
              </a:defRPr>
            </a:pPr>
            <a:r>
              <a:rPr b="1" sz="1000" spc="-1" strike="noStrike">
                <a:solidFill>
                  <a:srgbClr val="000000"/>
                </a:solidFill>
                <a:latin typeface="Arial"/>
                <a:ea typeface="DejaVu Sans"/>
              </a:rPr>
              <a:t>Entwicklung Kapitalstock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spPr>
            <a:solidFill>
              <a:srgbClr val="000080"/>
            </a:solidFill>
            <a:ln w="12600">
              <a:solidFill>
                <a:srgbClr val="000080"/>
              </a:solidFill>
              <a:round/>
            </a:ln>
          </c:spPr>
          <c:marker>
            <c:symbol val="diamond"/>
            <c:size val="3"/>
            <c:spPr>
              <a:solidFill>
                <a:srgbClr val="00008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  <a:ea typeface="DejaVu Sans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'2013'!$B$138:$B$182</c:f>
              <c:numCache>
                <c:formatCode>General</c:formatCode>
                <c:ptCount val="45"/>
                <c:pt idx="0">
                  <c:v>991755.5655</c:v>
                </c:pt>
                <c:pt idx="1">
                  <c:v>982097.99816025</c:v>
                </c:pt>
                <c:pt idx="2">
                  <c:v>970948.910402519</c:v>
                </c:pt>
                <c:pt idx="3">
                  <c:v>958225.665511843</c:v>
                </c:pt>
                <c:pt idx="4">
                  <c:v>943840.056503797</c:v>
                </c:pt>
                <c:pt idx="5">
                  <c:v>927699.111151627</c:v>
                </c:pt>
                <c:pt idx="6">
                  <c:v>909704.795637401</c:v>
                </c:pt>
                <c:pt idx="7">
                  <c:v>889752.555661594</c:v>
                </c:pt>
                <c:pt idx="8">
                  <c:v>867729.775449268</c:v>
                </c:pt>
                <c:pt idx="9">
                  <c:v>843574.128565502</c:v>
                </c:pt>
                <c:pt idx="10">
                  <c:v>819755.113420684</c:v>
                </c:pt>
                <c:pt idx="11">
                  <c:v>793637.907846869</c:v>
                </c:pt>
                <c:pt idx="12">
                  <c:v>765124.57958561</c:v>
                </c:pt>
                <c:pt idx="13">
                  <c:v>734236.576531811</c:v>
                </c:pt>
                <c:pt idx="14">
                  <c:v>700851.964126884</c:v>
                </c:pt>
                <c:pt idx="15">
                  <c:v>664845.179563498</c:v>
                </c:pt>
                <c:pt idx="16">
                  <c:v>626078.882470472</c:v>
                </c:pt>
                <c:pt idx="17">
                  <c:v>584410.332529889</c:v>
                </c:pt>
                <c:pt idx="18">
                  <c:v>539686.604956493</c:v>
                </c:pt>
                <c:pt idx="19">
                  <c:v>491745.323869771</c:v>
                </c:pt>
                <c:pt idx="20">
                  <c:v>440411.998903659</c:v>
                </c:pt>
                <c:pt idx="21">
                  <c:v>388653.034924811</c:v>
                </c:pt>
                <c:pt idx="22">
                  <c:v>333297.207637495</c:v>
                </c:pt>
                <c:pt idx="23">
                  <c:v>274132.85171365</c:v>
                </c:pt>
                <c:pt idx="24">
                  <c:v>210746.981020931</c:v>
                </c:pt>
                <c:pt idx="25">
                  <c:v>142357.14982772</c:v>
                </c:pt>
                <c:pt idx="26">
                  <c:v>68694.1453092088</c:v>
                </c:pt>
                <c:pt idx="27">
                  <c:v>-10519.4920533482</c:v>
                </c:pt>
                <c:pt idx="28">
                  <c:v>-93409.5357215471</c:v>
                </c:pt>
                <c:pt idx="29">
                  <c:v>-178767.536034583</c:v>
                </c:pt>
                <c:pt idx="30">
                  <c:v>-266666.524869225</c:v>
                </c:pt>
                <c:pt idx="31">
                  <c:v>-357181.831332854</c:v>
                </c:pt>
                <c:pt idx="32">
                  <c:v>-450391.16007251</c:v>
                </c:pt>
                <c:pt idx="33">
                  <c:v>-546374.672478817</c:v>
                </c:pt>
                <c:pt idx="34">
                  <c:v>-645215.070899328</c:v>
                </c:pt>
                <c:pt idx="35">
                  <c:v>-746997.685980581</c:v>
                </c:pt>
                <c:pt idx="36">
                  <c:v>-851810.567263145</c:v>
                </c:pt>
                <c:pt idx="37">
                  <c:v>-959744.577159096</c:v>
                </c:pt>
                <c:pt idx="38">
                  <c:v>-1070893.48844677</c:v>
                </c:pt>
                <c:pt idx="39">
                  <c:v>-1185354.0854233</c:v>
                </c:pt>
                <c:pt idx="40">
                  <c:v>-1303226.26886123</c:v>
                </c:pt>
                <c:pt idx="41">
                  <c:v>-1424613.16492179</c:v>
                </c:pt>
                <c:pt idx="42">
                  <c:v>-1549621.23818366</c:v>
                </c:pt>
                <c:pt idx="43">
                  <c:v>-1678360.40895277</c:v>
                </c:pt>
                <c:pt idx="44">
                  <c:v>-1810944.1750257</c:v>
                </c:pt>
              </c:numCache>
            </c:numRef>
          </c:val>
          <c:smooth val="1"/>
        </c:ser>
        <c:ser>
          <c:idx val="1"/>
          <c:order val="1"/>
          <c:spPr>
            <a:solidFill>
              <a:srgbClr val="ff0000"/>
            </a:solidFill>
            <a:ln w="12600">
              <a:solidFill>
                <a:srgbClr val="ff0000"/>
              </a:solidFill>
              <a:round/>
            </a:ln>
          </c:spPr>
          <c:marker>
            <c:symbol val="diamond"/>
            <c:size val="3"/>
            <c:spPr>
              <a:solidFill>
                <a:srgbClr val="ff000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  <a:ea typeface="DejaVu Sans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'2013'!$C$138:$C$182</c:f>
              <c:numCache>
                <c:formatCode>General</c:formatCode>
                <c:ptCount val="45"/>
                <c:pt idx="0">
                  <c:v>997042.4274</c:v>
                </c:pt>
                <c:pt idx="1">
                  <c:v>992644.97526456</c:v>
                </c:pt>
                <c:pt idx="2">
                  <c:v>986716.703022386</c:v>
                </c:pt>
                <c:pt idx="3">
                  <c:v>979161.602656123</c:v>
                </c:pt>
                <c:pt idx="4">
                  <c:v>970391.553373949</c:v>
                </c:pt>
                <c:pt idx="5">
                  <c:v>959805.872619247</c:v>
                </c:pt>
                <c:pt idx="6">
                  <c:v>947294.460761188</c:v>
                </c:pt>
                <c:pt idx="7">
                  <c:v>932738.856885368</c:v>
                </c:pt>
                <c:pt idx="8">
                  <c:v>916015.992791012</c:v>
                </c:pt>
                <c:pt idx="9">
                  <c:v>898485.609842532</c:v>
                </c:pt>
                <c:pt idx="10">
                  <c:v>878571.733147063</c:v>
                </c:pt>
                <c:pt idx="11">
                  <c:v>856129.139037256</c:v>
                </c:pt>
                <c:pt idx="12">
                  <c:v>831005.334388999</c:v>
                </c:pt>
                <c:pt idx="13">
                  <c:v>803036.953318976</c:v>
                </c:pt>
                <c:pt idx="14">
                  <c:v>772049.154205371</c:v>
                </c:pt>
                <c:pt idx="15">
                  <c:v>737856.040049615</c:v>
                </c:pt>
                <c:pt idx="16">
                  <c:v>700258.982410531</c:v>
                </c:pt>
                <c:pt idx="17">
                  <c:v>659043.81061566</c:v>
                </c:pt>
                <c:pt idx="18">
                  <c:v>613983.145644987</c:v>
                </c:pt>
                <c:pt idx="19">
                  <c:v>564830.391877716</c:v>
                </c:pt>
                <c:pt idx="20">
                  <c:v>511320.841068341</c:v>
                </c:pt>
                <c:pt idx="21">
                  <c:v>453218.914081524</c:v>
                </c:pt>
                <c:pt idx="22">
                  <c:v>390036.093637785</c:v>
                </c:pt>
                <c:pt idx="23">
                  <c:v>321042.526474866</c:v>
                </c:pt>
                <c:pt idx="24">
                  <c:v>245580.278558733</c:v>
                </c:pt>
                <c:pt idx="25">
                  <c:v>163232.341438988</c:v>
                </c:pt>
                <c:pt idx="26">
                  <c:v>73558.1347856588</c:v>
                </c:pt>
                <c:pt idx="27">
                  <c:v>-23907.7427897195</c:v>
                </c:pt>
                <c:pt idx="28">
                  <c:v>-126579.459085558</c:v>
                </c:pt>
                <c:pt idx="29">
                  <c:v>-233287.616768302</c:v>
                </c:pt>
                <c:pt idx="30">
                  <c:v>-344186.940329453</c:v>
                </c:pt>
                <c:pt idx="31">
                  <c:v>-459438.224823497</c:v>
                </c:pt>
                <c:pt idx="32">
                  <c:v>-578097.58101167</c:v>
                </c:pt>
                <c:pt idx="33">
                  <c:v>-701444.13571902</c:v>
                </c:pt>
                <c:pt idx="34">
                  <c:v>-829658.380068905</c:v>
                </c:pt>
                <c:pt idx="35">
                  <c:v>-962927.919239623</c:v>
                </c:pt>
                <c:pt idx="36">
                  <c:v>-1101447.76117415</c:v>
                </c:pt>
                <c:pt idx="37">
                  <c:v>-1245420.61737998</c:v>
                </c:pt>
                <c:pt idx="38">
                  <c:v>-1395057.21634148</c:v>
                </c:pt>
                <c:pt idx="39">
                  <c:v>-1550576.63009047</c:v>
                </c:pt>
                <c:pt idx="40">
                  <c:v>-1712206.61450483</c:v>
                </c:pt>
                <c:pt idx="41">
                  <c:v>-1880183.96393083</c:v>
                </c:pt>
                <c:pt idx="42">
                  <c:v>-2054754.8807508</c:v>
                </c:pt>
                <c:pt idx="43">
                  <c:v>-2236175.36054618</c:v>
                </c:pt>
                <c:pt idx="44">
                  <c:v>-2424711.59353474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1"/>
        <c:axId val="21272279"/>
        <c:axId val="42885001"/>
      </c:lineChart>
      <c:catAx>
        <c:axId val="21272279"/>
        <c:scaling>
          <c:orientation val="minMax"/>
        </c:scaling>
        <c:delete val="0"/>
        <c:axPos val="b"/>
        <c:majorGridlines>
          <c:spPr>
            <a:ln w="0">
              <a:solidFill>
                <a:srgbClr val="b3b3b3"/>
              </a:solidFill>
            </a:ln>
          </c:spPr>
        </c:majorGridlines>
        <c:numFmt formatCode="General" sourceLinked="0"/>
        <c:majorTickMark val="out"/>
        <c:minorTickMark val="none"/>
        <c:tickLblPos val="low"/>
        <c:spPr>
          <a:ln w="0">
            <a:solidFill>
              <a:srgbClr val="000000"/>
            </a:solidFill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DejaVu Sans"/>
              </a:defRPr>
            </a:pPr>
          </a:p>
        </c:txPr>
        <c:crossAx val="42885001"/>
        <c:crosses val="autoZero"/>
        <c:auto val="1"/>
        <c:lblAlgn val="ctr"/>
        <c:lblOffset val="100"/>
        <c:noMultiLvlLbl val="0"/>
      </c:catAx>
      <c:valAx>
        <c:axId val="42885001"/>
        <c:scaling>
          <c:orientation val="minMax"/>
          <c:min val="0"/>
        </c:scaling>
        <c:delete val="0"/>
        <c:axPos val="l"/>
        <c:majorGridlines>
          <c:spPr>
            <a:ln w="0">
              <a:solidFill>
                <a:srgbClr val="000000"/>
              </a:solidFill>
            </a:ln>
          </c:spPr>
        </c:majorGridlines>
        <c:numFmt formatCode="#,##0&quot; €&quot;" sourceLinked="0"/>
        <c:majorTickMark val="out"/>
        <c:minorTickMark val="none"/>
        <c:tickLblPos val="low"/>
        <c:spPr>
          <a:ln w="0">
            <a:solidFill>
              <a:srgbClr val="000000"/>
            </a:solidFill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DejaVu Sans"/>
              </a:defRPr>
            </a:pPr>
          </a:p>
        </c:txPr>
        <c:crossAx val="21272279"/>
        <c:crossesAt val="1"/>
        <c:crossBetween val="midCat"/>
      </c:valAx>
      <c:spPr>
        <a:solidFill>
          <a:srgbClr val="c0c0c0"/>
        </a:solidFill>
        <a:ln w="12600">
          <a:solidFill>
            <a:srgbClr val="808080"/>
          </a:solidFill>
          <a:round/>
        </a:ln>
      </c:spPr>
    </c:plotArea>
    <c:plotVisOnly val="0"/>
    <c:dispBlanksAs val="gap"/>
  </c:chart>
  <c:spPr>
    <a:solidFill>
      <a:srgbClr val="ffffff"/>
    </a:solidFill>
    <a:ln w="9360">
      <a:solidFill>
        <a:srgbClr val="000000"/>
      </a:solidFill>
      <a:round/>
    </a:ln>
  </c:spPr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975" spc="-1" strike="noStrike">
                <a:solidFill>
                  <a:srgbClr val="000000"/>
                </a:solidFill>
                <a:latin typeface="Arial"/>
                <a:ea typeface="Arial"/>
              </a:defRPr>
            </a:pPr>
            <a:r>
              <a:rPr b="1" sz="975" spc="-1" strike="noStrike">
                <a:solidFill>
                  <a:srgbClr val="000000"/>
                </a:solidFill>
                <a:latin typeface="Arial"/>
                <a:ea typeface="Arial"/>
              </a:rPr>
              <a:t>Differenz Kapitalstock ggü. VJ</a:t>
            </a:r>
          </a:p>
        </c:rich>
      </c:tx>
      <c:layout>
        <c:manualLayout>
          <c:xMode val="edge"/>
          <c:yMode val="edge"/>
          <c:x val="0.359962406015038"/>
          <c:y val="0.0408246859639541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8137992038921"/>
          <c:y val="0.20603495357728"/>
          <c:w val="0.871019460415745"/>
          <c:h val="0.654560349535773"/>
        </c:manualLayout>
      </c:layout>
      <c:lineChart>
        <c:grouping val="standard"/>
        <c:varyColors val="0"/>
        <c:ser>
          <c:idx val="0"/>
          <c:order val="0"/>
          <c:tx>
            <c:strRef>
              <c:f>'2021'!$D$137</c:f>
              <c:strCache>
                <c:ptCount val="1"/>
                <c:pt idx="0">
                  <c:v>Delta Guthaben gg. VJ</c:v>
                </c:pt>
              </c:strCache>
            </c:strRef>
          </c:tx>
          <c:spPr>
            <a:solidFill>
              <a:srgbClr val="000080"/>
            </a:solidFill>
            <a:ln w="12600">
              <a:solidFill>
                <a:srgbClr val="000080"/>
              </a:solidFill>
              <a:round/>
            </a:ln>
          </c:spPr>
          <c:marker>
            <c:symbol val="diamond"/>
            <c:size val="3"/>
            <c:spPr>
              <a:solidFill>
                <a:srgbClr val="00008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  <a:ea typeface="DejaVu Sans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'2021'!$D$138:$D$182</c:f>
              <c:numCache>
                <c:formatCode>General</c:formatCode>
                <c:ptCount val="45"/>
                <c:pt idx="0">
                  <c:v>-8570.72468424996</c:v>
                </c:pt>
                <c:pt idx="1">
                  <c:v>-9672.92108222889</c:v>
                </c:pt>
                <c:pt idx="2">
                  <c:v>-11152.8363914865</c:v>
                </c:pt>
                <c:pt idx="3">
                  <c:v>-12695.9979613919</c:v>
                </c:pt>
                <c:pt idx="4">
                  <c:v>-14318.32137338</c:v>
                </c:pt>
                <c:pt idx="5">
                  <c:v>-16019.2541546831</c:v>
                </c:pt>
                <c:pt idx="6">
                  <c:v>-17805.076529258</c:v>
                </c:pt>
                <c:pt idx="7">
                  <c:v>-19680.0463913898</c:v>
                </c:pt>
                <c:pt idx="8">
                  <c:v>-21647.4510328184</c:v>
                </c:pt>
                <c:pt idx="9">
                  <c:v>-23712.996783773</c:v>
                </c:pt>
                <c:pt idx="10">
                  <c:v>-23651.572676127</c:v>
                </c:pt>
                <c:pt idx="11">
                  <c:v>-25793.5096314083</c:v>
                </c:pt>
                <c:pt idx="12">
                  <c:v>-28078.5945320197</c:v>
                </c:pt>
                <c:pt idx="13">
                  <c:v>-30475.802960737</c:v>
                </c:pt>
                <c:pt idx="14">
                  <c:v>-32993.9311519617</c:v>
                </c:pt>
                <c:pt idx="15">
                  <c:v>-35637.5529116713</c:v>
                </c:pt>
                <c:pt idx="16">
                  <c:v>-38414.8454152544</c:v>
                </c:pt>
                <c:pt idx="17">
                  <c:v>-41334.307844768</c:v>
                </c:pt>
                <c:pt idx="18">
                  <c:v>-44403.6252209799</c:v>
                </c:pt>
                <c:pt idx="19">
                  <c:v>-47633.062801507</c:v>
                </c:pt>
                <c:pt idx="20">
                  <c:v>-50980.3921601838</c:v>
                </c:pt>
                <c:pt idx="21">
                  <c:v>-51475.3393392963</c:v>
                </c:pt>
                <c:pt idx="22">
                  <c:v>-55021.4313890813</c:v>
                </c:pt>
                <c:pt idx="23">
                  <c:v>-58960.632161815</c:v>
                </c:pt>
                <c:pt idx="24">
                  <c:v>-63484.8866189663</c:v>
                </c:pt>
                <c:pt idx="25">
                  <c:v>-68449.1436058055</c:v>
                </c:pt>
                <c:pt idx="26">
                  <c:v>-73672.5092460994</c:v>
                </c:pt>
                <c:pt idx="27">
                  <c:v>-79165.7249854561</c:v>
                </c:pt>
                <c:pt idx="28">
                  <c:v>-83055.0798916317</c:v>
                </c:pt>
                <c:pt idx="29">
                  <c:v>-85526.0299471943</c:v>
                </c:pt>
                <c:pt idx="30">
                  <c:v>-88070.0688089076</c:v>
                </c:pt>
                <c:pt idx="31">
                  <c:v>-90689.4948192822</c:v>
                </c:pt>
                <c:pt idx="32">
                  <c:v>-93386.684651902</c:v>
                </c:pt>
                <c:pt idx="33">
                  <c:v>-96164.0962067408</c:v>
                </c:pt>
                <c:pt idx="34">
                  <c:v>-99024.2716200277</c:v>
                </c:pt>
                <c:pt idx="35">
                  <c:v>-101969.840393421</c:v>
                </c:pt>
                <c:pt idx="36">
                  <c:v>-105003.522647461</c:v>
                </c:pt>
                <c:pt idx="37">
                  <c:v>-108128.132504477</c:v>
                </c:pt>
                <c:pt idx="38">
                  <c:v>-111346.581606352</c:v>
                </c:pt>
                <c:pt idx="39">
                  <c:v>-114661.882772781</c:v>
                </c:pt>
                <c:pt idx="40">
                  <c:v>-118077.153805901</c:v>
                </c:pt>
                <c:pt idx="41">
                  <c:v>-121595.621447417</c:v>
                </c:pt>
                <c:pt idx="42">
                  <c:v>-125220.625494632</c:v>
                </c:pt>
                <c:pt idx="43">
                  <c:v>-128955.623082038</c:v>
                </c:pt>
                <c:pt idx="44">
                  <c:v>-132804.193135438</c:v>
                </c:pt>
              </c:numCache>
            </c:numRef>
          </c:val>
          <c:smooth val="1"/>
        </c:ser>
        <c:ser>
          <c:idx val="1"/>
          <c:order val="1"/>
          <c:spPr>
            <a:solidFill>
              <a:srgbClr val="ff0000"/>
            </a:solidFill>
            <a:ln w="12600">
              <a:solidFill>
                <a:srgbClr val="ff0000"/>
              </a:solidFill>
              <a:round/>
            </a:ln>
          </c:spPr>
          <c:marker>
            <c:symbol val="diamond"/>
            <c:size val="3"/>
            <c:spPr>
              <a:solidFill>
                <a:srgbClr val="ff000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  <a:ea typeface="DejaVu Sans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'2021'!$E$138:$E$182</c:f>
              <c:numCache>
                <c:formatCode>General</c:formatCode>
                <c:ptCount val="45"/>
                <c:pt idx="0">
                  <c:v>-2261.32760000008</c:v>
                </c:pt>
                <c:pt idx="1">
                  <c:v>-3688.21825744002</c:v>
                </c:pt>
                <c:pt idx="2">
                  <c:v>-5207.59337999031</c:v>
                </c:pt>
                <c:pt idx="3">
                  <c:v>-6821.41336259921</c:v>
                </c:pt>
                <c:pt idx="4">
                  <c:v>-8014.33657554688</c:v>
                </c:pt>
                <c:pt idx="5">
                  <c:v>-9818.5694039017</c:v>
                </c:pt>
                <c:pt idx="6">
                  <c:v>-11735.5607632825</c:v>
                </c:pt>
                <c:pt idx="7">
                  <c:v>-13769.5699924348</c:v>
                </c:pt>
                <c:pt idx="8">
                  <c:v>-15928.3053065497</c:v>
                </c:pt>
                <c:pt idx="9">
                  <c:v>-16699.4907504939</c:v>
                </c:pt>
                <c:pt idx="10">
                  <c:v>-19075.632883893</c:v>
                </c:pt>
                <c:pt idx="11">
                  <c:v>-21595.6172729972</c:v>
                </c:pt>
                <c:pt idx="12">
                  <c:v>-24269.817039892</c:v>
                </c:pt>
                <c:pt idx="13">
                  <c:v>-27108.1264118475</c:v>
                </c:pt>
                <c:pt idx="14">
                  <c:v>-30119.9441486057</c:v>
                </c:pt>
                <c:pt idx="15">
                  <c:v>-33317.3214303107</c:v>
                </c:pt>
                <c:pt idx="16">
                  <c:v>-36712.9747166301</c:v>
                </c:pt>
                <c:pt idx="17">
                  <c:v>-40319.2655906593</c:v>
                </c:pt>
                <c:pt idx="18">
                  <c:v>-44153.4655309945</c:v>
                </c:pt>
                <c:pt idx="19">
                  <c:v>-48230.5946724702</c:v>
                </c:pt>
                <c:pt idx="20">
                  <c:v>-52569.6578507655</c:v>
                </c:pt>
                <c:pt idx="21">
                  <c:v>-57154.5227808458</c:v>
                </c:pt>
                <c:pt idx="22">
                  <c:v>-62241.3514910216</c:v>
                </c:pt>
                <c:pt idx="23">
                  <c:v>-68143.2969887019</c:v>
                </c:pt>
                <c:pt idx="24">
                  <c:v>-74574.2257461799</c:v>
                </c:pt>
                <c:pt idx="25">
                  <c:v>-81420.4867654467</c:v>
                </c:pt>
                <c:pt idx="26">
                  <c:v>-88705.5775032995</c:v>
                </c:pt>
                <c:pt idx="27">
                  <c:v>-96454.2412910875</c:v>
                </c:pt>
                <c:pt idx="28">
                  <c:v>-102671.716295839</c:v>
                </c:pt>
                <c:pt idx="29">
                  <c:v>-106708.157682744</c:v>
                </c:pt>
                <c:pt idx="30">
                  <c:v>-110899.32356115</c:v>
                </c:pt>
                <c:pt idx="31">
                  <c:v>-115251.284494044</c:v>
                </c:pt>
                <c:pt idx="32">
                  <c:v>-118659.356188173</c:v>
                </c:pt>
                <c:pt idx="33">
                  <c:v>-123346.55470735</c:v>
                </c:pt>
                <c:pt idx="34">
                  <c:v>-128214.244349885</c:v>
                </c:pt>
                <c:pt idx="35">
                  <c:v>-133269.539170717</c:v>
                </c:pt>
                <c:pt idx="36">
                  <c:v>-138519.841934525</c:v>
                </c:pt>
                <c:pt idx="37">
                  <c:v>-143972.856205828</c:v>
                </c:pt>
                <c:pt idx="38">
                  <c:v>-149636.598961507</c:v>
                </c:pt>
                <c:pt idx="39">
                  <c:v>-155519.413748984</c:v>
                </c:pt>
                <c:pt idx="40">
                  <c:v>-161629.984414368</c:v>
                </c:pt>
                <c:pt idx="41">
                  <c:v>-167977.349425999</c:v>
                </c:pt>
                <c:pt idx="42">
                  <c:v>-174570.916819963</c:v>
                </c:pt>
                <c:pt idx="43">
                  <c:v>-181420.479795383</c:v>
                </c:pt>
                <c:pt idx="44">
                  <c:v>-188536.232988565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1"/>
        <c:axId val="76998758"/>
        <c:axId val="62523233"/>
      </c:lineChart>
      <c:catAx>
        <c:axId val="76998758"/>
        <c:scaling>
          <c:orientation val="minMax"/>
        </c:scaling>
        <c:delete val="0"/>
        <c:axPos val="b"/>
        <c:minorGridlines>
          <c:spPr>
            <a:ln w="3240">
              <a:solidFill>
                <a:srgbClr val="b3b3b3"/>
              </a:solidFill>
              <a:round/>
            </a:ln>
          </c:spPr>
        </c:minorGridlines>
        <c:numFmt formatCode="General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62523233"/>
        <c:crosses val="autoZero"/>
        <c:auto val="1"/>
        <c:lblAlgn val="ctr"/>
        <c:lblOffset val="100"/>
        <c:noMultiLvlLbl val="0"/>
      </c:catAx>
      <c:valAx>
        <c:axId val="62523233"/>
        <c:scaling>
          <c:orientation val="minMax"/>
        </c:scaling>
        <c:delete val="0"/>
        <c:axPos val="l"/>
        <c:majorGridlines>
          <c:spPr>
            <a:ln w="3240">
              <a:solidFill>
                <a:srgbClr val="000000"/>
              </a:solidFill>
              <a:round/>
            </a:ln>
          </c:spPr>
        </c:majorGridlines>
        <c:numFmt formatCode="#,##0&quot; €&quot;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76998758"/>
        <c:crosses val="autoZero"/>
        <c:crossBetween val="midCat"/>
      </c:valAx>
      <c:spPr>
        <a:solidFill>
          <a:srgbClr val="c0c0c0"/>
        </a:solidFill>
        <a:ln w="12600">
          <a:solidFill>
            <a:srgbClr val="808080"/>
          </a:solidFill>
          <a:round/>
        </a:ln>
      </c:spPr>
    </c:plotArea>
    <c:plotVisOnly val="0"/>
    <c:dispBlanksAs val="gap"/>
  </c:chart>
  <c:spPr>
    <a:solidFill>
      <a:srgbClr val="ffffff"/>
    </a:solidFill>
    <a:ln w="3240">
      <a:solidFill>
        <a:srgbClr val="000000"/>
      </a:solidFill>
      <a:round/>
    </a:ln>
  </c:spPr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000" spc="-1" strike="noStrike">
                <a:solidFill>
                  <a:srgbClr val="000000"/>
                </a:solidFill>
                <a:latin typeface="Arial"/>
                <a:ea typeface="Arial"/>
              </a:defRPr>
            </a:pPr>
            <a:r>
              <a:rPr b="1" sz="1000" spc="-1" strike="noStrike">
                <a:solidFill>
                  <a:srgbClr val="000000"/>
                </a:solidFill>
                <a:latin typeface="Arial"/>
                <a:ea typeface="Arial"/>
              </a:rPr>
              <a:t>Entwicklung Kapitalstock</a:t>
            </a:r>
          </a:p>
        </c:rich>
      </c:tx>
      <c:layout>
        <c:manualLayout>
          <c:xMode val="edge"/>
          <c:yMode val="edge"/>
          <c:x val="0.378883710608078"/>
          <c:y val="0.0411246879516489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6899689303151"/>
          <c:y val="0.204178163184864"/>
          <c:w val="0.862072791833111"/>
          <c:h val="0.661411115490737"/>
        </c:manualLayout>
      </c:layout>
      <c:lineChart>
        <c:grouping val="standard"/>
        <c:varyColors val="0"/>
        <c:ser>
          <c:idx val="0"/>
          <c:order val="0"/>
          <c:spPr>
            <a:solidFill>
              <a:srgbClr val="000080"/>
            </a:solidFill>
            <a:ln w="12600">
              <a:solidFill>
                <a:srgbClr val="000080"/>
              </a:solidFill>
              <a:round/>
            </a:ln>
          </c:spPr>
          <c:marker>
            <c:symbol val="diamond"/>
            <c:size val="3"/>
            <c:spPr>
              <a:solidFill>
                <a:srgbClr val="00008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  <a:ea typeface="DejaVu Sans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'2022'!$B$138:$B$182</c:f>
              <c:numCache>
                <c:formatCode>General</c:formatCode>
                <c:ptCount val="45"/>
                <c:pt idx="0">
                  <c:v>991443.72003825</c:v>
                </c:pt>
                <c:pt idx="1">
                  <c:v>981773.020446578</c:v>
                </c:pt>
                <c:pt idx="2">
                  <c:v>970620.375475218</c:v>
                </c:pt>
                <c:pt idx="3">
                  <c:v>957921.759821286</c:v>
                </c:pt>
                <c:pt idx="4">
                  <c:v>943599.520246173</c:v>
                </c:pt>
                <c:pt idx="5">
                  <c:v>927574.371436082</c:v>
                </c:pt>
                <c:pt idx="6">
                  <c:v>909760.756725221</c:v>
                </c:pt>
                <c:pt idx="7">
                  <c:v>890071.164227319</c:v>
                </c:pt>
                <c:pt idx="8">
                  <c:v>868412.622077304</c:v>
                </c:pt>
                <c:pt idx="9">
                  <c:v>844687.620359468</c:v>
                </c:pt>
                <c:pt idx="10">
                  <c:v>821018.232120556</c:v>
                </c:pt>
                <c:pt idx="11">
                  <c:v>795203.844779153</c:v>
                </c:pt>
                <c:pt idx="12">
                  <c:v>767104.262827325</c:v>
                </c:pt>
                <c:pt idx="13">
                  <c:v>736605.932456074</c:v>
                </c:pt>
                <c:pt idx="14">
                  <c:v>703589.936333499</c:v>
                </c:pt>
                <c:pt idx="15">
                  <c:v>667930.645282182</c:v>
                </c:pt>
                <c:pt idx="16">
                  <c:v>629494.315063793</c:v>
                </c:pt>
                <c:pt idx="17">
                  <c:v>588141.061968623</c:v>
                </c:pt>
                <c:pt idx="18">
                  <c:v>543721.203592232</c:v>
                </c:pt>
                <c:pt idx="19">
                  <c:v>496077.171925926</c:v>
                </c:pt>
                <c:pt idx="20">
                  <c:v>445080.224755685</c:v>
                </c:pt>
                <c:pt idx="21">
                  <c:v>393588.382547713</c:v>
                </c:pt>
                <c:pt idx="22">
                  <c:v>338537.254972479</c:v>
                </c:pt>
                <c:pt idx="23">
                  <c:v>279524.644335798</c:v>
                </c:pt>
                <c:pt idx="24">
                  <c:v>215872.575440812</c:v>
                </c:pt>
                <c:pt idx="25">
                  <c:v>147270.108340529</c:v>
                </c:pt>
                <c:pt idx="26">
                  <c:v>73460.9803047596</c:v>
                </c:pt>
                <c:pt idx="27">
                  <c:v>-5821.54441592602</c:v>
                </c:pt>
                <c:pt idx="28">
                  <c:v>-88948.3791873112</c:v>
                </c:pt>
                <c:pt idx="29">
                  <c:v>-174547.465497183</c:v>
                </c:pt>
                <c:pt idx="30">
                  <c:v>-262691.916903597</c:v>
                </c:pt>
                <c:pt idx="31">
                  <c:v>-353457.145790555</c:v>
                </c:pt>
                <c:pt idx="32">
                  <c:v>-446920.941708651</c:v>
                </c:pt>
                <c:pt idx="33">
                  <c:v>-543163.552611233</c:v>
                </c:pt>
                <c:pt idx="34">
                  <c:v>-642267.769100615</c:v>
                </c:pt>
                <c:pt idx="35">
                  <c:v>-744319.011803674</c:v>
                </c:pt>
                <c:pt idx="36">
                  <c:v>-849405.422001091</c:v>
                </c:pt>
                <c:pt idx="37">
                  <c:v>-957617.955639709</c:v>
                </c:pt>
                <c:pt idx="38">
                  <c:v>-1069050.48086288</c:v>
                </c:pt>
                <c:pt idx="39">
                  <c:v>-1183799.87919924</c:v>
                </c:pt>
                <c:pt idx="40">
                  <c:v>-1301966.15055644</c:v>
                </c:pt>
                <c:pt idx="41">
                  <c:v>-1423652.52217205</c:v>
                </c:pt>
                <c:pt idx="42">
                  <c:v>-1548965.56168093</c:v>
                </c:pt>
                <c:pt idx="43">
                  <c:v>-1678015.29446424</c:v>
                </c:pt>
                <c:pt idx="44">
                  <c:v>-1810915.32545294</c:v>
                </c:pt>
              </c:numCache>
            </c:numRef>
          </c:val>
          <c:smooth val="1"/>
        </c:ser>
        <c:ser>
          <c:idx val="1"/>
          <c:order val="1"/>
          <c:spPr>
            <a:solidFill>
              <a:srgbClr val="ff0000"/>
            </a:solidFill>
            <a:ln w="12600">
              <a:solidFill>
                <a:srgbClr val="ff0000"/>
              </a:solidFill>
              <a:round/>
            </a:ln>
          </c:spPr>
          <c:marker>
            <c:symbol val="diamond"/>
            <c:size val="3"/>
            <c:spPr>
              <a:solidFill>
                <a:srgbClr val="ff000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  <a:ea typeface="DejaVu Sans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'2022'!$C$138:$C$182</c:f>
              <c:numCache>
                <c:formatCode>General</c:formatCode>
                <c:ptCount val="45"/>
                <c:pt idx="0">
                  <c:v>997904.3624</c:v>
                </c:pt>
                <c:pt idx="1">
                  <c:v>994386.01517856</c:v>
                </c:pt>
                <c:pt idx="2">
                  <c:v>989353.725108568</c:v>
                </c:pt>
                <c:pt idx="3">
                  <c:v>982711.178522931</c:v>
                </c:pt>
                <c:pt idx="4">
                  <c:v>974880.485409244</c:v>
                </c:pt>
                <c:pt idx="5">
                  <c:v>965249.493236908</c:v>
                </c:pt>
                <c:pt idx="6">
                  <c:v>953705.618134273</c:v>
                </c:pt>
                <c:pt idx="7">
                  <c:v>940132.024645819</c:v>
                </c:pt>
                <c:pt idx="8">
                  <c:v>924404.177200026</c:v>
                </c:pt>
                <c:pt idx="9">
                  <c:v>907911.934639307</c:v>
                </c:pt>
                <c:pt idx="10">
                  <c:v>889048.531764815</c:v>
                </c:pt>
                <c:pt idx="11">
                  <c:v>867668.237513636</c:v>
                </c:pt>
                <c:pt idx="12">
                  <c:v>843619.083837731</c:v>
                </c:pt>
                <c:pt idx="13">
                  <c:v>816736.143243231</c:v>
                </c:pt>
                <c:pt idx="14">
                  <c:v>786846.108162263</c:v>
                </c:pt>
                <c:pt idx="15">
                  <c:v>753764.683762193</c:v>
                </c:pt>
                <c:pt idx="16">
                  <c:v>717292.804903947</c:v>
                </c:pt>
                <c:pt idx="17">
                  <c:v>677220.064827784</c:v>
                </c:pt>
                <c:pt idx="18">
                  <c:v>633320.905544129</c:v>
                </c:pt>
                <c:pt idx="19">
                  <c:v>585351.688316381</c:v>
                </c:pt>
                <c:pt idx="20">
                  <c:v>533051.848068883</c:v>
                </c:pt>
                <c:pt idx="21">
                  <c:v>476170.777792889</c:v>
                </c:pt>
                <c:pt idx="22">
                  <c:v>414200.020097935</c:v>
                </c:pt>
                <c:pt idx="23">
                  <c:v>346279.331269847</c:v>
                </c:pt>
                <c:pt idx="24">
                  <c:v>271937.597486611</c:v>
                </c:pt>
                <c:pt idx="25">
                  <c:v>190759.925327263</c:v>
                </c:pt>
                <c:pt idx="26">
                  <c:v>102307.943398574</c:v>
                </c:pt>
                <c:pt idx="27">
                  <c:v>6118.557325609</c:v>
                </c:pt>
                <c:pt idx="28">
                  <c:v>-96553.1589702298</c:v>
                </c:pt>
                <c:pt idx="29">
                  <c:v>-203261.316652974</c:v>
                </c:pt>
                <c:pt idx="30">
                  <c:v>-314160.640214124</c:v>
                </c:pt>
                <c:pt idx="31">
                  <c:v>-429411.924708168</c:v>
                </c:pt>
                <c:pt idx="32">
                  <c:v>-548071.280896341</c:v>
                </c:pt>
                <c:pt idx="33">
                  <c:v>-671417.835603691</c:v>
                </c:pt>
                <c:pt idx="34">
                  <c:v>-799632.079953577</c:v>
                </c:pt>
                <c:pt idx="35">
                  <c:v>-932901.619124294</c:v>
                </c:pt>
                <c:pt idx="36">
                  <c:v>-1071421.46105882</c:v>
                </c:pt>
                <c:pt idx="37">
                  <c:v>-1215394.31726465</c:v>
                </c:pt>
                <c:pt idx="38">
                  <c:v>-1365030.91622615</c:v>
                </c:pt>
                <c:pt idx="39">
                  <c:v>-1520550.32997514</c:v>
                </c:pt>
                <c:pt idx="40">
                  <c:v>-1682180.31438951</c:v>
                </c:pt>
                <c:pt idx="41">
                  <c:v>-1850157.6638155</c:v>
                </c:pt>
                <c:pt idx="42">
                  <c:v>-2024728.58063547</c:v>
                </c:pt>
                <c:pt idx="43">
                  <c:v>-2206149.06043085</c:v>
                </c:pt>
                <c:pt idx="44">
                  <c:v>-2394685.29341942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1"/>
        <c:axId val="81591168"/>
        <c:axId val="64284862"/>
      </c:lineChart>
      <c:catAx>
        <c:axId val="81591168"/>
        <c:scaling>
          <c:orientation val="minMax"/>
        </c:scaling>
        <c:delete val="0"/>
        <c:axPos val="b"/>
        <c:majorGridlines>
          <c:spPr>
            <a:ln w="3240">
              <a:solidFill>
                <a:srgbClr val="b3b3b3"/>
              </a:solidFill>
              <a:round/>
            </a:ln>
          </c:spPr>
        </c:majorGridlines>
        <c:numFmt formatCode="General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64284862"/>
        <c:crosses val="autoZero"/>
        <c:auto val="1"/>
        <c:lblAlgn val="ctr"/>
        <c:lblOffset val="100"/>
        <c:noMultiLvlLbl val="0"/>
      </c:catAx>
      <c:valAx>
        <c:axId val="64284862"/>
        <c:scaling>
          <c:orientation val="minMax"/>
          <c:min val="0"/>
        </c:scaling>
        <c:delete val="0"/>
        <c:axPos val="l"/>
        <c:majorGridlines>
          <c:spPr>
            <a:ln w="3240">
              <a:solidFill>
                <a:srgbClr val="000000"/>
              </a:solidFill>
              <a:round/>
            </a:ln>
          </c:spPr>
        </c:majorGridlines>
        <c:numFmt formatCode="#,##0&quot; €&quot;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81591168"/>
        <c:crosses val="autoZero"/>
        <c:crossBetween val="midCat"/>
      </c:valAx>
      <c:spPr>
        <a:solidFill>
          <a:srgbClr val="c0c0c0"/>
        </a:solidFill>
        <a:ln w="12600">
          <a:solidFill>
            <a:srgbClr val="808080"/>
          </a:solidFill>
          <a:round/>
        </a:ln>
      </c:spPr>
    </c:plotArea>
    <c:plotVisOnly val="0"/>
    <c:dispBlanksAs val="gap"/>
  </c:chart>
  <c:spPr>
    <a:solidFill>
      <a:srgbClr val="ffffff"/>
    </a:solidFill>
    <a:ln w="3240">
      <a:solidFill>
        <a:srgbClr val="000000"/>
      </a:solidFill>
      <a:round/>
    </a:ln>
  </c:spPr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975" spc="-1" strike="noStrike">
                <a:solidFill>
                  <a:srgbClr val="000000"/>
                </a:solidFill>
                <a:latin typeface="Arial"/>
                <a:ea typeface="Arial"/>
              </a:defRPr>
            </a:pPr>
            <a:r>
              <a:rPr b="1" sz="975" spc="-1" strike="noStrike">
                <a:solidFill>
                  <a:srgbClr val="000000"/>
                </a:solidFill>
                <a:latin typeface="Arial"/>
                <a:ea typeface="Arial"/>
              </a:rPr>
              <a:t>Differenz Kapitalstock ggü. VJ</a:t>
            </a:r>
          </a:p>
        </c:rich>
      </c:tx>
      <c:layout>
        <c:manualLayout>
          <c:xMode val="edge"/>
          <c:yMode val="edge"/>
          <c:x val="0.359962406015038"/>
          <c:y val="0.0408302608220675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8137992038921"/>
          <c:y val="0.205926532841732"/>
          <c:w val="0.871019460415745"/>
          <c:h val="0.654513177659429"/>
        </c:manualLayout>
      </c:layout>
      <c:lineChart>
        <c:grouping val="standard"/>
        <c:varyColors val="0"/>
        <c:ser>
          <c:idx val="0"/>
          <c:order val="0"/>
          <c:tx>
            <c:strRef>
              <c:f>'2022'!$D$137</c:f>
              <c:strCache>
                <c:ptCount val="1"/>
                <c:pt idx="0">
                  <c:v>Delta Guthaben gg. VJ</c:v>
                </c:pt>
              </c:strCache>
            </c:strRef>
          </c:tx>
          <c:spPr>
            <a:solidFill>
              <a:srgbClr val="000080"/>
            </a:solidFill>
            <a:ln w="12600">
              <a:solidFill>
                <a:srgbClr val="000080"/>
              </a:solidFill>
              <a:round/>
            </a:ln>
          </c:spPr>
          <c:marker>
            <c:symbol val="diamond"/>
            <c:size val="3"/>
            <c:spPr>
              <a:solidFill>
                <a:srgbClr val="00008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  <a:ea typeface="DejaVu Sans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'2022'!$D$138:$D$182</c:f>
              <c:numCache>
                <c:formatCode>General</c:formatCode>
                <c:ptCount val="45"/>
                <c:pt idx="0">
                  <c:v>-8555.27996175003</c:v>
                </c:pt>
                <c:pt idx="1">
                  <c:v>-9670.69959167182</c:v>
                </c:pt>
                <c:pt idx="2">
                  <c:v>-11152.6449713605</c:v>
                </c:pt>
                <c:pt idx="3">
                  <c:v>-12698.6156539316</c:v>
                </c:pt>
                <c:pt idx="4">
                  <c:v>-14322.2395751133</c:v>
                </c:pt>
                <c:pt idx="5">
                  <c:v>-16025.1488100906</c:v>
                </c:pt>
                <c:pt idx="6">
                  <c:v>-17813.6147108616</c:v>
                </c:pt>
                <c:pt idx="7">
                  <c:v>-19689.5924979019</c:v>
                </c:pt>
                <c:pt idx="8">
                  <c:v>-21658.5421500145</c:v>
                </c:pt>
                <c:pt idx="9">
                  <c:v>-23725.0017178366</c:v>
                </c:pt>
                <c:pt idx="10">
                  <c:v>-23669.3882389118</c:v>
                </c:pt>
                <c:pt idx="11">
                  <c:v>-25814.3873414026</c:v>
                </c:pt>
                <c:pt idx="12">
                  <c:v>-28099.5819518286</c:v>
                </c:pt>
                <c:pt idx="13">
                  <c:v>-30498.3303712507</c:v>
                </c:pt>
                <c:pt idx="14">
                  <c:v>-33015.9961225751</c:v>
                </c:pt>
                <c:pt idx="15">
                  <c:v>-35659.2910513169</c:v>
                </c:pt>
                <c:pt idx="16">
                  <c:v>-38436.3302183889</c:v>
                </c:pt>
                <c:pt idx="17">
                  <c:v>-41353.2530951698</c:v>
                </c:pt>
                <c:pt idx="18">
                  <c:v>-44419.8583763917</c:v>
                </c:pt>
                <c:pt idx="19">
                  <c:v>-47644.0316663052</c:v>
                </c:pt>
                <c:pt idx="20">
                  <c:v>-50996.9471702412</c:v>
                </c:pt>
                <c:pt idx="21">
                  <c:v>-51491.8422079721</c:v>
                </c:pt>
                <c:pt idx="22">
                  <c:v>-55051.1275752342</c:v>
                </c:pt>
                <c:pt idx="23">
                  <c:v>-59012.6106366804</c:v>
                </c:pt>
                <c:pt idx="24">
                  <c:v>-63652.0688949868</c:v>
                </c:pt>
                <c:pt idx="25">
                  <c:v>-68602.4671002824</c:v>
                </c:pt>
                <c:pt idx="26">
                  <c:v>-73809.1280357696</c:v>
                </c:pt>
                <c:pt idx="27">
                  <c:v>-79282.5247206856</c:v>
                </c:pt>
                <c:pt idx="28">
                  <c:v>-83126.8347713851</c:v>
                </c:pt>
                <c:pt idx="29">
                  <c:v>-85599.0863098718</c:v>
                </c:pt>
                <c:pt idx="30">
                  <c:v>-88144.4514064144</c:v>
                </c:pt>
                <c:pt idx="31">
                  <c:v>-90765.2288869576</c:v>
                </c:pt>
                <c:pt idx="32">
                  <c:v>-93463.7959180961</c:v>
                </c:pt>
                <c:pt idx="33">
                  <c:v>-96242.6109025815</c:v>
                </c:pt>
                <c:pt idx="34">
                  <c:v>-99104.2164893827</c:v>
                </c:pt>
                <c:pt idx="35">
                  <c:v>-102051.242703059</c:v>
                </c:pt>
                <c:pt idx="36">
                  <c:v>-105086.410197416</c:v>
                </c:pt>
                <c:pt idx="37">
                  <c:v>-108212.533638618</c:v>
                </c:pt>
                <c:pt idx="38">
                  <c:v>-111432.525223166</c:v>
                </c:pt>
                <c:pt idx="39">
                  <c:v>-114749.398336369</c:v>
                </c:pt>
                <c:pt idx="40">
                  <c:v>-118166.271357193</c:v>
                </c:pt>
                <c:pt idx="41">
                  <c:v>-121686.371615615</c:v>
                </c:pt>
                <c:pt idx="42">
                  <c:v>-125313.039508877</c:v>
                </c:pt>
                <c:pt idx="43">
                  <c:v>-129049.732783311</c:v>
                </c:pt>
                <c:pt idx="44">
                  <c:v>-132900.030988703</c:v>
                </c:pt>
              </c:numCache>
            </c:numRef>
          </c:val>
          <c:smooth val="1"/>
        </c:ser>
        <c:ser>
          <c:idx val="1"/>
          <c:order val="1"/>
          <c:spPr>
            <a:solidFill>
              <a:srgbClr val="ff0000"/>
            </a:solidFill>
            <a:ln w="12600">
              <a:solidFill>
                <a:srgbClr val="ff0000"/>
              </a:solidFill>
              <a:round/>
            </a:ln>
          </c:spPr>
          <c:marker>
            <c:symbol val="diamond"/>
            <c:size val="3"/>
            <c:spPr>
              <a:solidFill>
                <a:srgbClr val="ff000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  <a:ea typeface="DejaVu Sans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'2022'!$E$138:$E$182</c:f>
              <c:numCache>
                <c:formatCode>General</c:formatCode>
                <c:ptCount val="45"/>
                <c:pt idx="0">
                  <c:v>-2094.63760000002</c:v>
                </c:pt>
                <c:pt idx="1">
                  <c:v>-3518.34722143994</c:v>
                </c:pt>
                <c:pt idx="2">
                  <c:v>-5032.29006999196</c:v>
                </c:pt>
                <c:pt idx="3">
                  <c:v>-6642.5465856368</c:v>
                </c:pt>
                <c:pt idx="4">
                  <c:v>-7830.69311368745</c:v>
                </c:pt>
                <c:pt idx="5">
                  <c:v>-9630.99217233562</c:v>
                </c:pt>
                <c:pt idx="6">
                  <c:v>-11543.8751026349</c:v>
                </c:pt>
                <c:pt idx="7">
                  <c:v>-13573.5934884544</c:v>
                </c:pt>
                <c:pt idx="8">
                  <c:v>-15727.8474457926</c:v>
                </c:pt>
                <c:pt idx="9">
                  <c:v>-16492.2425607191</c:v>
                </c:pt>
                <c:pt idx="10">
                  <c:v>-18863.4028744922</c:v>
                </c:pt>
                <c:pt idx="11">
                  <c:v>-21380.2942511792</c:v>
                </c:pt>
                <c:pt idx="12">
                  <c:v>-24049.1536759052</c:v>
                </c:pt>
                <c:pt idx="13">
                  <c:v>-26882.9405944998</c:v>
                </c:pt>
                <c:pt idx="14">
                  <c:v>-29890.0350809678</c:v>
                </c:pt>
                <c:pt idx="15">
                  <c:v>-33081.4244000695</c:v>
                </c:pt>
                <c:pt idx="16">
                  <c:v>-36471.8788582461</c:v>
                </c:pt>
                <c:pt idx="17">
                  <c:v>-40072.7400761633</c:v>
                </c:pt>
                <c:pt idx="18">
                  <c:v>-43899.1592836547</c:v>
                </c:pt>
                <c:pt idx="19">
                  <c:v>-47969.2172277486</c:v>
                </c:pt>
                <c:pt idx="20">
                  <c:v>-52299.8402474982</c:v>
                </c:pt>
                <c:pt idx="21">
                  <c:v>-56881.0702759935</c:v>
                </c:pt>
                <c:pt idx="22">
                  <c:v>-61970.7576949538</c:v>
                </c:pt>
                <c:pt idx="23">
                  <c:v>-67920.6888280887</c:v>
                </c:pt>
                <c:pt idx="24">
                  <c:v>-74341.7337832355</c:v>
                </c:pt>
                <c:pt idx="25">
                  <c:v>-81177.6721593476</c:v>
                </c:pt>
                <c:pt idx="26">
                  <c:v>-88451.9819286896</c:v>
                </c:pt>
                <c:pt idx="27">
                  <c:v>-96189.3860729649</c:v>
                </c:pt>
                <c:pt idx="28">
                  <c:v>-102671.716295839</c:v>
                </c:pt>
                <c:pt idx="29">
                  <c:v>-106708.157682744</c:v>
                </c:pt>
                <c:pt idx="30">
                  <c:v>-110899.32356115</c:v>
                </c:pt>
                <c:pt idx="31">
                  <c:v>-115251.284494044</c:v>
                </c:pt>
                <c:pt idx="32">
                  <c:v>-118659.356188173</c:v>
                </c:pt>
                <c:pt idx="33">
                  <c:v>-123346.55470735</c:v>
                </c:pt>
                <c:pt idx="34">
                  <c:v>-128214.244349885</c:v>
                </c:pt>
                <c:pt idx="35">
                  <c:v>-133269.539170717</c:v>
                </c:pt>
                <c:pt idx="36">
                  <c:v>-138519.841934525</c:v>
                </c:pt>
                <c:pt idx="37">
                  <c:v>-143972.856205828</c:v>
                </c:pt>
                <c:pt idx="38">
                  <c:v>-149636.598961507</c:v>
                </c:pt>
                <c:pt idx="39">
                  <c:v>-155519.413748984</c:v>
                </c:pt>
                <c:pt idx="40">
                  <c:v>-161629.984414368</c:v>
                </c:pt>
                <c:pt idx="41">
                  <c:v>-167977.349425999</c:v>
                </c:pt>
                <c:pt idx="42">
                  <c:v>-174570.916819963</c:v>
                </c:pt>
                <c:pt idx="43">
                  <c:v>-181420.479795383</c:v>
                </c:pt>
                <c:pt idx="44">
                  <c:v>-188536.232988565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1"/>
        <c:axId val="15709694"/>
        <c:axId val="86781888"/>
      </c:lineChart>
      <c:catAx>
        <c:axId val="15709694"/>
        <c:scaling>
          <c:orientation val="minMax"/>
        </c:scaling>
        <c:delete val="0"/>
        <c:axPos val="b"/>
        <c:minorGridlines>
          <c:spPr>
            <a:ln w="3240">
              <a:solidFill>
                <a:srgbClr val="b3b3b3"/>
              </a:solidFill>
              <a:round/>
            </a:ln>
          </c:spPr>
        </c:minorGridlines>
        <c:numFmt formatCode="General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86781888"/>
        <c:crosses val="autoZero"/>
        <c:auto val="1"/>
        <c:lblAlgn val="ctr"/>
        <c:lblOffset val="100"/>
        <c:noMultiLvlLbl val="0"/>
      </c:catAx>
      <c:valAx>
        <c:axId val="86781888"/>
        <c:scaling>
          <c:orientation val="minMax"/>
        </c:scaling>
        <c:delete val="0"/>
        <c:axPos val="l"/>
        <c:majorGridlines>
          <c:spPr>
            <a:ln w="3240">
              <a:solidFill>
                <a:srgbClr val="000000"/>
              </a:solidFill>
              <a:round/>
            </a:ln>
          </c:spPr>
        </c:majorGridlines>
        <c:numFmt formatCode="#,##0&quot; €&quot;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15709694"/>
        <c:crosses val="autoZero"/>
        <c:crossBetween val="midCat"/>
      </c:valAx>
      <c:spPr>
        <a:solidFill>
          <a:srgbClr val="c0c0c0"/>
        </a:solidFill>
        <a:ln w="12600">
          <a:solidFill>
            <a:srgbClr val="808080"/>
          </a:solidFill>
          <a:round/>
        </a:ln>
      </c:spPr>
    </c:plotArea>
    <c:plotVisOnly val="0"/>
    <c:dispBlanksAs val="gap"/>
  </c:chart>
  <c:spPr>
    <a:solidFill>
      <a:srgbClr val="ffffff"/>
    </a:solidFill>
    <a:ln w="3240">
      <a:solidFill>
        <a:srgbClr val="000000"/>
      </a:solidFill>
      <a:round/>
    </a:ln>
  </c:spPr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000" spc="-1" strike="noStrike">
                <a:solidFill>
                  <a:srgbClr val="000000"/>
                </a:solidFill>
                <a:latin typeface="Arial"/>
                <a:ea typeface="Arial"/>
              </a:defRPr>
            </a:pPr>
            <a:r>
              <a:rPr b="1" sz="1000" spc="-1" strike="noStrike">
                <a:solidFill>
                  <a:srgbClr val="000000"/>
                </a:solidFill>
                <a:latin typeface="Arial"/>
                <a:ea typeface="Arial"/>
              </a:rPr>
              <a:t>Entwicklung Kapitalstock</a:t>
            </a:r>
          </a:p>
        </c:rich>
      </c:tx>
      <c:layout>
        <c:manualLayout>
          <c:xMode val="edge"/>
          <c:yMode val="edge"/>
          <c:x val="0.378939192188194"/>
          <c:y val="0.0412560767310472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6899689303151"/>
          <c:y val="0.204178163184864"/>
          <c:w val="0.862072791833111"/>
          <c:h val="0.661411115490737"/>
        </c:manualLayout>
      </c:layout>
      <c:lineChart>
        <c:grouping val="standard"/>
        <c:varyColors val="0"/>
        <c:ser>
          <c:idx val="0"/>
          <c:order val="0"/>
          <c:spPr>
            <a:solidFill>
              <a:srgbClr val="000080"/>
            </a:solidFill>
            <a:ln w="12600">
              <a:solidFill>
                <a:srgbClr val="000080"/>
              </a:solidFill>
              <a:round/>
            </a:ln>
          </c:spPr>
          <c:marker>
            <c:symbol val="diamond"/>
            <c:size val="3"/>
            <c:spPr>
              <a:solidFill>
                <a:srgbClr val="00008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  <a:ea typeface="DejaVu Sans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'2023'!$B$138:$B$182</c:f>
              <c:numCache>
                <c:formatCode>General</c:formatCode>
                <c:ptCount val="45"/>
                <c:pt idx="0">
                  <c:v>991724.087219125</c:v>
                </c:pt>
                <c:pt idx="1">
                  <c:v>982046.063576873</c:v>
                </c:pt>
                <c:pt idx="2">
                  <c:v>970893.938588726</c:v>
                </c:pt>
                <c:pt idx="3">
                  <c:v>958195.40294673</c:v>
                </c:pt>
                <c:pt idx="4">
                  <c:v>943873.346780972</c:v>
                </c:pt>
                <c:pt idx="5">
                  <c:v>927847.949816784</c:v>
                </c:pt>
                <c:pt idx="6">
                  <c:v>910035.431272562</c:v>
                </c:pt>
                <c:pt idx="7">
                  <c:v>890347.8913487</c:v>
                </c:pt>
                <c:pt idx="8">
                  <c:v>868693.148040888</c:v>
                </c:pt>
                <c:pt idx="9">
                  <c:v>844974.569232264</c:v>
                </c:pt>
                <c:pt idx="10">
                  <c:v>821330.05044802</c:v>
                </c:pt>
                <c:pt idx="11">
                  <c:v>795510.218212046</c:v>
                </c:pt>
                <c:pt idx="12">
                  <c:v>767408.818639934</c:v>
                </c:pt>
                <c:pt idx="13">
                  <c:v>736912.299315208</c:v>
                </c:pt>
                <c:pt idx="14">
                  <c:v>703901.812312945</c:v>
                </c:pt>
                <c:pt idx="15">
                  <c:v>668253.017969866</c:v>
                </c:pt>
                <c:pt idx="16">
                  <c:v>629833.593750405</c:v>
                </c:pt>
                <c:pt idx="17">
                  <c:v>588505.220365783</c:v>
                </c:pt>
                <c:pt idx="18">
                  <c:v>544118.787884216</c:v>
                </c:pt>
                <c:pt idx="19">
                  <c:v>496518.562438054</c:v>
                </c:pt>
                <c:pt idx="20">
                  <c:v>445539.606803353</c:v>
                </c:pt>
                <c:pt idx="21">
                  <c:v>394163.653661876</c:v>
                </c:pt>
                <c:pt idx="22">
                  <c:v>339110.712484006</c:v>
                </c:pt>
                <c:pt idx="23">
                  <c:v>279992.632700974</c:v>
                </c:pt>
                <c:pt idx="24">
                  <c:v>216184.717818828</c:v>
                </c:pt>
                <c:pt idx="25">
                  <c:v>147443.891707457</c:v>
                </c:pt>
                <c:pt idx="26">
                  <c:v>73517.2082078601</c:v>
                </c:pt>
                <c:pt idx="27">
                  <c:v>-5858.4450478342</c:v>
                </c:pt>
                <c:pt idx="28">
                  <c:v>-89067.7979309358</c:v>
                </c:pt>
                <c:pt idx="29">
                  <c:v>-174750.899057887</c:v>
                </c:pt>
                <c:pt idx="30">
                  <c:v>-262980.890451434</c:v>
                </c:pt>
                <c:pt idx="31">
                  <c:v>-353833.213516218</c:v>
                </c:pt>
                <c:pt idx="32">
                  <c:v>-447385.687390437</c:v>
                </c:pt>
                <c:pt idx="33">
                  <c:v>-543718.590193236</c:v>
                </c:pt>
                <c:pt idx="34">
                  <c:v>-642914.743282377</c:v>
                </c:pt>
                <c:pt idx="35">
                  <c:v>-745059.59864152</c:v>
                </c:pt>
                <c:pt idx="36">
                  <c:v>-850241.329521385</c:v>
                </c:pt>
                <c:pt idx="37">
                  <c:v>-958550.924464266</c:v>
                </c:pt>
                <c:pt idx="38">
                  <c:v>-1070082.28484677</c:v>
                </c:pt>
                <c:pt idx="39">
                  <c:v>-1184932.32608126</c:v>
                </c:pt>
                <c:pt idx="40">
                  <c:v>-1303201.08262244</c:v>
                </c:pt>
                <c:pt idx="41">
                  <c:v>-1424991.81693149</c:v>
                </c:pt>
                <c:pt idx="42">
                  <c:v>-1550411.13255674</c:v>
                </c:pt>
                <c:pt idx="43">
                  <c:v>-1679569.09149652</c:v>
                </c:pt>
                <c:pt idx="44">
                  <c:v>-1812579.33601648</c:v>
                </c:pt>
              </c:numCache>
            </c:numRef>
          </c:val>
          <c:smooth val="1"/>
        </c:ser>
        <c:ser>
          <c:idx val="1"/>
          <c:order val="1"/>
          <c:spPr>
            <a:solidFill>
              <a:srgbClr val="ff0000"/>
            </a:solidFill>
            <a:ln w="12600">
              <a:solidFill>
                <a:srgbClr val="ff0000"/>
              </a:solidFill>
              <a:round/>
            </a:ln>
          </c:spPr>
          <c:marker>
            <c:symbol val="diamond"/>
            <c:size val="3"/>
            <c:spPr>
              <a:solidFill>
                <a:srgbClr val="ff000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  <a:ea typeface="DejaVu Sans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'2023'!$C$138:$C$182</c:f>
              <c:numCache>
                <c:formatCode>General</c:formatCode>
                <c:ptCount val="45"/>
                <c:pt idx="0">
                  <c:v>998348.5174</c:v>
                </c:pt>
                <c:pt idx="1">
                  <c:v>995283.49566056</c:v>
                </c:pt>
                <c:pt idx="2">
                  <c:v>990711.998723969</c:v>
                </c:pt>
                <c:pt idx="3">
                  <c:v>984538.044486856</c:v>
                </c:pt>
                <c:pt idx="4">
                  <c:v>977191.474221967</c:v>
                </c:pt>
                <c:pt idx="5">
                  <c:v>968051.329952916</c:v>
                </c:pt>
                <c:pt idx="6">
                  <c:v>957004.271400472</c:v>
                </c:pt>
                <c:pt idx="7">
                  <c:v>943932.673117037</c:v>
                </c:pt>
                <c:pt idx="8">
                  <c:v>928711.174463366</c:v>
                </c:pt>
                <c:pt idx="9">
                  <c:v>912750.927581139</c:v>
                </c:pt>
                <c:pt idx="10">
                  <c:v>894423.095993264</c:v>
                </c:pt>
                <c:pt idx="11">
                  <c:v>873582.107393828</c:v>
                </c:pt>
                <c:pt idx="12">
                  <c:v>850074.049540604</c:v>
                </c:pt>
                <c:pt idx="13">
                  <c:v>823735.129423311</c:v>
                </c:pt>
                <c:pt idx="14">
                  <c:v>794391.114328739</c:v>
                </c:pt>
                <c:pt idx="15">
                  <c:v>761857.798202461</c:v>
                </c:pt>
                <c:pt idx="16">
                  <c:v>725936.208625363</c:v>
                </c:pt>
                <c:pt idx="17">
                  <c:v>686417.09067443</c:v>
                </c:pt>
                <c:pt idx="18">
                  <c:v>643073.979338367</c:v>
                </c:pt>
                <c:pt idx="19">
                  <c:v>595665.453587082</c:v>
                </c:pt>
                <c:pt idx="20">
                  <c:v>543933.264517603</c:v>
                </c:pt>
                <c:pt idx="21">
                  <c:v>487609.329131933</c:v>
                </c:pt>
                <c:pt idx="22">
                  <c:v>426184.443116433</c:v>
                </c:pt>
                <c:pt idx="23">
                  <c:v>358795.862670365</c:v>
                </c:pt>
                <c:pt idx="24">
                  <c:v>285009.862881313</c:v>
                </c:pt>
                <c:pt idx="25">
                  <c:v>204412.59930549</c:v>
                </c:pt>
                <c:pt idx="26">
                  <c:v>116566.796101434</c:v>
                </c:pt>
                <c:pt idx="27">
                  <c:v>21010.5030884757</c:v>
                </c:pt>
                <c:pt idx="28">
                  <c:v>-81661.213207363</c:v>
                </c:pt>
                <c:pt idx="29">
                  <c:v>-188369.370890107</c:v>
                </c:pt>
                <c:pt idx="30">
                  <c:v>-299268.694451257</c:v>
                </c:pt>
                <c:pt idx="31">
                  <c:v>-414519.978945302</c:v>
                </c:pt>
                <c:pt idx="32">
                  <c:v>-533179.335133474</c:v>
                </c:pt>
                <c:pt idx="33">
                  <c:v>-656525.889840825</c:v>
                </c:pt>
                <c:pt idx="34">
                  <c:v>-784740.13419071</c:v>
                </c:pt>
                <c:pt idx="35">
                  <c:v>-918009.673361428</c:v>
                </c:pt>
                <c:pt idx="36">
                  <c:v>-1056529.51529595</c:v>
                </c:pt>
                <c:pt idx="37">
                  <c:v>-1200502.37150178</c:v>
                </c:pt>
                <c:pt idx="38">
                  <c:v>-1350138.97046329</c:v>
                </c:pt>
                <c:pt idx="39">
                  <c:v>-1505658.38421227</c:v>
                </c:pt>
                <c:pt idx="40">
                  <c:v>-1667288.36862664</c:v>
                </c:pt>
                <c:pt idx="41">
                  <c:v>-1835265.71805264</c:v>
                </c:pt>
                <c:pt idx="42">
                  <c:v>-2009836.6348726</c:v>
                </c:pt>
                <c:pt idx="43">
                  <c:v>-2191257.11466798</c:v>
                </c:pt>
                <c:pt idx="44">
                  <c:v>-2379793.34765655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1"/>
        <c:axId val="16252880"/>
        <c:axId val="42906488"/>
      </c:lineChart>
      <c:catAx>
        <c:axId val="16252880"/>
        <c:scaling>
          <c:orientation val="minMax"/>
        </c:scaling>
        <c:delete val="0"/>
        <c:axPos val="b"/>
        <c:majorGridlines>
          <c:spPr>
            <a:ln w="3240">
              <a:solidFill>
                <a:srgbClr val="b3b3b3"/>
              </a:solidFill>
              <a:round/>
            </a:ln>
          </c:spPr>
        </c:majorGridlines>
        <c:numFmt formatCode="General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42906488"/>
        <c:crosses val="autoZero"/>
        <c:auto val="1"/>
        <c:lblAlgn val="ctr"/>
        <c:lblOffset val="100"/>
        <c:noMultiLvlLbl val="0"/>
      </c:catAx>
      <c:valAx>
        <c:axId val="42906488"/>
        <c:scaling>
          <c:orientation val="minMax"/>
          <c:min val="0"/>
        </c:scaling>
        <c:delete val="0"/>
        <c:axPos val="l"/>
        <c:majorGridlines>
          <c:spPr>
            <a:ln w="3240">
              <a:solidFill>
                <a:srgbClr val="000000"/>
              </a:solidFill>
              <a:round/>
            </a:ln>
          </c:spPr>
        </c:majorGridlines>
        <c:numFmt formatCode="#,##0&quot; €&quot;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16252880"/>
        <c:crosses val="autoZero"/>
        <c:crossBetween val="midCat"/>
      </c:valAx>
      <c:spPr>
        <a:solidFill>
          <a:srgbClr val="c0c0c0"/>
        </a:solidFill>
        <a:ln w="12600">
          <a:solidFill>
            <a:srgbClr val="808080"/>
          </a:solidFill>
          <a:round/>
        </a:ln>
      </c:spPr>
    </c:plotArea>
    <c:plotVisOnly val="0"/>
    <c:dispBlanksAs val="gap"/>
  </c:chart>
  <c:spPr>
    <a:solidFill>
      <a:srgbClr val="ffffff"/>
    </a:solidFill>
    <a:ln w="3240">
      <a:solidFill>
        <a:srgbClr val="000000"/>
      </a:solidFill>
      <a:round/>
    </a:ln>
  </c:spPr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975" spc="-1" strike="noStrike">
                <a:solidFill>
                  <a:srgbClr val="000000"/>
                </a:solidFill>
                <a:latin typeface="Arial"/>
                <a:ea typeface="Arial"/>
              </a:defRPr>
            </a:pPr>
            <a:r>
              <a:rPr b="1" sz="975" spc="-1" strike="noStrike">
                <a:solidFill>
                  <a:srgbClr val="000000"/>
                </a:solidFill>
                <a:latin typeface="Arial"/>
                <a:ea typeface="Arial"/>
              </a:rPr>
              <a:t>Differenz Kapitalstock ggü. VJ</a:t>
            </a:r>
          </a:p>
        </c:rich>
      </c:tx>
      <c:layout>
        <c:manualLayout>
          <c:xMode val="edge"/>
          <c:yMode val="edge"/>
          <c:x val="0.359962406015038"/>
          <c:y val="0.0408302608220675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8137992038921"/>
          <c:y val="0.205926532841732"/>
          <c:w val="0.871019460415745"/>
          <c:h val="0.654513177659429"/>
        </c:manualLayout>
      </c:layout>
      <c:lineChart>
        <c:grouping val="standard"/>
        <c:varyColors val="0"/>
        <c:ser>
          <c:idx val="0"/>
          <c:order val="0"/>
          <c:tx>
            <c:strRef>
              <c:f>'2023'!$D$137</c:f>
              <c:strCache>
                <c:ptCount val="1"/>
                <c:pt idx="0">
                  <c:v>Delta Guthaben gg. VJ</c:v>
                </c:pt>
              </c:strCache>
            </c:strRef>
          </c:tx>
          <c:spPr>
            <a:solidFill>
              <a:srgbClr val="000080"/>
            </a:solidFill>
            <a:ln w="12600">
              <a:solidFill>
                <a:srgbClr val="000080"/>
              </a:solidFill>
              <a:round/>
            </a:ln>
          </c:spPr>
          <c:marker>
            <c:symbol val="diamond"/>
            <c:size val="3"/>
            <c:spPr>
              <a:solidFill>
                <a:srgbClr val="00008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  <a:ea typeface="DejaVu Sans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'2023'!$D$138:$D$182</c:f>
              <c:numCache>
                <c:formatCode>General</c:formatCode>
                <c:ptCount val="45"/>
                <c:pt idx="0">
                  <c:v>-8274.91278087511</c:v>
                </c:pt>
                <c:pt idx="1">
                  <c:v>-9678.02364225173</c:v>
                </c:pt>
                <c:pt idx="2">
                  <c:v>-11152.1249881471</c:v>
                </c:pt>
                <c:pt idx="3">
                  <c:v>-12698.5356419961</c:v>
                </c:pt>
                <c:pt idx="4">
                  <c:v>-14322.0561657585</c:v>
                </c:pt>
                <c:pt idx="5">
                  <c:v>-16025.3969641873</c:v>
                </c:pt>
                <c:pt idx="6">
                  <c:v>-17812.5185442221</c:v>
                </c:pt>
                <c:pt idx="7">
                  <c:v>-19687.5399238626</c:v>
                </c:pt>
                <c:pt idx="8">
                  <c:v>-21654.7433078116</c:v>
                </c:pt>
                <c:pt idx="9">
                  <c:v>-23718.5788086244</c:v>
                </c:pt>
                <c:pt idx="10">
                  <c:v>-23644.5187842434</c:v>
                </c:pt>
                <c:pt idx="11">
                  <c:v>-25819.8322359738</c:v>
                </c:pt>
                <c:pt idx="12">
                  <c:v>-28101.3995721126</c:v>
                </c:pt>
                <c:pt idx="13">
                  <c:v>-30496.5193247256</c:v>
                </c:pt>
                <c:pt idx="14">
                  <c:v>-33010.4870022635</c:v>
                </c:pt>
                <c:pt idx="15">
                  <c:v>-35648.7943430791</c:v>
                </c:pt>
                <c:pt idx="16">
                  <c:v>-38419.424219461</c:v>
                </c:pt>
                <c:pt idx="17">
                  <c:v>-41328.3733846218</c:v>
                </c:pt>
                <c:pt idx="18">
                  <c:v>-44386.4324815666</c:v>
                </c:pt>
                <c:pt idx="19">
                  <c:v>-47600.2254461626</c:v>
                </c:pt>
                <c:pt idx="20">
                  <c:v>-50978.955634701</c:v>
                </c:pt>
                <c:pt idx="21">
                  <c:v>-51375.9531414767</c:v>
                </c:pt>
                <c:pt idx="22">
                  <c:v>-55052.94117787</c:v>
                </c:pt>
                <c:pt idx="23">
                  <c:v>-59118.0797830324</c:v>
                </c:pt>
                <c:pt idx="24">
                  <c:v>-63807.9148821452</c:v>
                </c:pt>
                <c:pt idx="25">
                  <c:v>-68740.8261113713</c:v>
                </c:pt>
                <c:pt idx="26">
                  <c:v>-73926.683499597</c:v>
                </c:pt>
                <c:pt idx="27">
                  <c:v>-79375.6532556943</c:v>
                </c:pt>
                <c:pt idx="28">
                  <c:v>-83209.3528831016</c:v>
                </c:pt>
                <c:pt idx="29">
                  <c:v>-85683.1011269509</c:v>
                </c:pt>
                <c:pt idx="30">
                  <c:v>-88229.9913935471</c:v>
                </c:pt>
                <c:pt idx="31">
                  <c:v>-90852.3230647844</c:v>
                </c:pt>
                <c:pt idx="32">
                  <c:v>-93552.4738742193</c:v>
                </c:pt>
                <c:pt idx="33">
                  <c:v>-96332.9028027982</c:v>
                </c:pt>
                <c:pt idx="34">
                  <c:v>-99196.1530891409</c:v>
                </c:pt>
                <c:pt idx="35">
                  <c:v>-102144.855359143</c:v>
                </c:pt>
                <c:pt idx="36">
                  <c:v>-105181.730879865</c:v>
                </c:pt>
                <c:pt idx="37">
                  <c:v>-108309.594942881</c:v>
                </c:pt>
                <c:pt idx="38">
                  <c:v>-111531.360382503</c:v>
                </c:pt>
                <c:pt idx="39">
                  <c:v>-114850.041234495</c:v>
                </c:pt>
                <c:pt idx="40">
                  <c:v>-118268.756541179</c:v>
                </c:pt>
                <c:pt idx="41">
                  <c:v>-121790.734309042</c:v>
                </c:pt>
                <c:pt idx="42">
                  <c:v>-125419.315625258</c:v>
                </c:pt>
                <c:pt idx="43">
                  <c:v>-129157.958939776</c:v>
                </c:pt>
                <c:pt idx="44">
                  <c:v>-133010.244519959</c:v>
                </c:pt>
              </c:numCache>
            </c:numRef>
          </c:val>
          <c:smooth val="1"/>
        </c:ser>
        <c:ser>
          <c:idx val="1"/>
          <c:order val="1"/>
          <c:spPr>
            <a:solidFill>
              <a:srgbClr val="ff0000"/>
            </a:solidFill>
            <a:ln w="12600">
              <a:solidFill>
                <a:srgbClr val="ff0000"/>
              </a:solidFill>
              <a:round/>
            </a:ln>
          </c:spPr>
          <c:marker>
            <c:symbol val="diamond"/>
            <c:size val="3"/>
            <c:spPr>
              <a:solidFill>
                <a:srgbClr val="ff000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  <a:ea typeface="DejaVu Sans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'2023'!$E$138:$E$182</c:f>
              <c:numCache>
                <c:formatCode>General</c:formatCode>
                <c:ptCount val="45"/>
                <c:pt idx="0">
                  <c:v>-1650.48259999999</c:v>
                </c:pt>
                <c:pt idx="1">
                  <c:v>-3065.02173943992</c:v>
                </c:pt>
                <c:pt idx="2">
                  <c:v>-4571.49693659111</c:v>
                </c:pt>
                <c:pt idx="3">
                  <c:v>-6173.95423711301</c:v>
                </c:pt>
                <c:pt idx="4">
                  <c:v>-7346.57026488916</c:v>
                </c:pt>
                <c:pt idx="5">
                  <c:v>-9140.1442690508</c:v>
                </c:pt>
                <c:pt idx="6">
                  <c:v>-11047.0585524441</c:v>
                </c:pt>
                <c:pt idx="7">
                  <c:v>-13071.5982834352</c:v>
                </c:pt>
                <c:pt idx="8">
                  <c:v>-15221.4986536705</c:v>
                </c:pt>
                <c:pt idx="9">
                  <c:v>-15960.246882227</c:v>
                </c:pt>
                <c:pt idx="10">
                  <c:v>-18327.8315878748</c:v>
                </c:pt>
                <c:pt idx="11">
                  <c:v>-20840.988599436</c:v>
                </c:pt>
                <c:pt idx="12">
                  <c:v>-23508.0578532247</c:v>
                </c:pt>
                <c:pt idx="13">
                  <c:v>-26338.9201172922</c:v>
                </c:pt>
                <c:pt idx="14">
                  <c:v>-29344.0150945722</c:v>
                </c:pt>
                <c:pt idx="15">
                  <c:v>-32533.3161262781</c:v>
                </c:pt>
                <c:pt idx="16">
                  <c:v>-35921.5895770984</c:v>
                </c:pt>
                <c:pt idx="17">
                  <c:v>-39519.1179509324</c:v>
                </c:pt>
                <c:pt idx="18">
                  <c:v>-43343.1113360636</c:v>
                </c:pt>
                <c:pt idx="19">
                  <c:v>-47408.5257512846</c:v>
                </c:pt>
                <c:pt idx="20">
                  <c:v>-51732.189069479</c:v>
                </c:pt>
                <c:pt idx="21">
                  <c:v>-56323.9353856703</c:v>
                </c:pt>
                <c:pt idx="22">
                  <c:v>-61424.8860155002</c:v>
                </c:pt>
                <c:pt idx="23">
                  <c:v>-67388.5804460674</c:v>
                </c:pt>
                <c:pt idx="24">
                  <c:v>-73785.9997890525</c:v>
                </c:pt>
                <c:pt idx="25">
                  <c:v>-80597.2635758228</c:v>
                </c:pt>
                <c:pt idx="26">
                  <c:v>-87845.8032040563</c:v>
                </c:pt>
                <c:pt idx="27">
                  <c:v>-95556.2930129579</c:v>
                </c:pt>
                <c:pt idx="28">
                  <c:v>-102671.716295839</c:v>
                </c:pt>
                <c:pt idx="29">
                  <c:v>-106708.157682744</c:v>
                </c:pt>
                <c:pt idx="30">
                  <c:v>-110899.32356115</c:v>
                </c:pt>
                <c:pt idx="31">
                  <c:v>-115251.284494044</c:v>
                </c:pt>
                <c:pt idx="32">
                  <c:v>-118659.356188173</c:v>
                </c:pt>
                <c:pt idx="33">
                  <c:v>-123346.55470735</c:v>
                </c:pt>
                <c:pt idx="34">
                  <c:v>-128214.244349885</c:v>
                </c:pt>
                <c:pt idx="35">
                  <c:v>-133269.539170717</c:v>
                </c:pt>
                <c:pt idx="36">
                  <c:v>-138519.841934525</c:v>
                </c:pt>
                <c:pt idx="37">
                  <c:v>-143972.856205828</c:v>
                </c:pt>
                <c:pt idx="38">
                  <c:v>-149636.598961507</c:v>
                </c:pt>
                <c:pt idx="39">
                  <c:v>-155519.413748984</c:v>
                </c:pt>
                <c:pt idx="40">
                  <c:v>-161629.984414368</c:v>
                </c:pt>
                <c:pt idx="41">
                  <c:v>-167977.349425999</c:v>
                </c:pt>
                <c:pt idx="42">
                  <c:v>-174570.916819963</c:v>
                </c:pt>
                <c:pt idx="43">
                  <c:v>-181420.479795383</c:v>
                </c:pt>
                <c:pt idx="44">
                  <c:v>-188536.232988565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1"/>
        <c:axId val="16521350"/>
        <c:axId val="15840658"/>
      </c:lineChart>
      <c:catAx>
        <c:axId val="16521350"/>
        <c:scaling>
          <c:orientation val="minMax"/>
        </c:scaling>
        <c:delete val="0"/>
        <c:axPos val="b"/>
        <c:minorGridlines>
          <c:spPr>
            <a:ln w="3240">
              <a:solidFill>
                <a:srgbClr val="b3b3b3"/>
              </a:solidFill>
              <a:round/>
            </a:ln>
          </c:spPr>
        </c:minorGridlines>
        <c:numFmt formatCode="General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15840658"/>
        <c:crosses val="autoZero"/>
        <c:auto val="1"/>
        <c:lblAlgn val="ctr"/>
        <c:lblOffset val="100"/>
        <c:noMultiLvlLbl val="0"/>
      </c:catAx>
      <c:valAx>
        <c:axId val="15840658"/>
        <c:scaling>
          <c:orientation val="minMax"/>
        </c:scaling>
        <c:delete val="0"/>
        <c:axPos val="l"/>
        <c:majorGridlines>
          <c:spPr>
            <a:ln w="3240">
              <a:solidFill>
                <a:srgbClr val="000000"/>
              </a:solidFill>
              <a:round/>
            </a:ln>
          </c:spPr>
        </c:majorGridlines>
        <c:numFmt formatCode="#,##0&quot; €&quot;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16521350"/>
        <c:crosses val="autoZero"/>
        <c:crossBetween val="midCat"/>
      </c:valAx>
      <c:spPr>
        <a:solidFill>
          <a:srgbClr val="c0c0c0"/>
        </a:solidFill>
        <a:ln w="12600">
          <a:solidFill>
            <a:srgbClr val="808080"/>
          </a:solidFill>
          <a:round/>
        </a:ln>
      </c:spPr>
    </c:plotArea>
    <c:plotVisOnly val="0"/>
    <c:dispBlanksAs val="gap"/>
  </c:chart>
  <c:spPr>
    <a:solidFill>
      <a:srgbClr val="ffffff"/>
    </a:solidFill>
    <a:ln w="3240">
      <a:solidFill>
        <a:srgbClr val="000000"/>
      </a:solidFill>
      <a:round/>
    </a:ln>
  </c:spPr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000" spc="-1" strike="noStrike">
                <a:solidFill>
                  <a:srgbClr val="000000"/>
                </a:solidFill>
                <a:latin typeface="Arial"/>
                <a:ea typeface="Arial"/>
              </a:defRPr>
            </a:pPr>
            <a:r>
              <a:rPr b="1" sz="1000" spc="-1" strike="noStrike">
                <a:solidFill>
                  <a:srgbClr val="000000"/>
                </a:solidFill>
                <a:latin typeface="Arial"/>
                <a:ea typeface="Arial"/>
              </a:rPr>
              <a:t>Entwicklung Kapitalstock</a:t>
            </a:r>
          </a:p>
        </c:rich>
      </c:tx>
      <c:layout>
        <c:manualLayout>
          <c:xMode val="edge"/>
          <c:yMode val="edge"/>
          <c:x val="0.378994673768309"/>
          <c:y val="0.0413874655104454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6899689303151"/>
          <c:y val="0.204178163184864"/>
          <c:w val="0.862072791833111"/>
          <c:h val="0.661411115490737"/>
        </c:manualLayout>
      </c:layout>
      <c:lineChart>
        <c:grouping val="standard"/>
        <c:varyColors val="0"/>
        <c:ser>
          <c:idx val="0"/>
          <c:order val="0"/>
          <c:spPr>
            <a:solidFill>
              <a:srgbClr val="000080"/>
            </a:solidFill>
            <a:ln w="12600">
              <a:solidFill>
                <a:srgbClr val="000080"/>
              </a:solidFill>
              <a:round/>
            </a:ln>
          </c:spPr>
          <c:marker>
            <c:symbol val="diamond"/>
            <c:size val="3"/>
            <c:spPr>
              <a:solidFill>
                <a:srgbClr val="00008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  <a:ea typeface="DejaVu Sans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'2024'!$B$138:$B$182</c:f>
              <c:numCache>
                <c:formatCode>General</c:formatCode>
                <c:ptCount val="45"/>
                <c:pt idx="0">
                  <c:v>992080.034622</c:v>
                </c:pt>
                <c:pt idx="1">
                  <c:v>982759.971702838</c:v>
                </c:pt>
                <c:pt idx="2">
                  <c:v>971970.269893862</c:v>
                </c:pt>
                <c:pt idx="3">
                  <c:v>959635.462163444</c:v>
                </c:pt>
                <c:pt idx="4">
                  <c:v>945679.730724786</c:v>
                </c:pt>
                <c:pt idx="5">
                  <c:v>930022.325543948</c:v>
                </c:pt>
                <c:pt idx="6">
                  <c:v>912579.651660201</c:v>
                </c:pt>
                <c:pt idx="7">
                  <c:v>893262.870822565</c:v>
                </c:pt>
                <c:pt idx="8">
                  <c:v>871979.979929862</c:v>
                </c:pt>
                <c:pt idx="9">
                  <c:v>848634.54820029</c:v>
                </c:pt>
                <c:pt idx="10">
                  <c:v>825386.092649609</c:v>
                </c:pt>
                <c:pt idx="11">
                  <c:v>799963.48720877</c:v>
                </c:pt>
                <c:pt idx="12">
                  <c:v>772259.563642008</c:v>
                </c:pt>
                <c:pt idx="13">
                  <c:v>742162.123472173</c:v>
                </c:pt>
                <c:pt idx="14">
                  <c:v>709552.605396363</c:v>
                </c:pt>
                <c:pt idx="15">
                  <c:v>674306.988869326</c:v>
                </c:pt>
                <c:pt idx="16">
                  <c:v>636294.450518406</c:v>
                </c:pt>
                <c:pt idx="17">
                  <c:v>595375.967026145</c:v>
                </c:pt>
                <c:pt idx="18">
                  <c:v>551405.153323803</c:v>
                </c:pt>
                <c:pt idx="19">
                  <c:v>504279.376976066</c:v>
                </c:pt>
                <c:pt idx="20">
                  <c:v>453698.341231549</c:v>
                </c:pt>
                <c:pt idx="21">
                  <c:v>402751.318628744</c:v>
                </c:pt>
                <c:pt idx="22">
                  <c:v>348107.122223401</c:v>
                </c:pt>
                <c:pt idx="23">
                  <c:v>289305.255376153</c:v>
                </c:pt>
                <c:pt idx="24">
                  <c:v>225832.119177242</c:v>
                </c:pt>
                <c:pt idx="25">
                  <c:v>157446.032551767</c:v>
                </c:pt>
                <c:pt idx="26">
                  <c:v>83895.543247174</c:v>
                </c:pt>
                <c:pt idx="27">
                  <c:v>4919.13763257075</c:v>
                </c:pt>
                <c:pt idx="28">
                  <c:v>-78315.3294584445</c:v>
                </c:pt>
                <c:pt idx="29">
                  <c:v>-164024.000312333</c:v>
                </c:pt>
                <c:pt idx="30">
                  <c:v>-252280.025615007</c:v>
                </c:pt>
                <c:pt idx="31">
                  <c:v>-343158.855603478</c:v>
                </c:pt>
                <c:pt idx="32">
                  <c:v>-436738.318420865</c:v>
                </c:pt>
                <c:pt idx="33">
                  <c:v>-533098.701367208</c:v>
                </c:pt>
                <c:pt idx="34">
                  <c:v>-632322.835160623</c:v>
                </c:pt>
                <c:pt idx="35">
                  <c:v>-734496.18132814</c:v>
                </c:pt>
                <c:pt idx="36">
                  <c:v>-839706.922850489</c:v>
                </c:pt>
                <c:pt idx="37">
                  <c:v>-948046.05819032</c:v>
                </c:pt>
                <c:pt idx="38">
                  <c:v>-1059607.49883871</c:v>
                </c:pt>
                <c:pt idx="39">
                  <c:v>-1174488.17052046</c:v>
                </c:pt>
                <c:pt idx="40">
                  <c:v>-1292788.11820459</c:v>
                </c:pt>
                <c:pt idx="41">
                  <c:v>-1414610.6150725</c:v>
                </c:pt>
                <c:pt idx="42">
                  <c:v>-1540062.27560274</c:v>
                </c:pt>
                <c:pt idx="43">
                  <c:v>-1669253.17293797</c:v>
                </c:pt>
                <c:pt idx="44">
                  <c:v>-1802296.96070657</c:v>
                </c:pt>
              </c:numCache>
            </c:numRef>
          </c:val>
          <c:smooth val="1"/>
        </c:ser>
        <c:ser>
          <c:idx val="1"/>
          <c:order val="1"/>
          <c:spPr>
            <a:solidFill>
              <a:srgbClr val="ff0000"/>
            </a:solidFill>
            <a:ln w="12600">
              <a:solidFill>
                <a:srgbClr val="ff0000"/>
              </a:solidFill>
              <a:round/>
            </a:ln>
          </c:spPr>
          <c:marker>
            <c:symbol val="diamond"/>
            <c:size val="3"/>
            <c:spPr>
              <a:solidFill>
                <a:srgbClr val="ff000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  <a:ea typeface="DejaVu Sans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'2024'!$C$138:$C$182</c:f>
              <c:numCache>
                <c:formatCode>General</c:formatCode>
                <c:ptCount val="45"/>
                <c:pt idx="0">
                  <c:v>998740.9774</c:v>
                </c:pt>
                <c:pt idx="1">
                  <c:v>996076.34588456</c:v>
                </c:pt>
                <c:pt idx="2">
                  <c:v>991913.521497915</c:v>
                </c:pt>
                <c:pt idx="3">
                  <c:v>986155.834871965</c:v>
                </c:pt>
                <c:pt idx="4">
                  <c:v>979239.794500174</c:v>
                </c:pt>
                <c:pt idx="5">
                  <c:v>970536.635651476</c:v>
                </c:pt>
                <c:pt idx="6">
                  <c:v>959933.304672048</c:v>
                </c:pt>
                <c:pt idx="7">
                  <c:v>947311.42046587</c:v>
                </c:pt>
                <c:pt idx="8">
                  <c:v>932544.833194488</c:v>
                </c:pt>
                <c:pt idx="9">
                  <c:v>917061.805759923</c:v>
                </c:pt>
                <c:pt idx="10">
                  <c:v>899216.557163186</c:v>
                </c:pt>
                <c:pt idx="11">
                  <c:v>878862.698239694</c:v>
                </c:pt>
                <c:pt idx="12">
                  <c:v>855846.518620026</c:v>
                </c:pt>
                <c:pt idx="13">
                  <c:v>830004.43612986</c:v>
                </c:pt>
                <c:pt idx="14">
                  <c:v>801162.438253059</c:v>
                </c:pt>
                <c:pt idx="15">
                  <c:v>769135.493909021</c:v>
                </c:pt>
                <c:pt idx="16">
                  <c:v>733725.879021294</c:v>
                </c:pt>
                <c:pt idx="17">
                  <c:v>694723.532435941</c:v>
                </c:pt>
                <c:pt idx="18">
                  <c:v>651904.312114088</c:v>
                </c:pt>
                <c:pt idx="19">
                  <c:v>605028.168138046</c:v>
                </c:pt>
                <c:pt idx="20">
                  <c:v>553837.228594629</c:v>
                </c:pt>
                <c:pt idx="21">
                  <c:v>498044.029213979</c:v>
                </c:pt>
                <c:pt idx="22">
                  <c:v>437126.443882121</c:v>
                </c:pt>
                <c:pt idx="23">
                  <c:v>370223.688270051</c:v>
                </c:pt>
                <c:pt idx="24">
                  <c:v>296945.083937624</c:v>
                </c:pt>
                <c:pt idx="25">
                  <c:v>216877.744176702</c:v>
                </c:pt>
                <c:pt idx="26">
                  <c:v>129585.393404927</c:v>
                </c:pt>
                <c:pt idx="27">
                  <c:v>34607.1261122442</c:v>
                </c:pt>
                <c:pt idx="28">
                  <c:v>-68064.5901835945</c:v>
                </c:pt>
                <c:pt idx="29">
                  <c:v>-174772.747866339</c:v>
                </c:pt>
                <c:pt idx="30">
                  <c:v>-285672.071427489</c:v>
                </c:pt>
                <c:pt idx="31">
                  <c:v>-400923.355921533</c:v>
                </c:pt>
                <c:pt idx="32">
                  <c:v>-519582.712109706</c:v>
                </c:pt>
                <c:pt idx="33">
                  <c:v>-642929.266817056</c:v>
                </c:pt>
                <c:pt idx="34">
                  <c:v>-771143.511166942</c:v>
                </c:pt>
                <c:pt idx="35">
                  <c:v>-904413.050337659</c:v>
                </c:pt>
                <c:pt idx="36">
                  <c:v>-1042932.89227218</c:v>
                </c:pt>
                <c:pt idx="37">
                  <c:v>-1186905.74847801</c:v>
                </c:pt>
                <c:pt idx="38">
                  <c:v>-1336542.34743952</c:v>
                </c:pt>
                <c:pt idx="39">
                  <c:v>-1492061.7611885</c:v>
                </c:pt>
                <c:pt idx="40">
                  <c:v>-1653691.74560287</c:v>
                </c:pt>
                <c:pt idx="41">
                  <c:v>-1821669.09502887</c:v>
                </c:pt>
                <c:pt idx="42">
                  <c:v>-1996240.01184883</c:v>
                </c:pt>
                <c:pt idx="43">
                  <c:v>-2177660.49164422</c:v>
                </c:pt>
                <c:pt idx="44">
                  <c:v>-2366196.72463278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1"/>
        <c:axId val="31982324"/>
        <c:axId val="40624758"/>
      </c:lineChart>
      <c:catAx>
        <c:axId val="31982324"/>
        <c:scaling>
          <c:orientation val="minMax"/>
        </c:scaling>
        <c:delete val="0"/>
        <c:axPos val="b"/>
        <c:majorGridlines>
          <c:spPr>
            <a:ln w="3240">
              <a:solidFill>
                <a:srgbClr val="b3b3b3"/>
              </a:solidFill>
              <a:round/>
            </a:ln>
          </c:spPr>
        </c:majorGridlines>
        <c:numFmt formatCode="General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40624758"/>
        <c:crosses val="autoZero"/>
        <c:auto val="1"/>
        <c:lblAlgn val="ctr"/>
        <c:lblOffset val="100"/>
        <c:noMultiLvlLbl val="0"/>
      </c:catAx>
      <c:valAx>
        <c:axId val="40624758"/>
        <c:scaling>
          <c:orientation val="minMax"/>
          <c:min val="0"/>
        </c:scaling>
        <c:delete val="0"/>
        <c:axPos val="l"/>
        <c:majorGridlines>
          <c:spPr>
            <a:ln w="3240">
              <a:solidFill>
                <a:srgbClr val="000000"/>
              </a:solidFill>
              <a:round/>
            </a:ln>
          </c:spPr>
        </c:majorGridlines>
        <c:numFmt formatCode="#,##0&quot; €&quot;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31982324"/>
        <c:crosses val="autoZero"/>
        <c:crossBetween val="midCat"/>
      </c:valAx>
      <c:spPr>
        <a:solidFill>
          <a:srgbClr val="c0c0c0"/>
        </a:solidFill>
        <a:ln w="12600">
          <a:solidFill>
            <a:srgbClr val="808080"/>
          </a:solidFill>
          <a:round/>
        </a:ln>
      </c:spPr>
    </c:plotArea>
    <c:plotVisOnly val="0"/>
    <c:dispBlanksAs val="gap"/>
  </c:chart>
  <c:spPr>
    <a:solidFill>
      <a:srgbClr val="ffffff"/>
    </a:solidFill>
    <a:ln w="3240">
      <a:solidFill>
        <a:srgbClr val="000000"/>
      </a:solidFill>
      <a:round/>
    </a:ln>
  </c:spPr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975" spc="-1" strike="noStrike">
                <a:solidFill>
                  <a:srgbClr val="000000"/>
                </a:solidFill>
                <a:latin typeface="Arial"/>
                <a:ea typeface="Arial"/>
              </a:defRPr>
            </a:pPr>
            <a:r>
              <a:rPr b="1" sz="975" spc="-1" strike="noStrike">
                <a:solidFill>
                  <a:srgbClr val="000000"/>
                </a:solidFill>
                <a:latin typeface="Arial"/>
                <a:ea typeface="Arial"/>
              </a:rPr>
              <a:t>Differenz Kapitalstock ggü. VJ</a:t>
            </a:r>
          </a:p>
        </c:rich>
      </c:tx>
      <c:layout>
        <c:manualLayout>
          <c:xMode val="edge"/>
          <c:yMode val="edge"/>
          <c:x val="0.359962406015038"/>
          <c:y val="0.0408302608220675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8137992038921"/>
          <c:y val="0.205926532841732"/>
          <c:w val="0.871019460415745"/>
          <c:h val="0.654513177659429"/>
        </c:manualLayout>
      </c:layout>
      <c:lineChart>
        <c:grouping val="standard"/>
        <c:varyColors val="0"/>
        <c:ser>
          <c:idx val="0"/>
          <c:order val="0"/>
          <c:tx>
            <c:strRef>
              <c:f>'2024'!$D$137</c:f>
              <c:strCache>
                <c:ptCount val="1"/>
                <c:pt idx="0">
                  <c:v>Delta Guthaben gg. VJ</c:v>
                </c:pt>
              </c:strCache>
            </c:strRef>
          </c:tx>
          <c:spPr>
            <a:solidFill>
              <a:srgbClr val="000080"/>
            </a:solidFill>
            <a:ln w="12600">
              <a:solidFill>
                <a:srgbClr val="000080"/>
              </a:solidFill>
              <a:round/>
            </a:ln>
          </c:spPr>
          <c:marker>
            <c:symbol val="diamond"/>
            <c:size val="3"/>
            <c:spPr>
              <a:solidFill>
                <a:srgbClr val="00008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  <a:ea typeface="DejaVu Sans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'2024'!$D$138:$D$182</c:f>
              <c:numCache>
                <c:formatCode>General</c:formatCode>
                <c:ptCount val="45"/>
                <c:pt idx="0">
                  <c:v>-7918.96537799994</c:v>
                </c:pt>
                <c:pt idx="1">
                  <c:v>-9320.06291916233</c:v>
                </c:pt>
                <c:pt idx="2">
                  <c:v>-10789.7018089755</c:v>
                </c:pt>
                <c:pt idx="3">
                  <c:v>-12334.8077304178</c:v>
                </c:pt>
                <c:pt idx="4">
                  <c:v>-13955.7314386582</c:v>
                </c:pt>
                <c:pt idx="5">
                  <c:v>-15657.4051808383</c:v>
                </c:pt>
                <c:pt idx="6">
                  <c:v>-17442.6738837468</c:v>
                </c:pt>
                <c:pt idx="7">
                  <c:v>-19316.7808376364</c:v>
                </c:pt>
                <c:pt idx="8">
                  <c:v>-21282.8908927023</c:v>
                </c:pt>
                <c:pt idx="9">
                  <c:v>-23345.4317295724</c:v>
                </c:pt>
                <c:pt idx="10">
                  <c:v>-23248.4555506815</c:v>
                </c:pt>
                <c:pt idx="11">
                  <c:v>-25422.6054408387</c:v>
                </c:pt>
                <c:pt idx="12">
                  <c:v>-27703.9235667614</c:v>
                </c:pt>
                <c:pt idx="13">
                  <c:v>-30097.4401698356</c:v>
                </c:pt>
                <c:pt idx="14">
                  <c:v>-32609.5180758094</c:v>
                </c:pt>
                <c:pt idx="15">
                  <c:v>-35245.6165270375</c:v>
                </c:pt>
                <c:pt idx="16">
                  <c:v>-38012.5383509197</c:v>
                </c:pt>
                <c:pt idx="17">
                  <c:v>-40918.4834922608</c:v>
                </c:pt>
                <c:pt idx="18">
                  <c:v>-43970.8137023429</c:v>
                </c:pt>
                <c:pt idx="19">
                  <c:v>-47125.776347737</c:v>
                </c:pt>
                <c:pt idx="20">
                  <c:v>-50581.0357445162</c:v>
                </c:pt>
                <c:pt idx="21">
                  <c:v>-50947.0226028057</c:v>
                </c:pt>
                <c:pt idx="22">
                  <c:v>-54644.1964053422</c:v>
                </c:pt>
                <c:pt idx="23">
                  <c:v>-58801.8668472489</c:v>
                </c:pt>
                <c:pt idx="24">
                  <c:v>-63473.1361989108</c:v>
                </c:pt>
                <c:pt idx="25">
                  <c:v>-68386.0866254753</c:v>
                </c:pt>
                <c:pt idx="26">
                  <c:v>-73550.4893045925</c:v>
                </c:pt>
                <c:pt idx="27">
                  <c:v>-78976.4056146033</c:v>
                </c:pt>
                <c:pt idx="28">
                  <c:v>-83234.4670910153</c:v>
                </c:pt>
                <c:pt idx="29">
                  <c:v>-85708.670853888</c:v>
                </c:pt>
                <c:pt idx="30">
                  <c:v>-88256.0253026745</c:v>
                </c:pt>
                <c:pt idx="31">
                  <c:v>-90878.8299884709</c:v>
                </c:pt>
                <c:pt idx="32">
                  <c:v>-93579.4628173874</c:v>
                </c:pt>
                <c:pt idx="33">
                  <c:v>-96360.3829463425</c:v>
                </c:pt>
                <c:pt idx="34">
                  <c:v>-99224.1337934152</c:v>
                </c:pt>
                <c:pt idx="35">
                  <c:v>-102173.346167517</c:v>
                </c:pt>
                <c:pt idx="36">
                  <c:v>-105210.741522349</c:v>
                </c:pt>
                <c:pt idx="37">
                  <c:v>-108339.135339831</c:v>
                </c:pt>
                <c:pt idx="38">
                  <c:v>-111561.440648388</c:v>
                </c:pt>
                <c:pt idx="39">
                  <c:v>-114880.671681751</c:v>
                </c:pt>
                <c:pt idx="40">
                  <c:v>-118299.947684131</c:v>
                </c:pt>
                <c:pt idx="41">
                  <c:v>-121822.496867911</c:v>
                </c:pt>
                <c:pt idx="42">
                  <c:v>-125451.660530243</c:v>
                </c:pt>
                <c:pt idx="43">
                  <c:v>-129190.897335222</c:v>
                </c:pt>
                <c:pt idx="44">
                  <c:v>-133043.787768601</c:v>
                </c:pt>
              </c:numCache>
            </c:numRef>
          </c:val>
          <c:smooth val="1"/>
        </c:ser>
        <c:ser>
          <c:idx val="1"/>
          <c:order val="1"/>
          <c:spPr>
            <a:solidFill>
              <a:srgbClr val="ff0000"/>
            </a:solidFill>
            <a:ln w="12600">
              <a:solidFill>
                <a:srgbClr val="ff0000"/>
              </a:solidFill>
              <a:round/>
            </a:ln>
          </c:spPr>
          <c:marker>
            <c:symbol val="diamond"/>
            <c:size val="3"/>
            <c:spPr>
              <a:solidFill>
                <a:srgbClr val="ff000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  <a:ea typeface="DejaVu Sans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'2024'!$E$138:$E$182</c:f>
              <c:numCache>
                <c:formatCode>General</c:formatCode>
                <c:ptCount val="45"/>
                <c:pt idx="0">
                  <c:v>-1258.02260000003</c:v>
                </c:pt>
                <c:pt idx="1">
                  <c:v>-2664.63151543995</c:v>
                </c:pt>
                <c:pt idx="2">
                  <c:v>-4162.82438664557</c:v>
                </c:pt>
                <c:pt idx="3">
                  <c:v>-5757.68662594992</c:v>
                </c:pt>
                <c:pt idx="4">
                  <c:v>-6916.04037179041</c:v>
                </c:pt>
                <c:pt idx="5">
                  <c:v>-8703.15884869837</c:v>
                </c:pt>
                <c:pt idx="6">
                  <c:v>-10603.330979428</c:v>
                </c:pt>
                <c:pt idx="7">
                  <c:v>-12621.8842061773</c:v>
                </c:pt>
                <c:pt idx="8">
                  <c:v>-14766.5872713825</c:v>
                </c:pt>
                <c:pt idx="9">
                  <c:v>-15483.0274345651</c:v>
                </c:pt>
                <c:pt idx="10">
                  <c:v>-17845.2485967369</c:v>
                </c:pt>
                <c:pt idx="11">
                  <c:v>-20353.8589234916</c:v>
                </c:pt>
                <c:pt idx="12">
                  <c:v>-23016.1796196683</c:v>
                </c:pt>
                <c:pt idx="13">
                  <c:v>-25842.0824901658</c:v>
                </c:pt>
                <c:pt idx="14">
                  <c:v>-28841.9978768014</c:v>
                </c:pt>
                <c:pt idx="15">
                  <c:v>-32026.9443440381</c:v>
                </c:pt>
                <c:pt idx="16">
                  <c:v>-35409.6148877271</c:v>
                </c:pt>
                <c:pt idx="17">
                  <c:v>-39002.346585353</c:v>
                </c:pt>
                <c:pt idx="18">
                  <c:v>-42819.2203218525</c:v>
                </c:pt>
                <c:pt idx="19">
                  <c:v>-46876.1439760425</c:v>
                </c:pt>
                <c:pt idx="20">
                  <c:v>-51190.9395434164</c:v>
                </c:pt>
                <c:pt idx="21">
                  <c:v>-55793.1993806504</c:v>
                </c:pt>
                <c:pt idx="22">
                  <c:v>-60917.5853318574</c:v>
                </c:pt>
                <c:pt idx="23">
                  <c:v>-66902.7556120709</c:v>
                </c:pt>
                <c:pt idx="24">
                  <c:v>-73278.6043324265</c:v>
                </c:pt>
                <c:pt idx="25">
                  <c:v>-80067.3397609226</c:v>
                </c:pt>
                <c:pt idx="26">
                  <c:v>-87292.3507717745</c:v>
                </c:pt>
                <c:pt idx="27">
                  <c:v>-94978.2672926828</c:v>
                </c:pt>
                <c:pt idx="28">
                  <c:v>-102671.716295839</c:v>
                </c:pt>
                <c:pt idx="29">
                  <c:v>-106708.157682744</c:v>
                </c:pt>
                <c:pt idx="30">
                  <c:v>-110899.32356115</c:v>
                </c:pt>
                <c:pt idx="31">
                  <c:v>-115251.284494044</c:v>
                </c:pt>
                <c:pt idx="32">
                  <c:v>-118659.356188173</c:v>
                </c:pt>
                <c:pt idx="33">
                  <c:v>-123346.55470735</c:v>
                </c:pt>
                <c:pt idx="34">
                  <c:v>-128214.244349885</c:v>
                </c:pt>
                <c:pt idx="35">
                  <c:v>-133269.539170717</c:v>
                </c:pt>
                <c:pt idx="36">
                  <c:v>-138519.841934525</c:v>
                </c:pt>
                <c:pt idx="37">
                  <c:v>-143972.856205828</c:v>
                </c:pt>
                <c:pt idx="38">
                  <c:v>-149636.598961507</c:v>
                </c:pt>
                <c:pt idx="39">
                  <c:v>-155519.413748984</c:v>
                </c:pt>
                <c:pt idx="40">
                  <c:v>-161629.984414368</c:v>
                </c:pt>
                <c:pt idx="41">
                  <c:v>-167977.349425999</c:v>
                </c:pt>
                <c:pt idx="42">
                  <c:v>-174570.916819963</c:v>
                </c:pt>
                <c:pt idx="43">
                  <c:v>-181420.479795383</c:v>
                </c:pt>
                <c:pt idx="44">
                  <c:v>-188536.232988565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1"/>
        <c:axId val="77964650"/>
        <c:axId val="32588112"/>
      </c:lineChart>
      <c:catAx>
        <c:axId val="77964650"/>
        <c:scaling>
          <c:orientation val="minMax"/>
        </c:scaling>
        <c:delete val="0"/>
        <c:axPos val="b"/>
        <c:minorGridlines>
          <c:spPr>
            <a:ln w="3240">
              <a:solidFill>
                <a:srgbClr val="b3b3b3"/>
              </a:solidFill>
              <a:round/>
            </a:ln>
          </c:spPr>
        </c:minorGridlines>
        <c:numFmt formatCode="General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32588112"/>
        <c:crosses val="autoZero"/>
        <c:auto val="1"/>
        <c:lblAlgn val="ctr"/>
        <c:lblOffset val="100"/>
        <c:noMultiLvlLbl val="0"/>
      </c:catAx>
      <c:valAx>
        <c:axId val="32588112"/>
        <c:scaling>
          <c:orientation val="minMax"/>
        </c:scaling>
        <c:delete val="0"/>
        <c:axPos val="l"/>
        <c:majorGridlines>
          <c:spPr>
            <a:ln w="3240">
              <a:solidFill>
                <a:srgbClr val="000000"/>
              </a:solidFill>
              <a:round/>
            </a:ln>
          </c:spPr>
        </c:majorGridlines>
        <c:numFmt formatCode="#,##0&quot; €&quot;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77964650"/>
        <c:crosses val="autoZero"/>
        <c:crossBetween val="midCat"/>
      </c:valAx>
      <c:spPr>
        <a:solidFill>
          <a:srgbClr val="c0c0c0"/>
        </a:solidFill>
        <a:ln w="12600">
          <a:solidFill>
            <a:srgbClr val="808080"/>
          </a:solidFill>
          <a:round/>
        </a:ln>
      </c:spPr>
    </c:plotArea>
    <c:plotVisOnly val="0"/>
    <c:dispBlanksAs val="gap"/>
  </c:chart>
  <c:spPr>
    <a:solidFill>
      <a:srgbClr val="ffffff"/>
    </a:solidFill>
    <a:ln w="3240">
      <a:solidFill>
        <a:srgbClr val="000000"/>
      </a:solidFill>
      <a:round/>
    </a:ln>
  </c:spPr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000" spc="-1" strike="noStrike">
                <a:solidFill>
                  <a:srgbClr val="000000"/>
                </a:solidFill>
                <a:latin typeface="Arial"/>
                <a:ea typeface="Arial"/>
              </a:defRPr>
            </a:pPr>
            <a:r>
              <a:rPr b="1" sz="1000" spc="-1" strike="noStrike">
                <a:solidFill>
                  <a:srgbClr val="000000"/>
                </a:solidFill>
                <a:latin typeface="Arial"/>
                <a:ea typeface="Arial"/>
              </a:rPr>
              <a:t>Entwicklung Kapitalstock</a:t>
            </a:r>
          </a:p>
        </c:rich>
      </c:tx>
      <c:layout>
        <c:manualLayout>
          <c:xMode val="edge"/>
          <c:yMode val="edge"/>
          <c:x val="0.378994673768309"/>
          <c:y val="0.0415188542898437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6899689303151"/>
          <c:y val="0.204178163184864"/>
          <c:w val="0.862072791833111"/>
          <c:h val="0.661411115490737"/>
        </c:manualLayout>
      </c:layout>
      <c:lineChart>
        <c:grouping val="standard"/>
        <c:varyColors val="0"/>
        <c:ser>
          <c:idx val="0"/>
          <c:order val="0"/>
          <c:spPr>
            <a:solidFill>
              <a:srgbClr val="000080"/>
            </a:solidFill>
            <a:ln w="12600">
              <a:solidFill>
                <a:srgbClr val="000080"/>
              </a:solidFill>
              <a:round/>
            </a:ln>
          </c:spPr>
          <c:marker>
            <c:symbol val="diamond"/>
            <c:size val="3"/>
            <c:spPr>
              <a:solidFill>
                <a:srgbClr val="00008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  <a:ea typeface="DejaVu Sans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'2025'!$B$138:$B$182</c:f>
              <c:numCache>
                <c:formatCode>General</c:formatCode>
                <c:ptCount val="45"/>
                <c:pt idx="0">
                  <c:v>991850.4340115</c:v>
                </c:pt>
                <c:pt idx="1">
                  <c:v>982291.045031446</c:v>
                </c:pt>
                <c:pt idx="2">
                  <c:v>971250.553548896</c:v>
                </c:pt>
                <c:pt idx="3">
                  <c:v>958654.04337284</c:v>
                </c:pt>
                <c:pt idx="4">
                  <c:v>944425.208816814</c:v>
                </c:pt>
                <c:pt idx="5">
                  <c:v>928484.020662438</c:v>
                </c:pt>
                <c:pt idx="6">
                  <c:v>910745.436921175</c:v>
                </c:pt>
                <c:pt idx="7">
                  <c:v>891122.640226478</c:v>
                </c:pt>
                <c:pt idx="8">
                  <c:v>869522.402773093</c:v>
                </c:pt>
                <c:pt idx="9">
                  <c:v>845849.413455025</c:v>
                </c:pt>
                <c:pt idx="10">
                  <c:v>822247.328207097</c:v>
                </c:pt>
                <c:pt idx="11">
                  <c:v>796459.267716949</c:v>
                </c:pt>
                <c:pt idx="12">
                  <c:v>768379.413712503</c:v>
                </c:pt>
                <c:pt idx="13">
                  <c:v>737894.814864313</c:v>
                </c:pt>
                <c:pt idx="14">
                  <c:v>704888.55215181</c:v>
                </c:pt>
                <c:pt idx="15">
                  <c:v>669237.317625376</c:v>
                </c:pt>
                <c:pt idx="16">
                  <c:v>630811.184350773</c:v>
                </c:pt>
                <c:pt idx="17">
                  <c:v>589472.226347019</c:v>
                </c:pt>
                <c:pt idx="18">
                  <c:v>545076.520788918</c:v>
                </c:pt>
                <c:pt idx="19">
                  <c:v>497496.484495504</c:v>
                </c:pt>
                <c:pt idx="20">
                  <c:v>446416.216681815</c:v>
                </c:pt>
                <c:pt idx="21">
                  <c:v>394959.140982951</c:v>
                </c:pt>
                <c:pt idx="22">
                  <c:v>339757.54998374</c:v>
                </c:pt>
                <c:pt idx="23">
                  <c:v>280228.461091155</c:v>
                </c:pt>
                <c:pt idx="24">
                  <c:v>216040.814564603</c:v>
                </c:pt>
                <c:pt idx="25">
                  <c:v>146958.198151817</c:v>
                </c:pt>
                <c:pt idx="26">
                  <c:v>72734.9545812835</c:v>
                </c:pt>
                <c:pt idx="27">
                  <c:v>-6884.07270432805</c:v>
                </c:pt>
                <c:pt idx="28">
                  <c:v>-90276.4005308009</c:v>
                </c:pt>
                <c:pt idx="29">
                  <c:v>-176145.795382579</c:v>
                </c:pt>
                <c:pt idx="30">
                  <c:v>-264565.462399769</c:v>
                </c:pt>
                <c:pt idx="31">
                  <c:v>-355610.907337125</c:v>
                </c:pt>
                <c:pt idx="32">
                  <c:v>-449360.01494014</c:v>
                </c:pt>
                <c:pt idx="33">
                  <c:v>-545893.130217332</c:v>
                </c:pt>
                <c:pt idx="34">
                  <c:v>-645293.142723328</c:v>
                </c:pt>
                <c:pt idx="35">
                  <c:v>-747645.573972049</c:v>
                </c:pt>
                <c:pt idx="36">
                  <c:v>-853038.6681043</c:v>
                </c:pt>
                <c:pt idx="37">
                  <c:v>-961563.485939243</c:v>
                </c:pt>
                <c:pt idx="38">
                  <c:v>-1073314.00254462</c:v>
                </c:pt>
                <c:pt idx="39">
                  <c:v>-1188387.20846627</c:v>
                </c:pt>
                <c:pt idx="40">
                  <c:v>-1306883.21476324</c:v>
                </c:pt>
                <c:pt idx="41">
                  <c:v>-1428905.36200119</c:v>
                </c:pt>
                <c:pt idx="42">
                  <c:v>-1554560.33336277</c:v>
                </c:pt>
                <c:pt idx="43">
                  <c:v>-1683958.27204079</c:v>
                </c:pt>
                <c:pt idx="44">
                  <c:v>-1817212.90308658</c:v>
                </c:pt>
              </c:numCache>
            </c:numRef>
          </c:val>
          <c:smooth val="1"/>
        </c:ser>
        <c:ser>
          <c:idx val="1"/>
          <c:order val="1"/>
          <c:spPr>
            <a:solidFill>
              <a:srgbClr val="ff0000"/>
            </a:solidFill>
            <a:ln w="12600">
              <a:solidFill>
                <a:srgbClr val="ff0000"/>
              </a:solidFill>
              <a:round/>
            </a:ln>
          </c:spPr>
          <c:marker>
            <c:symbol val="diamond"/>
            <c:size val="3"/>
            <c:spPr>
              <a:solidFill>
                <a:srgbClr val="ff000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  <a:ea typeface="DejaVu Sans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'2025'!$C$138:$C$182</c:f>
              <c:numCache>
                <c:formatCode>General</c:formatCode>
                <c:ptCount val="45"/>
                <c:pt idx="0">
                  <c:v>998885.5124</c:v>
                </c:pt>
                <c:pt idx="1">
                  <c:v>996368.66823856</c:v>
                </c:pt>
                <c:pt idx="2">
                  <c:v>992357.027964432</c:v>
                </c:pt>
                <c:pt idx="3">
                  <c:v>986753.018025596</c:v>
                </c:pt>
                <c:pt idx="4">
                  <c:v>979995.367585826</c:v>
                </c:pt>
                <c:pt idx="5">
                  <c:v>971453.411182131</c:v>
                </c:pt>
                <c:pt idx="6">
                  <c:v>961014.220036264</c:v>
                </c:pt>
                <c:pt idx="7">
                  <c:v>948558.488472258</c:v>
                </c:pt>
                <c:pt idx="8">
                  <c:v>933960.156020359</c:v>
                </c:pt>
                <c:pt idx="9">
                  <c:v>918652.853919263</c:v>
                </c:pt>
                <c:pt idx="10">
                  <c:v>900985.857860801</c:v>
                </c:pt>
                <c:pt idx="11">
                  <c:v>880812.890888283</c:v>
                </c:pt>
                <c:pt idx="12">
                  <c:v>857979.304822212</c:v>
                </c:pt>
                <c:pt idx="13">
                  <c:v>832320.538039423</c:v>
                </c:pt>
                <c:pt idx="14">
                  <c:v>803663.665087407</c:v>
                </c:pt>
                <c:pt idx="15">
                  <c:v>771822.680214813</c:v>
                </c:pt>
                <c:pt idx="16">
                  <c:v>736600.951399064</c:v>
                </c:pt>
                <c:pt idx="17">
                  <c:v>697788.503027284</c:v>
                </c:pt>
                <c:pt idx="18">
                  <c:v>655161.282399687</c:v>
                </c:pt>
                <c:pt idx="19">
                  <c:v>608479.332904325</c:v>
                </c:pt>
                <c:pt idx="20">
                  <c:v>557485.935076531</c:v>
                </c:pt>
                <c:pt idx="21">
                  <c:v>501883.738263678</c:v>
                </c:pt>
                <c:pt idx="22">
                  <c:v>441136.636013627</c:v>
                </c:pt>
                <c:pt idx="23">
                  <c:v>374411.932932195</c:v>
                </c:pt>
                <c:pt idx="24">
                  <c:v>301319.286662767</c:v>
                </c:pt>
                <c:pt idx="25">
                  <c:v>221446.161502841</c:v>
                </c:pt>
                <c:pt idx="26">
                  <c:v>134356.648460347</c:v>
                </c:pt>
                <c:pt idx="27">
                  <c:v>39590.2248921252</c:v>
                </c:pt>
                <c:pt idx="28">
                  <c:v>-63081.4914037136</c:v>
                </c:pt>
                <c:pt idx="29">
                  <c:v>-169789.649086458</c:v>
                </c:pt>
                <c:pt idx="30">
                  <c:v>-280688.972647608</c:v>
                </c:pt>
                <c:pt idx="31">
                  <c:v>-395940.257141652</c:v>
                </c:pt>
                <c:pt idx="32">
                  <c:v>-514599.613329825</c:v>
                </c:pt>
                <c:pt idx="33">
                  <c:v>-637946.168037175</c:v>
                </c:pt>
                <c:pt idx="34">
                  <c:v>-766160.412387061</c:v>
                </c:pt>
                <c:pt idx="35">
                  <c:v>-899429.951557778</c:v>
                </c:pt>
                <c:pt idx="36">
                  <c:v>-1037949.7934923</c:v>
                </c:pt>
                <c:pt idx="37">
                  <c:v>-1181922.64969813</c:v>
                </c:pt>
                <c:pt idx="38">
                  <c:v>-1331559.24865964</c:v>
                </c:pt>
                <c:pt idx="39">
                  <c:v>-1487078.66240862</c:v>
                </c:pt>
                <c:pt idx="40">
                  <c:v>-1648708.64682299</c:v>
                </c:pt>
                <c:pt idx="41">
                  <c:v>-1816685.99624899</c:v>
                </c:pt>
                <c:pt idx="42">
                  <c:v>-1991256.91306895</c:v>
                </c:pt>
                <c:pt idx="43">
                  <c:v>-2172677.39286434</c:v>
                </c:pt>
                <c:pt idx="44">
                  <c:v>-2361213.6258529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1"/>
        <c:axId val="17334285"/>
        <c:axId val="49133250"/>
      </c:lineChart>
      <c:catAx>
        <c:axId val="17334285"/>
        <c:scaling>
          <c:orientation val="minMax"/>
        </c:scaling>
        <c:delete val="0"/>
        <c:axPos val="b"/>
        <c:majorGridlines>
          <c:spPr>
            <a:ln w="3240">
              <a:solidFill>
                <a:srgbClr val="b3b3b3"/>
              </a:solidFill>
              <a:round/>
            </a:ln>
          </c:spPr>
        </c:majorGridlines>
        <c:numFmt formatCode="General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49133250"/>
        <c:crosses val="autoZero"/>
        <c:auto val="1"/>
        <c:lblAlgn val="ctr"/>
        <c:lblOffset val="100"/>
        <c:noMultiLvlLbl val="0"/>
      </c:catAx>
      <c:valAx>
        <c:axId val="49133250"/>
        <c:scaling>
          <c:orientation val="minMax"/>
          <c:min val="0"/>
        </c:scaling>
        <c:delete val="0"/>
        <c:axPos val="l"/>
        <c:majorGridlines>
          <c:spPr>
            <a:ln w="3240">
              <a:solidFill>
                <a:srgbClr val="000000"/>
              </a:solidFill>
              <a:round/>
            </a:ln>
          </c:spPr>
        </c:majorGridlines>
        <c:numFmt formatCode="#,##0&quot; €&quot;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17334285"/>
        <c:crosses val="autoZero"/>
        <c:crossBetween val="midCat"/>
      </c:valAx>
      <c:spPr>
        <a:solidFill>
          <a:srgbClr val="c0c0c0"/>
        </a:solidFill>
        <a:ln w="12600">
          <a:solidFill>
            <a:srgbClr val="808080"/>
          </a:solidFill>
          <a:round/>
        </a:ln>
      </c:spPr>
    </c:plotArea>
    <c:plotVisOnly val="0"/>
    <c:dispBlanksAs val="gap"/>
  </c:chart>
  <c:spPr>
    <a:solidFill>
      <a:srgbClr val="ffffff"/>
    </a:solidFill>
    <a:ln w="3240">
      <a:solidFill>
        <a:srgbClr val="000000"/>
      </a:solidFill>
      <a:round/>
    </a:ln>
  </c:spPr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975" spc="-1" strike="noStrike">
                <a:solidFill>
                  <a:srgbClr val="000000"/>
                </a:solidFill>
                <a:latin typeface="Arial"/>
                <a:ea typeface="Arial"/>
              </a:defRPr>
            </a:pPr>
            <a:r>
              <a:rPr b="1" sz="975" spc="-1" strike="noStrike">
                <a:solidFill>
                  <a:srgbClr val="000000"/>
                </a:solidFill>
                <a:latin typeface="Arial"/>
                <a:ea typeface="Arial"/>
              </a:rPr>
              <a:t>Differenz Kapitalstock ggü. VJ</a:t>
            </a:r>
          </a:p>
        </c:rich>
      </c:tx>
      <c:layout>
        <c:manualLayout>
          <c:xMode val="edge"/>
          <c:yMode val="edge"/>
          <c:x val="0.359962406015038"/>
          <c:y val="0.0408302608220675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8137992038921"/>
          <c:y val="0.205926532841732"/>
          <c:w val="0.871019460415745"/>
          <c:h val="0.654513177659429"/>
        </c:manualLayout>
      </c:layout>
      <c:lineChart>
        <c:grouping val="standard"/>
        <c:varyColors val="0"/>
        <c:ser>
          <c:idx val="0"/>
          <c:order val="0"/>
          <c:tx>
            <c:strRef>
              <c:f>'2025'!$D$137</c:f>
              <c:strCache>
                <c:ptCount val="1"/>
                <c:pt idx="0">
                  <c:v>Delta Guthaben gg. VJ</c:v>
                </c:pt>
              </c:strCache>
            </c:strRef>
          </c:tx>
          <c:spPr>
            <a:solidFill>
              <a:srgbClr val="000080"/>
            </a:solidFill>
            <a:ln w="12600">
              <a:solidFill>
                <a:srgbClr val="000080"/>
              </a:solidFill>
              <a:round/>
            </a:ln>
          </c:spPr>
          <c:marker>
            <c:symbol val="diamond"/>
            <c:size val="3"/>
            <c:spPr>
              <a:solidFill>
                <a:srgbClr val="00008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  <a:ea typeface="DejaVu Sans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'2025'!$D$138:$D$182</c:f>
              <c:numCache>
                <c:formatCode>General</c:formatCode>
                <c:ptCount val="45"/>
                <c:pt idx="0">
                  <c:v>-8148.56598850002</c:v>
                </c:pt>
                <c:pt idx="1">
                  <c:v>-9559.3889800536</c:v>
                </c:pt>
                <c:pt idx="2">
                  <c:v>-11040.4914825506</c:v>
                </c:pt>
                <c:pt idx="3">
                  <c:v>-12596.5101760559</c:v>
                </c:pt>
                <c:pt idx="4">
                  <c:v>-14228.8345560255</c:v>
                </c:pt>
                <c:pt idx="5">
                  <c:v>-15941.1881543767</c:v>
                </c:pt>
                <c:pt idx="6">
                  <c:v>-17738.5837412629</c:v>
                </c:pt>
                <c:pt idx="7">
                  <c:v>-19622.7966946972</c:v>
                </c:pt>
                <c:pt idx="8">
                  <c:v>-21600.237453385</c:v>
                </c:pt>
                <c:pt idx="9">
                  <c:v>-23672.9893180678</c:v>
                </c:pt>
                <c:pt idx="10">
                  <c:v>-23602.0852479276</c:v>
                </c:pt>
                <c:pt idx="11">
                  <c:v>-25788.0604901485</c:v>
                </c:pt>
                <c:pt idx="12">
                  <c:v>-28079.8540044453</c:v>
                </c:pt>
                <c:pt idx="13">
                  <c:v>-30484.5988481906</c:v>
                </c:pt>
                <c:pt idx="14">
                  <c:v>-33006.262712503</c:v>
                </c:pt>
                <c:pt idx="15">
                  <c:v>-35651.2345264338</c:v>
                </c:pt>
                <c:pt idx="16">
                  <c:v>-38426.1332746031</c:v>
                </c:pt>
                <c:pt idx="17">
                  <c:v>-41338.9580037545</c:v>
                </c:pt>
                <c:pt idx="18">
                  <c:v>-44395.7055581003</c:v>
                </c:pt>
                <c:pt idx="19">
                  <c:v>-47580.0362934145</c:v>
                </c:pt>
                <c:pt idx="20">
                  <c:v>-51080.267813689</c:v>
                </c:pt>
                <c:pt idx="21">
                  <c:v>-51457.075698864</c:v>
                </c:pt>
                <c:pt idx="22">
                  <c:v>-55201.5909992112</c:v>
                </c:pt>
                <c:pt idx="23">
                  <c:v>-59529.0888925842</c:v>
                </c:pt>
                <c:pt idx="24">
                  <c:v>-64187.6465265527</c:v>
                </c:pt>
                <c:pt idx="25">
                  <c:v>-69082.6164127855</c:v>
                </c:pt>
                <c:pt idx="26">
                  <c:v>-74223.2435705337</c:v>
                </c:pt>
                <c:pt idx="27">
                  <c:v>-79619.0272856115</c:v>
                </c:pt>
                <c:pt idx="28">
                  <c:v>-83392.3278264728</c:v>
                </c:pt>
                <c:pt idx="29">
                  <c:v>-85869.3948517784</c:v>
                </c:pt>
                <c:pt idx="30">
                  <c:v>-88419.6670171893</c:v>
                </c:pt>
                <c:pt idx="31">
                  <c:v>-91045.4449373569</c:v>
                </c:pt>
                <c:pt idx="32">
                  <c:v>-93749.1076030145</c:v>
                </c:pt>
                <c:pt idx="33">
                  <c:v>-96533.115277192</c:v>
                </c:pt>
                <c:pt idx="34">
                  <c:v>-99400.0125059962</c:v>
                </c:pt>
                <c:pt idx="35">
                  <c:v>-102352.431248721</c:v>
                </c:pt>
                <c:pt idx="36">
                  <c:v>-105393.094132251</c:v>
                </c:pt>
                <c:pt idx="37">
                  <c:v>-108524.817834943</c:v>
                </c:pt>
                <c:pt idx="38">
                  <c:v>-111750.51660538</c:v>
                </c:pt>
                <c:pt idx="39">
                  <c:v>-115073.205921645</c:v>
                </c:pt>
                <c:pt idx="40">
                  <c:v>-118496.006296974</c:v>
                </c:pt>
                <c:pt idx="41">
                  <c:v>-122022.147237947</c:v>
                </c:pt>
                <c:pt idx="42">
                  <c:v>-125654.971361582</c:v>
                </c:pt>
                <c:pt idx="43">
                  <c:v>-129397.938678024</c:v>
                </c:pt>
                <c:pt idx="44">
                  <c:v>-133254.631045786</c:v>
                </c:pt>
              </c:numCache>
            </c:numRef>
          </c:val>
          <c:smooth val="1"/>
        </c:ser>
        <c:ser>
          <c:idx val="1"/>
          <c:order val="1"/>
          <c:spPr>
            <a:solidFill>
              <a:srgbClr val="ff0000"/>
            </a:solidFill>
            <a:ln w="12600">
              <a:solidFill>
                <a:srgbClr val="ff0000"/>
              </a:solidFill>
              <a:round/>
            </a:ln>
          </c:spPr>
          <c:marker>
            <c:symbol val="diamond"/>
            <c:size val="3"/>
            <c:spPr>
              <a:solidFill>
                <a:srgbClr val="ff000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  <a:ea typeface="DejaVu Sans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'2025'!$E$138:$E$182</c:f>
              <c:numCache>
                <c:formatCode>General</c:formatCode>
                <c:ptCount val="45"/>
                <c:pt idx="0">
                  <c:v>-1113.48759999999</c:v>
                </c:pt>
                <c:pt idx="1">
                  <c:v>-2516.84416143992</c:v>
                </c:pt>
                <c:pt idx="2">
                  <c:v>-4011.64027412795</c:v>
                </c:pt>
                <c:pt idx="3">
                  <c:v>-5604.00993883645</c:v>
                </c:pt>
                <c:pt idx="4">
                  <c:v>-6757.65043976926</c:v>
                </c:pt>
                <c:pt idx="5">
                  <c:v>-8541.9564036954</c:v>
                </c:pt>
                <c:pt idx="6">
                  <c:v>-10439.191145867</c:v>
                </c:pt>
                <c:pt idx="7">
                  <c:v>-12455.7315640061</c:v>
                </c:pt>
                <c:pt idx="8">
                  <c:v>-14598.3324518988</c:v>
                </c:pt>
                <c:pt idx="9">
                  <c:v>-15307.3021010965</c:v>
                </c:pt>
                <c:pt idx="10">
                  <c:v>-17666.9960584622</c:v>
                </c:pt>
                <c:pt idx="11">
                  <c:v>-20172.9669725173</c:v>
                </c:pt>
                <c:pt idx="12">
                  <c:v>-22833.5860660709</c:v>
                </c:pt>
                <c:pt idx="13">
                  <c:v>-25658.7667827888</c:v>
                </c:pt>
                <c:pt idx="14">
                  <c:v>-28656.8729520168</c:v>
                </c:pt>
                <c:pt idx="15">
                  <c:v>-31840.9848725932</c:v>
                </c:pt>
                <c:pt idx="16">
                  <c:v>-35221.7288157499</c:v>
                </c:pt>
                <c:pt idx="17">
                  <c:v>-38812.44837178</c:v>
                </c:pt>
                <c:pt idx="18">
                  <c:v>-42627.2206275968</c:v>
                </c:pt>
                <c:pt idx="19">
                  <c:v>-46681.9494953619</c:v>
                </c:pt>
                <c:pt idx="20">
                  <c:v>-50993.3978277935</c:v>
                </c:pt>
                <c:pt idx="21">
                  <c:v>-55602.1968128539</c:v>
                </c:pt>
                <c:pt idx="22">
                  <c:v>-60747.1022500508</c:v>
                </c:pt>
                <c:pt idx="23">
                  <c:v>-66724.703081432</c:v>
                </c:pt>
                <c:pt idx="24">
                  <c:v>-73092.6462694273</c:v>
                </c:pt>
                <c:pt idx="25">
                  <c:v>-79873.1251599262</c:v>
                </c:pt>
                <c:pt idx="26">
                  <c:v>-87089.5130424939</c:v>
                </c:pt>
                <c:pt idx="27">
                  <c:v>-94766.4235682221</c:v>
                </c:pt>
                <c:pt idx="28">
                  <c:v>-102671.716295839</c:v>
                </c:pt>
                <c:pt idx="29">
                  <c:v>-106708.157682744</c:v>
                </c:pt>
                <c:pt idx="30">
                  <c:v>-110899.32356115</c:v>
                </c:pt>
                <c:pt idx="31">
                  <c:v>-115251.284494044</c:v>
                </c:pt>
                <c:pt idx="32">
                  <c:v>-118659.356188173</c:v>
                </c:pt>
                <c:pt idx="33">
                  <c:v>-123346.55470735</c:v>
                </c:pt>
                <c:pt idx="34">
                  <c:v>-128214.244349885</c:v>
                </c:pt>
                <c:pt idx="35">
                  <c:v>-133269.539170717</c:v>
                </c:pt>
                <c:pt idx="36">
                  <c:v>-138519.841934525</c:v>
                </c:pt>
                <c:pt idx="37">
                  <c:v>-143972.856205828</c:v>
                </c:pt>
                <c:pt idx="38">
                  <c:v>-149636.598961507</c:v>
                </c:pt>
                <c:pt idx="39">
                  <c:v>-155519.413748984</c:v>
                </c:pt>
                <c:pt idx="40">
                  <c:v>-161629.984414368</c:v>
                </c:pt>
                <c:pt idx="41">
                  <c:v>-167977.349425999</c:v>
                </c:pt>
                <c:pt idx="42">
                  <c:v>-174570.916819963</c:v>
                </c:pt>
                <c:pt idx="43">
                  <c:v>-181420.479795383</c:v>
                </c:pt>
                <c:pt idx="44">
                  <c:v>-188536.232988565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1"/>
        <c:axId val="34176175"/>
        <c:axId val="15085219"/>
      </c:lineChart>
      <c:catAx>
        <c:axId val="34176175"/>
        <c:scaling>
          <c:orientation val="minMax"/>
        </c:scaling>
        <c:delete val="0"/>
        <c:axPos val="b"/>
        <c:minorGridlines>
          <c:spPr>
            <a:ln w="3240">
              <a:solidFill>
                <a:srgbClr val="b3b3b3"/>
              </a:solidFill>
              <a:round/>
            </a:ln>
          </c:spPr>
        </c:minorGridlines>
        <c:numFmt formatCode="General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15085219"/>
        <c:crosses val="autoZero"/>
        <c:auto val="1"/>
        <c:lblAlgn val="ctr"/>
        <c:lblOffset val="100"/>
        <c:noMultiLvlLbl val="0"/>
      </c:catAx>
      <c:valAx>
        <c:axId val="15085219"/>
        <c:scaling>
          <c:orientation val="minMax"/>
        </c:scaling>
        <c:delete val="0"/>
        <c:axPos val="l"/>
        <c:majorGridlines>
          <c:spPr>
            <a:ln w="3240">
              <a:solidFill>
                <a:srgbClr val="000000"/>
              </a:solidFill>
              <a:round/>
            </a:ln>
          </c:spPr>
        </c:majorGridlines>
        <c:numFmt formatCode="#,##0&quot; €&quot;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34176175"/>
        <c:crosses val="autoZero"/>
        <c:crossBetween val="midCat"/>
      </c:valAx>
      <c:spPr>
        <a:solidFill>
          <a:srgbClr val="c0c0c0"/>
        </a:solidFill>
        <a:ln w="12600">
          <a:solidFill>
            <a:srgbClr val="808080"/>
          </a:solidFill>
          <a:round/>
        </a:ln>
      </c:spPr>
    </c:plotArea>
    <c:plotVisOnly val="0"/>
    <c:dispBlanksAs val="gap"/>
  </c:chart>
  <c:spPr>
    <a:solidFill>
      <a:srgbClr val="ffffff"/>
    </a:solidFill>
    <a:ln w="3240">
      <a:solidFill>
        <a:srgbClr val="000000"/>
      </a:solidFill>
      <a:round/>
    </a:ln>
  </c:spPr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000" spc="-1" strike="noStrike">
                <a:solidFill>
                  <a:srgbClr val="000000"/>
                </a:solidFill>
                <a:latin typeface="Arial"/>
                <a:ea typeface="Arial"/>
              </a:defRPr>
            </a:pPr>
            <a:r>
              <a:rPr b="1" sz="1000" spc="-1" strike="noStrike">
                <a:solidFill>
                  <a:srgbClr val="000000"/>
                </a:solidFill>
                <a:latin typeface="Arial"/>
                <a:ea typeface="Arial"/>
              </a:rPr>
              <a:t>Entwicklung Kapitalstock</a:t>
            </a:r>
          </a:p>
        </c:rich>
      </c:tx>
      <c:layout>
        <c:manualLayout>
          <c:xMode val="edge"/>
          <c:yMode val="edge"/>
          <c:x val="0.378994673768309"/>
          <c:y val="0.0416502430692419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6899689303151"/>
          <c:y val="0.204178163184864"/>
          <c:w val="0.862072791833111"/>
          <c:h val="0.661411115490737"/>
        </c:manualLayout>
      </c:layout>
      <c:lineChart>
        <c:grouping val="standard"/>
        <c:varyColors val="0"/>
        <c:ser>
          <c:idx val="0"/>
          <c:order val="0"/>
          <c:spPr>
            <a:solidFill>
              <a:srgbClr val="000080"/>
            </a:solidFill>
            <a:ln w="12600">
              <a:solidFill>
                <a:srgbClr val="000080"/>
              </a:solidFill>
              <a:round/>
            </a:ln>
          </c:spPr>
          <c:marker>
            <c:symbol val="diamond"/>
            <c:size val="3"/>
            <c:spPr>
              <a:solidFill>
                <a:srgbClr val="00008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  <a:ea typeface="DejaVu Sans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'2026'!$B$138:$B$182</c:f>
              <c:numCache>
                <c:formatCode>General</c:formatCode>
                <c:ptCount val="45"/>
                <c:pt idx="0">
                  <c:v>991972.9490115</c:v>
                </c:pt>
                <c:pt idx="1">
                  <c:v>982538.018025233</c:v>
                </c:pt>
                <c:pt idx="2">
                  <c:v>971621.694163879</c:v>
                </c:pt>
                <c:pt idx="3">
                  <c:v>959151.309244112</c:v>
                </c:pt>
                <c:pt idx="4">
                  <c:v>945050.61314081</c:v>
                </c:pt>
                <c:pt idx="5">
                  <c:v>929237.343463793</c:v>
                </c:pt>
                <c:pt idx="6">
                  <c:v>911628.707159843</c:v>
                </c:pt>
                <c:pt idx="7">
                  <c:v>892135.652523367</c:v>
                </c:pt>
                <c:pt idx="8">
                  <c:v>870667.199975028</c:v>
                </c:pt>
                <c:pt idx="9">
                  <c:v>847125.802750058</c:v>
                </c:pt>
                <c:pt idx="10">
                  <c:v>823664.234151832</c:v>
                </c:pt>
                <c:pt idx="11">
                  <c:v>798017.945953986</c:v>
                </c:pt>
                <c:pt idx="12">
                  <c:v>770079.990676818</c:v>
                </c:pt>
                <c:pt idx="13">
                  <c:v>739738.528832439</c:v>
                </c:pt>
                <c:pt idx="14">
                  <c:v>706876.654648012</c:v>
                </c:pt>
                <c:pt idx="15">
                  <c:v>671369.927912859</c:v>
                </c:pt>
                <c:pt idx="16">
                  <c:v>633089.530753992</c:v>
                </c:pt>
                <c:pt idx="17">
                  <c:v>591897.54706453</c:v>
                </c:pt>
                <c:pt idx="18">
                  <c:v>547650.063193805</c:v>
                </c:pt>
                <c:pt idx="19">
                  <c:v>500213.10938318</c:v>
                </c:pt>
                <c:pt idx="20">
                  <c:v>449271.692186693</c:v>
                </c:pt>
                <c:pt idx="21">
                  <c:v>397963.18660012</c:v>
                </c:pt>
                <c:pt idx="22">
                  <c:v>342907.162526203</c:v>
                </c:pt>
                <c:pt idx="23">
                  <c:v>283507.387536133</c:v>
                </c:pt>
                <c:pt idx="24">
                  <c:v>219453.890591044</c:v>
                </c:pt>
                <c:pt idx="25">
                  <c:v>150510.414297838</c:v>
                </c:pt>
                <c:pt idx="26">
                  <c:v>76431.4597857127</c:v>
                </c:pt>
                <c:pt idx="27">
                  <c:v>-3037.96755999641</c:v>
                </c:pt>
                <c:pt idx="28">
                  <c:v>-86430.2953864692</c:v>
                </c:pt>
                <c:pt idx="29">
                  <c:v>-172299.690238248</c:v>
                </c:pt>
                <c:pt idx="30">
                  <c:v>-260719.357255437</c:v>
                </c:pt>
                <c:pt idx="31">
                  <c:v>-351764.802192794</c:v>
                </c:pt>
                <c:pt idx="32">
                  <c:v>-445513.909795808</c:v>
                </c:pt>
                <c:pt idx="33">
                  <c:v>-542047.025073</c:v>
                </c:pt>
                <c:pt idx="34">
                  <c:v>-641447.037578996</c:v>
                </c:pt>
                <c:pt idx="35">
                  <c:v>-743799.468827717</c:v>
                </c:pt>
                <c:pt idx="36">
                  <c:v>-849192.562959968</c:v>
                </c:pt>
                <c:pt idx="37">
                  <c:v>-957717.380794911</c:v>
                </c:pt>
                <c:pt idx="38">
                  <c:v>-1069467.89740029</c:v>
                </c:pt>
                <c:pt idx="39">
                  <c:v>-1184541.10332194</c:v>
                </c:pt>
                <c:pt idx="40">
                  <c:v>-1303037.10961891</c:v>
                </c:pt>
                <c:pt idx="41">
                  <c:v>-1425059.25685686</c:v>
                </c:pt>
                <c:pt idx="42">
                  <c:v>-1550714.22821844</c:v>
                </c:pt>
                <c:pt idx="43">
                  <c:v>-1680112.16689646</c:v>
                </c:pt>
                <c:pt idx="44">
                  <c:v>-1813366.79794225</c:v>
                </c:pt>
              </c:numCache>
            </c:numRef>
          </c:val>
          <c:smooth val="1"/>
        </c:ser>
        <c:ser>
          <c:idx val="1"/>
          <c:order val="1"/>
          <c:spPr>
            <a:solidFill>
              <a:srgbClr val="ff0000"/>
            </a:solidFill>
            <a:ln w="12600">
              <a:solidFill>
                <a:srgbClr val="ff0000"/>
              </a:solidFill>
              <a:round/>
            </a:ln>
          </c:spPr>
          <c:marker>
            <c:symbol val="diamond"/>
            <c:size val="3"/>
            <c:spPr>
              <a:solidFill>
                <a:srgbClr val="ff000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  <a:ea typeface="DejaVu Sans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'2026'!$C$138:$C$182</c:f>
              <c:numCache>
                <c:formatCode>General</c:formatCode>
                <c:ptCount val="45"/>
                <c:pt idx="0">
                  <c:v>999002.6174</c:v>
                </c:pt>
                <c:pt idx="1">
                  <c:v>996605.96770056</c:v>
                </c:pt>
                <c:pt idx="2">
                  <c:v>992716.693522545</c:v>
                </c:pt>
                <c:pt idx="3">
                  <c:v>987237.317734489</c:v>
                </c:pt>
                <c:pt idx="4">
                  <c:v>980608.780201794</c:v>
                </c:pt>
                <c:pt idx="5">
                  <c:v>972197.449318248</c:v>
                </c:pt>
                <c:pt idx="6">
                  <c:v>961891.518465624</c:v>
                </c:pt>
                <c:pt idx="7">
                  <c:v>949570.743951882</c:v>
                </c:pt>
                <c:pt idx="8">
                  <c:v>935109.140643278</c:v>
                </c:pt>
                <c:pt idx="9">
                  <c:v>919945.69345944</c:v>
                </c:pt>
                <c:pt idx="10">
                  <c:v>902423.664476561</c:v>
                </c:pt>
                <c:pt idx="11">
                  <c:v>882396.826117784</c:v>
                </c:pt>
                <c:pt idx="12">
                  <c:v>859711.636775903</c:v>
                </c:pt>
                <c:pt idx="13">
                  <c:v>834202.580531857</c:v>
                </c:pt>
                <c:pt idx="14">
                  <c:v>805696.790266505</c:v>
                </c:pt>
                <c:pt idx="15">
                  <c:v>774008.321151863</c:v>
                </c:pt>
                <c:pt idx="16">
                  <c:v>738940.604793718</c:v>
                </c:pt>
                <c:pt idx="17">
                  <c:v>700283.732032661</c:v>
                </c:pt>
                <c:pt idx="18">
                  <c:v>657813.719572903</c:v>
                </c:pt>
                <c:pt idx="19">
                  <c:v>611291.738288032</c:v>
                </c:pt>
                <c:pt idx="20">
                  <c:v>560460.136259275</c:v>
                </c:pt>
                <c:pt idx="21">
                  <c:v>505014.993978935</c:v>
                </c:pt>
                <c:pt idx="22">
                  <c:v>444406.919482642</c:v>
                </c:pt>
                <c:pt idx="23">
                  <c:v>377827.416987234</c:v>
                </c:pt>
                <c:pt idx="24">
                  <c:v>304886.41820985</c:v>
                </c:pt>
                <c:pt idx="25">
                  <c:v>225171.673690614</c:v>
                </c:pt>
                <c:pt idx="26">
                  <c:v>138247.573389258</c:v>
                </c:pt>
                <c:pt idx="27">
                  <c:v>43653.9068878792</c:v>
                </c:pt>
                <c:pt idx="28">
                  <c:v>-59017.8094079596</c:v>
                </c:pt>
                <c:pt idx="29">
                  <c:v>-165725.967090704</c:v>
                </c:pt>
                <c:pt idx="30">
                  <c:v>-276625.290651854</c:v>
                </c:pt>
                <c:pt idx="31">
                  <c:v>-391876.575145898</c:v>
                </c:pt>
                <c:pt idx="32">
                  <c:v>-510535.931334071</c:v>
                </c:pt>
                <c:pt idx="33">
                  <c:v>-633882.486041421</c:v>
                </c:pt>
                <c:pt idx="34">
                  <c:v>-762096.730391307</c:v>
                </c:pt>
                <c:pt idx="35">
                  <c:v>-895366.269562024</c:v>
                </c:pt>
                <c:pt idx="36">
                  <c:v>-1033886.11149655</c:v>
                </c:pt>
                <c:pt idx="37">
                  <c:v>-1177858.96770238</c:v>
                </c:pt>
                <c:pt idx="38">
                  <c:v>-1327495.56666388</c:v>
                </c:pt>
                <c:pt idx="39">
                  <c:v>-1483014.98041287</c:v>
                </c:pt>
                <c:pt idx="40">
                  <c:v>-1644644.96482724</c:v>
                </c:pt>
                <c:pt idx="41">
                  <c:v>-1812622.31425324</c:v>
                </c:pt>
                <c:pt idx="42">
                  <c:v>-1987193.2310732</c:v>
                </c:pt>
                <c:pt idx="43">
                  <c:v>-2168613.71086858</c:v>
                </c:pt>
                <c:pt idx="44">
                  <c:v>-2357149.94385715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1"/>
        <c:axId val="42461353"/>
        <c:axId val="91337599"/>
      </c:lineChart>
      <c:catAx>
        <c:axId val="42461353"/>
        <c:scaling>
          <c:orientation val="minMax"/>
        </c:scaling>
        <c:delete val="0"/>
        <c:axPos val="b"/>
        <c:majorGridlines>
          <c:spPr>
            <a:ln w="3240">
              <a:solidFill>
                <a:srgbClr val="b3b3b3"/>
              </a:solidFill>
              <a:round/>
            </a:ln>
          </c:spPr>
        </c:majorGridlines>
        <c:numFmt formatCode="General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91337599"/>
        <c:crosses val="autoZero"/>
        <c:auto val="1"/>
        <c:lblAlgn val="ctr"/>
        <c:lblOffset val="100"/>
        <c:noMultiLvlLbl val="0"/>
      </c:catAx>
      <c:valAx>
        <c:axId val="91337599"/>
        <c:scaling>
          <c:orientation val="minMax"/>
          <c:min val="0"/>
        </c:scaling>
        <c:delete val="0"/>
        <c:axPos val="l"/>
        <c:majorGridlines>
          <c:spPr>
            <a:ln w="3240">
              <a:solidFill>
                <a:srgbClr val="000000"/>
              </a:solidFill>
              <a:round/>
            </a:ln>
          </c:spPr>
        </c:majorGridlines>
        <c:numFmt formatCode="#,##0&quot; €&quot;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42461353"/>
        <c:crosses val="autoZero"/>
        <c:crossBetween val="midCat"/>
      </c:valAx>
      <c:spPr>
        <a:solidFill>
          <a:srgbClr val="c0c0c0"/>
        </a:solidFill>
        <a:ln w="12600">
          <a:solidFill>
            <a:srgbClr val="808080"/>
          </a:solidFill>
          <a:round/>
        </a:ln>
      </c:spPr>
    </c:plotArea>
    <c:plotVisOnly val="0"/>
    <c:dispBlanksAs val="gap"/>
  </c:chart>
  <c:spPr>
    <a:solidFill>
      <a:srgbClr val="ffffff"/>
    </a:solidFill>
    <a:ln w="3240">
      <a:solidFill>
        <a:srgbClr val="000000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975" spc="-1" strike="noStrike">
                <a:solidFill>
                  <a:srgbClr val="000000"/>
                </a:solidFill>
                <a:latin typeface="Arial"/>
                <a:ea typeface="DejaVu Sans"/>
              </a:defRPr>
            </a:pPr>
            <a:r>
              <a:rPr b="1" sz="975" spc="-1" strike="noStrike">
                <a:solidFill>
                  <a:srgbClr val="000000"/>
                </a:solidFill>
                <a:latin typeface="Arial"/>
                <a:ea typeface="DejaVu Sans"/>
              </a:rPr>
              <a:t>Differenz Kapitalstock ggü. VJ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'2013'!$D$137</c:f>
              <c:strCache>
                <c:ptCount val="1"/>
                <c:pt idx="0">
                  <c:v>Delta Guthaben gg. VJ</c:v>
                </c:pt>
              </c:strCache>
            </c:strRef>
          </c:tx>
          <c:spPr>
            <a:solidFill>
              <a:srgbClr val="000080"/>
            </a:solidFill>
            <a:ln w="12600">
              <a:solidFill>
                <a:srgbClr val="000080"/>
              </a:solidFill>
              <a:round/>
            </a:ln>
          </c:spPr>
          <c:marker>
            <c:symbol val="diamond"/>
            <c:size val="3"/>
            <c:spPr>
              <a:solidFill>
                <a:srgbClr val="00008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  <a:ea typeface="DejaVu Sans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'2013'!$D$138:$D$182</c:f>
              <c:numCache>
                <c:formatCode>General</c:formatCode>
                <c:ptCount val="45"/>
                <c:pt idx="0">
                  <c:v>-8243.43449999997</c:v>
                </c:pt>
                <c:pt idx="1">
                  <c:v>-9657.56733975001</c:v>
                </c:pt>
                <c:pt idx="2">
                  <c:v>-11149.0877577311</c:v>
                </c:pt>
                <c:pt idx="3">
                  <c:v>-12723.2448906759</c:v>
                </c:pt>
                <c:pt idx="4">
                  <c:v>-14385.6090080463</c:v>
                </c:pt>
                <c:pt idx="5">
                  <c:v>-16140.9453521703</c:v>
                </c:pt>
                <c:pt idx="6">
                  <c:v>-17994.3155142254</c:v>
                </c:pt>
                <c:pt idx="7">
                  <c:v>-19952.2399758069</c:v>
                </c:pt>
                <c:pt idx="8">
                  <c:v>-22022.7802123264</c:v>
                </c:pt>
                <c:pt idx="9">
                  <c:v>-24155.6468837655</c:v>
                </c:pt>
                <c:pt idx="10">
                  <c:v>-23819.0151448182</c:v>
                </c:pt>
                <c:pt idx="11">
                  <c:v>-26117.2055738153</c:v>
                </c:pt>
                <c:pt idx="12">
                  <c:v>-28513.3282612588</c:v>
                </c:pt>
                <c:pt idx="13">
                  <c:v>-30888.0030537986</c:v>
                </c:pt>
                <c:pt idx="14">
                  <c:v>-33384.6124049277</c:v>
                </c:pt>
                <c:pt idx="15">
                  <c:v>-36006.7845633858</c:v>
                </c:pt>
                <c:pt idx="16">
                  <c:v>-38766.2970930261</c:v>
                </c:pt>
                <c:pt idx="17">
                  <c:v>-41668.549940583</c:v>
                </c:pt>
                <c:pt idx="18">
                  <c:v>-44723.7275733955</c:v>
                </c:pt>
                <c:pt idx="19">
                  <c:v>-47941.2810867227</c:v>
                </c:pt>
                <c:pt idx="20">
                  <c:v>-51333.3249661113</c:v>
                </c:pt>
                <c:pt idx="21">
                  <c:v>-51758.9639788485</c:v>
                </c:pt>
                <c:pt idx="22">
                  <c:v>-55355.8272873159</c:v>
                </c:pt>
                <c:pt idx="23">
                  <c:v>-59164.3559238447</c:v>
                </c:pt>
                <c:pt idx="24">
                  <c:v>-63385.8706927196</c:v>
                </c:pt>
                <c:pt idx="25">
                  <c:v>-68389.8311932109</c:v>
                </c:pt>
                <c:pt idx="26">
                  <c:v>-73663.004518511</c:v>
                </c:pt>
                <c:pt idx="27">
                  <c:v>-79213.637362557</c:v>
                </c:pt>
                <c:pt idx="28">
                  <c:v>-82890.0436681989</c:v>
                </c:pt>
                <c:pt idx="29">
                  <c:v>-85358.0003130361</c:v>
                </c:pt>
                <c:pt idx="30">
                  <c:v>-87898.9888346422</c:v>
                </c:pt>
                <c:pt idx="31">
                  <c:v>-90515.3064636287</c:v>
                </c:pt>
                <c:pt idx="32">
                  <c:v>-93209.3287396555</c:v>
                </c:pt>
                <c:pt idx="33">
                  <c:v>-95983.5124063073</c:v>
                </c:pt>
                <c:pt idx="34">
                  <c:v>-98840.3984205113</c:v>
                </c:pt>
                <c:pt idx="35">
                  <c:v>-101782.615081253</c:v>
                </c:pt>
                <c:pt idx="36">
                  <c:v>-104812.881282564</c:v>
                </c:pt>
                <c:pt idx="37">
                  <c:v>-107934.009895951</c:v>
                </c:pt>
                <c:pt idx="38">
                  <c:v>-111148.911287678</c:v>
                </c:pt>
                <c:pt idx="39">
                  <c:v>-114460.596976529</c:v>
                </c:pt>
                <c:pt idx="40">
                  <c:v>-117872.183437929</c:v>
                </c:pt>
                <c:pt idx="41">
                  <c:v>-121386.896060562</c:v>
                </c:pt>
                <c:pt idx="42">
                  <c:v>-125008.073261869</c:v>
                </c:pt>
                <c:pt idx="43">
                  <c:v>-128739.170769108</c:v>
                </c:pt>
                <c:pt idx="44">
                  <c:v>-132583.766072926</c:v>
                </c:pt>
              </c:numCache>
            </c:numRef>
          </c:val>
          <c:smooth val="1"/>
        </c:ser>
        <c:ser>
          <c:idx val="1"/>
          <c:order val="1"/>
          <c:spPr>
            <a:solidFill>
              <a:srgbClr val="ff0000"/>
            </a:solidFill>
            <a:ln w="12600">
              <a:solidFill>
                <a:srgbClr val="ff0000"/>
              </a:solidFill>
              <a:round/>
            </a:ln>
          </c:spPr>
          <c:marker>
            <c:symbol val="diamond"/>
            <c:size val="3"/>
            <c:spPr>
              <a:solidFill>
                <a:srgbClr val="ff000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  <a:ea typeface="DejaVu Sans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'2013'!$E$138:$E$182</c:f>
              <c:numCache>
                <c:formatCode>General</c:formatCode>
                <c:ptCount val="45"/>
                <c:pt idx="0">
                  <c:v>-2956.57260000007</c:v>
                </c:pt>
                <c:pt idx="1">
                  <c:v>-4397.45213543996</c:v>
                </c:pt>
                <c:pt idx="2">
                  <c:v>-5928.27224217355</c:v>
                </c:pt>
                <c:pt idx="3">
                  <c:v>-7555.1003662633</c:v>
                </c:pt>
                <c:pt idx="4">
                  <c:v>-8770.04928217374</c:v>
                </c:pt>
                <c:pt idx="5">
                  <c:v>-10585.6807547028</c:v>
                </c:pt>
                <c:pt idx="6">
                  <c:v>-12511.411858059</c:v>
                </c:pt>
                <c:pt idx="7">
                  <c:v>-14555.6038758194</c:v>
                </c:pt>
                <c:pt idx="8">
                  <c:v>-16722.8640943568</c:v>
                </c:pt>
                <c:pt idx="9">
                  <c:v>-17530.3829484795</c:v>
                </c:pt>
                <c:pt idx="10">
                  <c:v>-19913.876695469</c:v>
                </c:pt>
                <c:pt idx="11">
                  <c:v>-22442.5941098074</c:v>
                </c:pt>
                <c:pt idx="12">
                  <c:v>-25123.8046482566</c:v>
                </c:pt>
                <c:pt idx="13">
                  <c:v>-27968.3810700234</c:v>
                </c:pt>
                <c:pt idx="14">
                  <c:v>-30987.7991136047</c:v>
                </c:pt>
                <c:pt idx="15">
                  <c:v>-34193.1141557555</c:v>
                </c:pt>
                <c:pt idx="16">
                  <c:v>-37597.0576390848</c:v>
                </c:pt>
                <c:pt idx="17">
                  <c:v>-41215.1717948709</c:v>
                </c:pt>
                <c:pt idx="18">
                  <c:v>-45060.664970673</c:v>
                </c:pt>
                <c:pt idx="19">
                  <c:v>-49152.7537672706</c:v>
                </c:pt>
                <c:pt idx="20">
                  <c:v>-53509.5508093749</c:v>
                </c:pt>
                <c:pt idx="21">
                  <c:v>-58101.9269868176</c:v>
                </c:pt>
                <c:pt idx="22">
                  <c:v>-63182.8204437384</c:v>
                </c:pt>
                <c:pt idx="23">
                  <c:v>-68993.5671629194</c:v>
                </c:pt>
                <c:pt idx="24">
                  <c:v>-75462.2479161327</c:v>
                </c:pt>
                <c:pt idx="25">
                  <c:v>-82347.9371197453</c:v>
                </c:pt>
                <c:pt idx="26">
                  <c:v>-89674.206653329</c:v>
                </c:pt>
                <c:pt idx="27">
                  <c:v>-97465.8775753783</c:v>
                </c:pt>
                <c:pt idx="28">
                  <c:v>-102671.716295839</c:v>
                </c:pt>
                <c:pt idx="29">
                  <c:v>-106708.157682744</c:v>
                </c:pt>
                <c:pt idx="30">
                  <c:v>-110899.32356115</c:v>
                </c:pt>
                <c:pt idx="31">
                  <c:v>-115251.284494044</c:v>
                </c:pt>
                <c:pt idx="32">
                  <c:v>-118659.356188173</c:v>
                </c:pt>
                <c:pt idx="33">
                  <c:v>-123346.55470735</c:v>
                </c:pt>
                <c:pt idx="34">
                  <c:v>-128214.244349885</c:v>
                </c:pt>
                <c:pt idx="35">
                  <c:v>-133269.539170717</c:v>
                </c:pt>
                <c:pt idx="36">
                  <c:v>-138519.841934525</c:v>
                </c:pt>
                <c:pt idx="37">
                  <c:v>-143972.856205828</c:v>
                </c:pt>
                <c:pt idx="38">
                  <c:v>-149636.598961507</c:v>
                </c:pt>
                <c:pt idx="39">
                  <c:v>-155519.413748984</c:v>
                </c:pt>
                <c:pt idx="40">
                  <c:v>-161629.984414368</c:v>
                </c:pt>
                <c:pt idx="41">
                  <c:v>-167977.349425999</c:v>
                </c:pt>
                <c:pt idx="42">
                  <c:v>-174570.916819963</c:v>
                </c:pt>
                <c:pt idx="43">
                  <c:v>-181420.479795383</c:v>
                </c:pt>
                <c:pt idx="44">
                  <c:v>-188536.232988565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1"/>
        <c:axId val="28493793"/>
        <c:axId val="19450232"/>
      </c:lineChart>
      <c:catAx>
        <c:axId val="28493793"/>
        <c:scaling>
          <c:orientation val="minMax"/>
        </c:scaling>
        <c:delete val="0"/>
        <c:axPos val="b"/>
        <c:minorGridlines>
          <c:spPr>
            <a:ln w="0">
              <a:solidFill>
                <a:srgbClr val="b3b3b3"/>
              </a:solidFill>
            </a:ln>
          </c:spPr>
        </c:minorGridlines>
        <c:numFmt formatCode="General" sourceLinked="0"/>
        <c:majorTickMark val="out"/>
        <c:minorTickMark val="none"/>
        <c:tickLblPos val="low"/>
        <c:spPr>
          <a:ln w="0">
            <a:solidFill>
              <a:srgbClr val="000000"/>
            </a:solidFill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DejaVu Sans"/>
              </a:defRPr>
            </a:pPr>
          </a:p>
        </c:txPr>
        <c:crossAx val="19450232"/>
        <c:crosses val="autoZero"/>
        <c:auto val="1"/>
        <c:lblAlgn val="ctr"/>
        <c:lblOffset val="100"/>
        <c:noMultiLvlLbl val="0"/>
      </c:catAx>
      <c:valAx>
        <c:axId val="19450232"/>
        <c:scaling>
          <c:orientation val="minMax"/>
        </c:scaling>
        <c:delete val="0"/>
        <c:axPos val="l"/>
        <c:majorGridlines>
          <c:spPr>
            <a:ln w="0">
              <a:solidFill>
                <a:srgbClr val="000000"/>
              </a:solidFill>
            </a:ln>
          </c:spPr>
        </c:majorGridlines>
        <c:numFmt formatCode="#,##0&quot; €&quot;" sourceLinked="0"/>
        <c:majorTickMark val="out"/>
        <c:minorTickMark val="none"/>
        <c:tickLblPos val="low"/>
        <c:spPr>
          <a:ln w="0">
            <a:solidFill>
              <a:srgbClr val="000000"/>
            </a:solidFill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DejaVu Sans"/>
              </a:defRPr>
            </a:pPr>
          </a:p>
        </c:txPr>
        <c:crossAx val="28493793"/>
        <c:crossesAt val="1"/>
        <c:crossBetween val="midCat"/>
      </c:valAx>
      <c:spPr>
        <a:solidFill>
          <a:srgbClr val="c0c0c0"/>
        </a:solidFill>
        <a:ln w="12600">
          <a:solidFill>
            <a:srgbClr val="808080"/>
          </a:solidFill>
          <a:round/>
        </a:ln>
      </c:spPr>
    </c:plotArea>
    <c:plotVisOnly val="0"/>
    <c:dispBlanksAs val="gap"/>
  </c:chart>
  <c:spPr>
    <a:solidFill>
      <a:srgbClr val="ffffff"/>
    </a:solidFill>
    <a:ln w="9360">
      <a:solidFill>
        <a:srgbClr val="000000"/>
      </a:solidFill>
      <a:round/>
    </a:ln>
  </c:spPr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975" spc="-1" strike="noStrike">
                <a:solidFill>
                  <a:srgbClr val="000000"/>
                </a:solidFill>
                <a:latin typeface="Arial"/>
                <a:ea typeface="Arial"/>
              </a:defRPr>
            </a:pPr>
            <a:r>
              <a:rPr b="1" sz="975" spc="-1" strike="noStrike">
                <a:solidFill>
                  <a:srgbClr val="000000"/>
                </a:solidFill>
                <a:latin typeface="Arial"/>
                <a:ea typeface="Arial"/>
              </a:rPr>
              <a:t>Differenz Kapitalstock ggü. VJ</a:t>
            </a:r>
          </a:p>
        </c:rich>
      </c:tx>
      <c:layout>
        <c:manualLayout>
          <c:xMode val="edge"/>
          <c:yMode val="edge"/>
          <c:x val="0.359962406015038"/>
          <c:y val="0.0408302608220675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8137992038921"/>
          <c:y val="0.205926532841732"/>
          <c:w val="0.871019460415745"/>
          <c:h val="0.654513177659429"/>
        </c:manualLayout>
      </c:layout>
      <c:lineChart>
        <c:grouping val="standard"/>
        <c:varyColors val="0"/>
        <c:ser>
          <c:idx val="0"/>
          <c:order val="0"/>
          <c:tx>
            <c:strRef>
              <c:f>'2026'!$D$137</c:f>
              <c:strCache>
                <c:ptCount val="1"/>
                <c:pt idx="0">
                  <c:v>Delta Guthaben gg. VJ</c:v>
                </c:pt>
              </c:strCache>
            </c:strRef>
          </c:tx>
          <c:spPr>
            <a:solidFill>
              <a:srgbClr val="000080"/>
            </a:solidFill>
            <a:ln w="12600">
              <a:solidFill>
                <a:srgbClr val="000080"/>
              </a:solidFill>
              <a:round/>
            </a:ln>
          </c:spPr>
          <c:marker>
            <c:symbol val="diamond"/>
            <c:size val="3"/>
            <c:spPr>
              <a:solidFill>
                <a:srgbClr val="00008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  <a:ea typeface="DejaVu Sans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'2026'!$D$138:$D$182</c:f>
              <c:numCache>
                <c:formatCode>General</c:formatCode>
                <c:ptCount val="45"/>
                <c:pt idx="0">
                  <c:v>-8026.05098850001</c:v>
                </c:pt>
                <c:pt idx="1">
                  <c:v>-9434.93098626682</c:v>
                </c:pt>
                <c:pt idx="2">
                  <c:v>-10916.3238613544</c:v>
                </c:pt>
                <c:pt idx="3">
                  <c:v>-12470.3849197668</c:v>
                </c:pt>
                <c:pt idx="4">
                  <c:v>-14100.6961033024</c:v>
                </c:pt>
                <c:pt idx="5">
                  <c:v>-15813.269677017</c:v>
                </c:pt>
                <c:pt idx="6">
                  <c:v>-17608.6363039492</c:v>
                </c:pt>
                <c:pt idx="7">
                  <c:v>-19493.0546364767</c:v>
                </c:pt>
                <c:pt idx="8">
                  <c:v>-21468.452548339</c:v>
                </c:pt>
                <c:pt idx="9">
                  <c:v>-23541.3972249698</c:v>
                </c:pt>
                <c:pt idx="10">
                  <c:v>-23461.5685982262</c:v>
                </c:pt>
                <c:pt idx="11">
                  <c:v>-25646.2881978456</c:v>
                </c:pt>
                <c:pt idx="12">
                  <c:v>-27937.9552771678</c:v>
                </c:pt>
                <c:pt idx="13">
                  <c:v>-30341.4618443795</c:v>
                </c:pt>
                <c:pt idx="14">
                  <c:v>-32861.8741844267</c:v>
                </c:pt>
                <c:pt idx="15">
                  <c:v>-35506.7267351529</c:v>
                </c:pt>
                <c:pt idx="16">
                  <c:v>-38280.3971588671</c:v>
                </c:pt>
                <c:pt idx="17">
                  <c:v>-41191.9836894624</c:v>
                </c:pt>
                <c:pt idx="18">
                  <c:v>-44247.4838707248</c:v>
                </c:pt>
                <c:pt idx="19">
                  <c:v>-47436.9538106252</c:v>
                </c:pt>
                <c:pt idx="20">
                  <c:v>-50941.4171964862</c:v>
                </c:pt>
                <c:pt idx="21">
                  <c:v>-51308.5055865735</c:v>
                </c:pt>
                <c:pt idx="22">
                  <c:v>-55056.024073917</c:v>
                </c:pt>
                <c:pt idx="23">
                  <c:v>-59399.7749900696</c:v>
                </c:pt>
                <c:pt idx="24">
                  <c:v>-64053.496945089</c:v>
                </c:pt>
                <c:pt idx="25">
                  <c:v>-68943.4762932062</c:v>
                </c:pt>
                <c:pt idx="26">
                  <c:v>-74078.9545121255</c:v>
                </c:pt>
                <c:pt idx="27">
                  <c:v>-79469.4273457091</c:v>
                </c:pt>
                <c:pt idx="28">
                  <c:v>-83392.3278264728</c:v>
                </c:pt>
                <c:pt idx="29">
                  <c:v>-85869.3948517784</c:v>
                </c:pt>
                <c:pt idx="30">
                  <c:v>-88419.6670171893</c:v>
                </c:pt>
                <c:pt idx="31">
                  <c:v>-91045.4449373569</c:v>
                </c:pt>
                <c:pt idx="32">
                  <c:v>-93749.1076030145</c:v>
                </c:pt>
                <c:pt idx="33">
                  <c:v>-96533.1152771919</c:v>
                </c:pt>
                <c:pt idx="34">
                  <c:v>-99400.0125059962</c:v>
                </c:pt>
                <c:pt idx="35">
                  <c:v>-102352.431248721</c:v>
                </c:pt>
                <c:pt idx="36">
                  <c:v>-105393.094132251</c:v>
                </c:pt>
                <c:pt idx="37">
                  <c:v>-108524.817834943</c:v>
                </c:pt>
                <c:pt idx="38">
                  <c:v>-111750.51660538</c:v>
                </c:pt>
                <c:pt idx="39">
                  <c:v>-115073.205921645</c:v>
                </c:pt>
                <c:pt idx="40">
                  <c:v>-118496.006296974</c:v>
                </c:pt>
                <c:pt idx="41">
                  <c:v>-122022.147237947</c:v>
                </c:pt>
                <c:pt idx="42">
                  <c:v>-125654.971361582</c:v>
                </c:pt>
                <c:pt idx="43">
                  <c:v>-129397.938678024</c:v>
                </c:pt>
                <c:pt idx="44">
                  <c:v>-133254.631045786</c:v>
                </c:pt>
              </c:numCache>
            </c:numRef>
          </c:val>
          <c:smooth val="1"/>
        </c:ser>
        <c:ser>
          <c:idx val="1"/>
          <c:order val="1"/>
          <c:spPr>
            <a:solidFill>
              <a:srgbClr val="ff0000"/>
            </a:solidFill>
            <a:ln w="12600">
              <a:solidFill>
                <a:srgbClr val="ff0000"/>
              </a:solidFill>
              <a:round/>
            </a:ln>
          </c:spPr>
          <c:marker>
            <c:symbol val="diamond"/>
            <c:size val="3"/>
            <c:spPr>
              <a:solidFill>
                <a:srgbClr val="ff000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  <a:ea typeface="DejaVu Sans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'2026'!$E$138:$E$182</c:f>
              <c:numCache>
                <c:formatCode>General</c:formatCode>
                <c:ptCount val="45"/>
                <c:pt idx="0">
                  <c:v>-996.382600000012</c:v>
                </c:pt>
                <c:pt idx="1">
                  <c:v>-2396.64969943999</c:v>
                </c:pt>
                <c:pt idx="2">
                  <c:v>-3889.27417801518</c:v>
                </c:pt>
                <c:pt idx="3">
                  <c:v>-5479.37578805629</c:v>
                </c:pt>
                <c:pt idx="4">
                  <c:v>-6628.53753269441</c:v>
                </c:pt>
                <c:pt idx="5">
                  <c:v>-8411.33088354638</c:v>
                </c:pt>
                <c:pt idx="6">
                  <c:v>-10305.9308526234</c:v>
                </c:pt>
                <c:pt idx="7">
                  <c:v>-12320.7745137424</c:v>
                </c:pt>
                <c:pt idx="8">
                  <c:v>-14461.6033086035</c:v>
                </c:pt>
                <c:pt idx="9">
                  <c:v>-15163.4471838388</c:v>
                </c:pt>
                <c:pt idx="10">
                  <c:v>-17522.0289828783</c:v>
                </c:pt>
                <c:pt idx="11">
                  <c:v>-20026.8383587777</c:v>
                </c:pt>
                <c:pt idx="12">
                  <c:v>-22685.1893418811</c:v>
                </c:pt>
                <c:pt idx="13">
                  <c:v>-25509.056244045</c:v>
                </c:pt>
                <c:pt idx="14">
                  <c:v>-28505.7902653528</c:v>
                </c:pt>
                <c:pt idx="15">
                  <c:v>-31688.4691146413</c:v>
                </c:pt>
                <c:pt idx="16">
                  <c:v>-35067.7163581449</c:v>
                </c:pt>
                <c:pt idx="17">
                  <c:v>-38656.8727610573</c:v>
                </c:pt>
                <c:pt idx="18">
                  <c:v>-42470.0124597581</c:v>
                </c:pt>
                <c:pt idx="19">
                  <c:v>-46521.9812848711</c:v>
                </c:pt>
                <c:pt idx="20">
                  <c:v>-50831.602028757</c:v>
                </c:pt>
                <c:pt idx="21">
                  <c:v>-55445.1422803401</c:v>
                </c:pt>
                <c:pt idx="22">
                  <c:v>-60608.0744962932</c:v>
                </c:pt>
                <c:pt idx="23">
                  <c:v>-66579.5024954078</c:v>
                </c:pt>
                <c:pt idx="24">
                  <c:v>-72940.9987773836</c:v>
                </c:pt>
                <c:pt idx="25">
                  <c:v>-79714.7445192357</c:v>
                </c:pt>
                <c:pt idx="26">
                  <c:v>-86924.1003013568</c:v>
                </c:pt>
                <c:pt idx="27">
                  <c:v>-94593.6665013785</c:v>
                </c:pt>
                <c:pt idx="28">
                  <c:v>-102671.716295839</c:v>
                </c:pt>
                <c:pt idx="29">
                  <c:v>-106708.157682744</c:v>
                </c:pt>
                <c:pt idx="30">
                  <c:v>-110899.32356115</c:v>
                </c:pt>
                <c:pt idx="31">
                  <c:v>-115251.284494044</c:v>
                </c:pt>
                <c:pt idx="32">
                  <c:v>-118659.356188173</c:v>
                </c:pt>
                <c:pt idx="33">
                  <c:v>-123346.55470735</c:v>
                </c:pt>
                <c:pt idx="34">
                  <c:v>-128214.244349885</c:v>
                </c:pt>
                <c:pt idx="35">
                  <c:v>-133269.539170717</c:v>
                </c:pt>
                <c:pt idx="36">
                  <c:v>-138519.841934525</c:v>
                </c:pt>
                <c:pt idx="37">
                  <c:v>-143972.856205828</c:v>
                </c:pt>
                <c:pt idx="38">
                  <c:v>-149636.598961507</c:v>
                </c:pt>
                <c:pt idx="39">
                  <c:v>-155519.413748984</c:v>
                </c:pt>
                <c:pt idx="40">
                  <c:v>-161629.984414368</c:v>
                </c:pt>
                <c:pt idx="41">
                  <c:v>-167977.349425999</c:v>
                </c:pt>
                <c:pt idx="42">
                  <c:v>-174570.916819963</c:v>
                </c:pt>
                <c:pt idx="43">
                  <c:v>-181420.479795383</c:v>
                </c:pt>
                <c:pt idx="44">
                  <c:v>-188536.232988565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1"/>
        <c:axId val="65160112"/>
        <c:axId val="34918770"/>
      </c:lineChart>
      <c:catAx>
        <c:axId val="65160112"/>
        <c:scaling>
          <c:orientation val="minMax"/>
        </c:scaling>
        <c:delete val="0"/>
        <c:axPos val="b"/>
        <c:minorGridlines>
          <c:spPr>
            <a:ln w="3240">
              <a:solidFill>
                <a:srgbClr val="b3b3b3"/>
              </a:solidFill>
              <a:round/>
            </a:ln>
          </c:spPr>
        </c:minorGridlines>
        <c:numFmt formatCode="General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34918770"/>
        <c:crosses val="autoZero"/>
        <c:auto val="1"/>
        <c:lblAlgn val="ctr"/>
        <c:lblOffset val="100"/>
        <c:noMultiLvlLbl val="0"/>
      </c:catAx>
      <c:valAx>
        <c:axId val="34918770"/>
        <c:scaling>
          <c:orientation val="minMax"/>
        </c:scaling>
        <c:delete val="0"/>
        <c:axPos val="l"/>
        <c:majorGridlines>
          <c:spPr>
            <a:ln w="3240">
              <a:solidFill>
                <a:srgbClr val="000000"/>
              </a:solidFill>
              <a:round/>
            </a:ln>
          </c:spPr>
        </c:majorGridlines>
        <c:numFmt formatCode="#,##0&quot; €&quot;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65160112"/>
        <c:crosses val="autoZero"/>
        <c:crossBetween val="midCat"/>
      </c:valAx>
      <c:spPr>
        <a:solidFill>
          <a:srgbClr val="c0c0c0"/>
        </a:solidFill>
        <a:ln w="12600">
          <a:solidFill>
            <a:srgbClr val="808080"/>
          </a:solidFill>
          <a:round/>
        </a:ln>
      </c:spPr>
    </c:plotArea>
    <c:plotVisOnly val="0"/>
    <c:dispBlanksAs val="gap"/>
  </c:chart>
  <c:spPr>
    <a:solidFill>
      <a:srgbClr val="ffffff"/>
    </a:solidFill>
    <a:ln w="3240">
      <a:solidFill>
        <a:srgbClr val="000000"/>
      </a:solidFill>
      <a:round/>
    </a:ln>
  </c:sp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000" spc="-1" strike="noStrike">
                <a:solidFill>
                  <a:srgbClr val="000000"/>
                </a:solidFill>
                <a:latin typeface="Arial"/>
                <a:ea typeface="Arial"/>
              </a:defRPr>
            </a:pPr>
            <a:r>
              <a:rPr b="1" sz="1000" spc="-1" strike="noStrike">
                <a:solidFill>
                  <a:srgbClr val="000000"/>
                </a:solidFill>
                <a:latin typeface="Arial"/>
                <a:ea typeface="Arial"/>
              </a:rPr>
              <a:t>Entwicklung Kapitalstock</a:t>
            </a:r>
          </a:p>
        </c:rich>
      </c:tx>
      <c:layout>
        <c:manualLayout>
          <c:xMode val="edge"/>
          <c:yMode val="edge"/>
          <c:x val="0.378661784287617"/>
          <c:y val="0.040599132834056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6899689303151"/>
          <c:y val="0.204178163184864"/>
          <c:w val="0.862072791833111"/>
          <c:h val="0.661411115490737"/>
        </c:manualLayout>
      </c:layout>
      <c:lineChart>
        <c:grouping val="standard"/>
        <c:varyColors val="0"/>
        <c:ser>
          <c:idx val="0"/>
          <c:order val="0"/>
          <c:spPr>
            <a:solidFill>
              <a:srgbClr val="000080"/>
            </a:solidFill>
            <a:ln w="12600">
              <a:solidFill>
                <a:srgbClr val="000080"/>
              </a:solidFill>
              <a:round/>
            </a:ln>
          </c:spPr>
          <c:marker>
            <c:symbol val="diamond"/>
            <c:size val="3"/>
            <c:spPr>
              <a:solidFill>
                <a:srgbClr val="00008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  <a:ea typeface="DejaVu Sans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'2018'!$B$138:$B$182</c:f>
              <c:numCache>
                <c:formatCode>General</c:formatCode>
                <c:ptCount val="45"/>
                <c:pt idx="0">
                  <c:v>991274.7005</c:v>
                </c:pt>
                <c:pt idx="1">
                  <c:v>981424.76465275</c:v>
                </c:pt>
                <c:pt idx="2">
                  <c:v>970032.720680353</c:v>
                </c:pt>
                <c:pt idx="3">
                  <c:v>957073.037807618</c:v>
                </c:pt>
                <c:pt idx="4">
                  <c:v>942492.279687013</c:v>
                </c:pt>
                <c:pt idx="5">
                  <c:v>926210.487814474</c:v>
                </c:pt>
                <c:pt idx="6">
                  <c:v>908143.630302273</c:v>
                </c:pt>
                <c:pt idx="7">
                  <c:v>888203.431703044</c:v>
                </c:pt>
                <c:pt idx="8">
                  <c:v>866297.197327231</c:v>
                </c:pt>
                <c:pt idx="9">
                  <c:v>842327.631962728</c:v>
                </c:pt>
                <c:pt idx="10">
                  <c:v>818401.420149695</c:v>
                </c:pt>
                <c:pt idx="11">
                  <c:v>792335.787791976</c:v>
                </c:pt>
                <c:pt idx="12">
                  <c:v>763987.286987376</c:v>
                </c:pt>
                <c:pt idx="13">
                  <c:v>733243.44066111</c:v>
                </c:pt>
                <c:pt idx="14">
                  <c:v>699982.924279428</c:v>
                </c:pt>
                <c:pt idx="15">
                  <c:v>664078.638349122</c:v>
                </c:pt>
                <c:pt idx="16">
                  <c:v>625396.340552776</c:v>
                </c:pt>
                <c:pt idx="17">
                  <c:v>583793.221721572</c:v>
                </c:pt>
                <c:pt idx="18">
                  <c:v>539118.714249735</c:v>
                </c:pt>
                <c:pt idx="19">
                  <c:v>491210.760956002</c:v>
                </c:pt>
                <c:pt idx="20">
                  <c:v>439899.942475234</c:v>
                </c:pt>
                <c:pt idx="21">
                  <c:v>388135.428488267</c:v>
                </c:pt>
                <c:pt idx="22">
                  <c:v>332834.06137241</c:v>
                </c:pt>
                <c:pt idx="23">
                  <c:v>273612.270551731</c:v>
                </c:pt>
                <c:pt idx="24">
                  <c:v>209951.322656691</c:v>
                </c:pt>
                <c:pt idx="25">
                  <c:v>141306.89485567</c:v>
                </c:pt>
                <c:pt idx="26">
                  <c:v>67417.7827033429</c:v>
                </c:pt>
                <c:pt idx="27">
                  <c:v>-11988.1329309453</c:v>
                </c:pt>
                <c:pt idx="28">
                  <c:v>-95000.159894725</c:v>
                </c:pt>
                <c:pt idx="29">
                  <c:v>-180482.356024313</c:v>
                </c:pt>
                <c:pt idx="30">
                  <c:v>-268507.795274716</c:v>
                </c:pt>
                <c:pt idx="31">
                  <c:v>-359151.849653393</c:v>
                </c:pt>
                <c:pt idx="32">
                  <c:v>-452492.267545579</c:v>
                </c:pt>
                <c:pt idx="33">
                  <c:v>-548609.254934815</c:v>
                </c:pt>
                <c:pt idx="34">
                  <c:v>-647585.55963323</c:v>
                </c:pt>
                <c:pt idx="35">
                  <c:v>-749506.558640868</c:v>
                </c:pt>
                <c:pt idx="36">
                  <c:v>-854460.348758356</c:v>
                </c:pt>
                <c:pt idx="37">
                  <c:v>-962537.840582348</c:v>
                </c:pt>
                <c:pt idx="38">
                  <c:v>-1073832.85601861</c:v>
                </c:pt>
                <c:pt idx="39">
                  <c:v>-1188442.22945324</c:v>
                </c:pt>
                <c:pt idx="40">
                  <c:v>-1306465.91272836</c:v>
                </c:pt>
                <c:pt idx="41">
                  <c:v>-1428007.08407486</c:v>
                </c:pt>
                <c:pt idx="42">
                  <c:v>-1553172.26116095</c:v>
                </c:pt>
                <c:pt idx="43">
                  <c:v>-1682071.41842222</c:v>
                </c:pt>
                <c:pt idx="44">
                  <c:v>-1814818.1088457</c:v>
                </c:pt>
              </c:numCache>
            </c:numRef>
          </c:val>
          <c:smooth val="1"/>
        </c:ser>
        <c:ser>
          <c:idx val="1"/>
          <c:order val="1"/>
          <c:spPr>
            <a:solidFill>
              <a:srgbClr val="ff0000"/>
            </a:solidFill>
            <a:ln w="12600">
              <a:solidFill>
                <a:srgbClr val="ff0000"/>
              </a:solidFill>
              <a:round/>
            </a:ln>
          </c:spPr>
          <c:marker>
            <c:symbol val="diamond"/>
            <c:size val="3"/>
            <c:spPr>
              <a:solidFill>
                <a:srgbClr val="ff000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  <a:ea typeface="DejaVu Sans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'2018'!$C$138:$C$182</c:f>
              <c:numCache>
                <c:formatCode>General</c:formatCode>
                <c:ptCount val="45"/>
                <c:pt idx="0">
                  <c:v>997376.8624</c:v>
                </c:pt>
                <c:pt idx="1">
                  <c:v>993321.30917856</c:v>
                </c:pt>
                <c:pt idx="2">
                  <c:v>987740.621162168</c:v>
                </c:pt>
                <c:pt idx="3">
                  <c:v>980540.097761311</c:v>
                </c:pt>
                <c:pt idx="4">
                  <c:v>972135.093661808</c:v>
                </c:pt>
                <c:pt idx="5">
                  <c:v>961920.116095886</c:v>
                </c:pt>
                <c:pt idx="6">
                  <c:v>949784.26164819</c:v>
                </c:pt>
                <c:pt idx="7">
                  <c:v>935609.284931753</c:v>
                </c:pt>
                <c:pt idx="8">
                  <c:v>919272.342842656</c:v>
                </c:pt>
                <c:pt idx="9">
                  <c:v>902143.96183647</c:v>
                </c:pt>
                <c:pt idx="10">
                  <c:v>882637.275969531</c:v>
                </c:pt>
                <c:pt idx="11">
                  <c:v>860606.236961042</c:v>
                </c:pt>
                <c:pt idx="12">
                  <c:v>835898.545460601</c:v>
                </c:pt>
                <c:pt idx="13">
                  <c:v>808349.982962157</c:v>
                </c:pt>
                <c:pt idx="14">
                  <c:v>777786.927364709</c:v>
                </c:pt>
                <c:pt idx="15">
                  <c:v>744023.700337229</c:v>
                </c:pt>
                <c:pt idx="16">
                  <c:v>706861.901814914</c:v>
                </c:pt>
                <c:pt idx="17">
                  <c:v>666089.709641598</c:v>
                </c:pt>
                <c:pt idx="18">
                  <c:v>621479.032587676</c:v>
                </c:pt>
                <c:pt idx="19">
                  <c:v>572784.641200661</c:v>
                </c:pt>
                <c:pt idx="20">
                  <c:v>519744.309061225</c:v>
                </c:pt>
                <c:pt idx="21">
                  <c:v>462117.384053291</c:v>
                </c:pt>
                <c:pt idx="22">
                  <c:v>399408.6556763</c:v>
                </c:pt>
                <c:pt idx="23">
                  <c:v>330831.23026789</c:v>
                </c:pt>
                <c:pt idx="24">
                  <c:v>255803.600800168</c:v>
                </c:pt>
                <c:pt idx="25">
                  <c:v>173909.579187942</c:v>
                </c:pt>
                <c:pt idx="26">
                  <c:v>84709.4418906667</c:v>
                </c:pt>
                <c:pt idx="27">
                  <c:v>-12261.3176492493</c:v>
                </c:pt>
                <c:pt idx="28">
                  <c:v>-114933.033945088</c:v>
                </c:pt>
                <c:pt idx="29">
                  <c:v>-221641.191627832</c:v>
                </c:pt>
                <c:pt idx="30">
                  <c:v>-332540.515188982</c:v>
                </c:pt>
                <c:pt idx="31">
                  <c:v>-447791.799683026</c:v>
                </c:pt>
                <c:pt idx="32">
                  <c:v>-566451.155871199</c:v>
                </c:pt>
                <c:pt idx="33">
                  <c:v>-689797.71057855</c:v>
                </c:pt>
                <c:pt idx="34">
                  <c:v>-818011.954928435</c:v>
                </c:pt>
                <c:pt idx="35">
                  <c:v>-951281.494099153</c:v>
                </c:pt>
                <c:pt idx="36">
                  <c:v>-1089801.33603368</c:v>
                </c:pt>
                <c:pt idx="37">
                  <c:v>-1233774.1922395</c:v>
                </c:pt>
                <c:pt idx="38">
                  <c:v>-1383410.79120101</c:v>
                </c:pt>
                <c:pt idx="39">
                  <c:v>-1538930.20495</c:v>
                </c:pt>
                <c:pt idx="40">
                  <c:v>-1700560.18936436</c:v>
                </c:pt>
                <c:pt idx="41">
                  <c:v>-1868537.53879036</c:v>
                </c:pt>
                <c:pt idx="42">
                  <c:v>-2043108.45561033</c:v>
                </c:pt>
                <c:pt idx="43">
                  <c:v>-2224528.93540571</c:v>
                </c:pt>
                <c:pt idx="44">
                  <c:v>-2413065.16839427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1"/>
        <c:axId val="34251324"/>
        <c:axId val="84150820"/>
      </c:lineChart>
      <c:catAx>
        <c:axId val="34251324"/>
        <c:scaling>
          <c:orientation val="minMax"/>
        </c:scaling>
        <c:delete val="0"/>
        <c:axPos val="b"/>
        <c:majorGridlines>
          <c:spPr>
            <a:ln w="3240">
              <a:solidFill>
                <a:srgbClr val="b3b3b3"/>
              </a:solidFill>
              <a:round/>
            </a:ln>
          </c:spPr>
        </c:majorGridlines>
        <c:numFmt formatCode="General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84150820"/>
        <c:crosses val="autoZero"/>
        <c:auto val="1"/>
        <c:lblAlgn val="ctr"/>
        <c:lblOffset val="100"/>
        <c:noMultiLvlLbl val="0"/>
      </c:catAx>
      <c:valAx>
        <c:axId val="84150820"/>
        <c:scaling>
          <c:orientation val="minMax"/>
          <c:min val="0"/>
        </c:scaling>
        <c:delete val="0"/>
        <c:axPos val="l"/>
        <c:majorGridlines>
          <c:spPr>
            <a:ln w="3240">
              <a:solidFill>
                <a:srgbClr val="000000"/>
              </a:solidFill>
              <a:round/>
            </a:ln>
          </c:spPr>
        </c:majorGridlines>
        <c:numFmt formatCode="#,##0&quot; €&quot;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34251324"/>
        <c:crosses val="autoZero"/>
        <c:crossBetween val="midCat"/>
      </c:valAx>
      <c:spPr>
        <a:solidFill>
          <a:srgbClr val="c0c0c0"/>
        </a:solidFill>
        <a:ln w="12600">
          <a:solidFill>
            <a:srgbClr val="808080"/>
          </a:solidFill>
          <a:round/>
        </a:ln>
      </c:spPr>
    </c:plotArea>
    <c:plotVisOnly val="0"/>
    <c:dispBlanksAs val="gap"/>
  </c:chart>
  <c:spPr>
    <a:solidFill>
      <a:srgbClr val="ffffff"/>
    </a:solidFill>
    <a:ln w="3240">
      <a:solidFill>
        <a:srgbClr val="000000"/>
      </a:solidFill>
      <a:round/>
    </a:ln>
  </c:sp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975" spc="-1" strike="noStrike">
                <a:solidFill>
                  <a:srgbClr val="000000"/>
                </a:solidFill>
                <a:latin typeface="Arial"/>
                <a:ea typeface="Arial"/>
              </a:defRPr>
            </a:pPr>
            <a:r>
              <a:rPr b="1" sz="975" spc="-1" strike="noStrike">
                <a:solidFill>
                  <a:srgbClr val="000000"/>
                </a:solidFill>
                <a:latin typeface="Arial"/>
                <a:ea typeface="Arial"/>
              </a:rPr>
              <a:t>Differenz Kapitalstock ggü. VJ</a:t>
            </a:r>
          </a:p>
        </c:rich>
      </c:tx>
      <c:layout>
        <c:manualLayout>
          <c:xMode val="edge"/>
          <c:yMode val="edge"/>
          <c:x val="0.359962406015038"/>
          <c:y val="0.0408302608220675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8193277310924"/>
          <c:y val="0.205926532841732"/>
          <c:w val="0.871019460415745"/>
          <c:h val="0.654513177659429"/>
        </c:manualLayout>
      </c:layout>
      <c:lineChart>
        <c:grouping val="standard"/>
        <c:varyColors val="0"/>
        <c:ser>
          <c:idx val="0"/>
          <c:order val="0"/>
          <c:tx>
            <c:strRef>
              <c:f>'2018'!$D$137:$D$137</c:f>
              <c:strCache>
                <c:ptCount val="1"/>
                <c:pt idx="0">
                  <c:v>Delta Guthaben gg. VJ</c:v>
                </c:pt>
              </c:strCache>
            </c:strRef>
          </c:tx>
          <c:spPr>
            <a:solidFill>
              <a:srgbClr val="000080"/>
            </a:solidFill>
            <a:ln w="12600">
              <a:solidFill>
                <a:srgbClr val="000080"/>
              </a:solidFill>
              <a:round/>
            </a:ln>
          </c:spPr>
          <c:marker>
            <c:symbol val="diamond"/>
            <c:size val="3"/>
            <c:spPr>
              <a:solidFill>
                <a:srgbClr val="00008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  <a:ea typeface="DejaVu Sans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'2018'!$D$138:$D$182</c:f>
              <c:numCache>
                <c:formatCode>General</c:formatCode>
                <c:ptCount val="45"/>
                <c:pt idx="0">
                  <c:v>-8724.29950000008</c:v>
                </c:pt>
                <c:pt idx="1">
                  <c:v>-9849.93584725005</c:v>
                </c:pt>
                <c:pt idx="2">
                  <c:v>-11392.0439723973</c:v>
                </c:pt>
                <c:pt idx="3">
                  <c:v>-12959.682872735</c:v>
                </c:pt>
                <c:pt idx="4">
                  <c:v>-14580.7581206049</c:v>
                </c:pt>
                <c:pt idx="5">
                  <c:v>-16281.7918725386</c:v>
                </c:pt>
                <c:pt idx="6">
                  <c:v>-18066.8575122008</c:v>
                </c:pt>
                <c:pt idx="7">
                  <c:v>-19940.1985992291</c:v>
                </c:pt>
                <c:pt idx="8">
                  <c:v>-21906.2343758134</c:v>
                </c:pt>
                <c:pt idx="9">
                  <c:v>-23969.5653645028</c:v>
                </c:pt>
                <c:pt idx="10">
                  <c:v>-23926.2118130326</c:v>
                </c:pt>
                <c:pt idx="11">
                  <c:v>-26065.6323577189</c:v>
                </c:pt>
                <c:pt idx="12">
                  <c:v>-28348.5008046004</c:v>
                </c:pt>
                <c:pt idx="13">
                  <c:v>-30743.8463262657</c:v>
                </c:pt>
                <c:pt idx="14">
                  <c:v>-33260.5163816826</c:v>
                </c:pt>
                <c:pt idx="15">
                  <c:v>-35904.2859303056</c:v>
                </c:pt>
                <c:pt idx="16">
                  <c:v>-38682.2977963458</c:v>
                </c:pt>
                <c:pt idx="17">
                  <c:v>-41603.1188312046</c:v>
                </c:pt>
                <c:pt idx="18">
                  <c:v>-44674.507471837</c:v>
                </c:pt>
                <c:pt idx="19">
                  <c:v>-47907.9532937329</c:v>
                </c:pt>
                <c:pt idx="20">
                  <c:v>-51310.8184807681</c:v>
                </c:pt>
                <c:pt idx="21">
                  <c:v>-51764.5139869672</c:v>
                </c:pt>
                <c:pt idx="22">
                  <c:v>-55301.3671158564</c:v>
                </c:pt>
                <c:pt idx="23">
                  <c:v>-59221.7908206796</c:v>
                </c:pt>
                <c:pt idx="24">
                  <c:v>-63660.9478950395</c:v>
                </c:pt>
                <c:pt idx="25">
                  <c:v>-68644.4278010212</c:v>
                </c:pt>
                <c:pt idx="26">
                  <c:v>-73889.1121523269</c:v>
                </c:pt>
                <c:pt idx="27">
                  <c:v>-79405.9156342883</c:v>
                </c:pt>
                <c:pt idx="28">
                  <c:v>-83012.0269637797</c:v>
                </c:pt>
                <c:pt idx="29">
                  <c:v>-85482.1961295878</c:v>
                </c:pt>
                <c:pt idx="30">
                  <c:v>-88025.4392504036</c:v>
                </c:pt>
                <c:pt idx="31">
                  <c:v>-90644.0543786769</c:v>
                </c:pt>
                <c:pt idx="32">
                  <c:v>-93340.4178921855</c:v>
                </c:pt>
                <c:pt idx="33">
                  <c:v>-96116.9873892365</c:v>
                </c:pt>
                <c:pt idx="34">
                  <c:v>-98976.3046984148</c:v>
                </c:pt>
                <c:pt idx="35">
                  <c:v>-101920.999007638</c:v>
                </c:pt>
                <c:pt idx="36">
                  <c:v>-104953.790117488</c:v>
                </c:pt>
                <c:pt idx="37">
                  <c:v>-108077.491823992</c:v>
                </c:pt>
                <c:pt idx="38">
                  <c:v>-111295.015436263</c:v>
                </c:pt>
                <c:pt idx="39">
                  <c:v>-114609.373434628</c:v>
                </c:pt>
                <c:pt idx="40">
                  <c:v>-118023.683275126</c:v>
                </c:pt>
                <c:pt idx="41">
                  <c:v>-121541.171346498</c:v>
                </c:pt>
                <c:pt idx="42">
                  <c:v>-125165.177086085</c:v>
                </c:pt>
                <c:pt idx="43">
                  <c:v>-128899.157261273</c:v>
                </c:pt>
                <c:pt idx="44">
                  <c:v>-132746.690423478</c:v>
                </c:pt>
              </c:numCache>
            </c:numRef>
          </c:val>
          <c:smooth val="1"/>
        </c:ser>
        <c:ser>
          <c:idx val="1"/>
          <c:order val="1"/>
          <c:spPr>
            <a:solidFill>
              <a:srgbClr val="ff0000"/>
            </a:solidFill>
            <a:ln w="12600">
              <a:solidFill>
                <a:srgbClr val="ff0000"/>
              </a:solidFill>
              <a:round/>
            </a:ln>
          </c:spPr>
          <c:marker>
            <c:symbol val="diamond"/>
            <c:size val="3"/>
            <c:spPr>
              <a:solidFill>
                <a:srgbClr val="ff000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  <a:ea typeface="DejaVu Sans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'2018'!$E$138:$E$182</c:f>
              <c:numCache>
                <c:formatCode>General</c:formatCode>
                <c:ptCount val="45"/>
                <c:pt idx="0">
                  <c:v>-2622.13760000002</c:v>
                </c:pt>
                <c:pt idx="1">
                  <c:v>-4055.55322143994</c:v>
                </c:pt>
                <c:pt idx="2">
                  <c:v>-5580.68801639194</c:v>
                </c:pt>
                <c:pt idx="3">
                  <c:v>-7200.523400857</c:v>
                </c:pt>
                <c:pt idx="4">
                  <c:v>-8405.00409950339</c:v>
                </c:pt>
                <c:pt idx="5">
                  <c:v>-10214.9775659218</c:v>
                </c:pt>
                <c:pt idx="6">
                  <c:v>-12135.8544476962</c:v>
                </c:pt>
                <c:pt idx="7">
                  <c:v>-14174.9767164366</c:v>
                </c:pt>
                <c:pt idx="8">
                  <c:v>-16336.9420890971</c:v>
                </c:pt>
                <c:pt idx="9">
                  <c:v>-17128.3810061865</c:v>
                </c:pt>
                <c:pt idx="10">
                  <c:v>-19506.6858669382</c:v>
                </c:pt>
                <c:pt idx="11">
                  <c:v>-22031.0390084897</c:v>
                </c:pt>
                <c:pt idx="12">
                  <c:v>-24707.6915004404</c:v>
                </c:pt>
                <c:pt idx="13">
                  <c:v>-27548.5624984443</c:v>
                </c:pt>
                <c:pt idx="14">
                  <c:v>-30563.0555974474</c:v>
                </c:pt>
                <c:pt idx="15">
                  <c:v>-33763.2270274808</c:v>
                </c:pt>
                <c:pt idx="16">
                  <c:v>-37161.7985223146</c:v>
                </c:pt>
                <c:pt idx="17">
                  <c:v>-40772.1921733163</c:v>
                </c:pt>
                <c:pt idx="18">
                  <c:v>-44610.6770539214</c:v>
                </c:pt>
                <c:pt idx="19">
                  <c:v>-48694.3913870151</c:v>
                </c:pt>
                <c:pt idx="20">
                  <c:v>-53040.3321394363</c:v>
                </c:pt>
                <c:pt idx="21">
                  <c:v>-57626.9250079335</c:v>
                </c:pt>
                <c:pt idx="22">
                  <c:v>-62708.7283769919</c:v>
                </c:pt>
                <c:pt idx="23">
                  <c:v>-68577.4254084093</c:v>
                </c:pt>
                <c:pt idx="24">
                  <c:v>-75027.6294677224</c:v>
                </c:pt>
                <c:pt idx="25">
                  <c:v>-81894.0216122257</c:v>
                </c:pt>
                <c:pt idx="26">
                  <c:v>-89200.1372972755</c:v>
                </c:pt>
                <c:pt idx="27">
                  <c:v>-96970.759539916</c:v>
                </c:pt>
                <c:pt idx="28">
                  <c:v>-102671.716295839</c:v>
                </c:pt>
                <c:pt idx="29">
                  <c:v>-106708.157682744</c:v>
                </c:pt>
                <c:pt idx="30">
                  <c:v>-110899.32356115</c:v>
                </c:pt>
                <c:pt idx="31">
                  <c:v>-115251.284494044</c:v>
                </c:pt>
                <c:pt idx="32">
                  <c:v>-118659.356188173</c:v>
                </c:pt>
                <c:pt idx="33">
                  <c:v>-123346.55470735</c:v>
                </c:pt>
                <c:pt idx="34">
                  <c:v>-128214.244349885</c:v>
                </c:pt>
                <c:pt idx="35">
                  <c:v>-133269.539170717</c:v>
                </c:pt>
                <c:pt idx="36">
                  <c:v>-138519.841934525</c:v>
                </c:pt>
                <c:pt idx="37">
                  <c:v>-143972.856205828</c:v>
                </c:pt>
                <c:pt idx="38">
                  <c:v>-149636.598961507</c:v>
                </c:pt>
                <c:pt idx="39">
                  <c:v>-155519.413748984</c:v>
                </c:pt>
                <c:pt idx="40">
                  <c:v>-161629.984414368</c:v>
                </c:pt>
                <c:pt idx="41">
                  <c:v>-167977.349425999</c:v>
                </c:pt>
                <c:pt idx="42">
                  <c:v>-174570.916819963</c:v>
                </c:pt>
                <c:pt idx="43">
                  <c:v>-181420.479795383</c:v>
                </c:pt>
                <c:pt idx="44">
                  <c:v>-188536.232988565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1"/>
        <c:axId val="24669914"/>
        <c:axId val="94397034"/>
      </c:lineChart>
      <c:catAx>
        <c:axId val="24669914"/>
        <c:scaling>
          <c:orientation val="minMax"/>
        </c:scaling>
        <c:delete val="0"/>
        <c:axPos val="b"/>
        <c:minorGridlines>
          <c:spPr>
            <a:ln w="3240">
              <a:solidFill>
                <a:srgbClr val="b3b3b3"/>
              </a:solidFill>
              <a:round/>
            </a:ln>
          </c:spPr>
        </c:minorGridlines>
        <c:numFmt formatCode="General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94397034"/>
        <c:crosses val="autoZero"/>
        <c:auto val="1"/>
        <c:lblAlgn val="ctr"/>
        <c:lblOffset val="100"/>
        <c:noMultiLvlLbl val="0"/>
      </c:catAx>
      <c:valAx>
        <c:axId val="94397034"/>
        <c:scaling>
          <c:orientation val="minMax"/>
        </c:scaling>
        <c:delete val="0"/>
        <c:axPos val="l"/>
        <c:majorGridlines>
          <c:spPr>
            <a:ln w="3240">
              <a:solidFill>
                <a:srgbClr val="000000"/>
              </a:solidFill>
              <a:round/>
            </a:ln>
          </c:spPr>
        </c:majorGridlines>
        <c:numFmt formatCode="#,##0&quot; €&quot;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24669914"/>
        <c:crosses val="autoZero"/>
        <c:crossBetween val="midCat"/>
      </c:valAx>
      <c:spPr>
        <a:solidFill>
          <a:srgbClr val="c0c0c0"/>
        </a:solidFill>
        <a:ln w="12600">
          <a:solidFill>
            <a:srgbClr val="808080"/>
          </a:solidFill>
          <a:round/>
        </a:ln>
      </c:spPr>
    </c:plotArea>
    <c:plotVisOnly val="0"/>
    <c:dispBlanksAs val="gap"/>
  </c:chart>
  <c:spPr>
    <a:solidFill>
      <a:srgbClr val="ffffff"/>
    </a:solidFill>
    <a:ln w="3240">
      <a:solidFill>
        <a:srgbClr val="000000"/>
      </a:solidFill>
      <a:round/>
    </a:ln>
  </c:sp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000" spc="-1" strike="noStrike">
                <a:solidFill>
                  <a:srgbClr val="000000"/>
                </a:solidFill>
                <a:latin typeface="Arial"/>
                <a:ea typeface="Arial"/>
              </a:defRPr>
            </a:pPr>
            <a:r>
              <a:rPr b="1" sz="1000" spc="-1" strike="noStrike">
                <a:solidFill>
                  <a:srgbClr val="000000"/>
                </a:solidFill>
                <a:latin typeface="Arial"/>
                <a:ea typeface="Arial"/>
              </a:rPr>
              <a:t>Entwicklung Kapitalstock</a:t>
            </a:r>
          </a:p>
        </c:rich>
      </c:tx>
      <c:layout>
        <c:manualLayout>
          <c:xMode val="edge"/>
          <c:yMode val="edge"/>
          <c:x val="0.378717265867732"/>
          <c:y val="0.0407305216134542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6899689303151"/>
          <c:y val="0.204178163184864"/>
          <c:w val="0.862072791833111"/>
          <c:h val="0.661411115490737"/>
        </c:manualLayout>
      </c:layout>
      <c:lineChart>
        <c:grouping val="standard"/>
        <c:varyColors val="0"/>
        <c:ser>
          <c:idx val="0"/>
          <c:order val="0"/>
          <c:spPr>
            <a:solidFill>
              <a:srgbClr val="000080"/>
            </a:solidFill>
            <a:ln w="12600">
              <a:solidFill>
                <a:srgbClr val="000080"/>
              </a:solidFill>
              <a:round/>
            </a:ln>
          </c:spPr>
          <c:marker>
            <c:symbol val="diamond"/>
            <c:size val="3"/>
            <c:spPr>
              <a:solidFill>
                <a:srgbClr val="00008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  <a:ea typeface="DejaVu Sans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'2019'!$B$138:$B$182</c:f>
              <c:numCache>
                <c:formatCode>General</c:formatCode>
                <c:ptCount val="45"/>
                <c:pt idx="0">
                  <c:v>991156.91031575</c:v>
                </c:pt>
                <c:pt idx="1">
                  <c:v>981223.254761512</c:v>
                </c:pt>
                <c:pt idx="2">
                  <c:v>969805.964805962</c:v>
                </c:pt>
                <c:pt idx="3">
                  <c:v>956841.681256984</c:v>
                </c:pt>
                <c:pt idx="4">
                  <c:v>942253.41625629</c:v>
                </c:pt>
                <c:pt idx="5">
                  <c:v>925961.398860999</c:v>
                </c:pt>
                <c:pt idx="6">
                  <c:v>907880.672388208</c:v>
                </c:pt>
                <c:pt idx="7">
                  <c:v>887923.166062372</c:v>
                </c:pt>
                <c:pt idx="8">
                  <c:v>865996.426544167</c:v>
                </c:pt>
                <c:pt idx="9">
                  <c:v>842002.294859822</c:v>
                </c:pt>
                <c:pt idx="10">
                  <c:v>818051.693762727</c:v>
                </c:pt>
                <c:pt idx="11">
                  <c:v>791957.713381775</c:v>
                </c:pt>
                <c:pt idx="12">
                  <c:v>763576.068288203</c:v>
                </c:pt>
                <c:pt idx="13">
                  <c:v>732794.594070748</c:v>
                </c:pt>
                <c:pt idx="14">
                  <c:v>699493.475259143</c:v>
                </c:pt>
                <c:pt idx="15">
                  <c:v>663544.937820903</c:v>
                </c:pt>
                <c:pt idx="16">
                  <c:v>624815.222868713</c:v>
                </c:pt>
                <c:pt idx="17">
                  <c:v>583163.216000221</c:v>
                </c:pt>
                <c:pt idx="18">
                  <c:v>538436.731085572</c:v>
                </c:pt>
                <c:pt idx="19">
                  <c:v>490476.653266445</c:v>
                </c:pt>
                <c:pt idx="20">
                  <c:v>439112.107538785</c:v>
                </c:pt>
                <c:pt idx="21">
                  <c:v>387288.585082949</c:v>
                </c:pt>
                <c:pt idx="22">
                  <c:v>331919.645083767</c:v>
                </c:pt>
                <c:pt idx="23">
                  <c:v>272613.848691632</c:v>
                </c:pt>
                <c:pt idx="24">
                  <c:v>208820.129322853</c:v>
                </c:pt>
                <c:pt idx="25">
                  <c:v>140049.984448843</c:v>
                </c:pt>
                <c:pt idx="26">
                  <c:v>66043.8806333343</c:v>
                </c:pt>
                <c:pt idx="27">
                  <c:v>-13468.4688021535</c:v>
                </c:pt>
                <c:pt idx="28">
                  <c:v>-96523.5486937852</c:v>
                </c:pt>
                <c:pt idx="29">
                  <c:v>-182049.578640979</c:v>
                </c:pt>
                <c:pt idx="30">
                  <c:v>-270119.647449887</c:v>
                </c:pt>
                <c:pt idx="31">
                  <c:v>-360809.142269169</c:v>
                </c:pt>
                <c:pt idx="32">
                  <c:v>-454195.826921071</c:v>
                </c:pt>
                <c:pt idx="33">
                  <c:v>-550359.923127812</c:v>
                </c:pt>
                <c:pt idx="34">
                  <c:v>-649384.19474784</c:v>
                </c:pt>
                <c:pt idx="35">
                  <c:v>-751354.035141261</c:v>
                </c:pt>
                <c:pt idx="36">
                  <c:v>-856357.557788722</c:v>
                </c:pt>
                <c:pt idx="37">
                  <c:v>-964485.690293199</c:v>
                </c:pt>
                <c:pt idx="38">
                  <c:v>-1075832.27189955</c:v>
                </c:pt>
                <c:pt idx="39">
                  <c:v>-1190494.15467233</c:v>
                </c:pt>
                <c:pt idx="40">
                  <c:v>-1308571.30847823</c:v>
                </c:pt>
                <c:pt idx="41">
                  <c:v>-1430166.92992565</c:v>
                </c:pt>
                <c:pt idx="42">
                  <c:v>-1555387.55542028</c:v>
                </c:pt>
                <c:pt idx="43">
                  <c:v>-1684343.17850232</c:v>
                </c:pt>
                <c:pt idx="44">
                  <c:v>-1817147.37163776</c:v>
                </c:pt>
              </c:numCache>
            </c:numRef>
          </c:val>
          <c:smooth val="1"/>
        </c:ser>
        <c:ser>
          <c:idx val="1"/>
          <c:order val="1"/>
          <c:spPr>
            <a:solidFill>
              <a:srgbClr val="ff0000"/>
            </a:solidFill>
            <a:ln w="12600">
              <a:solidFill>
                <a:srgbClr val="ff0000"/>
              </a:solidFill>
              <a:round/>
            </a:ln>
          </c:spPr>
          <c:marker>
            <c:symbol val="diamond"/>
            <c:size val="3"/>
            <c:spPr>
              <a:solidFill>
                <a:srgbClr val="ff000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  <a:ea typeface="DejaVu Sans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'2019'!$C$138:$C$182</c:f>
              <c:numCache>
                <c:formatCode>General</c:formatCode>
                <c:ptCount val="45"/>
                <c:pt idx="0">
                  <c:v>997485.5274</c:v>
                </c:pt>
                <c:pt idx="1">
                  <c:v>993539.24390456</c:v>
                </c:pt>
                <c:pt idx="2">
                  <c:v>988069.512190003</c:v>
                </c:pt>
                <c:pt idx="3">
                  <c:v>980981.706550781</c:v>
                </c:pt>
                <c:pt idx="4">
                  <c:v>972692.314881531</c:v>
                </c:pt>
                <c:pt idx="5">
                  <c:v>962594.917937764</c:v>
                </c:pt>
                <c:pt idx="6">
                  <c:v>950577.644691847</c:v>
                </c:pt>
                <c:pt idx="7">
                  <c:v>936522.294182549</c:v>
                </c:pt>
                <c:pt idx="8">
                  <c:v>920305.014704187</c:v>
                </c:pt>
                <c:pt idx="9">
                  <c:v>903302.664328653</c:v>
                </c:pt>
                <c:pt idx="10">
                  <c:v>883922.329852368</c:v>
                </c:pt>
                <c:pt idx="11">
                  <c:v>862017.977236276</c:v>
                </c:pt>
                <c:pt idx="12">
                  <c:v>837437.322004056</c:v>
                </c:pt>
                <c:pt idx="13">
                  <c:v>810016.161184141</c:v>
                </c:pt>
                <c:pt idx="14">
                  <c:v>779579.833899749</c:v>
                </c:pt>
                <c:pt idx="15">
                  <c:v>745943.686922424</c:v>
                </c:pt>
                <c:pt idx="16">
                  <c:v>708909.335804492</c:v>
                </c:pt>
                <c:pt idx="17">
                  <c:v>668263.919700313</c:v>
                </c:pt>
                <c:pt idx="18">
                  <c:v>623780.372572999</c:v>
                </c:pt>
                <c:pt idx="19">
                  <c:v>575214.535681332</c:v>
                </c:pt>
                <c:pt idx="20">
                  <c:v>522304.245856838</c:v>
                </c:pt>
                <c:pt idx="21">
                  <c:v>464806.982042629</c:v>
                </c:pt>
                <c:pt idx="22">
                  <c:v>402225.671816364</c:v>
                </c:pt>
                <c:pt idx="23">
                  <c:v>333773.321924574</c:v>
                </c:pt>
                <c:pt idx="24">
                  <c:v>258876.321326408</c:v>
                </c:pt>
                <c:pt idx="25">
                  <c:v>177118.728505547</c:v>
                </c:pt>
                <c:pt idx="26">
                  <c:v>88061.0774379737</c:v>
                </c:pt>
                <c:pt idx="27">
                  <c:v>-8760.86948364184</c:v>
                </c:pt>
                <c:pt idx="28">
                  <c:v>-111432.585779481</c:v>
                </c:pt>
                <c:pt idx="29">
                  <c:v>-218140.743462225</c:v>
                </c:pt>
                <c:pt idx="30">
                  <c:v>-329040.067023375</c:v>
                </c:pt>
                <c:pt idx="31">
                  <c:v>-444291.351517419</c:v>
                </c:pt>
                <c:pt idx="32">
                  <c:v>-562950.707705592</c:v>
                </c:pt>
                <c:pt idx="33">
                  <c:v>-686297.262412942</c:v>
                </c:pt>
                <c:pt idx="34">
                  <c:v>-814511.506762828</c:v>
                </c:pt>
                <c:pt idx="35">
                  <c:v>-947781.045933545</c:v>
                </c:pt>
                <c:pt idx="36">
                  <c:v>-1086300.88786807</c:v>
                </c:pt>
                <c:pt idx="37">
                  <c:v>-1230273.7440739</c:v>
                </c:pt>
                <c:pt idx="38">
                  <c:v>-1379910.3430354</c:v>
                </c:pt>
                <c:pt idx="39">
                  <c:v>-1535429.75678439</c:v>
                </c:pt>
                <c:pt idx="40">
                  <c:v>-1697059.74119876</c:v>
                </c:pt>
                <c:pt idx="41">
                  <c:v>-1865037.09062476</c:v>
                </c:pt>
                <c:pt idx="42">
                  <c:v>-2039608.00744472</c:v>
                </c:pt>
                <c:pt idx="43">
                  <c:v>-2221028.4872401</c:v>
                </c:pt>
                <c:pt idx="44">
                  <c:v>-2409564.72022867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1"/>
        <c:axId val="2333422"/>
        <c:axId val="82287336"/>
      </c:lineChart>
      <c:catAx>
        <c:axId val="2333422"/>
        <c:scaling>
          <c:orientation val="minMax"/>
        </c:scaling>
        <c:delete val="0"/>
        <c:axPos val="b"/>
        <c:majorGridlines>
          <c:spPr>
            <a:ln w="3240">
              <a:solidFill>
                <a:srgbClr val="b3b3b3"/>
              </a:solidFill>
              <a:round/>
            </a:ln>
          </c:spPr>
        </c:majorGridlines>
        <c:numFmt formatCode="General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82287336"/>
        <c:crosses val="autoZero"/>
        <c:auto val="1"/>
        <c:lblAlgn val="ctr"/>
        <c:lblOffset val="100"/>
        <c:noMultiLvlLbl val="0"/>
      </c:catAx>
      <c:valAx>
        <c:axId val="82287336"/>
        <c:scaling>
          <c:orientation val="minMax"/>
          <c:min val="0"/>
        </c:scaling>
        <c:delete val="0"/>
        <c:axPos val="l"/>
        <c:majorGridlines>
          <c:spPr>
            <a:ln w="3240">
              <a:solidFill>
                <a:srgbClr val="000000"/>
              </a:solidFill>
              <a:round/>
            </a:ln>
          </c:spPr>
        </c:majorGridlines>
        <c:numFmt formatCode="#,##0&quot; €&quot;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2333422"/>
        <c:crosses val="autoZero"/>
        <c:crossBetween val="midCat"/>
      </c:valAx>
      <c:spPr>
        <a:solidFill>
          <a:srgbClr val="c0c0c0"/>
        </a:solidFill>
        <a:ln w="12600">
          <a:solidFill>
            <a:srgbClr val="808080"/>
          </a:solidFill>
          <a:round/>
        </a:ln>
      </c:spPr>
    </c:plotArea>
    <c:plotVisOnly val="0"/>
    <c:dispBlanksAs val="gap"/>
  </c:chart>
  <c:spPr>
    <a:solidFill>
      <a:srgbClr val="ffffff"/>
    </a:solidFill>
    <a:ln w="3240">
      <a:solidFill>
        <a:srgbClr val="000000"/>
      </a:solidFill>
      <a:round/>
    </a:ln>
  </c:spPr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975" spc="-1" strike="noStrike">
                <a:solidFill>
                  <a:srgbClr val="000000"/>
                </a:solidFill>
                <a:latin typeface="Arial"/>
                <a:ea typeface="Arial"/>
              </a:defRPr>
            </a:pPr>
            <a:r>
              <a:rPr b="1" sz="975" spc="-1" strike="noStrike">
                <a:solidFill>
                  <a:srgbClr val="000000"/>
                </a:solidFill>
                <a:latin typeface="Arial"/>
                <a:ea typeface="Arial"/>
              </a:rPr>
              <a:t>Differenz Kapitalstock ggü. VJ</a:t>
            </a:r>
          </a:p>
        </c:rich>
      </c:tx>
      <c:layout>
        <c:manualLayout>
          <c:xMode val="edge"/>
          <c:yMode val="edge"/>
          <c:x val="0.359962406015038"/>
          <c:y val="0.0408246859639541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8193277310924"/>
          <c:y val="0.20603495357728"/>
          <c:w val="0.871019460415745"/>
          <c:h val="0.654560349535773"/>
        </c:manualLayout>
      </c:layout>
      <c:lineChart>
        <c:grouping val="standard"/>
        <c:varyColors val="0"/>
        <c:ser>
          <c:idx val="0"/>
          <c:order val="0"/>
          <c:tx>
            <c:strRef>
              <c:f>'2019'!$D$137:$D$137</c:f>
              <c:strCache>
                <c:ptCount val="1"/>
                <c:pt idx="0">
                  <c:v>Delta Guthaben gg. VJ</c:v>
                </c:pt>
              </c:strCache>
            </c:strRef>
          </c:tx>
          <c:spPr>
            <a:solidFill>
              <a:srgbClr val="000080"/>
            </a:solidFill>
            <a:ln w="12600">
              <a:solidFill>
                <a:srgbClr val="000080"/>
              </a:solidFill>
              <a:round/>
            </a:ln>
          </c:spPr>
          <c:marker>
            <c:symbol val="diamond"/>
            <c:size val="3"/>
            <c:spPr>
              <a:solidFill>
                <a:srgbClr val="00008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  <a:ea typeface="DejaVu Sans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'2019'!$D$138:$D$182</c:f>
              <c:numCache>
                <c:formatCode>General</c:formatCode>
                <c:ptCount val="45"/>
                <c:pt idx="0">
                  <c:v>-8842.08968424995</c:v>
                </c:pt>
                <c:pt idx="1">
                  <c:v>-9933.65555423766</c:v>
                </c:pt>
                <c:pt idx="2">
                  <c:v>-11417.2899555509</c:v>
                </c:pt>
                <c:pt idx="3">
                  <c:v>-12964.2835489777</c:v>
                </c:pt>
                <c:pt idx="4">
                  <c:v>-14588.2650006935</c:v>
                </c:pt>
                <c:pt idx="5">
                  <c:v>-16292.0173952909</c:v>
                </c:pt>
                <c:pt idx="6">
                  <c:v>-18080.7264727915</c:v>
                </c:pt>
                <c:pt idx="7">
                  <c:v>-19957.5063258356</c:v>
                </c:pt>
                <c:pt idx="8">
                  <c:v>-21926.7395182054</c:v>
                </c:pt>
                <c:pt idx="9">
                  <c:v>-23994.1316843448</c:v>
                </c:pt>
                <c:pt idx="10">
                  <c:v>-23950.6010970951</c:v>
                </c:pt>
                <c:pt idx="11">
                  <c:v>-26093.9803809519</c:v>
                </c:pt>
                <c:pt idx="12">
                  <c:v>-28381.6450935722</c:v>
                </c:pt>
                <c:pt idx="13">
                  <c:v>-30781.4742174554</c:v>
                </c:pt>
                <c:pt idx="14">
                  <c:v>-33301.1188116049</c:v>
                </c:pt>
                <c:pt idx="15">
                  <c:v>-35948.5374382392</c:v>
                </c:pt>
                <c:pt idx="16">
                  <c:v>-38729.7149521904</c:v>
                </c:pt>
                <c:pt idx="17">
                  <c:v>-41652.0068684922</c:v>
                </c:pt>
                <c:pt idx="18">
                  <c:v>-44726.4849146486</c:v>
                </c:pt>
                <c:pt idx="19">
                  <c:v>-47960.077819127</c:v>
                </c:pt>
                <c:pt idx="20">
                  <c:v>-51364.5457276602</c:v>
                </c:pt>
                <c:pt idx="21">
                  <c:v>-51823.5224558359</c:v>
                </c:pt>
                <c:pt idx="22">
                  <c:v>-55368.9399991824</c:v>
                </c:pt>
                <c:pt idx="23">
                  <c:v>-59305.7963921352</c:v>
                </c:pt>
                <c:pt idx="24">
                  <c:v>-63793.7193687786</c:v>
                </c:pt>
                <c:pt idx="25">
                  <c:v>-68770.1448740102</c:v>
                </c:pt>
                <c:pt idx="26">
                  <c:v>-74006.1038155084</c:v>
                </c:pt>
                <c:pt idx="27">
                  <c:v>-79512.3494354878</c:v>
                </c:pt>
                <c:pt idx="28">
                  <c:v>-83055.0798916317</c:v>
                </c:pt>
                <c:pt idx="29">
                  <c:v>-85526.0299471943</c:v>
                </c:pt>
                <c:pt idx="30">
                  <c:v>-88070.0688089076</c:v>
                </c:pt>
                <c:pt idx="31">
                  <c:v>-90689.4948192822</c:v>
                </c:pt>
                <c:pt idx="32">
                  <c:v>-93386.684651902</c:v>
                </c:pt>
                <c:pt idx="33">
                  <c:v>-96164.0962067409</c:v>
                </c:pt>
                <c:pt idx="34">
                  <c:v>-99024.2716200277</c:v>
                </c:pt>
                <c:pt idx="35">
                  <c:v>-101969.840393421</c:v>
                </c:pt>
                <c:pt idx="36">
                  <c:v>-105003.522647461</c:v>
                </c:pt>
                <c:pt idx="37">
                  <c:v>-108128.132504477</c:v>
                </c:pt>
                <c:pt idx="38">
                  <c:v>-111346.581606352</c:v>
                </c:pt>
                <c:pt idx="39">
                  <c:v>-114661.882772781</c:v>
                </c:pt>
                <c:pt idx="40">
                  <c:v>-118077.153805901</c:v>
                </c:pt>
                <c:pt idx="41">
                  <c:v>-121595.621447417</c:v>
                </c:pt>
                <c:pt idx="42">
                  <c:v>-125220.625494632</c:v>
                </c:pt>
                <c:pt idx="43">
                  <c:v>-128955.623082038</c:v>
                </c:pt>
                <c:pt idx="44">
                  <c:v>-132804.193135438</c:v>
                </c:pt>
              </c:numCache>
            </c:numRef>
          </c:val>
          <c:smooth val="1"/>
        </c:ser>
        <c:ser>
          <c:idx val="1"/>
          <c:order val="1"/>
          <c:spPr>
            <a:solidFill>
              <a:srgbClr val="ff0000"/>
            </a:solidFill>
            <a:ln w="12600">
              <a:solidFill>
                <a:srgbClr val="ff0000"/>
              </a:solidFill>
              <a:round/>
            </a:ln>
          </c:spPr>
          <c:marker>
            <c:symbol val="diamond"/>
            <c:size val="3"/>
            <c:spPr>
              <a:solidFill>
                <a:srgbClr val="ff000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  <a:ea typeface="DejaVu Sans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'2019'!$E$138:$E$182</c:f>
              <c:numCache>
                <c:formatCode>General</c:formatCode>
                <c:ptCount val="45"/>
                <c:pt idx="0">
                  <c:v>-2513.47259999998</c:v>
                </c:pt>
                <c:pt idx="1">
                  <c:v>-3946.28349544003</c:v>
                </c:pt>
                <c:pt idx="2">
                  <c:v>-5469.73171455751</c:v>
                </c:pt>
                <c:pt idx="3">
                  <c:v>-7087.8056392211</c:v>
                </c:pt>
                <c:pt idx="4">
                  <c:v>-8289.39166925091</c:v>
                </c:pt>
                <c:pt idx="5">
                  <c:v>-10097.3969437662</c:v>
                </c:pt>
                <c:pt idx="6">
                  <c:v>-12017.2732459169</c:v>
                </c:pt>
                <c:pt idx="7">
                  <c:v>-14055.3505092982</c:v>
                </c:pt>
                <c:pt idx="8">
                  <c:v>-16217.2794783618</c:v>
                </c:pt>
                <c:pt idx="9">
                  <c:v>-17002.3503755345</c:v>
                </c:pt>
                <c:pt idx="10">
                  <c:v>-19380.3344762853</c:v>
                </c:pt>
                <c:pt idx="11">
                  <c:v>-21904.3526160918</c:v>
                </c:pt>
                <c:pt idx="12">
                  <c:v>-24580.6552322201</c:v>
                </c:pt>
                <c:pt idx="13">
                  <c:v>-27421.160819915</c:v>
                </c:pt>
                <c:pt idx="14">
                  <c:v>-30436.3272843913</c:v>
                </c:pt>
                <c:pt idx="15">
                  <c:v>-33636.1469773252</c:v>
                </c:pt>
                <c:pt idx="16">
                  <c:v>-37034.351117932</c:v>
                </c:pt>
                <c:pt idx="17">
                  <c:v>-40645.4161041789</c:v>
                </c:pt>
                <c:pt idx="18">
                  <c:v>-44483.5471273144</c:v>
                </c:pt>
                <c:pt idx="19">
                  <c:v>-48565.8368916669</c:v>
                </c:pt>
                <c:pt idx="20">
                  <c:v>-52910.2898244944</c:v>
                </c:pt>
                <c:pt idx="21">
                  <c:v>-57497.2638142083</c:v>
                </c:pt>
                <c:pt idx="22">
                  <c:v>-62581.3102262653</c:v>
                </c:pt>
                <c:pt idx="23">
                  <c:v>-68452.3498917905</c:v>
                </c:pt>
                <c:pt idx="24">
                  <c:v>-74897.0005981656</c:v>
                </c:pt>
                <c:pt idx="25">
                  <c:v>-81757.5928208606</c:v>
                </c:pt>
                <c:pt idx="26">
                  <c:v>-89057.6510675737</c:v>
                </c:pt>
                <c:pt idx="27">
                  <c:v>-96821.9469216155</c:v>
                </c:pt>
                <c:pt idx="28">
                  <c:v>-102671.716295839</c:v>
                </c:pt>
                <c:pt idx="29">
                  <c:v>-106708.157682744</c:v>
                </c:pt>
                <c:pt idx="30">
                  <c:v>-110899.32356115</c:v>
                </c:pt>
                <c:pt idx="31">
                  <c:v>-115251.284494044</c:v>
                </c:pt>
                <c:pt idx="32">
                  <c:v>-118659.356188173</c:v>
                </c:pt>
                <c:pt idx="33">
                  <c:v>-123346.55470735</c:v>
                </c:pt>
                <c:pt idx="34">
                  <c:v>-128214.244349885</c:v>
                </c:pt>
                <c:pt idx="35">
                  <c:v>-133269.539170717</c:v>
                </c:pt>
                <c:pt idx="36">
                  <c:v>-138519.841934525</c:v>
                </c:pt>
                <c:pt idx="37">
                  <c:v>-143972.856205828</c:v>
                </c:pt>
                <c:pt idx="38">
                  <c:v>-149636.598961507</c:v>
                </c:pt>
                <c:pt idx="39">
                  <c:v>-155519.413748984</c:v>
                </c:pt>
                <c:pt idx="40">
                  <c:v>-161629.984414368</c:v>
                </c:pt>
                <c:pt idx="41">
                  <c:v>-167977.349425999</c:v>
                </c:pt>
                <c:pt idx="42">
                  <c:v>-174570.916819963</c:v>
                </c:pt>
                <c:pt idx="43">
                  <c:v>-181420.479795383</c:v>
                </c:pt>
                <c:pt idx="44">
                  <c:v>-188536.232988565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1"/>
        <c:axId val="29966226"/>
        <c:axId val="70968681"/>
      </c:lineChart>
      <c:catAx>
        <c:axId val="29966226"/>
        <c:scaling>
          <c:orientation val="minMax"/>
        </c:scaling>
        <c:delete val="0"/>
        <c:axPos val="b"/>
        <c:minorGridlines>
          <c:spPr>
            <a:ln w="3240">
              <a:solidFill>
                <a:srgbClr val="b3b3b3"/>
              </a:solidFill>
              <a:round/>
            </a:ln>
          </c:spPr>
        </c:minorGridlines>
        <c:numFmt formatCode="General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70968681"/>
        <c:crosses val="autoZero"/>
        <c:auto val="1"/>
        <c:lblAlgn val="ctr"/>
        <c:lblOffset val="100"/>
        <c:noMultiLvlLbl val="0"/>
      </c:catAx>
      <c:valAx>
        <c:axId val="70968681"/>
        <c:scaling>
          <c:orientation val="minMax"/>
        </c:scaling>
        <c:delete val="0"/>
        <c:axPos val="l"/>
        <c:majorGridlines>
          <c:spPr>
            <a:ln w="3240">
              <a:solidFill>
                <a:srgbClr val="000000"/>
              </a:solidFill>
              <a:round/>
            </a:ln>
          </c:spPr>
        </c:majorGridlines>
        <c:numFmt formatCode="#,##0&quot; €&quot;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29966226"/>
        <c:crosses val="autoZero"/>
        <c:crossBetween val="midCat"/>
      </c:valAx>
      <c:spPr>
        <a:solidFill>
          <a:srgbClr val="c0c0c0"/>
        </a:solidFill>
        <a:ln w="12600">
          <a:solidFill>
            <a:srgbClr val="808080"/>
          </a:solidFill>
          <a:round/>
        </a:ln>
      </c:spPr>
    </c:plotArea>
    <c:plotVisOnly val="0"/>
    <c:dispBlanksAs val="gap"/>
  </c:chart>
  <c:spPr>
    <a:solidFill>
      <a:srgbClr val="ffffff"/>
    </a:solidFill>
    <a:ln w="3240">
      <a:solidFill>
        <a:srgbClr val="000000"/>
      </a:solidFill>
      <a:round/>
    </a:ln>
  </c:spPr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000" spc="-1" strike="noStrike">
                <a:solidFill>
                  <a:srgbClr val="000000"/>
                </a:solidFill>
                <a:latin typeface="Arial"/>
                <a:ea typeface="Arial"/>
              </a:defRPr>
            </a:pPr>
            <a:r>
              <a:rPr b="1" sz="1000" spc="-1" strike="noStrike">
                <a:solidFill>
                  <a:srgbClr val="000000"/>
                </a:solidFill>
                <a:latin typeface="Arial"/>
                <a:ea typeface="Arial"/>
              </a:rPr>
              <a:t>Entwicklung Kapitalstock</a:t>
            </a:r>
          </a:p>
        </c:rich>
      </c:tx>
      <c:layout>
        <c:manualLayout>
          <c:xMode val="edge"/>
          <c:yMode val="edge"/>
          <c:x val="0.378772747447847"/>
          <c:y val="0.0408619103928525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6899689303151"/>
          <c:y val="0.204178163184864"/>
          <c:w val="0.862072791833111"/>
          <c:h val="0.661411115490737"/>
        </c:manualLayout>
      </c:layout>
      <c:lineChart>
        <c:grouping val="standard"/>
        <c:varyColors val="0"/>
        <c:ser>
          <c:idx val="0"/>
          <c:order val="0"/>
          <c:spPr>
            <a:solidFill>
              <a:srgbClr val="000080"/>
            </a:solidFill>
            <a:ln w="12600">
              <a:solidFill>
                <a:srgbClr val="000080"/>
              </a:solidFill>
              <a:round/>
            </a:ln>
          </c:spPr>
          <c:marker>
            <c:symbol val="diamond"/>
            <c:size val="3"/>
            <c:spPr>
              <a:solidFill>
                <a:srgbClr val="00008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  <a:ea typeface="DejaVu Sans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'2020'!$B$138:$B$182</c:f>
              <c:numCache>
                <c:formatCode>General</c:formatCode>
                <c:ptCount val="45"/>
                <c:pt idx="0">
                  <c:v>991292.02031575</c:v>
                </c:pt>
                <c:pt idx="1">
                  <c:v>981486.988612555</c:v>
                </c:pt>
                <c:pt idx="2">
                  <c:v>970199.530967042</c:v>
                </c:pt>
                <c:pt idx="3">
                  <c:v>957366.315712082</c:v>
                </c:pt>
                <c:pt idx="4">
                  <c:v>942910.382967628</c:v>
                </c:pt>
                <c:pt idx="5">
                  <c:v>926750.845217969</c:v>
                </c:pt>
                <c:pt idx="6">
                  <c:v>908803.868481897</c:v>
                </c:pt>
                <c:pt idx="7">
                  <c:v>888980.264258549</c:v>
                </c:pt>
                <c:pt idx="8">
                  <c:v>867187.555923157</c:v>
                </c:pt>
                <c:pt idx="9">
                  <c:v>843328.704686468</c:v>
                </c:pt>
                <c:pt idx="10">
                  <c:v>819522.672558616</c:v>
                </c:pt>
                <c:pt idx="11">
                  <c:v>793572.622878838</c:v>
                </c:pt>
                <c:pt idx="12">
                  <c:v>765336.497774435</c:v>
                </c:pt>
                <c:pt idx="13">
                  <c:v>734701.022912826</c:v>
                </c:pt>
                <c:pt idx="14">
                  <c:v>701546.36823027</c:v>
                </c:pt>
                <c:pt idx="15">
                  <c:v>665744.743770528</c:v>
                </c:pt>
                <c:pt idx="16">
                  <c:v>627163.518330917</c:v>
                </c:pt>
                <c:pt idx="17">
                  <c:v>585660.463476286</c:v>
                </c:pt>
                <c:pt idx="18">
                  <c:v>541084.519665111</c:v>
                </c:pt>
                <c:pt idx="19">
                  <c:v>493276.601559282</c:v>
                </c:pt>
                <c:pt idx="20">
                  <c:v>442119.918787265</c:v>
                </c:pt>
                <c:pt idx="21">
                  <c:v>390458.783853981</c:v>
                </c:pt>
                <c:pt idx="22">
                  <c:v>335251.762869813</c:v>
                </c:pt>
                <c:pt idx="23">
                  <c:v>276105.677036209</c:v>
                </c:pt>
                <c:pt idx="24">
                  <c:v>212460.600277812</c:v>
                </c:pt>
                <c:pt idx="25">
                  <c:v>143844.954777559</c:v>
                </c:pt>
                <c:pt idx="26">
                  <c:v>69999.4115490871</c:v>
                </c:pt>
                <c:pt idx="27">
                  <c:v>-9346.10595841987</c:v>
                </c:pt>
                <c:pt idx="28">
                  <c:v>-92401.1858500516</c:v>
                </c:pt>
                <c:pt idx="29">
                  <c:v>-177927.215797246</c:v>
                </c:pt>
                <c:pt idx="30">
                  <c:v>-265997.284606154</c:v>
                </c:pt>
                <c:pt idx="31">
                  <c:v>-356686.779425436</c:v>
                </c:pt>
                <c:pt idx="32">
                  <c:v>-450073.464077338</c:v>
                </c:pt>
                <c:pt idx="33">
                  <c:v>-546237.560284079</c:v>
                </c:pt>
                <c:pt idx="34">
                  <c:v>-645261.831904106</c:v>
                </c:pt>
                <c:pt idx="35">
                  <c:v>-747231.672297527</c:v>
                </c:pt>
                <c:pt idx="36">
                  <c:v>-852235.194944988</c:v>
                </c:pt>
                <c:pt idx="37">
                  <c:v>-960363.327449465</c:v>
                </c:pt>
                <c:pt idx="38">
                  <c:v>-1071709.90905582</c:v>
                </c:pt>
                <c:pt idx="39">
                  <c:v>-1186371.7918286</c:v>
                </c:pt>
                <c:pt idx="40">
                  <c:v>-1304448.9456345</c:v>
                </c:pt>
                <c:pt idx="41">
                  <c:v>-1426044.56708192</c:v>
                </c:pt>
                <c:pt idx="42">
                  <c:v>-1551265.19257655</c:v>
                </c:pt>
                <c:pt idx="43">
                  <c:v>-1680220.81565859</c:v>
                </c:pt>
                <c:pt idx="44">
                  <c:v>-1813025.00879402</c:v>
                </c:pt>
              </c:numCache>
            </c:numRef>
          </c:val>
          <c:smooth val="1"/>
        </c:ser>
        <c:ser>
          <c:idx val="1"/>
          <c:order val="1"/>
          <c:spPr>
            <a:solidFill>
              <a:srgbClr val="ff0000"/>
            </a:solidFill>
            <a:ln w="12600">
              <a:solidFill>
                <a:srgbClr val="ff0000"/>
              </a:solidFill>
              <a:round/>
            </a:ln>
          </c:spPr>
          <c:marker>
            <c:symbol val="diamond"/>
            <c:size val="3"/>
            <c:spPr>
              <a:solidFill>
                <a:srgbClr val="ff000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  <a:ea typeface="DejaVu Sans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'2020'!$C$138:$C$182</c:f>
              <c:numCache>
                <c:formatCode>General</c:formatCode>
                <c:ptCount val="45"/>
                <c:pt idx="0">
                  <c:v>997611.0724</c:v>
                </c:pt>
                <c:pt idx="1">
                  <c:v>993792.74310256</c:v>
                </c:pt>
                <c:pt idx="2">
                  <c:v>988453.481752394</c:v>
                </c:pt>
                <c:pt idx="3">
                  <c:v>981497.719361743</c:v>
                </c:pt>
                <c:pt idx="4">
                  <c:v>973345.178661298</c:v>
                </c:pt>
                <c:pt idx="5">
                  <c:v>963385.433869354</c:v>
                </c:pt>
                <c:pt idx="6">
                  <c:v>951506.6495308</c:v>
                </c:pt>
                <c:pt idx="7">
                  <c:v>937591.716836351</c:v>
                </c:pt>
                <c:pt idx="8">
                  <c:v>921516.869723818</c:v>
                </c:pt>
                <c:pt idx="9">
                  <c:v>904663.275711155</c:v>
                </c:pt>
                <c:pt idx="10">
                  <c:v>885431.972380253</c:v>
                </c:pt>
                <c:pt idx="11">
                  <c:v>863677.992892399</c:v>
                </c:pt>
                <c:pt idx="12">
                  <c:v>839248.057355311</c:v>
                </c:pt>
                <c:pt idx="13">
                  <c:v>811977.978184992</c:v>
                </c:pt>
                <c:pt idx="14">
                  <c:v>781694.165575438</c:v>
                </c:pt>
                <c:pt idx="15">
                  <c:v>748210.974924514</c:v>
                </c:pt>
                <c:pt idx="16">
                  <c:v>711330.041393874</c:v>
                </c:pt>
                <c:pt idx="17">
                  <c:v>670839.579617864</c:v>
                </c:pt>
                <c:pt idx="18">
                  <c:v>626512.591790889</c:v>
                </c:pt>
                <c:pt idx="19">
                  <c:v>578104.990432496</c:v>
                </c:pt>
                <c:pt idx="20">
                  <c:v>525354.686798954</c:v>
                </c:pt>
                <c:pt idx="21">
                  <c:v>468017.862562575</c:v>
                </c:pt>
                <c:pt idx="22">
                  <c:v>405595.115431396</c:v>
                </c:pt>
                <c:pt idx="23">
                  <c:v>337292.368836113</c:v>
                </c:pt>
                <c:pt idx="24">
                  <c:v>262551.613920819</c:v>
                </c:pt>
                <c:pt idx="25">
                  <c:v>180957.20409115</c:v>
                </c:pt>
                <c:pt idx="26">
                  <c:v>92069.9813395774</c:v>
                </c:pt>
                <c:pt idx="27">
                  <c:v>-4573.97024880687</c:v>
                </c:pt>
                <c:pt idx="28">
                  <c:v>-107245.686544646</c:v>
                </c:pt>
                <c:pt idx="29">
                  <c:v>-213953.84422739</c:v>
                </c:pt>
                <c:pt idx="30">
                  <c:v>-324853.16778854</c:v>
                </c:pt>
                <c:pt idx="31">
                  <c:v>-440104.452282584</c:v>
                </c:pt>
                <c:pt idx="32">
                  <c:v>-558763.808470757</c:v>
                </c:pt>
                <c:pt idx="33">
                  <c:v>-682110.363178107</c:v>
                </c:pt>
                <c:pt idx="34">
                  <c:v>-810324.607527993</c:v>
                </c:pt>
                <c:pt idx="35">
                  <c:v>-943594.14669871</c:v>
                </c:pt>
                <c:pt idx="36">
                  <c:v>-1082113.98863323</c:v>
                </c:pt>
                <c:pt idx="37">
                  <c:v>-1226086.84483906</c:v>
                </c:pt>
                <c:pt idx="38">
                  <c:v>-1375723.44380057</c:v>
                </c:pt>
                <c:pt idx="39">
                  <c:v>-1531242.85754955</c:v>
                </c:pt>
                <c:pt idx="40">
                  <c:v>-1692872.84196392</c:v>
                </c:pt>
                <c:pt idx="41">
                  <c:v>-1860850.19138992</c:v>
                </c:pt>
                <c:pt idx="42">
                  <c:v>-2035421.10820988</c:v>
                </c:pt>
                <c:pt idx="43">
                  <c:v>-2216841.58800527</c:v>
                </c:pt>
                <c:pt idx="44">
                  <c:v>-2405377.82099383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1"/>
        <c:axId val="38976043"/>
        <c:axId val="34584518"/>
      </c:lineChart>
      <c:catAx>
        <c:axId val="38976043"/>
        <c:scaling>
          <c:orientation val="minMax"/>
        </c:scaling>
        <c:delete val="0"/>
        <c:axPos val="b"/>
        <c:majorGridlines>
          <c:spPr>
            <a:ln w="3240">
              <a:solidFill>
                <a:srgbClr val="b3b3b3"/>
              </a:solidFill>
              <a:round/>
            </a:ln>
          </c:spPr>
        </c:majorGridlines>
        <c:numFmt formatCode="General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34584518"/>
        <c:crosses val="autoZero"/>
        <c:auto val="1"/>
        <c:lblAlgn val="ctr"/>
        <c:lblOffset val="100"/>
        <c:noMultiLvlLbl val="0"/>
      </c:catAx>
      <c:valAx>
        <c:axId val="34584518"/>
        <c:scaling>
          <c:orientation val="minMax"/>
          <c:min val="0"/>
        </c:scaling>
        <c:delete val="0"/>
        <c:axPos val="l"/>
        <c:majorGridlines>
          <c:spPr>
            <a:ln w="3240">
              <a:solidFill>
                <a:srgbClr val="000000"/>
              </a:solidFill>
              <a:round/>
            </a:ln>
          </c:spPr>
        </c:majorGridlines>
        <c:numFmt formatCode="#,##0&quot; €&quot;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38976043"/>
        <c:crosses val="autoZero"/>
        <c:crossBetween val="midCat"/>
      </c:valAx>
      <c:spPr>
        <a:solidFill>
          <a:srgbClr val="c0c0c0"/>
        </a:solidFill>
        <a:ln w="12600">
          <a:solidFill>
            <a:srgbClr val="808080"/>
          </a:solidFill>
          <a:round/>
        </a:ln>
      </c:spPr>
    </c:plotArea>
    <c:plotVisOnly val="0"/>
    <c:dispBlanksAs val="gap"/>
  </c:chart>
  <c:spPr>
    <a:solidFill>
      <a:srgbClr val="ffffff"/>
    </a:solidFill>
    <a:ln w="3240">
      <a:solidFill>
        <a:srgbClr val="000000"/>
      </a:solidFill>
      <a:round/>
    </a:ln>
  </c:spPr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975" spc="-1" strike="noStrike">
                <a:solidFill>
                  <a:srgbClr val="000000"/>
                </a:solidFill>
                <a:latin typeface="Arial"/>
                <a:ea typeface="Arial"/>
              </a:defRPr>
            </a:pPr>
            <a:r>
              <a:rPr b="1" sz="975" spc="-1" strike="noStrike">
                <a:solidFill>
                  <a:srgbClr val="000000"/>
                </a:solidFill>
                <a:latin typeface="Arial"/>
                <a:ea typeface="Arial"/>
              </a:rPr>
              <a:t>Differenz Kapitalstock ggü. VJ</a:t>
            </a:r>
          </a:p>
        </c:rich>
      </c:tx>
      <c:layout>
        <c:manualLayout>
          <c:xMode val="edge"/>
          <c:yMode val="edge"/>
          <c:x val="0.359962406015038"/>
          <c:y val="0.0408246859639541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8193277310924"/>
          <c:y val="0.20603495357728"/>
          <c:w val="0.871019460415745"/>
          <c:h val="0.654560349535773"/>
        </c:manualLayout>
      </c:layout>
      <c:lineChart>
        <c:grouping val="standard"/>
        <c:varyColors val="0"/>
        <c:ser>
          <c:idx val="0"/>
          <c:order val="0"/>
          <c:tx>
            <c:strRef>
              <c:f>'2020'!$D$137:$D$137</c:f>
              <c:strCache>
                <c:ptCount val="1"/>
                <c:pt idx="0">
                  <c:v>Delta Guthaben gg. VJ</c:v>
                </c:pt>
              </c:strCache>
            </c:strRef>
          </c:tx>
          <c:spPr>
            <a:solidFill>
              <a:srgbClr val="000080"/>
            </a:solidFill>
            <a:ln w="12600">
              <a:solidFill>
                <a:srgbClr val="000080"/>
              </a:solidFill>
              <a:round/>
            </a:ln>
          </c:spPr>
          <c:marker>
            <c:symbol val="diamond"/>
            <c:size val="3"/>
            <c:spPr>
              <a:solidFill>
                <a:srgbClr val="00008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  <a:ea typeface="DejaVu Sans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'2020'!$D$138:$D$182</c:f>
              <c:numCache>
                <c:formatCode>General</c:formatCode>
                <c:ptCount val="45"/>
                <c:pt idx="0">
                  <c:v>-8706.97968424996</c:v>
                </c:pt>
                <c:pt idx="1">
                  <c:v>-9805.03170319519</c:v>
                </c:pt>
                <c:pt idx="2">
                  <c:v>-11287.4576455131</c:v>
                </c:pt>
                <c:pt idx="3">
                  <c:v>-12833.2152549602</c:v>
                </c:pt>
                <c:pt idx="4">
                  <c:v>-14455.9327444534</c:v>
                </c:pt>
                <c:pt idx="5">
                  <c:v>-16159.5377496587</c:v>
                </c:pt>
                <c:pt idx="6">
                  <c:v>-17946.976736072</c:v>
                </c:pt>
                <c:pt idx="7">
                  <c:v>-19823.6042233484</c:v>
                </c:pt>
                <c:pt idx="8">
                  <c:v>-21792.7083353916</c:v>
                </c:pt>
                <c:pt idx="9">
                  <c:v>-23858.851236689</c:v>
                </c:pt>
                <c:pt idx="10">
                  <c:v>-23806.0321278526</c:v>
                </c:pt>
                <c:pt idx="11">
                  <c:v>-25950.0496797776</c:v>
                </c:pt>
                <c:pt idx="12">
                  <c:v>-28236.1251044036</c:v>
                </c:pt>
                <c:pt idx="13">
                  <c:v>-30635.4748616085</c:v>
                </c:pt>
                <c:pt idx="14">
                  <c:v>-33154.6546825566</c:v>
                </c:pt>
                <c:pt idx="15">
                  <c:v>-35801.6244597413</c:v>
                </c:pt>
                <c:pt idx="16">
                  <c:v>-38581.2254396109</c:v>
                </c:pt>
                <c:pt idx="17">
                  <c:v>-41503.0548546315</c:v>
                </c:pt>
                <c:pt idx="18">
                  <c:v>-44575.9438111752</c:v>
                </c:pt>
                <c:pt idx="19">
                  <c:v>-47807.9181058283</c:v>
                </c:pt>
                <c:pt idx="20">
                  <c:v>-51156.6827720173</c:v>
                </c:pt>
                <c:pt idx="21">
                  <c:v>-51661.1349332837</c:v>
                </c:pt>
                <c:pt idx="22">
                  <c:v>-55207.0209841688</c:v>
                </c:pt>
                <c:pt idx="23">
                  <c:v>-59146.085833604</c:v>
                </c:pt>
                <c:pt idx="24">
                  <c:v>-63645.076758397</c:v>
                </c:pt>
                <c:pt idx="25">
                  <c:v>-68615.6455002529</c:v>
                </c:pt>
                <c:pt idx="26">
                  <c:v>-73845.5432284715</c:v>
                </c:pt>
                <c:pt idx="27">
                  <c:v>-79345.517507507</c:v>
                </c:pt>
                <c:pt idx="28">
                  <c:v>-83055.0798916317</c:v>
                </c:pt>
                <c:pt idx="29">
                  <c:v>-85526.0299471943</c:v>
                </c:pt>
                <c:pt idx="30">
                  <c:v>-88070.0688089076</c:v>
                </c:pt>
                <c:pt idx="31">
                  <c:v>-90689.4948192822</c:v>
                </c:pt>
                <c:pt idx="32">
                  <c:v>-93386.684651902</c:v>
                </c:pt>
                <c:pt idx="33">
                  <c:v>-96164.0962067409</c:v>
                </c:pt>
                <c:pt idx="34">
                  <c:v>-99024.2716200277</c:v>
                </c:pt>
                <c:pt idx="35">
                  <c:v>-101969.840393421</c:v>
                </c:pt>
                <c:pt idx="36">
                  <c:v>-105003.522647461</c:v>
                </c:pt>
                <c:pt idx="37">
                  <c:v>-108128.132504477</c:v>
                </c:pt>
                <c:pt idx="38">
                  <c:v>-111346.581606352</c:v>
                </c:pt>
                <c:pt idx="39">
                  <c:v>-114661.882772781</c:v>
                </c:pt>
                <c:pt idx="40">
                  <c:v>-118077.153805901</c:v>
                </c:pt>
                <c:pt idx="41">
                  <c:v>-121595.621447417</c:v>
                </c:pt>
                <c:pt idx="42">
                  <c:v>-125220.625494632</c:v>
                </c:pt>
                <c:pt idx="43">
                  <c:v>-128955.623082038</c:v>
                </c:pt>
                <c:pt idx="44">
                  <c:v>-132804.193135438</c:v>
                </c:pt>
              </c:numCache>
            </c:numRef>
          </c:val>
          <c:smooth val="1"/>
        </c:ser>
        <c:ser>
          <c:idx val="1"/>
          <c:order val="1"/>
          <c:spPr>
            <a:solidFill>
              <a:srgbClr val="ff0000"/>
            </a:solidFill>
            <a:ln w="12600">
              <a:solidFill>
                <a:srgbClr val="ff0000"/>
              </a:solidFill>
              <a:round/>
            </a:ln>
          </c:spPr>
          <c:marker>
            <c:symbol val="diamond"/>
            <c:size val="3"/>
            <c:spPr>
              <a:solidFill>
                <a:srgbClr val="ff000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  <a:ea typeface="DejaVu Sans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'2020'!$E$138:$E$182</c:f>
              <c:numCache>
                <c:formatCode>General</c:formatCode>
                <c:ptCount val="45"/>
                <c:pt idx="0">
                  <c:v>-2387.92760000005</c:v>
                </c:pt>
                <c:pt idx="1">
                  <c:v>-3818.32929744001</c:v>
                </c:pt>
                <c:pt idx="2">
                  <c:v>-5339.2613501664</c:v>
                </c:pt>
                <c:pt idx="3">
                  <c:v>-6955.76239065093</c:v>
                </c:pt>
                <c:pt idx="4">
                  <c:v>-8152.54070044437</c:v>
                </c:pt>
                <c:pt idx="5">
                  <c:v>-9959.7447919444</c:v>
                </c:pt>
                <c:pt idx="6">
                  <c:v>-11878.7843385543</c:v>
                </c:pt>
                <c:pt idx="7">
                  <c:v>-13914.9326944487</c:v>
                </c:pt>
                <c:pt idx="8">
                  <c:v>-16074.8471125331</c:v>
                </c:pt>
                <c:pt idx="9">
                  <c:v>-16853.5940126629</c:v>
                </c:pt>
                <c:pt idx="10">
                  <c:v>-19231.3033309021</c:v>
                </c:pt>
                <c:pt idx="11">
                  <c:v>-21753.9794878537</c:v>
                </c:pt>
                <c:pt idx="12">
                  <c:v>-24429.9355370881</c:v>
                </c:pt>
                <c:pt idx="13">
                  <c:v>-27270.0791703193</c:v>
                </c:pt>
                <c:pt idx="14">
                  <c:v>-30283.8126095536</c:v>
                </c:pt>
                <c:pt idx="15">
                  <c:v>-33483.1906509246</c:v>
                </c:pt>
                <c:pt idx="16">
                  <c:v>-36880.9335306393</c:v>
                </c:pt>
                <c:pt idx="17">
                  <c:v>-40490.4617760103</c:v>
                </c:pt>
                <c:pt idx="18">
                  <c:v>-44326.9878269751</c:v>
                </c:pt>
                <c:pt idx="19">
                  <c:v>-48407.6013583926</c:v>
                </c:pt>
                <c:pt idx="20">
                  <c:v>-52750.3036335427</c:v>
                </c:pt>
                <c:pt idx="21">
                  <c:v>-57336.8242363784</c:v>
                </c:pt>
                <c:pt idx="22">
                  <c:v>-62422.7471311797</c:v>
                </c:pt>
                <c:pt idx="23">
                  <c:v>-68302.746595283</c:v>
                </c:pt>
                <c:pt idx="24">
                  <c:v>-74740.7549152934</c:v>
                </c:pt>
                <c:pt idx="25">
                  <c:v>-81594.4098296687</c:v>
                </c:pt>
                <c:pt idx="26">
                  <c:v>-88887.222751573</c:v>
                </c:pt>
                <c:pt idx="27">
                  <c:v>-96643.9515883843</c:v>
                </c:pt>
                <c:pt idx="28">
                  <c:v>-102671.716295839</c:v>
                </c:pt>
                <c:pt idx="29">
                  <c:v>-106708.157682744</c:v>
                </c:pt>
                <c:pt idx="30">
                  <c:v>-110899.32356115</c:v>
                </c:pt>
                <c:pt idx="31">
                  <c:v>-115251.284494044</c:v>
                </c:pt>
                <c:pt idx="32">
                  <c:v>-118659.356188173</c:v>
                </c:pt>
                <c:pt idx="33">
                  <c:v>-123346.55470735</c:v>
                </c:pt>
                <c:pt idx="34">
                  <c:v>-128214.244349885</c:v>
                </c:pt>
                <c:pt idx="35">
                  <c:v>-133269.539170717</c:v>
                </c:pt>
                <c:pt idx="36">
                  <c:v>-138519.841934525</c:v>
                </c:pt>
                <c:pt idx="37">
                  <c:v>-143972.856205828</c:v>
                </c:pt>
                <c:pt idx="38">
                  <c:v>-149636.598961507</c:v>
                </c:pt>
                <c:pt idx="39">
                  <c:v>-155519.413748984</c:v>
                </c:pt>
                <c:pt idx="40">
                  <c:v>-161629.984414368</c:v>
                </c:pt>
                <c:pt idx="41">
                  <c:v>-167977.349425999</c:v>
                </c:pt>
                <c:pt idx="42">
                  <c:v>-174570.916819963</c:v>
                </c:pt>
                <c:pt idx="43">
                  <c:v>-181420.479795383</c:v>
                </c:pt>
                <c:pt idx="44">
                  <c:v>-188536.232988565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1"/>
        <c:axId val="15343467"/>
        <c:axId val="43304597"/>
      </c:lineChart>
      <c:catAx>
        <c:axId val="15343467"/>
        <c:scaling>
          <c:orientation val="minMax"/>
        </c:scaling>
        <c:delete val="0"/>
        <c:axPos val="b"/>
        <c:minorGridlines>
          <c:spPr>
            <a:ln w="3240">
              <a:solidFill>
                <a:srgbClr val="b3b3b3"/>
              </a:solidFill>
              <a:round/>
            </a:ln>
          </c:spPr>
        </c:minorGridlines>
        <c:numFmt formatCode="General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43304597"/>
        <c:crosses val="autoZero"/>
        <c:auto val="1"/>
        <c:lblAlgn val="ctr"/>
        <c:lblOffset val="100"/>
        <c:noMultiLvlLbl val="0"/>
      </c:catAx>
      <c:valAx>
        <c:axId val="43304597"/>
        <c:scaling>
          <c:orientation val="minMax"/>
        </c:scaling>
        <c:delete val="0"/>
        <c:axPos val="l"/>
        <c:majorGridlines>
          <c:spPr>
            <a:ln w="3240">
              <a:solidFill>
                <a:srgbClr val="000000"/>
              </a:solidFill>
              <a:round/>
            </a:ln>
          </c:spPr>
        </c:majorGridlines>
        <c:numFmt formatCode="#,##0&quot; €&quot;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15343467"/>
        <c:crosses val="autoZero"/>
        <c:crossBetween val="midCat"/>
      </c:valAx>
      <c:spPr>
        <a:solidFill>
          <a:srgbClr val="c0c0c0"/>
        </a:solidFill>
        <a:ln w="12600">
          <a:solidFill>
            <a:srgbClr val="808080"/>
          </a:solidFill>
          <a:round/>
        </a:ln>
      </c:spPr>
    </c:plotArea>
    <c:plotVisOnly val="0"/>
    <c:dispBlanksAs val="gap"/>
  </c:chart>
  <c:spPr>
    <a:solidFill>
      <a:srgbClr val="ffffff"/>
    </a:solidFill>
    <a:ln w="3240">
      <a:solidFill>
        <a:srgbClr val="000000"/>
      </a:solidFill>
      <a:round/>
    </a:ln>
  </c:spPr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000" spc="-1" strike="noStrike">
                <a:solidFill>
                  <a:srgbClr val="000000"/>
                </a:solidFill>
                <a:latin typeface="Arial"/>
                <a:ea typeface="Arial"/>
              </a:defRPr>
            </a:pPr>
            <a:r>
              <a:rPr b="1" sz="1000" spc="-1" strike="noStrike">
                <a:solidFill>
                  <a:srgbClr val="000000"/>
                </a:solidFill>
                <a:latin typeface="Arial"/>
                <a:ea typeface="Arial"/>
              </a:rPr>
              <a:t>Entwicklung Kapitalstock</a:t>
            </a:r>
          </a:p>
        </c:rich>
      </c:tx>
      <c:layout>
        <c:manualLayout>
          <c:xMode val="edge"/>
          <c:yMode val="edge"/>
          <c:x val="0.378772747447847"/>
          <c:y val="0.0409932991722507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6899689303151"/>
          <c:y val="0.204178163184864"/>
          <c:w val="0.862072791833111"/>
          <c:h val="0.661411115490737"/>
        </c:manualLayout>
      </c:layout>
      <c:lineChart>
        <c:grouping val="standard"/>
        <c:varyColors val="0"/>
        <c:ser>
          <c:idx val="0"/>
          <c:order val="0"/>
          <c:spPr>
            <a:solidFill>
              <a:srgbClr val="000080"/>
            </a:solidFill>
            <a:ln w="12600">
              <a:solidFill>
                <a:srgbClr val="000080"/>
              </a:solidFill>
              <a:round/>
            </a:ln>
          </c:spPr>
          <c:marker>
            <c:symbol val="diamond"/>
            <c:size val="3"/>
            <c:spPr>
              <a:solidFill>
                <a:srgbClr val="00008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  <a:ea typeface="DejaVu Sans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'2021'!$B$138:$B$182</c:f>
              <c:numCache>
                <c:formatCode>General</c:formatCode>
                <c:ptCount val="45"/>
                <c:pt idx="0">
                  <c:v>991428.27531575</c:v>
                </c:pt>
                <c:pt idx="1">
                  <c:v>981755.354233521</c:v>
                </c:pt>
                <c:pt idx="2">
                  <c:v>970602.517842035</c:v>
                </c:pt>
                <c:pt idx="3">
                  <c:v>957906.519880643</c:v>
                </c:pt>
                <c:pt idx="4">
                  <c:v>943588.198507263</c:v>
                </c:pt>
                <c:pt idx="5">
                  <c:v>927568.94435258</c:v>
                </c:pt>
                <c:pt idx="6">
                  <c:v>909763.867823322</c:v>
                </c:pt>
                <c:pt idx="7">
                  <c:v>890083.821431932</c:v>
                </c:pt>
                <c:pt idx="8">
                  <c:v>868436.370399113</c:v>
                </c:pt>
                <c:pt idx="9">
                  <c:v>844723.37361534</c:v>
                </c:pt>
                <c:pt idx="10">
                  <c:v>821071.800939214</c:v>
                </c:pt>
                <c:pt idx="11">
                  <c:v>795278.291307805</c:v>
                </c:pt>
                <c:pt idx="12">
                  <c:v>767199.696775786</c:v>
                </c:pt>
                <c:pt idx="13">
                  <c:v>736723.893815049</c:v>
                </c:pt>
                <c:pt idx="14">
                  <c:v>703729.962663087</c:v>
                </c:pt>
                <c:pt idx="15">
                  <c:v>668092.409751416</c:v>
                </c:pt>
                <c:pt idx="16">
                  <c:v>629677.564336161</c:v>
                </c:pt>
                <c:pt idx="17">
                  <c:v>588343.256491393</c:v>
                </c:pt>
                <c:pt idx="18">
                  <c:v>543939.631270413</c:v>
                </c:pt>
                <c:pt idx="19">
                  <c:v>496306.568468906</c:v>
                </c:pt>
                <c:pt idx="20">
                  <c:v>445326.176308722</c:v>
                </c:pt>
                <c:pt idx="21">
                  <c:v>393850.836969426</c:v>
                </c:pt>
                <c:pt idx="22">
                  <c:v>338829.405580345</c:v>
                </c:pt>
                <c:pt idx="23">
                  <c:v>279868.77341853</c:v>
                </c:pt>
                <c:pt idx="24">
                  <c:v>216383.886799563</c:v>
                </c:pt>
                <c:pt idx="25">
                  <c:v>147934.743193758</c:v>
                </c:pt>
                <c:pt idx="26">
                  <c:v>74262.2339476586</c:v>
                </c:pt>
                <c:pt idx="27">
                  <c:v>-4903.49103779747</c:v>
                </c:pt>
                <c:pt idx="28">
                  <c:v>-87958.5709294292</c:v>
                </c:pt>
                <c:pt idx="29">
                  <c:v>-173484.600876623</c:v>
                </c:pt>
                <c:pt idx="30">
                  <c:v>-261554.669685531</c:v>
                </c:pt>
                <c:pt idx="31">
                  <c:v>-352244.164504813</c:v>
                </c:pt>
                <c:pt idx="32">
                  <c:v>-445630.849156715</c:v>
                </c:pt>
                <c:pt idx="33">
                  <c:v>-541794.945363456</c:v>
                </c:pt>
                <c:pt idx="34">
                  <c:v>-640819.216983484</c:v>
                </c:pt>
                <c:pt idx="35">
                  <c:v>-742789.057376905</c:v>
                </c:pt>
                <c:pt idx="36">
                  <c:v>-847792.580024366</c:v>
                </c:pt>
                <c:pt idx="37">
                  <c:v>-955920.712528843</c:v>
                </c:pt>
                <c:pt idx="38">
                  <c:v>-1067267.29413519</c:v>
                </c:pt>
                <c:pt idx="39">
                  <c:v>-1181929.17690798</c:v>
                </c:pt>
                <c:pt idx="40">
                  <c:v>-1300006.33071388</c:v>
                </c:pt>
                <c:pt idx="41">
                  <c:v>-1421601.95216129</c:v>
                </c:pt>
                <c:pt idx="42">
                  <c:v>-1546822.57765593</c:v>
                </c:pt>
                <c:pt idx="43">
                  <c:v>-1675778.20073796</c:v>
                </c:pt>
                <c:pt idx="44">
                  <c:v>-1808582.3938734</c:v>
                </c:pt>
              </c:numCache>
            </c:numRef>
          </c:val>
          <c:smooth val="1"/>
        </c:ser>
        <c:ser>
          <c:idx val="1"/>
          <c:order val="1"/>
          <c:spPr>
            <a:solidFill>
              <a:srgbClr val="ff0000"/>
            </a:solidFill>
            <a:ln w="12600">
              <a:solidFill>
                <a:srgbClr val="ff0000"/>
              </a:solidFill>
              <a:round/>
            </a:ln>
          </c:spPr>
          <c:marker>
            <c:symbol val="diamond"/>
            <c:size val="3"/>
            <c:spPr>
              <a:solidFill>
                <a:srgbClr val="ff000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  <a:ea typeface="DejaVu Sans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'2021'!$C$138:$C$182</c:f>
              <c:numCache>
                <c:formatCode>General</c:formatCode>
                <c:ptCount val="45"/>
                <c:pt idx="0">
                  <c:v>997737.6724</c:v>
                </c:pt>
                <c:pt idx="1">
                  <c:v>994049.45414256</c:v>
                </c:pt>
                <c:pt idx="2">
                  <c:v>988841.86076257</c:v>
                </c:pt>
                <c:pt idx="3">
                  <c:v>982020.44739997</c:v>
                </c:pt>
                <c:pt idx="4">
                  <c:v>974006.110824424</c:v>
                </c:pt>
                <c:pt idx="5">
                  <c:v>964187.541420522</c:v>
                </c:pt>
                <c:pt idx="6">
                  <c:v>952451.980657239</c:v>
                </c:pt>
                <c:pt idx="7">
                  <c:v>938682.410664805</c:v>
                </c:pt>
                <c:pt idx="8">
                  <c:v>922754.105358255</c:v>
                </c:pt>
                <c:pt idx="9">
                  <c:v>906054.614607761</c:v>
                </c:pt>
                <c:pt idx="10">
                  <c:v>886978.981723868</c:v>
                </c:pt>
                <c:pt idx="11">
                  <c:v>865383.364450871</c:v>
                </c:pt>
                <c:pt idx="12">
                  <c:v>841113.547410979</c:v>
                </c:pt>
                <c:pt idx="13">
                  <c:v>814005.420999131</c:v>
                </c:pt>
                <c:pt idx="14">
                  <c:v>783885.476850526</c:v>
                </c:pt>
                <c:pt idx="15">
                  <c:v>750568.155420215</c:v>
                </c:pt>
                <c:pt idx="16">
                  <c:v>713855.180703585</c:v>
                </c:pt>
                <c:pt idx="17">
                  <c:v>673535.915112926</c:v>
                </c:pt>
                <c:pt idx="18">
                  <c:v>629382.449581931</c:v>
                </c:pt>
                <c:pt idx="19">
                  <c:v>581151.854909461</c:v>
                </c:pt>
                <c:pt idx="20">
                  <c:v>528582.197058695</c:v>
                </c:pt>
                <c:pt idx="21">
                  <c:v>471427.674277849</c:v>
                </c:pt>
                <c:pt idx="22">
                  <c:v>409186.322786828</c:v>
                </c:pt>
                <c:pt idx="23">
                  <c:v>341043.025798126</c:v>
                </c:pt>
                <c:pt idx="24">
                  <c:v>266468.800051946</c:v>
                </c:pt>
                <c:pt idx="25">
                  <c:v>185048.313286499</c:v>
                </c:pt>
                <c:pt idx="26">
                  <c:v>96342.7357831999</c:v>
                </c:pt>
                <c:pt idx="27">
                  <c:v>-111.505507887545</c:v>
                </c:pt>
                <c:pt idx="28">
                  <c:v>-102783.221803726</c:v>
                </c:pt>
                <c:pt idx="29">
                  <c:v>-209491.37948647</c:v>
                </c:pt>
                <c:pt idx="30">
                  <c:v>-320390.703047621</c:v>
                </c:pt>
                <c:pt idx="31">
                  <c:v>-435641.987541665</c:v>
                </c:pt>
                <c:pt idx="32">
                  <c:v>-554301.343729838</c:v>
                </c:pt>
                <c:pt idx="33">
                  <c:v>-677647.898437188</c:v>
                </c:pt>
                <c:pt idx="34">
                  <c:v>-805862.142787073</c:v>
                </c:pt>
                <c:pt idx="35">
                  <c:v>-939131.681957791</c:v>
                </c:pt>
                <c:pt idx="36">
                  <c:v>-1077651.52389232</c:v>
                </c:pt>
                <c:pt idx="37">
                  <c:v>-1221624.38009814</c:v>
                </c:pt>
                <c:pt idx="38">
                  <c:v>-1371260.97905965</c:v>
                </c:pt>
                <c:pt idx="39">
                  <c:v>-1526780.39280863</c:v>
                </c:pt>
                <c:pt idx="40">
                  <c:v>-1688410.377223</c:v>
                </c:pt>
                <c:pt idx="41">
                  <c:v>-1856387.726649</c:v>
                </c:pt>
                <c:pt idx="42">
                  <c:v>-2030958.64346896</c:v>
                </c:pt>
                <c:pt idx="43">
                  <c:v>-2212379.12326435</c:v>
                </c:pt>
                <c:pt idx="44">
                  <c:v>-2400915.35625291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1"/>
        <c:axId val="73656155"/>
        <c:axId val="31791743"/>
      </c:lineChart>
      <c:catAx>
        <c:axId val="73656155"/>
        <c:scaling>
          <c:orientation val="minMax"/>
        </c:scaling>
        <c:delete val="0"/>
        <c:axPos val="b"/>
        <c:majorGridlines>
          <c:spPr>
            <a:ln w="3240">
              <a:solidFill>
                <a:srgbClr val="b3b3b3"/>
              </a:solidFill>
              <a:round/>
            </a:ln>
          </c:spPr>
        </c:majorGridlines>
        <c:numFmt formatCode="General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31791743"/>
        <c:crosses val="autoZero"/>
        <c:auto val="1"/>
        <c:lblAlgn val="ctr"/>
        <c:lblOffset val="100"/>
        <c:noMultiLvlLbl val="0"/>
      </c:catAx>
      <c:valAx>
        <c:axId val="31791743"/>
        <c:scaling>
          <c:orientation val="minMax"/>
          <c:min val="0"/>
        </c:scaling>
        <c:delete val="0"/>
        <c:axPos val="l"/>
        <c:majorGridlines>
          <c:spPr>
            <a:ln w="3240">
              <a:solidFill>
                <a:srgbClr val="000000"/>
              </a:solidFill>
              <a:round/>
            </a:ln>
          </c:spPr>
        </c:majorGridlines>
        <c:numFmt formatCode="#,##0&quot; €&quot;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73656155"/>
        <c:crosses val="autoZero"/>
        <c:crossBetween val="midCat"/>
      </c:valAx>
      <c:spPr>
        <a:solidFill>
          <a:srgbClr val="c0c0c0"/>
        </a:solidFill>
        <a:ln w="12600">
          <a:solidFill>
            <a:srgbClr val="808080"/>
          </a:solidFill>
          <a:round/>
        </a:ln>
      </c:spPr>
    </c:plotArea>
    <c:plotVisOnly val="0"/>
    <c:dispBlanksAs val="gap"/>
  </c:chart>
  <c:spPr>
    <a:solidFill>
      <a:srgbClr val="ffffff"/>
    </a:solidFill>
    <a:ln w="3240">
      <a:solidFill>
        <a:srgbClr val="000000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
</Relationships>
</file>

<file path=xl/drawings/_rels/drawing10.xml.rels><?xml version="1.0" encoding="UTF-8"?>
<Relationships xmlns="http://schemas.openxmlformats.org/package/2006/relationships"><Relationship Id="rId1" Type="http://schemas.openxmlformats.org/officeDocument/2006/relationships/chart" Target="../charts/chart19.xml"/><Relationship Id="rId2" Type="http://schemas.openxmlformats.org/officeDocument/2006/relationships/chart" Target="../charts/chart20.xml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chart" Target="../charts/chart3.xml"/><Relationship Id="rId2" Type="http://schemas.openxmlformats.org/officeDocument/2006/relationships/chart" Target="../charts/chart4.xml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chart" Target="../charts/chart5.xml"/><Relationship Id="rId2" Type="http://schemas.openxmlformats.org/officeDocument/2006/relationships/chart" Target="../charts/chart6.xml"/>
</Relationships>
</file>

<file path=xl/drawings/_rels/drawing4.xml.rels><?xml version="1.0" encoding="UTF-8"?>
<Relationships xmlns="http://schemas.openxmlformats.org/package/2006/relationships"><Relationship Id="rId1" Type="http://schemas.openxmlformats.org/officeDocument/2006/relationships/chart" Target="../charts/chart7.xml"/><Relationship Id="rId2" Type="http://schemas.openxmlformats.org/officeDocument/2006/relationships/chart" Target="../charts/chart8.xml"/>
</Relationships>
</file>

<file path=xl/drawings/_rels/drawing5.xml.rels><?xml version="1.0" encoding="UTF-8"?>
<Relationships xmlns="http://schemas.openxmlformats.org/package/2006/relationships"><Relationship Id="rId1" Type="http://schemas.openxmlformats.org/officeDocument/2006/relationships/chart" Target="../charts/chart9.xml"/><Relationship Id="rId2" Type="http://schemas.openxmlformats.org/officeDocument/2006/relationships/chart" Target="../charts/chart10.xml"/>
</Relationships>
</file>

<file path=xl/drawings/_rels/drawing6.xml.rels><?xml version="1.0" encoding="UTF-8"?>
<Relationships xmlns="http://schemas.openxmlformats.org/package/2006/relationships"><Relationship Id="rId1" Type="http://schemas.openxmlformats.org/officeDocument/2006/relationships/chart" Target="../charts/chart11.xml"/><Relationship Id="rId2" Type="http://schemas.openxmlformats.org/officeDocument/2006/relationships/chart" Target="../charts/chart12.xml"/>
</Relationships>
</file>

<file path=xl/drawings/_rels/drawing7.xml.rels><?xml version="1.0" encoding="UTF-8"?>
<Relationships xmlns="http://schemas.openxmlformats.org/package/2006/relationships"><Relationship Id="rId1" Type="http://schemas.openxmlformats.org/officeDocument/2006/relationships/chart" Target="../charts/chart13.xml"/><Relationship Id="rId2" Type="http://schemas.openxmlformats.org/officeDocument/2006/relationships/chart" Target="../charts/chart14.xml"/>
</Relationships>
</file>

<file path=xl/drawings/_rels/drawing8.xml.rels><?xml version="1.0" encoding="UTF-8"?>
<Relationships xmlns="http://schemas.openxmlformats.org/package/2006/relationships"><Relationship Id="rId1" Type="http://schemas.openxmlformats.org/officeDocument/2006/relationships/chart" Target="../charts/chart15.xml"/><Relationship Id="rId2" Type="http://schemas.openxmlformats.org/officeDocument/2006/relationships/chart" Target="../charts/chart16.xml"/>
</Relationships>
</file>

<file path=xl/drawings/_rels/drawing9.xml.rels><?xml version="1.0" encoding="UTF-8"?>
<Relationships xmlns="http://schemas.openxmlformats.org/package/2006/relationships"><Relationship Id="rId1" Type="http://schemas.openxmlformats.org/officeDocument/2006/relationships/chart" Target="../charts/chart17.xml"/><Relationship Id="rId2" Type="http://schemas.openxmlformats.org/officeDocument/2006/relationships/chart" Target="../charts/chart18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20160</xdr:colOff>
      <xdr:row>0</xdr:row>
      <xdr:rowOff>21960</xdr:rowOff>
    </xdr:from>
    <xdr:to>
      <xdr:col>13</xdr:col>
      <xdr:colOff>66600</xdr:colOff>
      <xdr:row>19</xdr:row>
      <xdr:rowOff>53280</xdr:rowOff>
    </xdr:to>
    <xdr:graphicFrame>
      <xdr:nvGraphicFramePr>
        <xdr:cNvPr id="0" name="Chart 1"/>
        <xdr:cNvGraphicFramePr/>
      </xdr:nvGraphicFramePr>
      <xdr:xfrm>
        <a:off x="5717880" y="21960"/>
        <a:ext cx="6315120" cy="3050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29160</xdr:colOff>
      <xdr:row>19</xdr:row>
      <xdr:rowOff>133200</xdr:rowOff>
    </xdr:from>
    <xdr:to>
      <xdr:col>13</xdr:col>
      <xdr:colOff>95760</xdr:colOff>
      <xdr:row>37</xdr:row>
      <xdr:rowOff>111600</xdr:rowOff>
    </xdr:to>
    <xdr:graphicFrame>
      <xdr:nvGraphicFramePr>
        <xdr:cNvPr id="1" name="Chart 2"/>
        <xdr:cNvGraphicFramePr/>
      </xdr:nvGraphicFramePr>
      <xdr:xfrm>
        <a:off x="5726880" y="3152520"/>
        <a:ext cx="6335280" cy="29408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23400</xdr:colOff>
      <xdr:row>0</xdr:row>
      <xdr:rowOff>23040</xdr:rowOff>
    </xdr:from>
    <xdr:to>
      <xdr:col>13</xdr:col>
      <xdr:colOff>65160</xdr:colOff>
      <xdr:row>17</xdr:row>
      <xdr:rowOff>4680</xdr:rowOff>
    </xdr:to>
    <xdr:graphicFrame>
      <xdr:nvGraphicFramePr>
        <xdr:cNvPr id="18" name="Chart 1"/>
        <xdr:cNvGraphicFramePr/>
      </xdr:nvGraphicFramePr>
      <xdr:xfrm>
        <a:off x="5717520" y="23040"/>
        <a:ext cx="6488280" cy="27396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30960</xdr:colOff>
      <xdr:row>17</xdr:row>
      <xdr:rowOff>77400</xdr:rowOff>
    </xdr:from>
    <xdr:to>
      <xdr:col>13</xdr:col>
      <xdr:colOff>95760</xdr:colOff>
      <xdr:row>34</xdr:row>
      <xdr:rowOff>66240</xdr:rowOff>
    </xdr:to>
    <xdr:graphicFrame>
      <xdr:nvGraphicFramePr>
        <xdr:cNvPr id="19" name="Chart 2"/>
        <xdr:cNvGraphicFramePr/>
      </xdr:nvGraphicFramePr>
      <xdr:xfrm>
        <a:off x="5725080" y="2835360"/>
        <a:ext cx="6511320" cy="26359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23040</xdr:colOff>
      <xdr:row>0</xdr:row>
      <xdr:rowOff>23040</xdr:rowOff>
    </xdr:from>
    <xdr:to>
      <xdr:col>13</xdr:col>
      <xdr:colOff>64800</xdr:colOff>
      <xdr:row>17</xdr:row>
      <xdr:rowOff>4680</xdr:rowOff>
    </xdr:to>
    <xdr:graphicFrame>
      <xdr:nvGraphicFramePr>
        <xdr:cNvPr id="2" name="Chart 1"/>
        <xdr:cNvGraphicFramePr/>
      </xdr:nvGraphicFramePr>
      <xdr:xfrm>
        <a:off x="5717160" y="23040"/>
        <a:ext cx="6488280" cy="27396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30600</xdr:colOff>
      <xdr:row>17</xdr:row>
      <xdr:rowOff>77040</xdr:rowOff>
    </xdr:from>
    <xdr:to>
      <xdr:col>13</xdr:col>
      <xdr:colOff>95400</xdr:colOff>
      <xdr:row>34</xdr:row>
      <xdr:rowOff>65880</xdr:rowOff>
    </xdr:to>
    <xdr:graphicFrame>
      <xdr:nvGraphicFramePr>
        <xdr:cNvPr id="3" name="Chart 2"/>
        <xdr:cNvGraphicFramePr/>
      </xdr:nvGraphicFramePr>
      <xdr:xfrm>
        <a:off x="5724720" y="2835000"/>
        <a:ext cx="6511320" cy="26359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23400</xdr:colOff>
      <xdr:row>0</xdr:row>
      <xdr:rowOff>23040</xdr:rowOff>
    </xdr:from>
    <xdr:to>
      <xdr:col>13</xdr:col>
      <xdr:colOff>65160</xdr:colOff>
      <xdr:row>17</xdr:row>
      <xdr:rowOff>4680</xdr:rowOff>
    </xdr:to>
    <xdr:graphicFrame>
      <xdr:nvGraphicFramePr>
        <xdr:cNvPr id="4" name="Chart 1"/>
        <xdr:cNvGraphicFramePr/>
      </xdr:nvGraphicFramePr>
      <xdr:xfrm>
        <a:off x="5717520" y="23040"/>
        <a:ext cx="6488280" cy="27396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30960</xdr:colOff>
      <xdr:row>17</xdr:row>
      <xdr:rowOff>77400</xdr:rowOff>
    </xdr:from>
    <xdr:to>
      <xdr:col>13</xdr:col>
      <xdr:colOff>95760</xdr:colOff>
      <xdr:row>34</xdr:row>
      <xdr:rowOff>90000</xdr:rowOff>
    </xdr:to>
    <xdr:graphicFrame>
      <xdr:nvGraphicFramePr>
        <xdr:cNvPr id="5" name="Chart 2"/>
        <xdr:cNvGraphicFramePr/>
      </xdr:nvGraphicFramePr>
      <xdr:xfrm>
        <a:off x="5725080" y="2835360"/>
        <a:ext cx="6511320" cy="26362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23760</xdr:colOff>
      <xdr:row>0</xdr:row>
      <xdr:rowOff>23040</xdr:rowOff>
    </xdr:from>
    <xdr:to>
      <xdr:col>13</xdr:col>
      <xdr:colOff>65520</xdr:colOff>
      <xdr:row>17</xdr:row>
      <xdr:rowOff>4680</xdr:rowOff>
    </xdr:to>
    <xdr:graphicFrame>
      <xdr:nvGraphicFramePr>
        <xdr:cNvPr id="6" name="Chart 1"/>
        <xdr:cNvGraphicFramePr/>
      </xdr:nvGraphicFramePr>
      <xdr:xfrm>
        <a:off x="5717880" y="23040"/>
        <a:ext cx="6488280" cy="27396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31320</xdr:colOff>
      <xdr:row>17</xdr:row>
      <xdr:rowOff>77760</xdr:rowOff>
    </xdr:from>
    <xdr:to>
      <xdr:col>13</xdr:col>
      <xdr:colOff>96120</xdr:colOff>
      <xdr:row>34</xdr:row>
      <xdr:rowOff>90360</xdr:rowOff>
    </xdr:to>
    <xdr:graphicFrame>
      <xdr:nvGraphicFramePr>
        <xdr:cNvPr id="7" name="Chart 2"/>
        <xdr:cNvGraphicFramePr/>
      </xdr:nvGraphicFramePr>
      <xdr:xfrm>
        <a:off x="5725440" y="2835720"/>
        <a:ext cx="6511320" cy="26362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23760</xdr:colOff>
      <xdr:row>0</xdr:row>
      <xdr:rowOff>23040</xdr:rowOff>
    </xdr:from>
    <xdr:to>
      <xdr:col>13</xdr:col>
      <xdr:colOff>65520</xdr:colOff>
      <xdr:row>17</xdr:row>
      <xdr:rowOff>4680</xdr:rowOff>
    </xdr:to>
    <xdr:graphicFrame>
      <xdr:nvGraphicFramePr>
        <xdr:cNvPr id="8" name="Chart 1"/>
        <xdr:cNvGraphicFramePr/>
      </xdr:nvGraphicFramePr>
      <xdr:xfrm>
        <a:off x="5717880" y="23040"/>
        <a:ext cx="6488280" cy="27396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31320</xdr:colOff>
      <xdr:row>17</xdr:row>
      <xdr:rowOff>77760</xdr:rowOff>
    </xdr:from>
    <xdr:to>
      <xdr:col>13</xdr:col>
      <xdr:colOff>96120</xdr:colOff>
      <xdr:row>34</xdr:row>
      <xdr:rowOff>90360</xdr:rowOff>
    </xdr:to>
    <xdr:graphicFrame>
      <xdr:nvGraphicFramePr>
        <xdr:cNvPr id="9" name="Chart 2"/>
        <xdr:cNvGraphicFramePr/>
      </xdr:nvGraphicFramePr>
      <xdr:xfrm>
        <a:off x="5725440" y="2835720"/>
        <a:ext cx="6511320" cy="26362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23400</xdr:colOff>
      <xdr:row>0</xdr:row>
      <xdr:rowOff>23040</xdr:rowOff>
    </xdr:from>
    <xdr:to>
      <xdr:col>13</xdr:col>
      <xdr:colOff>65160</xdr:colOff>
      <xdr:row>17</xdr:row>
      <xdr:rowOff>4680</xdr:rowOff>
    </xdr:to>
    <xdr:graphicFrame>
      <xdr:nvGraphicFramePr>
        <xdr:cNvPr id="10" name="Chart 1"/>
        <xdr:cNvGraphicFramePr/>
      </xdr:nvGraphicFramePr>
      <xdr:xfrm>
        <a:off x="5717520" y="23040"/>
        <a:ext cx="6488280" cy="27396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30960</xdr:colOff>
      <xdr:row>17</xdr:row>
      <xdr:rowOff>77400</xdr:rowOff>
    </xdr:from>
    <xdr:to>
      <xdr:col>13</xdr:col>
      <xdr:colOff>95760</xdr:colOff>
      <xdr:row>34</xdr:row>
      <xdr:rowOff>66240</xdr:rowOff>
    </xdr:to>
    <xdr:graphicFrame>
      <xdr:nvGraphicFramePr>
        <xdr:cNvPr id="11" name="Chart 2"/>
        <xdr:cNvGraphicFramePr/>
      </xdr:nvGraphicFramePr>
      <xdr:xfrm>
        <a:off x="5725080" y="2835360"/>
        <a:ext cx="6511320" cy="26359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23400</xdr:colOff>
      <xdr:row>0</xdr:row>
      <xdr:rowOff>23040</xdr:rowOff>
    </xdr:from>
    <xdr:to>
      <xdr:col>13</xdr:col>
      <xdr:colOff>65160</xdr:colOff>
      <xdr:row>17</xdr:row>
      <xdr:rowOff>4680</xdr:rowOff>
    </xdr:to>
    <xdr:graphicFrame>
      <xdr:nvGraphicFramePr>
        <xdr:cNvPr id="12" name="Chart 1"/>
        <xdr:cNvGraphicFramePr/>
      </xdr:nvGraphicFramePr>
      <xdr:xfrm>
        <a:off x="5717520" y="23040"/>
        <a:ext cx="6488280" cy="27396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30960</xdr:colOff>
      <xdr:row>17</xdr:row>
      <xdr:rowOff>77400</xdr:rowOff>
    </xdr:from>
    <xdr:to>
      <xdr:col>13</xdr:col>
      <xdr:colOff>95760</xdr:colOff>
      <xdr:row>34</xdr:row>
      <xdr:rowOff>66240</xdr:rowOff>
    </xdr:to>
    <xdr:graphicFrame>
      <xdr:nvGraphicFramePr>
        <xdr:cNvPr id="13" name="Chart 2"/>
        <xdr:cNvGraphicFramePr/>
      </xdr:nvGraphicFramePr>
      <xdr:xfrm>
        <a:off x="5725080" y="2835360"/>
        <a:ext cx="6511320" cy="26359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23400</xdr:colOff>
      <xdr:row>0</xdr:row>
      <xdr:rowOff>23040</xdr:rowOff>
    </xdr:from>
    <xdr:to>
      <xdr:col>13</xdr:col>
      <xdr:colOff>65160</xdr:colOff>
      <xdr:row>17</xdr:row>
      <xdr:rowOff>4680</xdr:rowOff>
    </xdr:to>
    <xdr:graphicFrame>
      <xdr:nvGraphicFramePr>
        <xdr:cNvPr id="14" name="Chart 1"/>
        <xdr:cNvGraphicFramePr/>
      </xdr:nvGraphicFramePr>
      <xdr:xfrm>
        <a:off x="5717520" y="23040"/>
        <a:ext cx="6488280" cy="27396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30960</xdr:colOff>
      <xdr:row>17</xdr:row>
      <xdr:rowOff>77400</xdr:rowOff>
    </xdr:from>
    <xdr:to>
      <xdr:col>13</xdr:col>
      <xdr:colOff>95760</xdr:colOff>
      <xdr:row>34</xdr:row>
      <xdr:rowOff>66240</xdr:rowOff>
    </xdr:to>
    <xdr:graphicFrame>
      <xdr:nvGraphicFramePr>
        <xdr:cNvPr id="15" name="Chart 2"/>
        <xdr:cNvGraphicFramePr/>
      </xdr:nvGraphicFramePr>
      <xdr:xfrm>
        <a:off x="5725080" y="2835360"/>
        <a:ext cx="6511320" cy="26359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23400</xdr:colOff>
      <xdr:row>0</xdr:row>
      <xdr:rowOff>23040</xdr:rowOff>
    </xdr:from>
    <xdr:to>
      <xdr:col>13</xdr:col>
      <xdr:colOff>65160</xdr:colOff>
      <xdr:row>17</xdr:row>
      <xdr:rowOff>4680</xdr:rowOff>
    </xdr:to>
    <xdr:graphicFrame>
      <xdr:nvGraphicFramePr>
        <xdr:cNvPr id="16" name="Chart 1"/>
        <xdr:cNvGraphicFramePr/>
      </xdr:nvGraphicFramePr>
      <xdr:xfrm>
        <a:off x="5717520" y="23040"/>
        <a:ext cx="6488280" cy="27396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30960</xdr:colOff>
      <xdr:row>17</xdr:row>
      <xdr:rowOff>77400</xdr:rowOff>
    </xdr:from>
    <xdr:to>
      <xdr:col>13</xdr:col>
      <xdr:colOff>95760</xdr:colOff>
      <xdr:row>34</xdr:row>
      <xdr:rowOff>66240</xdr:rowOff>
    </xdr:to>
    <xdr:graphicFrame>
      <xdr:nvGraphicFramePr>
        <xdr:cNvPr id="17" name="Chart 2"/>
        <xdr:cNvGraphicFramePr/>
      </xdr:nvGraphicFramePr>
      <xdr:xfrm>
        <a:off x="5725080" y="2835360"/>
        <a:ext cx="6511320" cy="26359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
</Relationships>
</file>

<file path=xl/worksheets/_rels/sheet10.xml.rels><?xml version="1.0" encoding="UTF-8"?>
<Relationships xmlns="http://schemas.openxmlformats.org/package/2006/relationships"><Relationship Id="rId1" Type="http://schemas.openxmlformats.org/officeDocument/2006/relationships/comments" Target="../comments10.xml"/><Relationship Id="rId2" Type="http://schemas.openxmlformats.org/officeDocument/2006/relationships/drawing" Target="../drawings/drawing10.xml"/><Relationship Id="rId3" Type="http://schemas.openxmlformats.org/officeDocument/2006/relationships/vmlDrawing" Target="../drawings/vmlDrawing10.vml"/>
</Relationships>
</file>

<file path=xl/worksheets/_rels/sheet11.xml.rels><?xml version="1.0" encoding="UTF-8"?>
<Relationships xmlns="http://schemas.openxmlformats.org/package/2006/relationships"><Relationship Id="rId1" Type="http://schemas.openxmlformats.org/officeDocument/2006/relationships/hyperlink" Target="https://www.lohn-info.de/lohnsteuerzahlen.html" TargetMode="External"/><Relationship Id="rId2" Type="http://schemas.openxmlformats.org/officeDocument/2006/relationships/hyperlink" Target="https://de.wikipedia.org/wiki/Beitragsbemessungsgrenze" TargetMode="Externa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drawing" Target="../drawings/drawing2.xml"/><Relationship Id="rId3" Type="http://schemas.openxmlformats.org/officeDocument/2006/relationships/vmlDrawing" Target="../drawings/vmlDrawing2.v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drawing" Target="../drawings/drawing3.xml"/><Relationship Id="rId3" Type="http://schemas.openxmlformats.org/officeDocument/2006/relationships/vmlDrawing" Target="../drawings/vmlDrawing3.v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comments" Target="../comments4.xml"/><Relationship Id="rId2" Type="http://schemas.openxmlformats.org/officeDocument/2006/relationships/drawing" Target="../drawings/drawing4.xml"/><Relationship Id="rId3" Type="http://schemas.openxmlformats.org/officeDocument/2006/relationships/vmlDrawing" Target="../drawings/vmlDrawing4.v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comments" Target="../comments5.xml"/><Relationship Id="rId2" Type="http://schemas.openxmlformats.org/officeDocument/2006/relationships/drawing" Target="../drawings/drawing5.xml"/><Relationship Id="rId3" Type="http://schemas.openxmlformats.org/officeDocument/2006/relationships/vmlDrawing" Target="../drawings/vmlDrawing5.v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comments" Target="../comments6.xml"/><Relationship Id="rId2" Type="http://schemas.openxmlformats.org/officeDocument/2006/relationships/drawing" Target="../drawings/drawing6.xml"/><Relationship Id="rId3" Type="http://schemas.openxmlformats.org/officeDocument/2006/relationships/vmlDrawing" Target="../drawings/vmlDrawing6.vm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comments" Target="../comments7.xml"/><Relationship Id="rId2" Type="http://schemas.openxmlformats.org/officeDocument/2006/relationships/drawing" Target="../drawings/drawing7.xml"/><Relationship Id="rId3" Type="http://schemas.openxmlformats.org/officeDocument/2006/relationships/vmlDrawing" Target="../drawings/vmlDrawing7.vml"/>
</Relationships>
</file>

<file path=xl/worksheets/_rels/sheet8.xml.rels><?xml version="1.0" encoding="UTF-8"?>
<Relationships xmlns="http://schemas.openxmlformats.org/package/2006/relationships"><Relationship Id="rId1" Type="http://schemas.openxmlformats.org/officeDocument/2006/relationships/comments" Target="../comments8.xml"/><Relationship Id="rId2" Type="http://schemas.openxmlformats.org/officeDocument/2006/relationships/drawing" Target="../drawings/drawing8.xml"/><Relationship Id="rId3" Type="http://schemas.openxmlformats.org/officeDocument/2006/relationships/vmlDrawing" Target="../drawings/vmlDrawing8.vml"/>
</Relationships>
</file>

<file path=xl/worksheets/_rels/sheet9.xml.rels><?xml version="1.0" encoding="UTF-8"?>
<Relationships xmlns="http://schemas.openxmlformats.org/package/2006/relationships"><Relationship Id="rId1" Type="http://schemas.openxmlformats.org/officeDocument/2006/relationships/comments" Target="../comments9.xml"/><Relationship Id="rId2" Type="http://schemas.openxmlformats.org/officeDocument/2006/relationships/drawing" Target="../drawings/drawing9.xml"/><Relationship Id="rId3" Type="http://schemas.openxmlformats.org/officeDocument/2006/relationships/vmlDrawing" Target="../drawings/vmlDrawing9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24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12109375" defaultRowHeight="14.65" zeroHeight="false" outlineLevelRow="0" outlineLevelCol="0"/>
  <cols>
    <col collapsed="false" customWidth="true" hidden="false" outlineLevel="0" max="1" min="1" style="1" width="32.95"/>
    <col collapsed="false" customWidth="true" hidden="false" outlineLevel="0" max="2" min="2" style="2" width="12.83"/>
    <col collapsed="false" customWidth="true" hidden="false" outlineLevel="0" max="3" min="3" style="1" width="12.83"/>
    <col collapsed="false" customWidth="true" hidden="false" outlineLevel="0" max="17" min="17" style="1" width="11.7"/>
    <col collapsed="false" customWidth="true" hidden="false" outlineLevel="0" max="18" min="18" style="1" width="12.56"/>
  </cols>
  <sheetData>
    <row r="1" customFormat="false" ht="14.65" hidden="false" customHeight="false" outlineLevel="0" collapsed="false">
      <c r="B1" s="3" t="s">
        <v>0</v>
      </c>
      <c r="C1" s="3" t="s">
        <v>1</v>
      </c>
    </row>
    <row r="2" customFormat="false" ht="14.65" hidden="false" customHeight="false" outlineLevel="0" collapsed="false">
      <c r="A2" s="1" t="s">
        <v>2</v>
      </c>
      <c r="B2" s="4" t="n">
        <v>999999</v>
      </c>
      <c r="C2" s="4" t="n">
        <v>999999</v>
      </c>
    </row>
    <row r="3" customFormat="false" ht="14.65" hidden="false" customHeight="false" outlineLevel="0" collapsed="false">
      <c r="A3" s="1" t="s">
        <v>3</v>
      </c>
      <c r="B3" s="5" t="n">
        <v>0.0555</v>
      </c>
      <c r="C3" s="5" t="n">
        <v>0.0444</v>
      </c>
    </row>
    <row r="4" customFormat="false" ht="4.5" hidden="false" customHeight="true" outlineLevel="0" collapsed="false">
      <c r="B4" s="6"/>
      <c r="C4" s="6"/>
    </row>
    <row r="5" customFormat="false" ht="14.65" hidden="false" customHeight="false" outlineLevel="0" collapsed="false">
      <c r="A5" s="1" t="s">
        <v>4</v>
      </c>
      <c r="B5" s="4" t="n">
        <v>3333</v>
      </c>
      <c r="C5" s="4" t="n">
        <v>2222</v>
      </c>
    </row>
    <row r="6" customFormat="false" ht="14.65" hidden="false" customHeight="false" outlineLevel="0" collapsed="false">
      <c r="A6" s="1" t="s">
        <v>5</v>
      </c>
      <c r="B6" s="7" t="n">
        <v>11</v>
      </c>
      <c r="C6" s="7" t="n">
        <v>1</v>
      </c>
    </row>
    <row r="7" customFormat="false" ht="14.65" hidden="false" customHeight="false" outlineLevel="0" collapsed="false">
      <c r="A7" s="1" t="s">
        <v>6</v>
      </c>
      <c r="B7" s="5" t="n">
        <v>0.01</v>
      </c>
      <c r="C7" s="5" t="n">
        <v>0.005</v>
      </c>
    </row>
    <row r="8" customFormat="false" ht="14.65" hidden="false" customHeight="false" outlineLevel="0" collapsed="false">
      <c r="A8" s="1" t="s">
        <v>7</v>
      </c>
      <c r="B8" s="5" t="n">
        <v>1</v>
      </c>
      <c r="C8" s="5" t="n">
        <v>1</v>
      </c>
    </row>
    <row r="9" customFormat="false" ht="4.5" hidden="false" customHeight="true" outlineLevel="0" collapsed="false">
      <c r="B9" s="6"/>
      <c r="C9" s="6"/>
    </row>
    <row r="10" customFormat="false" ht="14.65" hidden="false" customHeight="false" outlineLevel="0" collapsed="false">
      <c r="A10" s="1" t="s">
        <v>8</v>
      </c>
      <c r="B10" s="4" t="n">
        <v>4444</v>
      </c>
      <c r="C10" s="4" t="n">
        <v>1111</v>
      </c>
    </row>
    <row r="11" customFormat="false" ht="14.65" hidden="false" customHeight="false" outlineLevel="0" collapsed="false">
      <c r="A11" s="1" t="s">
        <v>5</v>
      </c>
      <c r="B11" s="7" t="n">
        <v>22</v>
      </c>
      <c r="C11" s="7" t="n">
        <v>33</v>
      </c>
    </row>
    <row r="12" customFormat="false" ht="14.65" hidden="false" customHeight="false" outlineLevel="0" collapsed="false">
      <c r="A12" s="1" t="s">
        <v>6</v>
      </c>
      <c r="B12" s="5" t="n">
        <v>0.01</v>
      </c>
      <c r="C12" s="5" t="n">
        <v>0.005</v>
      </c>
    </row>
    <row r="13" customFormat="false" ht="14.65" hidden="false" customHeight="false" outlineLevel="0" collapsed="false">
      <c r="A13" s="1" t="s">
        <v>7</v>
      </c>
      <c r="B13" s="5" t="n">
        <v>1</v>
      </c>
      <c r="C13" s="5" t="n">
        <v>1</v>
      </c>
    </row>
    <row r="14" customFormat="false" ht="4.5" hidden="false" customHeight="true" outlineLevel="0" collapsed="false">
      <c r="B14" s="6"/>
      <c r="C14" s="6"/>
    </row>
    <row r="15" customFormat="false" ht="14.65" hidden="false" customHeight="false" outlineLevel="0" collapsed="false">
      <c r="A15" s="1" t="s">
        <v>9</v>
      </c>
      <c r="B15" s="8" t="n">
        <v>1111</v>
      </c>
      <c r="C15" s="8" t="n">
        <v>777</v>
      </c>
    </row>
    <row r="16" customFormat="false" ht="14.65" hidden="false" customHeight="false" outlineLevel="0" collapsed="false">
      <c r="A16" s="1" t="s">
        <v>5</v>
      </c>
      <c r="B16" s="7" t="n">
        <v>22</v>
      </c>
      <c r="C16" s="7" t="n">
        <v>5</v>
      </c>
    </row>
    <row r="17" customFormat="false" ht="14.65" hidden="false" customHeight="false" outlineLevel="0" collapsed="false">
      <c r="A17" s="9" t="s">
        <v>6</v>
      </c>
      <c r="B17" s="5" t="n">
        <v>0</v>
      </c>
      <c r="C17" s="5" t="n">
        <v>0</v>
      </c>
    </row>
    <row r="18" customFormat="false" ht="14.65" hidden="false" customHeight="false" outlineLevel="0" collapsed="false">
      <c r="A18" s="9" t="s">
        <v>7</v>
      </c>
      <c r="B18" s="5" t="n">
        <v>1</v>
      </c>
      <c r="C18" s="5" t="n">
        <v>0.91</v>
      </c>
    </row>
    <row r="19" customFormat="false" ht="4.5" hidden="false" customHeight="true" outlineLevel="0" collapsed="false">
      <c r="B19" s="6"/>
      <c r="C19" s="6"/>
    </row>
    <row r="20" customFormat="false" ht="14.65" hidden="false" customHeight="false" outlineLevel="0" collapsed="false">
      <c r="A20" s="1" t="s">
        <v>10</v>
      </c>
      <c r="B20" s="8" t="n">
        <v>999</v>
      </c>
      <c r="C20" s="8" t="n">
        <v>2222</v>
      </c>
    </row>
    <row r="21" customFormat="false" ht="14.65" hidden="false" customHeight="false" outlineLevel="0" collapsed="false">
      <c r="A21" s="1" t="s">
        <v>5</v>
      </c>
      <c r="B21" s="7" t="n">
        <v>11</v>
      </c>
      <c r="C21" s="7" t="n">
        <v>10</v>
      </c>
    </row>
    <row r="22" customFormat="false" ht="14.65" hidden="false" customHeight="false" outlineLevel="0" collapsed="false">
      <c r="A22" s="9" t="s">
        <v>6</v>
      </c>
      <c r="B22" s="5" t="n">
        <v>0</v>
      </c>
      <c r="C22" s="5" t="n">
        <v>0</v>
      </c>
    </row>
    <row r="23" customFormat="false" ht="14.65" hidden="false" customHeight="false" outlineLevel="0" collapsed="false">
      <c r="A23" s="9" t="s">
        <v>7</v>
      </c>
      <c r="B23" s="5" t="n">
        <v>1</v>
      </c>
      <c r="C23" s="5" t="n">
        <v>0.91</v>
      </c>
    </row>
    <row r="24" customFormat="false" ht="4.5" hidden="false" customHeight="true" outlineLevel="0" collapsed="false">
      <c r="B24" s="6"/>
      <c r="C24" s="6"/>
    </row>
    <row r="25" customFormat="false" ht="14.65" hidden="false" customHeight="false" outlineLevel="0" collapsed="false">
      <c r="A25" s="1" t="s">
        <v>11</v>
      </c>
      <c r="B25" s="4" t="n">
        <v>3333</v>
      </c>
      <c r="C25" s="4" t="n">
        <v>4444</v>
      </c>
    </row>
    <row r="26" customFormat="false" ht="14.65" hidden="false" customHeight="false" outlineLevel="0" collapsed="false">
      <c r="A26" s="1" t="s">
        <v>6</v>
      </c>
      <c r="B26" s="5" t="n">
        <v>0.045</v>
      </c>
      <c r="C26" s="5" t="n">
        <v>0.05</v>
      </c>
    </row>
    <row r="27" customFormat="false" ht="4.5" hidden="false" customHeight="true" outlineLevel="0" collapsed="false">
      <c r="B27" s="6"/>
      <c r="C27" s="6"/>
    </row>
    <row r="28" customFormat="false" ht="14.65" hidden="false" customHeight="false" outlineLevel="0" collapsed="false">
      <c r="A28" s="1" t="s">
        <v>12</v>
      </c>
      <c r="B28" s="5" t="n">
        <v>0.172</v>
      </c>
      <c r="C28" s="5" t="n">
        <v>0</v>
      </c>
      <c r="D28" s="6"/>
      <c r="E28" s="6"/>
      <c r="F28" s="6"/>
      <c r="G28" s="6"/>
    </row>
    <row r="29" customFormat="false" ht="14.65" hidden="false" customHeight="false" outlineLevel="0" collapsed="false">
      <c r="A29" s="1" t="s">
        <v>6</v>
      </c>
      <c r="B29" s="5" t="n">
        <v>0.01</v>
      </c>
      <c r="C29" s="5" t="n">
        <v>0</v>
      </c>
    </row>
    <row r="30" customFormat="false" ht="14.65" hidden="false" customHeight="false" outlineLevel="0" collapsed="false">
      <c r="A30" s="1" t="s">
        <v>13</v>
      </c>
      <c r="B30" s="4" t="n">
        <v>3937.5</v>
      </c>
      <c r="C30" s="4" t="n">
        <v>3937.5</v>
      </c>
    </row>
    <row r="31" customFormat="false" ht="14.65" hidden="false" customHeight="false" outlineLevel="0" collapsed="false">
      <c r="A31" s="1" t="s">
        <v>6</v>
      </c>
      <c r="B31" s="5" t="n">
        <v>0.01</v>
      </c>
      <c r="C31" s="5" t="n">
        <v>0.01</v>
      </c>
    </row>
    <row r="32" customFormat="false" ht="4.5" hidden="false" customHeight="true" outlineLevel="0" collapsed="false">
      <c r="B32" s="6"/>
      <c r="C32" s="6"/>
    </row>
    <row r="33" customFormat="false" ht="14.65" hidden="false" customHeight="false" outlineLevel="0" collapsed="false">
      <c r="A33" s="9" t="s">
        <v>14</v>
      </c>
      <c r="B33" s="5" t="n">
        <v>0.09</v>
      </c>
      <c r="C33" s="5" t="n">
        <v>0</v>
      </c>
    </row>
    <row r="34" customFormat="false" ht="14.65" hidden="false" customHeight="false" outlineLevel="0" collapsed="false">
      <c r="A34" s="9" t="s">
        <v>15</v>
      </c>
      <c r="B34" s="7" t="n">
        <v>1</v>
      </c>
      <c r="C34" s="7" t="n">
        <v>1</v>
      </c>
    </row>
    <row r="35" customFormat="false" ht="14.65" hidden="false" customHeight="false" outlineLevel="0" collapsed="false">
      <c r="B35" s="6"/>
      <c r="C35" s="6"/>
    </row>
    <row r="36" customFormat="false" ht="14.65" hidden="false" customHeight="false" outlineLevel="0" collapsed="false">
      <c r="A36" s="10" t="s">
        <v>16</v>
      </c>
      <c r="B36" s="11" t="n">
        <v>3333</v>
      </c>
      <c r="C36" s="11" t="n">
        <v>2888</v>
      </c>
      <c r="D36" s="12" t="n">
        <f aca="false">(B36+C36)/2</f>
        <v>3110.5</v>
      </c>
      <c r="E36" s="12"/>
      <c r="F36" s="12"/>
      <c r="G36" s="12"/>
    </row>
    <row r="37" customFormat="false" ht="14.65" hidden="false" customHeight="false" outlineLevel="0" collapsed="false">
      <c r="A37" s="1" t="s">
        <v>17</v>
      </c>
      <c r="B37" s="5" t="n">
        <v>0.025</v>
      </c>
      <c r="C37" s="5" t="n">
        <v>0.035</v>
      </c>
    </row>
    <row r="38" customFormat="false" ht="14.65" hidden="false" customHeight="false" outlineLevel="0" collapsed="false">
      <c r="B38" s="6"/>
      <c r="C38" s="6"/>
    </row>
    <row r="39" customFormat="false" ht="14.65" hidden="false" customHeight="false" outlineLevel="0" collapsed="false">
      <c r="B39" s="6"/>
      <c r="C39" s="6"/>
      <c r="D39" s="13"/>
      <c r="E39" s="14"/>
    </row>
    <row r="40" customFormat="false" ht="14.65" hidden="false" customHeight="false" outlineLevel="0" collapsed="false">
      <c r="A40" s="2"/>
      <c r="B40" s="15"/>
      <c r="C40" s="15"/>
      <c r="D40" s="15"/>
      <c r="E40" s="15"/>
      <c r="F40" s="15"/>
      <c r="G40" s="15"/>
    </row>
    <row r="41" customFormat="false" ht="14.65" hidden="false" customHeight="false" outlineLevel="0" collapsed="false">
      <c r="A41" s="10" t="s">
        <v>18</v>
      </c>
      <c r="B41" s="16" t="s">
        <v>19</v>
      </c>
      <c r="C41" s="16" t="s">
        <v>20</v>
      </c>
      <c r="D41" s="16" t="s">
        <v>21</v>
      </c>
      <c r="E41" s="16" t="s">
        <v>22</v>
      </c>
      <c r="F41" s="16" t="s">
        <v>23</v>
      </c>
      <c r="G41" s="16" t="s">
        <v>24</v>
      </c>
      <c r="H41" s="16" t="s">
        <v>25</v>
      </c>
      <c r="I41" s="16" t="s">
        <v>26</v>
      </c>
      <c r="J41" s="16" t="s">
        <v>27</v>
      </c>
      <c r="K41" s="16" t="s">
        <v>28</v>
      </c>
      <c r="L41" s="16" t="s">
        <v>29</v>
      </c>
      <c r="M41" s="16" t="s">
        <v>30</v>
      </c>
      <c r="N41" s="16" t="s">
        <v>31</v>
      </c>
      <c r="O41" s="16" t="s">
        <v>32</v>
      </c>
      <c r="P41" s="16" t="s">
        <v>33</v>
      </c>
      <c r="Q41" s="16" t="s">
        <v>34</v>
      </c>
      <c r="R41" s="16"/>
      <c r="S41" s="16"/>
    </row>
    <row r="42" customFormat="false" ht="14.65" hidden="false" customHeight="false" outlineLevel="0" collapsed="false">
      <c r="A42" s="17" t="n">
        <v>1</v>
      </c>
      <c r="B42" s="13" t="n">
        <f aca="false">$B$2</f>
        <v>999999</v>
      </c>
      <c r="C42" s="13" t="n">
        <f aca="false">IF((B42-(P42/2))*$B$3&gt;0,(B42-(P42/2))*$B$3,0)</f>
        <v>54390.0555</v>
      </c>
      <c r="D42" s="13" t="n">
        <f aca="false">IF($A42&gt;=B6,B5,0)</f>
        <v>0</v>
      </c>
      <c r="E42" s="13" t="n">
        <f aca="false">IF($A42&gt;=B11,B10,0)</f>
        <v>0</v>
      </c>
      <c r="F42" s="13" t="n">
        <f aca="false">IF($A42&gt;=B16,B15,0)</f>
        <v>0</v>
      </c>
      <c r="G42" s="13" t="n">
        <f aca="false">IF($A42&gt;=B21,B20,0)</f>
        <v>0</v>
      </c>
      <c r="H42" s="13" t="n">
        <f aca="false">$B$25</f>
        <v>3333</v>
      </c>
      <c r="I42" s="13" t="n">
        <f aca="false">MIN(((C42+D42+E42+F42+G42)*$B$28),($B$30*$B$28)*12*$B$34)</f>
        <v>8127</v>
      </c>
      <c r="J42" s="18" t="n">
        <f aca="false">MAX((MAX((C42-(801*$B$34)),0))+(D42*$B$8)+(E42*$B$13)+(F42*$B$18)+(G42*$B$23)-H42-I42,0)</f>
        <v>42129.0555</v>
      </c>
      <c r="K42" s="19" t="n">
        <f aca="false">IF($B$34=1,MAX(ROUNDDOWN(IF($J42&lt;=13469,(((($J42-8130)/10000)*933.7)+1400)*(($J42-8130)/10000),IF($J42&gt;13469,(((($J42-13469)/10000)*228.74)+2397)*(($J42-13469)/10000)+1014,0)),0),0),0)</f>
        <v>9762</v>
      </c>
      <c r="L42" s="19" t="n">
        <f aca="false">IF($B$34=2,MAX(ROUNDDOWN(IF(($J42/2)&lt;=13469,((((($J42/2)-8130)/10000)*933.7)+1400)*((($J42/2)-8130)/10000),IF(($J42/2)&gt;13469,((((($J42/2)-13469)/10000)*228.74)+2397)*((($J42/2)-13469)/10000)+1014,0)),0),0),0)*2</f>
        <v>0</v>
      </c>
      <c r="M42" s="13" t="n">
        <f aca="false">K42+L42</f>
        <v>9762</v>
      </c>
      <c r="N42" s="13" t="n">
        <f aca="false">IF($B$34=2,IF(M42&gt;1944,M42*0.055,0),IF(M42&gt;972,M42*0.055,0))</f>
        <v>536.91</v>
      </c>
      <c r="O42" s="13" t="n">
        <f aca="false">M42*$B$33</f>
        <v>878.58</v>
      </c>
      <c r="P42" s="13" t="n">
        <f aca="false">B36*12</f>
        <v>39996</v>
      </c>
      <c r="Q42" s="13" t="n">
        <f aca="false">B42+C42+D42+E42+F42+G42-H42-I42-M42-N42-O42-P42</f>
        <v>991755.5655</v>
      </c>
      <c r="R42" s="16"/>
      <c r="S42" s="16"/>
      <c r="T42" s="13"/>
      <c r="U42" s="13"/>
      <c r="V42" s="13"/>
      <c r="W42" s="13"/>
    </row>
    <row r="43" customFormat="false" ht="14.65" hidden="false" customHeight="false" outlineLevel="0" collapsed="false">
      <c r="A43" s="17" t="n">
        <v>2</v>
      </c>
      <c r="B43" s="13" t="n">
        <f aca="false">Q42</f>
        <v>991755.5655</v>
      </c>
      <c r="C43" s="13" t="n">
        <f aca="false">IF((B43-(P43/2))*$B$3&gt;0,(B43-(P43/2))*$B$3,0)</f>
        <v>53904.79766025</v>
      </c>
      <c r="D43" s="13" t="n">
        <f aca="false">IF(D42&gt;0,D42*(1+$B$7),IF(A43=$B$6,$B$5,0))</f>
        <v>0</v>
      </c>
      <c r="E43" s="13" t="n">
        <f aca="false">IF(E42&gt;0,E42*(1+$B$12),IF(A43=$B$11,$B$10,0))</f>
        <v>0</v>
      </c>
      <c r="F43" s="13" t="n">
        <f aca="false">IF(F42&gt;0,F42*(1+$B$17),IF(A43=$B$16,$B$15,0))</f>
        <v>0</v>
      </c>
      <c r="G43" s="13" t="n">
        <f aca="false">IF(G42&gt;0,G42*(1+$B$22),IF(A43=$B$21,$B$20,0))</f>
        <v>0</v>
      </c>
      <c r="H43" s="13" t="n">
        <f aca="false">H42*(1+$B$26)</f>
        <v>3482.985</v>
      </c>
      <c r="I43" s="13" t="n">
        <f aca="false">MIN(((C43+D43+E43+F43+G43)*$B$28*POWER((1+$B$29),A42)),($B$30*$B$28)*12*$B$34*POWER((1+$B$31),A42))</f>
        <v>8208.27</v>
      </c>
      <c r="J43" s="18" t="n">
        <f aca="false">MAX((MAX((C43-(801*$B$34)),0))+(D43*$B$8)+(E43*$B$13)+(F43*$B$18)+(G43*$B$23)-H43-I43,0)</f>
        <v>41412.54266025</v>
      </c>
      <c r="K43" s="19" t="n">
        <f aca="false">IF($B$34=1,MAX(ROUNDDOWN(IF($J43&lt;=13469,(((($J43-8130)/10000)*933.7)+1400)*(($J43-8130)/10000),IF($J43&gt;13469,(((($J43-13469)/10000)*228.74)+2397)*(($J43-13469)/10000)+1014,0)),0),0),0)</f>
        <v>9498</v>
      </c>
      <c r="L43" s="19" t="n">
        <f aca="false">IF($B$34=2,MAX(ROUNDDOWN(IF(($J43/2)&lt;=13469,((((($J43/2)-8130)/10000)*933.7)+1400)*((($J43/2)-8130)/10000),IF(($J43/2)&gt;13469,((((($J43/2)-13469)/10000)*228.74)+2397)*((($J43/2)-13469)/10000)+1014,0)),0),0),0)*2</f>
        <v>0</v>
      </c>
      <c r="M43" s="13" t="n">
        <f aca="false">K43+L43</f>
        <v>9498</v>
      </c>
      <c r="N43" s="13" t="n">
        <f aca="false">IF($B$34=2,IF(M43&gt;1944,M43*0.055,0),IF(M43&gt;972,M43*0.055,0))</f>
        <v>522.39</v>
      </c>
      <c r="O43" s="13" t="n">
        <f aca="false">M43*$B$33</f>
        <v>854.82</v>
      </c>
      <c r="P43" s="13" t="n">
        <f aca="false">P42*(1+$B$37)</f>
        <v>40995.9</v>
      </c>
      <c r="Q43" s="13" t="n">
        <f aca="false">B43+C43+D43+E43+F43+G43-H43-I43-M43-N43-O43-P43</f>
        <v>982097.99816025</v>
      </c>
      <c r="R43" s="16"/>
      <c r="S43" s="16"/>
      <c r="T43" s="13"/>
      <c r="U43" s="13"/>
      <c r="V43" s="13"/>
      <c r="W43" s="13"/>
    </row>
    <row r="44" customFormat="false" ht="14.65" hidden="false" customHeight="false" outlineLevel="0" collapsed="false">
      <c r="A44" s="17" t="n">
        <v>3</v>
      </c>
      <c r="B44" s="13" t="n">
        <f aca="false">Q43</f>
        <v>982097.99816025</v>
      </c>
      <c r="C44" s="13" t="n">
        <f aca="false">IF((B44-(P44/2))*$B$3&gt;0,(B44-(P44/2))*$B$3,0)</f>
        <v>53340.3617672689</v>
      </c>
      <c r="D44" s="13" t="n">
        <f aca="false">IF(D43&gt;0,D43*(1+$B$7),IF(A44=$B$6,$B$5,0))</f>
        <v>0</v>
      </c>
      <c r="E44" s="13" t="n">
        <f aca="false">IF(E43&gt;0,E43*(1+$B$12),IF(A44=$B$11,$B$10,0))</f>
        <v>0</v>
      </c>
      <c r="F44" s="13" t="n">
        <f aca="false">IF(F43&gt;0,F43*(1+$B$17),IF(A44=$B$16,$B$15,0))</f>
        <v>0</v>
      </c>
      <c r="G44" s="13" t="n">
        <f aca="false">IF(G43&gt;0,G43*(1+$B$22),IF(A44=$B$21,$B$20,0))</f>
        <v>0</v>
      </c>
      <c r="H44" s="13" t="n">
        <f aca="false">H43*(1+$B$26)</f>
        <v>3639.719325</v>
      </c>
      <c r="I44" s="13" t="n">
        <f aca="false">MIN(((C44+D44+E44+F44+G44)*$B$28*POWER((1+$B$29),A43)),($B$30*$B$28)*12*$B$34*POWER((1+$B$31),A43))</f>
        <v>8290.3527</v>
      </c>
      <c r="J44" s="18" t="n">
        <f aca="false">MAX((MAX((C44-(801*$B$34)),0))+(D44*$B$8)+(E44*$B$13)+(F44*$B$18)+(G44*$B$23)-H44-I44,0)</f>
        <v>40609.2897422689</v>
      </c>
      <c r="K44" s="19" t="n">
        <f aca="false">IF($B$34=1,MAX(ROUNDDOWN(IF($J44&lt;=13469,(((($J44-8130)/10000)*933.7)+1400)*(($J44-8130)/10000),IF($J44&gt;13469,(((($J44-13469)/10000)*228.74)+2397)*(($J44-13469)/10000)+1014,0)),0),0),0)</f>
        <v>9204</v>
      </c>
      <c r="L44" s="19" t="n">
        <f aca="false">IF($B$34=2,MAX(ROUNDDOWN(IF(($J44/2)&lt;=13469,((((($J44/2)-8130)/10000)*933.7)+1400)*((($J44/2)-8130)/10000),IF(($J44/2)&gt;13469,((((($J44/2)-13469)/10000)*228.74)+2397)*((($J44/2)-13469)/10000)+1014,0)),0),0),0)*2</f>
        <v>0</v>
      </c>
      <c r="M44" s="13" t="n">
        <f aca="false">K44+L44</f>
        <v>9204</v>
      </c>
      <c r="N44" s="13" t="n">
        <f aca="false">IF($B$34=2,IF(M44&gt;1944,M44*0.055,0),IF(M44&gt;972,M44*0.055,0))</f>
        <v>506.22</v>
      </c>
      <c r="O44" s="13" t="n">
        <f aca="false">M44*$B$33</f>
        <v>828.36</v>
      </c>
      <c r="P44" s="13" t="n">
        <f aca="false">P43*(1+$B$37)</f>
        <v>42020.7975</v>
      </c>
      <c r="Q44" s="13" t="n">
        <f aca="false">B44+C44+D44+E44+F44+G44-H44-I44-M44-N44-O44-P44</f>
        <v>970948.910402519</v>
      </c>
      <c r="R44" s="16"/>
      <c r="S44" s="16"/>
      <c r="T44" s="13"/>
      <c r="U44" s="13"/>
      <c r="V44" s="13"/>
      <c r="W44" s="13"/>
    </row>
    <row r="45" customFormat="false" ht="14.65" hidden="false" customHeight="false" outlineLevel="0" collapsed="false">
      <c r="A45" s="17" t="n">
        <v>4</v>
      </c>
      <c r="B45" s="13" t="n">
        <f aca="false">Q44</f>
        <v>970948.910402519</v>
      </c>
      <c r="C45" s="13" t="n">
        <f aca="false">IF((B45-(P45/2))*$B$3&gt;0,(B45-(P45/2))*$B$3,0)</f>
        <v>52692.4354684492</v>
      </c>
      <c r="D45" s="13" t="n">
        <f aca="false">IF(D44&gt;0,D44*(1+$B$7),IF(A45=$B$6,$B$5,0))</f>
        <v>0</v>
      </c>
      <c r="E45" s="13" t="n">
        <f aca="false">IF(E44&gt;0,E44*(1+$B$12),IF(A45=$B$11,$B$10,0))</f>
        <v>0</v>
      </c>
      <c r="F45" s="13" t="n">
        <f aca="false">IF(F44&gt;0,F44*(1+$B$17),IF(A45=$B$16,$B$15,0))</f>
        <v>0</v>
      </c>
      <c r="G45" s="13" t="n">
        <f aca="false">IF(G44&gt;0,G44*(1+$B$22),IF(A45=$B$21,$B$20,0))</f>
        <v>0</v>
      </c>
      <c r="H45" s="13" t="n">
        <f aca="false">H44*(1+$B$26)</f>
        <v>3803.506694625</v>
      </c>
      <c r="I45" s="13" t="n">
        <f aca="false">MIN(((C45+D45+E45+F45+G45)*$B$28*POWER((1+$B$29),A44)),($B$30*$B$28)*12*$B$34*POWER((1+$B$31),A44))</f>
        <v>8373.256227</v>
      </c>
      <c r="J45" s="18" t="n">
        <f aca="false">MAX((MAX((C45-(801*$B$34)),0))+(D45*$B$8)+(E45*$B$13)+(F45*$B$18)+(G45*$B$23)-H45-I45,0)</f>
        <v>39714.6725468242</v>
      </c>
      <c r="K45" s="19" t="n">
        <f aca="false">IF($B$34=1,MAX(ROUNDDOWN(IF($J45&lt;=13469,(((($J45-8130)/10000)*933.7)+1400)*(($J45-8130)/10000),IF($J45&gt;13469,(((($J45-13469)/10000)*228.74)+2397)*(($J45-13469)/10000)+1014,0)),0),0),0)</f>
        <v>8880</v>
      </c>
      <c r="L45" s="19" t="n">
        <f aca="false">IF($B$34=2,MAX(ROUNDDOWN(IF(($J45/2)&lt;=13469,((((($J45/2)-8130)/10000)*933.7)+1400)*((($J45/2)-8130)/10000),IF(($J45/2)&gt;13469,((((($J45/2)-13469)/10000)*228.74)+2397)*((($J45/2)-13469)/10000)+1014,0)),0),0),0)*2</f>
        <v>0</v>
      </c>
      <c r="M45" s="13" t="n">
        <f aca="false">K45+L45</f>
        <v>8880</v>
      </c>
      <c r="N45" s="13" t="n">
        <f aca="false">IF($B$34=2,IF(M45&gt;1944,M45*0.055,0),IF(M45&gt;972,M45*0.055,0))</f>
        <v>488.4</v>
      </c>
      <c r="O45" s="13" t="n">
        <f aca="false">M45*$B$33</f>
        <v>799.2</v>
      </c>
      <c r="P45" s="13" t="n">
        <f aca="false">P44*(1+$B$37)</f>
        <v>43071.3174375</v>
      </c>
      <c r="Q45" s="13" t="n">
        <f aca="false">B45+C45+D45+E45+F45+G45-H45-I45-M45-N45-O45-P45</f>
        <v>958225.665511843</v>
      </c>
      <c r="R45" s="16"/>
      <c r="S45" s="16"/>
      <c r="T45" s="13"/>
      <c r="U45" s="13"/>
      <c r="V45" s="13"/>
      <c r="W45" s="13"/>
    </row>
    <row r="46" customFormat="false" ht="14.65" hidden="false" customHeight="false" outlineLevel="0" collapsed="false">
      <c r="A46" s="17" t="n">
        <v>5</v>
      </c>
      <c r="B46" s="13" t="n">
        <f aca="false">Q45</f>
        <v>958225.665511843</v>
      </c>
      <c r="C46" s="13" t="n">
        <f aca="false">IF((B46-(P46/2))*$B$3&gt;0,(B46-(P46/2))*$B$3,0)</f>
        <v>51956.4146505444</v>
      </c>
      <c r="D46" s="13" t="n">
        <f aca="false">IF(D45&gt;0,D45*(1+$B$7),IF(A46=$B$6,$B$5,0))</f>
        <v>0</v>
      </c>
      <c r="E46" s="13" t="n">
        <f aca="false">IF(E45&gt;0,E45*(1+$B$12),IF(A46=$B$11,$B$10,0))</f>
        <v>0</v>
      </c>
      <c r="F46" s="13" t="n">
        <f aca="false">IF(F45&gt;0,F45*(1+$B$17),IF(A46=$B$16,$B$15,0))</f>
        <v>0</v>
      </c>
      <c r="G46" s="13" t="n">
        <f aca="false">IF(G45&gt;0,G45*(1+$B$22),IF(A46=$B$21,$B$20,0))</f>
        <v>0</v>
      </c>
      <c r="H46" s="13" t="n">
        <f aca="false">H45*(1+$B$26)</f>
        <v>3974.66449588312</v>
      </c>
      <c r="I46" s="13" t="n">
        <f aca="false">MIN(((C46+D46+E46+F46+G46)*$B$28*POWER((1+$B$29),A45)),($B$30*$B$28)*12*$B$34*POWER((1+$B$31),A45))</f>
        <v>8456.98878927</v>
      </c>
      <c r="J46" s="18" t="n">
        <f aca="false">MAX((MAX((C46-(801*$B$34)),0))+(D46*$B$8)+(E46*$B$13)+(F46*$B$18)+(G46*$B$23)-H46-I46,0)</f>
        <v>38723.7613653913</v>
      </c>
      <c r="K46" s="19" t="n">
        <f aca="false">IF($B$34=1,MAX(ROUNDDOWN(IF($J46&lt;=13469,(((($J46-8130)/10000)*933.7)+1400)*(($J46-8130)/10000),IF($J46&gt;13469,(((($J46-13469)/10000)*228.74)+2397)*(($J46-13469)/10000)+1014,0)),0),0),0)</f>
        <v>8526</v>
      </c>
      <c r="L46" s="19" t="n">
        <f aca="false">IF($B$34=2,MAX(ROUNDDOWN(IF(($J46/2)&lt;=13469,((((($J46/2)-8130)/10000)*933.7)+1400)*((($J46/2)-8130)/10000),IF(($J46/2)&gt;13469,((((($J46/2)-13469)/10000)*228.74)+2397)*((($J46/2)-13469)/10000)+1014,0)),0),0),0)*2</f>
        <v>0</v>
      </c>
      <c r="M46" s="13" t="n">
        <f aca="false">K46+L46</f>
        <v>8526</v>
      </c>
      <c r="N46" s="13" t="n">
        <f aca="false">IF($B$34=2,IF(M46&gt;1944,M46*0.055,0),IF(M46&gt;972,M46*0.055,0))</f>
        <v>468.93</v>
      </c>
      <c r="O46" s="13" t="n">
        <f aca="false">M46*$B$33</f>
        <v>767.34</v>
      </c>
      <c r="P46" s="13" t="n">
        <f aca="false">P45*(1+$B$37)</f>
        <v>44148.1003734375</v>
      </c>
      <c r="Q46" s="13" t="n">
        <f aca="false">B46+C46+D46+E46+F46+G46-H46-I46-M46-N46-O46-P46</f>
        <v>943840.056503797</v>
      </c>
      <c r="R46" s="16"/>
      <c r="S46" s="16"/>
      <c r="T46" s="13"/>
      <c r="U46" s="13"/>
      <c r="V46" s="13"/>
      <c r="W46" s="13"/>
    </row>
    <row r="47" customFormat="false" ht="14.65" hidden="false" customHeight="false" outlineLevel="0" collapsed="false">
      <c r="A47" s="17" t="n">
        <v>6</v>
      </c>
      <c r="B47" s="13" t="n">
        <f aca="false">Q46</f>
        <v>943840.056503797</v>
      </c>
      <c r="C47" s="13" t="n">
        <f aca="false">IF((B47-(P47/2))*$B$3&gt;0,(B47-(P47/2))*$B$3,0)</f>
        <v>51127.3856059638</v>
      </c>
      <c r="D47" s="13" t="n">
        <f aca="false">IF(D46&gt;0,D46*(1+$B$7),IF(A47=$B$6,$B$5,0))</f>
        <v>0</v>
      </c>
      <c r="E47" s="13" t="n">
        <f aca="false">IF(E46&gt;0,E46*(1+$B$12),IF(A47=$B$11,$B$10,0))</f>
        <v>0</v>
      </c>
      <c r="F47" s="13" t="n">
        <f aca="false">IF(F46&gt;0,F46*(1+$B$17),IF(A47=$B$16,$B$15,0))</f>
        <v>0</v>
      </c>
      <c r="G47" s="13" t="n">
        <f aca="false">IF(G46&gt;0,G46*(1+$B$22),IF(A47=$B$21,$B$20,0))</f>
        <v>0</v>
      </c>
      <c r="H47" s="13" t="n">
        <f aca="false">H46*(1+$B$26)</f>
        <v>4153.52439819787</v>
      </c>
      <c r="I47" s="13" t="n">
        <f aca="false">MIN(((C47+D47+E47+F47+G47)*$B$28*POWER((1+$B$29),A46)),($B$30*$B$28)*12*$B$34*POWER((1+$B$31),A46))</f>
        <v>8541.5586771627</v>
      </c>
      <c r="J47" s="18" t="n">
        <f aca="false">MAX((MAX((C47-(801*$B$34)),0))+(D47*$B$8)+(E47*$B$13)+(F47*$B$18)+(G47*$B$23)-H47-I47,0)</f>
        <v>37631.3025306032</v>
      </c>
      <c r="K47" s="19" t="n">
        <f aca="false">IF($B$34=1,MAX(ROUNDDOWN(IF($J47&lt;=13469,(((($J47-8130)/10000)*933.7)+1400)*(($J47-8130)/10000),IF($J47&gt;13469,(((($J47-13469)/10000)*228.74)+2397)*(($J47-13469)/10000)+1014,0)),0),0),0)</f>
        <v>8141</v>
      </c>
      <c r="L47" s="19" t="n">
        <f aca="false">IF($B$34=2,MAX(ROUNDDOWN(IF(($J47/2)&lt;=13469,((((($J47/2)-8130)/10000)*933.7)+1400)*((($J47/2)-8130)/10000),IF(($J47/2)&gt;13469,((((($J47/2)-13469)/10000)*228.74)+2397)*((($J47/2)-13469)/10000)+1014,0)),0),0),0)*2</f>
        <v>0</v>
      </c>
      <c r="M47" s="13" t="n">
        <f aca="false">K47+L47</f>
        <v>8141</v>
      </c>
      <c r="N47" s="13" t="n">
        <f aca="false">IF($B$34=2,IF(M47&gt;1944,M47*0.055,0),IF(M47&gt;972,M47*0.055,0))</f>
        <v>447.755</v>
      </c>
      <c r="O47" s="13" t="n">
        <f aca="false">M47*$B$33</f>
        <v>732.69</v>
      </c>
      <c r="P47" s="13" t="n">
        <f aca="false">P46*(1+$B$37)</f>
        <v>45251.8028827734</v>
      </c>
      <c r="Q47" s="13" t="n">
        <f aca="false">B47+C47+D47+E47+F47+G47-H47-I47-M47-N47-O47-P47</f>
        <v>927699.111151627</v>
      </c>
      <c r="R47" s="16"/>
      <c r="S47" s="16"/>
      <c r="T47" s="13"/>
      <c r="U47" s="13"/>
      <c r="V47" s="13"/>
      <c r="W47" s="13"/>
    </row>
    <row r="48" customFormat="false" ht="14.65" hidden="false" customHeight="false" outlineLevel="0" collapsed="false">
      <c r="A48" s="17" t="n">
        <v>7</v>
      </c>
      <c r="B48" s="13" t="n">
        <f aca="false">Q47</f>
        <v>927699.111151627</v>
      </c>
      <c r="C48" s="13" t="n">
        <f aca="false">IF((B48-(P48/2))*$B$3&gt;0,(B48-(P48/2))*$B$3,0)</f>
        <v>50200.1697006684</v>
      </c>
      <c r="D48" s="13" t="n">
        <f aca="false">IF(D47&gt;0,D47*(1+$B$7),IF(A48=$B$6,$B$5,0))</f>
        <v>0</v>
      </c>
      <c r="E48" s="13" t="n">
        <f aca="false">IF(E47&gt;0,E47*(1+$B$12),IF(A48=$B$11,$B$10,0))</f>
        <v>0</v>
      </c>
      <c r="F48" s="13" t="n">
        <f aca="false">IF(F47&gt;0,F47*(1+$B$17),IF(A48=$B$16,$B$15,0))</f>
        <v>0</v>
      </c>
      <c r="G48" s="13" t="n">
        <f aca="false">IF(G47&gt;0,G47*(1+$B$22),IF(A48=$B$21,$B$20,0))</f>
        <v>0</v>
      </c>
      <c r="H48" s="13" t="n">
        <f aca="false">H47*(1+$B$26)</f>
        <v>4340.43299611677</v>
      </c>
      <c r="I48" s="13" t="n">
        <f aca="false">MIN(((C48+D48+E48+F48+G48)*$B$28*POWER((1+$B$29),A47)),($B$30*$B$28)*12*$B$34*POWER((1+$B$31),A47))</f>
        <v>8626.97426393433</v>
      </c>
      <c r="J48" s="18" t="n">
        <f aca="false">MAX((MAX((C48-(801*$B$34)),0))+(D48*$B$8)+(E48*$B$13)+(F48*$B$18)+(G48*$B$23)-H48-I48,0)</f>
        <v>36431.7624406173</v>
      </c>
      <c r="K48" s="19" t="n">
        <f aca="false">IF($B$34=1,MAX(ROUNDDOWN(IF($J48&lt;=13469,(((($J48-8130)/10000)*933.7)+1400)*(($J48-8130)/10000),IF($J48&gt;13469,(((($J48-13469)/10000)*228.74)+2397)*(($J48-13469)/10000)+1014,0)),0),0),0)</f>
        <v>7724</v>
      </c>
      <c r="L48" s="19" t="n">
        <f aca="false">IF($B$34=2,MAX(ROUNDDOWN(IF(($J48/2)&lt;=13469,((((($J48/2)-8130)/10000)*933.7)+1400)*((($J48/2)-8130)/10000),IF(($J48/2)&gt;13469,((((($J48/2)-13469)/10000)*228.74)+2397)*((($J48/2)-13469)/10000)+1014,0)),0),0),0)*2</f>
        <v>0</v>
      </c>
      <c r="M48" s="13" t="n">
        <f aca="false">K48+L48</f>
        <v>7724</v>
      </c>
      <c r="N48" s="13" t="n">
        <f aca="false">IF($B$34=2,IF(M48&gt;1944,M48*0.055,0),IF(M48&gt;972,M48*0.055,0))</f>
        <v>424.82</v>
      </c>
      <c r="O48" s="13" t="n">
        <f aca="false">M48*$B$33</f>
        <v>695.16</v>
      </c>
      <c r="P48" s="13" t="n">
        <f aca="false">P47*(1+$B$37)</f>
        <v>46383.0979548428</v>
      </c>
      <c r="Q48" s="13" t="n">
        <f aca="false">B48+C48+D48+E48+F48+G48-H48-I48-M48-N48-O48-P48</f>
        <v>909704.795637401</v>
      </c>
      <c r="R48" s="16"/>
      <c r="S48" s="16"/>
      <c r="T48" s="13"/>
      <c r="U48" s="13"/>
      <c r="V48" s="13"/>
      <c r="W48" s="13"/>
    </row>
    <row r="49" customFormat="false" ht="14.65" hidden="false" customHeight="false" outlineLevel="0" collapsed="false">
      <c r="A49" s="17" t="n">
        <v>8</v>
      </c>
      <c r="B49" s="13" t="n">
        <f aca="false">Q48</f>
        <v>909704.795637401</v>
      </c>
      <c r="C49" s="13" t="n">
        <f aca="false">IF((B49-(P49/2))*$B$3&gt;0,(B49-(P49/2))*$B$3,0)</f>
        <v>49169.3069154227</v>
      </c>
      <c r="D49" s="13" t="n">
        <f aca="false">IF(D48&gt;0,D48*(1+$B$7),IF(A49=$B$6,$B$5,0))</f>
        <v>0</v>
      </c>
      <c r="E49" s="13" t="n">
        <f aca="false">IF(E48&gt;0,E48*(1+$B$12),IF(A49=$B$11,$B$10,0))</f>
        <v>0</v>
      </c>
      <c r="F49" s="13" t="n">
        <f aca="false">IF(F48&gt;0,F48*(1+$B$17),IF(A49=$B$16,$B$15,0))</f>
        <v>0</v>
      </c>
      <c r="G49" s="13" t="n">
        <f aca="false">IF(G48&gt;0,G48*(1+$B$22),IF(A49=$B$21,$B$20,0))</f>
        <v>0</v>
      </c>
      <c r="H49" s="13" t="n">
        <f aca="false">H48*(1+$B$26)</f>
        <v>4535.75248094202</v>
      </c>
      <c r="I49" s="13" t="n">
        <f aca="false">MIN(((C49+D49+E49+F49+G49)*$B$28*POWER((1+$B$29),A48)),($B$30*$B$28)*12*$B$34*POWER((1+$B$31),A48))</f>
        <v>8713.24400657367</v>
      </c>
      <c r="J49" s="18" t="n">
        <f aca="false">MAX((MAX((C49-(801*$B$34)),0))+(D49*$B$8)+(E49*$B$13)+(F49*$B$18)+(G49*$B$23)-H49-I49,0)</f>
        <v>35119.310427907</v>
      </c>
      <c r="K49" s="19" t="n">
        <f aca="false">IF($B$34=1,MAX(ROUNDDOWN(IF($J49&lt;=13469,(((($J49-8130)/10000)*933.7)+1400)*(($J49-8130)/10000),IF($J49&gt;13469,(((($J49-13469)/10000)*228.74)+2397)*(($J49-13469)/10000)+1014,0)),0),0),0)</f>
        <v>7275</v>
      </c>
      <c r="L49" s="19" t="n">
        <f aca="false">IF($B$34=2,MAX(ROUNDDOWN(IF(($J49/2)&lt;=13469,((((($J49/2)-8130)/10000)*933.7)+1400)*((($J49/2)-8130)/10000),IF(($J49/2)&gt;13469,((((($J49/2)-13469)/10000)*228.74)+2397)*((($J49/2)-13469)/10000)+1014,0)),0),0),0)*2</f>
        <v>0</v>
      </c>
      <c r="M49" s="13" t="n">
        <f aca="false">K49+L49</f>
        <v>7275</v>
      </c>
      <c r="N49" s="13" t="n">
        <f aca="false">IF($B$34=2,IF(M49&gt;1944,M49*0.055,0),IF(M49&gt;972,M49*0.055,0))</f>
        <v>400.125</v>
      </c>
      <c r="O49" s="13" t="n">
        <f aca="false">M49*$B$33</f>
        <v>654.75</v>
      </c>
      <c r="P49" s="13" t="n">
        <f aca="false">P48*(1+$B$37)</f>
        <v>47542.6754037138</v>
      </c>
      <c r="Q49" s="13" t="n">
        <f aca="false">B49+C49+D49+E49+F49+G49-H49-I49-M49-N49-O49-P49</f>
        <v>889752.555661594</v>
      </c>
      <c r="R49" s="16"/>
      <c r="S49" s="16"/>
      <c r="T49" s="13"/>
      <c r="U49" s="13"/>
      <c r="V49" s="13"/>
      <c r="W49" s="13"/>
    </row>
    <row r="50" customFormat="false" ht="14.65" hidden="false" customHeight="false" outlineLevel="0" collapsed="false">
      <c r="A50" s="17" t="n">
        <v>9</v>
      </c>
      <c r="B50" s="13" t="n">
        <f aca="false">Q49</f>
        <v>889752.555661594</v>
      </c>
      <c r="C50" s="13" t="n">
        <f aca="false">IF((B50-(P50/2))*$B$3&gt;0,(B50-(P50/2))*$B$3,0)</f>
        <v>48028.9748657041</v>
      </c>
      <c r="D50" s="13" t="n">
        <f aca="false">IF(D49&gt;0,D49*(1+$B$7),IF(A50=$B$6,$B$5,0))</f>
        <v>0</v>
      </c>
      <c r="E50" s="13" t="n">
        <f aca="false">IF(E49&gt;0,E49*(1+$B$12),IF(A50=$B$11,$B$10,0))</f>
        <v>0</v>
      </c>
      <c r="F50" s="13" t="n">
        <f aca="false">IF(F49&gt;0,F49*(1+$B$17),IF(A50=$B$16,$B$15,0))</f>
        <v>0</v>
      </c>
      <c r="G50" s="13" t="n">
        <f aca="false">IF(G49&gt;0,G49*(1+$B$22),IF(A50=$B$21,$B$20,0))</f>
        <v>0</v>
      </c>
      <c r="H50" s="13" t="n">
        <f aca="false">H49*(1+$B$26)</f>
        <v>4739.86134258441</v>
      </c>
      <c r="I50" s="13" t="n">
        <f aca="false">MIN(((C50+D50+E50+F50+G50)*$B$28*POWER((1+$B$29),A49)),($B$30*$B$28)*12*$B$34*POWER((1+$B$31),A49))</f>
        <v>8800.37644663941</v>
      </c>
      <c r="J50" s="18" t="n">
        <f aca="false">MAX((MAX((C50-(801*$B$34)),0))+(D50*$B$8)+(E50*$B$13)+(F50*$B$18)+(G50*$B$23)-H50-I50,0)</f>
        <v>33687.7370764803</v>
      </c>
      <c r="K50" s="19" t="n">
        <f aca="false">IF($B$34=1,MAX(ROUNDDOWN(IF($J50&lt;=13469,(((($J50-8130)/10000)*933.7)+1400)*(($J50-8130)/10000),IF($J50&gt;13469,(((($J50-13469)/10000)*228.74)+2397)*(($J50-13469)/10000)+1014,0)),0),0),0)</f>
        <v>6795</v>
      </c>
      <c r="L50" s="19" t="n">
        <f aca="false">IF($B$34=2,MAX(ROUNDDOWN(IF(($J50/2)&lt;=13469,((((($J50/2)-8130)/10000)*933.7)+1400)*((($J50/2)-8130)/10000),IF(($J50/2)&gt;13469,((((($J50/2)-13469)/10000)*228.74)+2397)*((($J50/2)-13469)/10000)+1014,0)),0),0),0)*2</f>
        <v>0</v>
      </c>
      <c r="M50" s="13" t="n">
        <f aca="false">K50+L50</f>
        <v>6795</v>
      </c>
      <c r="N50" s="13" t="n">
        <f aca="false">IF($B$34=2,IF(M50&gt;1944,M50*0.055,0),IF(M50&gt;972,M50*0.055,0))</f>
        <v>373.725</v>
      </c>
      <c r="O50" s="13" t="n">
        <f aca="false">M50*$B$33</f>
        <v>611.55</v>
      </c>
      <c r="P50" s="13" t="n">
        <f aca="false">P49*(1+$B$37)</f>
        <v>48731.2422888067</v>
      </c>
      <c r="Q50" s="13" t="n">
        <f aca="false">B50+C50+D50+E50+F50+G50-H50-I50-M50-N50-O50-P50</f>
        <v>867729.775449268</v>
      </c>
      <c r="R50" s="16"/>
      <c r="S50" s="16"/>
      <c r="T50" s="13"/>
      <c r="U50" s="13"/>
      <c r="V50" s="13"/>
      <c r="W50" s="13"/>
    </row>
    <row r="51" customFormat="false" ht="14.65" hidden="false" customHeight="false" outlineLevel="0" collapsed="false">
      <c r="A51" s="17" t="n">
        <v>10</v>
      </c>
      <c r="B51" s="13" t="n">
        <f aca="false">Q50</f>
        <v>867729.775449268</v>
      </c>
      <c r="C51" s="13" t="n">
        <f aca="false">IF((B51-(P51/2))*$B$3&gt;0,(B51-(P51/2))*$B$3,0)</f>
        <v>46772.9032645821</v>
      </c>
      <c r="D51" s="13" t="n">
        <f aca="false">IF(D50&gt;0,D50*(1+$B$7),IF(A51=$B$6,$B$5,0))</f>
        <v>0</v>
      </c>
      <c r="E51" s="13" t="n">
        <f aca="false">IF(E50&gt;0,E50*(1+$B$12),IF(A51=$B$11,$B$10,0))</f>
        <v>0</v>
      </c>
      <c r="F51" s="13" t="n">
        <f aca="false">IF(F50&gt;0,F50*(1+$B$17),IF(A51=$B$16,$B$15,0))</f>
        <v>0</v>
      </c>
      <c r="G51" s="13" t="n">
        <f aca="false">IF(G50&gt;0,G50*(1+$B$22),IF(A51=$B$21,$B$20,0))</f>
        <v>0</v>
      </c>
      <c r="H51" s="13" t="n">
        <f aca="false">H50*(1+$B$26)</f>
        <v>4953.15510300071</v>
      </c>
      <c r="I51" s="13" t="n">
        <f aca="false">MIN(((C51+D51+E51+F51+G51)*$B$28*POWER((1+$B$29),A50)),($B$30*$B$28)*12*$B$34*POWER((1+$B$31),A50))</f>
        <v>8798.63169932016</v>
      </c>
      <c r="J51" s="18" t="n">
        <f aca="false">MAX((MAX((C51-(801*$B$34)),0))+(D51*$B$8)+(E51*$B$13)+(F51*$B$18)+(G51*$B$23)-H51-I51,0)</f>
        <v>32220.1164622612</v>
      </c>
      <c r="K51" s="19" t="n">
        <f aca="false">IF($B$34=1,MAX(ROUNDDOWN(IF($J51&lt;=13469,(((($J51-8130)/10000)*933.7)+1400)*(($J51-8130)/10000),IF($J51&gt;13469,(((($J51-13469)/10000)*228.74)+2397)*(($J51-13469)/10000)+1014,0)),0),0),0)</f>
        <v>6312</v>
      </c>
      <c r="L51" s="19" t="n">
        <f aca="false">IF($B$34=2,MAX(ROUNDDOWN(IF(($J51/2)&lt;=13469,((((($J51/2)-8130)/10000)*933.7)+1400)*((($J51/2)-8130)/10000),IF(($J51/2)&gt;13469,((((($J51/2)-13469)/10000)*228.74)+2397)*((($J51/2)-13469)/10000)+1014,0)),0),0),0)*2</f>
        <v>0</v>
      </c>
      <c r="M51" s="13" t="n">
        <f aca="false">K51+L51</f>
        <v>6312</v>
      </c>
      <c r="N51" s="13" t="n">
        <f aca="false">IF($B$34=2,IF(M51&gt;1944,M51*0.055,0),IF(M51&gt;972,M51*0.055,0))</f>
        <v>347.16</v>
      </c>
      <c r="O51" s="13" t="n">
        <f aca="false">M51*$B$33</f>
        <v>568.08</v>
      </c>
      <c r="P51" s="13" t="n">
        <f aca="false">P50*(1+$B$37)</f>
        <v>49949.5233460268</v>
      </c>
      <c r="Q51" s="13" t="n">
        <f aca="false">B51+C51+D51+E51+F51+G51-H51-I51-M51-N51-O51-P51</f>
        <v>843574.128565502</v>
      </c>
      <c r="R51" s="16"/>
      <c r="S51" s="16"/>
      <c r="T51" s="13"/>
      <c r="U51" s="13"/>
      <c r="V51" s="13"/>
      <c r="W51" s="13"/>
    </row>
    <row r="52" customFormat="false" ht="14.65" hidden="false" customHeight="false" outlineLevel="0" collapsed="false">
      <c r="A52" s="17" t="n">
        <v>11</v>
      </c>
      <c r="B52" s="13" t="n">
        <f aca="false">Q51</f>
        <v>843574.128565502</v>
      </c>
      <c r="C52" s="13" t="n">
        <f aca="false">IF((B52-(P52/2))*$B$3&gt;0,(B52-(P52/2))*$B$3,0)</f>
        <v>45397.6123807118</v>
      </c>
      <c r="D52" s="13" t="n">
        <f aca="false">IF(D51&gt;0,D51*(1+$B$7),IF(A52=$B$6,$B$5,0))</f>
        <v>3333</v>
      </c>
      <c r="E52" s="13" t="n">
        <f aca="false">IF(E51&gt;0,E51*(1+$B$12),IF(A52=$B$11,$B$10,0))</f>
        <v>0</v>
      </c>
      <c r="F52" s="13" t="n">
        <f aca="false">IF(F51&gt;0,F51*(1+$B$17),IF(A52=$B$16,$B$15,0))</f>
        <v>0</v>
      </c>
      <c r="G52" s="13" t="n">
        <f aca="false">IF(G51&gt;0,G51*(1+$B$22),IF(A52=$B$21,$B$20,0))</f>
        <v>999</v>
      </c>
      <c r="H52" s="13" t="n">
        <f aca="false">H51*(1+$B$26)</f>
        <v>5176.04708263574</v>
      </c>
      <c r="I52" s="13" t="n">
        <f aca="false">MIN(((C52+D52+E52+F52+G52)*$B$28*POWER((1+$B$29),A51)),($B$30*$B$28)*12*$B$34*POWER((1+$B$31),A51))</f>
        <v>8977.26401321686</v>
      </c>
      <c r="J52" s="18" t="n">
        <f aca="false">MAX((MAX((C52-(801*$B$34)),0))+(D52*$B$8)+(E52*$B$13)+(F52*$B$18)+(G52*$B$23)-H52-I52,0)</f>
        <v>34775.3012848592</v>
      </c>
      <c r="K52" s="19" t="n">
        <f aca="false">IF($B$34=1,MAX(ROUNDDOWN(IF($J52&lt;=13469,(((($J52-8130)/10000)*933.7)+1400)*(($J52-8130)/10000),IF($J52&gt;13469,(((($J52-13469)/10000)*228.74)+2397)*(($J52-13469)/10000)+1014,0)),0),0),0)</f>
        <v>7159</v>
      </c>
      <c r="L52" s="19" t="n">
        <f aca="false">IF($B$34=2,MAX(ROUNDDOWN(IF(($J52/2)&lt;=13469,((((($J52/2)-8130)/10000)*933.7)+1400)*((($J52/2)-8130)/10000),IF(($J52/2)&gt;13469,((((($J52/2)-13469)/10000)*228.74)+2397)*((($J52/2)-13469)/10000)+1014,0)),0),0),0)*2</f>
        <v>0</v>
      </c>
      <c r="M52" s="13" t="n">
        <f aca="false">K52+L52</f>
        <v>7159</v>
      </c>
      <c r="N52" s="13" t="n">
        <f aca="false">IF($B$34=2,IF(M52&gt;1944,M52*0.055,0),IF(M52&gt;972,M52*0.055,0))</f>
        <v>393.745</v>
      </c>
      <c r="O52" s="13" t="n">
        <f aca="false">M52*$B$33</f>
        <v>644.31</v>
      </c>
      <c r="P52" s="13" t="n">
        <f aca="false">P51*(1+$B$37)</f>
        <v>51198.2614296775</v>
      </c>
      <c r="Q52" s="13" t="n">
        <f aca="false">B52+C52+D52+E52+F52+G52-H52-I52-M52-N52-O52-P52</f>
        <v>819755.113420684</v>
      </c>
      <c r="R52" s="16"/>
      <c r="S52" s="16"/>
      <c r="T52" s="13"/>
      <c r="U52" s="13"/>
      <c r="V52" s="13"/>
      <c r="W52" s="13"/>
    </row>
    <row r="53" customFormat="false" ht="14.65" hidden="false" customHeight="false" outlineLevel="0" collapsed="false">
      <c r="A53" s="17" t="n">
        <v>12</v>
      </c>
      <c r="B53" s="13" t="n">
        <f aca="false">Q52</f>
        <v>819755.113420684</v>
      </c>
      <c r="C53" s="13" t="n">
        <f aca="false">IF((B53-(P53/2))*$B$3&gt;0,(B53-(P53/2))*$B$3,0)</f>
        <v>44040.1382463076</v>
      </c>
      <c r="D53" s="13" t="n">
        <f aca="false">IF(D52&gt;0,D52*(1+$B$7),IF(A53=$B$6,$B$5,0))</f>
        <v>3366.33</v>
      </c>
      <c r="E53" s="13" t="n">
        <f aca="false">IF(E52&gt;0,E52*(1+$B$12),IF(A53=$B$11,$B$10,0))</f>
        <v>0</v>
      </c>
      <c r="F53" s="13" t="n">
        <f aca="false">IF(F52&gt;0,F52*(1+$B$17),IF(A53=$B$16,$B$15,0))</f>
        <v>0</v>
      </c>
      <c r="G53" s="13" t="n">
        <f aca="false">IF(G52&gt;0,G52*(1+$B$22),IF(A53=$B$21,$B$20,0))</f>
        <v>999</v>
      </c>
      <c r="H53" s="13" t="n">
        <f aca="false">H52*(1+$B$26)</f>
        <v>5408.96920135435</v>
      </c>
      <c r="I53" s="13" t="n">
        <f aca="false">MIN(((C53+D53+E53+F53+G53)*$B$28*POWER((1+$B$29),A52)),($B$30*$B$28)*12*$B$34*POWER((1+$B$31),A52))</f>
        <v>9067.03665334903</v>
      </c>
      <c r="J53" s="18" t="n">
        <f aca="false">MAX((MAX((C53-(801*$B$34)),0))+(D53*$B$8)+(E53*$B$13)+(F53*$B$18)+(G53*$B$23)-H53-I53,0)</f>
        <v>33128.4623916042</v>
      </c>
      <c r="K53" s="19" t="n">
        <f aca="false">IF($B$34=1,MAX(ROUNDDOWN(IF($J53&lt;=13469,(((($J53-8130)/10000)*933.7)+1400)*(($J53-8130)/10000),IF($J53&gt;13469,(((($J53-13469)/10000)*228.74)+2397)*(($J53-13469)/10000)+1014,0)),0),0),0)</f>
        <v>6610</v>
      </c>
      <c r="L53" s="19" t="n">
        <f aca="false">IF($B$34=2,MAX(ROUNDDOWN(IF(($J53/2)&lt;=13469,((((($J53/2)-8130)/10000)*933.7)+1400)*((($J53/2)-8130)/10000),IF(($J53/2)&gt;13469,((((($J53/2)-13469)/10000)*228.74)+2397)*((($J53/2)-13469)/10000)+1014,0)),0),0),0)*2</f>
        <v>0</v>
      </c>
      <c r="M53" s="13" t="n">
        <f aca="false">K53+L53</f>
        <v>6610</v>
      </c>
      <c r="N53" s="13" t="n">
        <f aca="false">IF($B$34=2,IF(M53&gt;1944,M53*0.055,0),IF(M53&gt;972,M53*0.055,0))</f>
        <v>363.55</v>
      </c>
      <c r="O53" s="13" t="n">
        <f aca="false">M53*$B$33</f>
        <v>594.9</v>
      </c>
      <c r="P53" s="13" t="n">
        <f aca="false">P52*(1+$B$37)</f>
        <v>52478.2179654194</v>
      </c>
      <c r="Q53" s="13" t="n">
        <f aca="false">B53+C53+D53+E53+F53+G53-H53-I53-M53-N53-O53-P53</f>
        <v>793637.907846869</v>
      </c>
      <c r="R53" s="16"/>
      <c r="S53" s="16"/>
      <c r="T53" s="13"/>
      <c r="U53" s="13"/>
      <c r="V53" s="13"/>
      <c r="W53" s="13"/>
    </row>
    <row r="54" customFormat="false" ht="14.65" hidden="false" customHeight="false" outlineLevel="0" collapsed="false">
      <c r="A54" s="17" t="n">
        <v>13</v>
      </c>
      <c r="B54" s="13" t="n">
        <f aca="false">Q53</f>
        <v>793637.907846869</v>
      </c>
      <c r="C54" s="13" t="n">
        <f aca="false">IF((B54-(P54/2))*$B$3&gt;0,(B54-(P54/2))*$B$3,0)</f>
        <v>42554.2265732473</v>
      </c>
      <c r="D54" s="13" t="n">
        <f aca="false">IF(D53&gt;0,D53*(1+$B$7),IF(A54=$B$6,$B$5,0))</f>
        <v>3399.9933</v>
      </c>
      <c r="E54" s="13" t="n">
        <f aca="false">IF(E53&gt;0,E53*(1+$B$12),IF(A54=$B$11,$B$10,0))</f>
        <v>0</v>
      </c>
      <c r="F54" s="13" t="n">
        <f aca="false">IF(F53&gt;0,F53*(1+$B$17),IF(A54=$B$16,$B$15,0))</f>
        <v>0</v>
      </c>
      <c r="G54" s="13" t="n">
        <f aca="false">IF(G53&gt;0,G53*(1+$B$22),IF(A54=$B$21,$B$20,0))</f>
        <v>999</v>
      </c>
      <c r="H54" s="13" t="n">
        <f aca="false">H53*(1+$B$26)</f>
        <v>5652.3728154153</v>
      </c>
      <c r="I54" s="13" t="n">
        <f aca="false">MIN(((C54+D54+E54+F54+G54)*$B$28*POWER((1+$B$29),A53)),($B$30*$B$28)*12*$B$34*POWER((1+$B$31),A53))</f>
        <v>9100.18690453596</v>
      </c>
      <c r="J54" s="18" t="n">
        <f aca="false">MAX((MAX((C54-(801*$B$34)),0))+(D54*$B$8)+(E54*$B$13)+(F54*$B$18)+(G54*$B$23)-H54-I54,0)</f>
        <v>31399.6601532961</v>
      </c>
      <c r="K54" s="19" t="n">
        <f aca="false">IF($B$34=1,MAX(ROUNDDOWN(IF($J54&lt;=13469,(((($J54-8130)/10000)*933.7)+1400)*(($J54-8130)/10000),IF($J54&gt;13469,(((($J54-13469)/10000)*228.74)+2397)*(($J54-13469)/10000)+1014,0)),0),0),0)</f>
        <v>6047</v>
      </c>
      <c r="L54" s="19" t="n">
        <f aca="false">IF($B$34=2,MAX(ROUNDDOWN(IF(($J54/2)&lt;=13469,((((($J54/2)-8130)/10000)*933.7)+1400)*((($J54/2)-8130)/10000),IF(($J54/2)&gt;13469,((((($J54/2)-13469)/10000)*228.74)+2397)*((($J54/2)-13469)/10000)+1014,0)),0),0),0)*2</f>
        <v>0</v>
      </c>
      <c r="M54" s="13" t="n">
        <f aca="false">K54+L54</f>
        <v>6047</v>
      </c>
      <c r="N54" s="13" t="n">
        <f aca="false">IF($B$34=2,IF(M54&gt;1944,M54*0.055,0),IF(M54&gt;972,M54*0.055,0))</f>
        <v>332.585</v>
      </c>
      <c r="O54" s="13" t="n">
        <f aca="false">M54*$B$33</f>
        <v>544.23</v>
      </c>
      <c r="P54" s="13" t="n">
        <f aca="false">P53*(1+$B$37)</f>
        <v>53790.1734145549</v>
      </c>
      <c r="Q54" s="13" t="n">
        <f aca="false">B54+C54+D54+E54+F54+G54-H54-I54-M54-N54-O54-P54</f>
        <v>765124.57958561</v>
      </c>
      <c r="R54" s="16"/>
      <c r="S54" s="16"/>
      <c r="T54" s="13"/>
      <c r="U54" s="13"/>
      <c r="V54" s="13"/>
      <c r="W54" s="13"/>
    </row>
    <row r="55" customFormat="false" ht="14.65" hidden="false" customHeight="false" outlineLevel="0" collapsed="false">
      <c r="A55" s="17" t="n">
        <v>14</v>
      </c>
      <c r="B55" s="13" t="n">
        <f aca="false">Q54</f>
        <v>765124.57958561</v>
      </c>
      <c r="C55" s="13" t="n">
        <f aca="false">IF((B55-(P55/2))*$B$3&gt;0,(B55-(P55/2))*$B$3,0)</f>
        <v>40934.4199219411</v>
      </c>
      <c r="D55" s="13" t="n">
        <f aca="false">IF(D54&gt;0,D54*(1+$B$7),IF(A55=$B$6,$B$5,0))</f>
        <v>3433.993233</v>
      </c>
      <c r="E55" s="13" t="n">
        <f aca="false">IF(E54&gt;0,E54*(1+$B$12),IF(A55=$B$11,$B$10,0))</f>
        <v>0</v>
      </c>
      <c r="F55" s="13" t="n">
        <f aca="false">IF(F54&gt;0,F54*(1+$B$17),IF(A55=$B$16,$B$15,0))</f>
        <v>0</v>
      </c>
      <c r="G55" s="13" t="n">
        <f aca="false">IF(G54&gt;0,G54*(1+$B$22),IF(A55=$B$21,$B$20,0))</f>
        <v>999</v>
      </c>
      <c r="H55" s="13" t="n">
        <f aca="false">H54*(1+$B$26)</f>
        <v>5906.72959210898</v>
      </c>
      <c r="I55" s="13" t="n">
        <f aca="false">MIN(((C55+D55+E55+F55+G55)*$B$28*POWER((1+$B$29),A54)),($B$30*$B$28)*12*$B$34*POWER((1+$B$31),A54))</f>
        <v>8880.76386671204</v>
      </c>
      <c r="J55" s="18" t="n">
        <f aca="false">MAX((MAX((C55-(801*$B$34)),0))+(D55*$B$8)+(E55*$B$13)+(F55*$B$18)+(G55*$B$23)-H55-I55,0)</f>
        <v>29778.9196961201</v>
      </c>
      <c r="K55" s="19" t="n">
        <f aca="false">IF($B$34=1,MAX(ROUNDDOWN(IF($J55&lt;=13469,(((($J55-8130)/10000)*933.7)+1400)*(($J55-8130)/10000),IF($J55&gt;13469,(((($J55-13469)/10000)*228.74)+2397)*(($J55-13469)/10000)+1014,0)),0),0),0)</f>
        <v>5531</v>
      </c>
      <c r="L55" s="19" t="n">
        <f aca="false">IF($B$34=2,MAX(ROUNDDOWN(IF(($J55/2)&lt;=13469,((((($J55/2)-8130)/10000)*933.7)+1400)*((($J55/2)-8130)/10000),IF(($J55/2)&gt;13469,((((($J55/2)-13469)/10000)*228.74)+2397)*((($J55/2)-13469)/10000)+1014,0)),0),0),0)*2</f>
        <v>0</v>
      </c>
      <c r="M55" s="13" t="n">
        <f aca="false">K55+L55</f>
        <v>5531</v>
      </c>
      <c r="N55" s="13" t="n">
        <f aca="false">IF($B$34=2,IF(M55&gt;1944,M55*0.055,0),IF(M55&gt;972,M55*0.055,0))</f>
        <v>304.205</v>
      </c>
      <c r="O55" s="13" t="n">
        <f aca="false">M55*$B$33</f>
        <v>497.79</v>
      </c>
      <c r="P55" s="13" t="n">
        <f aca="false">P54*(1+$B$37)</f>
        <v>55134.9277499188</v>
      </c>
      <c r="Q55" s="13" t="n">
        <f aca="false">B55+C55+D55+E55+F55+G55-H55-I55-M55-N55-O55-P55</f>
        <v>734236.576531811</v>
      </c>
      <c r="R55" s="16"/>
      <c r="S55" s="16"/>
      <c r="T55" s="13"/>
      <c r="U55" s="13"/>
      <c r="V55" s="13"/>
      <c r="W55" s="13"/>
    </row>
    <row r="56" customFormat="false" ht="14.65" hidden="false" customHeight="false" outlineLevel="0" collapsed="false">
      <c r="A56" s="17" t="n">
        <v>15</v>
      </c>
      <c r="B56" s="13" t="n">
        <f aca="false">Q55</f>
        <v>734236.576531811</v>
      </c>
      <c r="C56" s="13" t="n">
        <f aca="false">IF((B56-(P56/2))*$B$3&gt;0,(B56-(P56/2))*$B$3,0)</f>
        <v>39181.8858963288</v>
      </c>
      <c r="D56" s="13" t="n">
        <f aca="false">IF(D55&gt;0,D55*(1+$B$7),IF(A56=$B$6,$B$5,0))</f>
        <v>3468.33316533</v>
      </c>
      <c r="E56" s="13" t="n">
        <f aca="false">IF(E55&gt;0,E55*(1+$B$12),IF(A56=$B$11,$B$10,0))</f>
        <v>0</v>
      </c>
      <c r="F56" s="13" t="n">
        <f aca="false">IF(F55&gt;0,F55*(1+$B$17),IF(A56=$B$16,$B$15,0))</f>
        <v>0</v>
      </c>
      <c r="G56" s="13" t="n">
        <f aca="false">IF(G55&gt;0,G55*(1+$B$22),IF(A56=$B$21,$B$20,0))</f>
        <v>999</v>
      </c>
      <c r="H56" s="13" t="n">
        <f aca="false">H55*(1+$B$26)</f>
        <v>6172.53242375389</v>
      </c>
      <c r="I56" s="13" t="n">
        <f aca="false">MIN(((C56+D56+E56+F56+G56)*$B$28*POWER((1+$B$29),A55)),($B$30*$B$28)*12*$B$34*POWER((1+$B$31),A55))</f>
        <v>8629.86809916594</v>
      </c>
      <c r="J56" s="18" t="n">
        <f aca="false">MAX((MAX((C56-(801*$B$34)),0))+(D56*$B$8)+(E56*$B$13)+(F56*$B$18)+(G56*$B$23)-H56-I56,0)</f>
        <v>28045.818538739</v>
      </c>
      <c r="K56" s="19" t="n">
        <f aca="false">IF($B$34=1,MAX(ROUNDDOWN(IF($J56&lt;=13469,(((($J56-8130)/10000)*933.7)+1400)*(($J56-8130)/10000),IF($J56&gt;13469,(((($J56-13469)/10000)*228.74)+2397)*(($J56-13469)/10000)+1014,0)),0),0),0)</f>
        <v>4994</v>
      </c>
      <c r="L56" s="19" t="n">
        <f aca="false">IF($B$34=2,MAX(ROUNDDOWN(IF(($J56/2)&lt;=13469,((((($J56/2)-8130)/10000)*933.7)+1400)*((($J56/2)-8130)/10000),IF(($J56/2)&gt;13469,((((($J56/2)-13469)/10000)*228.74)+2397)*((($J56/2)-13469)/10000)+1014,0)),0),0),0)*2</f>
        <v>0</v>
      </c>
      <c r="M56" s="13" t="n">
        <f aca="false">K56+L56</f>
        <v>4994</v>
      </c>
      <c r="N56" s="13" t="n">
        <f aca="false">IF($B$34=2,IF(M56&gt;1944,M56*0.055,0),IF(M56&gt;972,M56*0.055,0))</f>
        <v>274.67</v>
      </c>
      <c r="O56" s="13" t="n">
        <f aca="false">M56*$B$33</f>
        <v>449.46</v>
      </c>
      <c r="P56" s="13" t="n">
        <f aca="false">P55*(1+$B$37)</f>
        <v>56513.3009436667</v>
      </c>
      <c r="Q56" s="13" t="n">
        <f aca="false">B56+C56+D56+E56+F56+G56-H56-I56-M56-N56-O56-P56</f>
        <v>700851.964126884</v>
      </c>
      <c r="R56" s="16"/>
      <c r="S56" s="16"/>
      <c r="T56" s="13"/>
      <c r="U56" s="13"/>
      <c r="V56" s="13"/>
      <c r="W56" s="13"/>
    </row>
    <row r="57" customFormat="false" ht="14.65" hidden="false" customHeight="false" outlineLevel="0" collapsed="false">
      <c r="A57" s="17" t="n">
        <v>16</v>
      </c>
      <c r="B57" s="13" t="n">
        <f aca="false">Q56</f>
        <v>700851.964126884</v>
      </c>
      <c r="C57" s="13" t="n">
        <f aca="false">IF((B57-(P57/2))*$B$3&gt;0,(B57-(P57/2))*$B$3,0)</f>
        <v>37289.8338053256</v>
      </c>
      <c r="D57" s="13" t="n">
        <f aca="false">IF(D56&gt;0,D56*(1+$B$7),IF(A57=$B$6,$B$5,0))</f>
        <v>3503.0164969833</v>
      </c>
      <c r="E57" s="13" t="n">
        <f aca="false">IF(E56&gt;0,E56*(1+$B$12),IF(A57=$B$11,$B$10,0))</f>
        <v>0</v>
      </c>
      <c r="F57" s="13" t="n">
        <f aca="false">IF(F56&gt;0,F56*(1+$B$17),IF(A57=$B$16,$B$15,0))</f>
        <v>0</v>
      </c>
      <c r="G57" s="13" t="n">
        <f aca="false">IF(G56&gt;0,G56*(1+$B$22),IF(A57=$B$21,$B$20,0))</f>
        <v>999</v>
      </c>
      <c r="H57" s="13" t="n">
        <f aca="false">H56*(1+$B$26)</f>
        <v>6450.29638282281</v>
      </c>
      <c r="I57" s="13" t="n">
        <f aca="false">MIN(((C57+D57+E57+F57+G57)*$B$28*POWER((1+$B$29),A56)),($B$30*$B$28)*12*$B$34*POWER((1+$B$31),A56))</f>
        <v>8345.27501561356</v>
      </c>
      <c r="J57" s="18" t="n">
        <f aca="false">MAX((MAX((C57-(801*$B$34)),0))+(D57*$B$8)+(E57*$B$13)+(F57*$B$18)+(G57*$B$23)-H57-I57,0)</f>
        <v>26195.2789038726</v>
      </c>
      <c r="K57" s="19" t="n">
        <f aca="false">IF($B$34=1,MAX(ROUNDDOWN(IF($J57&lt;=13469,(((($J57-8130)/10000)*933.7)+1400)*(($J57-8130)/10000),IF($J57&gt;13469,(((($J57-13469)/10000)*228.74)+2397)*(($J57-13469)/10000)+1014,0)),0),0),0)</f>
        <v>4434</v>
      </c>
      <c r="L57" s="19" t="n">
        <f aca="false">IF($B$34=2,MAX(ROUNDDOWN(IF(($J57/2)&lt;=13469,((((($J57/2)-8130)/10000)*933.7)+1400)*((($J57/2)-8130)/10000),IF(($J57/2)&gt;13469,((((($J57/2)-13469)/10000)*228.74)+2397)*((($J57/2)-13469)/10000)+1014,0)),0),0),0)*2</f>
        <v>0</v>
      </c>
      <c r="M57" s="13" t="n">
        <f aca="false">K57+L57</f>
        <v>4434</v>
      </c>
      <c r="N57" s="13" t="n">
        <f aca="false">IF($B$34=2,IF(M57&gt;1944,M57*0.055,0),IF(M57&gt;972,M57*0.055,0))</f>
        <v>243.87</v>
      </c>
      <c r="O57" s="13" t="n">
        <f aca="false">M57*$B$33</f>
        <v>399.06</v>
      </c>
      <c r="P57" s="13" t="n">
        <f aca="false">P56*(1+$B$37)</f>
        <v>57926.1334672584</v>
      </c>
      <c r="Q57" s="13" t="n">
        <f aca="false">B57+C57+D57+E57+F57+G57-H57-I57-M57-N57-O57-P57</f>
        <v>664845.179563498</v>
      </c>
      <c r="R57" s="16"/>
      <c r="S57" s="16"/>
      <c r="T57" s="13"/>
      <c r="U57" s="13"/>
      <c r="V57" s="13"/>
      <c r="W57" s="13"/>
    </row>
    <row r="58" customFormat="false" ht="14.65" hidden="false" customHeight="false" outlineLevel="0" collapsed="false">
      <c r="A58" s="17" t="n">
        <v>17</v>
      </c>
      <c r="B58" s="13" t="n">
        <f aca="false">Q57</f>
        <v>664845.179563498</v>
      </c>
      <c r="C58" s="13" t="n">
        <f aca="false">IF((B58-(P58/2))*$B$3&gt;0,(B58-(P58/2))*$B$3,0)</f>
        <v>35251.2710069648</v>
      </c>
      <c r="D58" s="13" t="n">
        <f aca="false">IF(D57&gt;0,D57*(1+$B$7),IF(A58=$B$6,$B$5,0))</f>
        <v>3538.04666195313</v>
      </c>
      <c r="E58" s="13" t="n">
        <f aca="false">IF(E57&gt;0,E57*(1+$B$12),IF(A58=$B$11,$B$10,0))</f>
        <v>0</v>
      </c>
      <c r="F58" s="13" t="n">
        <f aca="false">IF(F57&gt;0,F57*(1+$B$17),IF(A58=$B$16,$B$15,0))</f>
        <v>0</v>
      </c>
      <c r="G58" s="13" t="n">
        <f aca="false">IF(G57&gt;0,G57*(1+$B$22),IF(A58=$B$21,$B$20,0))</f>
        <v>999</v>
      </c>
      <c r="H58" s="13" t="n">
        <f aca="false">H57*(1+$B$26)</f>
        <v>6740.55972004984</v>
      </c>
      <c r="I58" s="13" t="n">
        <f aca="false">MIN(((C58+D58+E58+F58+G58)*$B$28*POWER((1+$B$29),A57)),($B$30*$B$28)*12*$B$34*POWER((1+$B$31),A57))</f>
        <v>8024.64823795431</v>
      </c>
      <c r="J58" s="18" t="n">
        <f aca="false">MAX((MAX((C58-(801*$B$34)),0))+(D58*$B$8)+(E58*$B$13)+(F58*$B$18)+(G58*$B$23)-H58-I58,0)</f>
        <v>24222.1097109138</v>
      </c>
      <c r="K58" s="19" t="n">
        <f aca="false">IF($B$34=1,MAX(ROUNDDOWN(IF($J58&lt;=13469,(((($J58-8130)/10000)*933.7)+1400)*(($J58-8130)/10000),IF($J58&gt;13469,(((($J58-13469)/10000)*228.74)+2397)*(($J58-13469)/10000)+1014,0)),0),0),0)</f>
        <v>3856</v>
      </c>
      <c r="L58" s="19" t="n">
        <f aca="false">IF($B$34=2,MAX(ROUNDDOWN(IF(($J58/2)&lt;=13469,((((($J58/2)-8130)/10000)*933.7)+1400)*((($J58/2)-8130)/10000),IF(($J58/2)&gt;13469,((((($J58/2)-13469)/10000)*228.74)+2397)*((($J58/2)-13469)/10000)+1014,0)),0),0),0)*2</f>
        <v>0</v>
      </c>
      <c r="M58" s="13" t="n">
        <f aca="false">K58+L58</f>
        <v>3856</v>
      </c>
      <c r="N58" s="13" t="n">
        <f aca="false">IF($B$34=2,IF(M58&gt;1944,M58*0.055,0),IF(M58&gt;972,M58*0.055,0))</f>
        <v>212.08</v>
      </c>
      <c r="O58" s="13" t="n">
        <f aca="false">M58*$B$33</f>
        <v>347.04</v>
      </c>
      <c r="P58" s="13" t="n">
        <f aca="false">P57*(1+$B$37)</f>
        <v>59374.2868039399</v>
      </c>
      <c r="Q58" s="13" t="n">
        <f aca="false">B58+C58+D58+E58+F58+G58-H58-I58-M58-N58-O58-P58</f>
        <v>626078.882470472</v>
      </c>
      <c r="R58" s="16"/>
      <c r="S58" s="16"/>
      <c r="T58" s="13"/>
      <c r="U58" s="13"/>
      <c r="V58" s="13"/>
      <c r="W58" s="13"/>
    </row>
    <row r="59" customFormat="false" ht="14.65" hidden="false" customHeight="false" outlineLevel="0" collapsed="false">
      <c r="A59" s="17" t="n">
        <v>18</v>
      </c>
      <c r="B59" s="13" t="n">
        <f aca="false">Q58</f>
        <v>626078.882470472</v>
      </c>
      <c r="C59" s="13" t="n">
        <f aca="false">IF((B59-(P59/2))*$B$3&gt;0,(B59-(P59/2))*$B$3,0)</f>
        <v>33058.5506068316</v>
      </c>
      <c r="D59" s="13" t="n">
        <f aca="false">IF(D58&gt;0,D58*(1+$B$7),IF(A59=$B$6,$B$5,0))</f>
        <v>3573.42712857267</v>
      </c>
      <c r="E59" s="13" t="n">
        <f aca="false">IF(E58&gt;0,E58*(1+$B$12),IF(A59=$B$11,$B$10,0))</f>
        <v>0</v>
      </c>
      <c r="F59" s="13" t="n">
        <f aca="false">IF(F58&gt;0,F58*(1+$B$17),IF(A59=$B$16,$B$15,0))</f>
        <v>0</v>
      </c>
      <c r="G59" s="13" t="n">
        <f aca="false">IF(G58&gt;0,G58*(1+$B$22),IF(A59=$B$21,$B$20,0))</f>
        <v>999</v>
      </c>
      <c r="H59" s="13" t="n">
        <f aca="false">H58*(1+$B$26)</f>
        <v>7043.88490745208</v>
      </c>
      <c r="I59" s="13" t="n">
        <f aca="false">MIN(((C59+D59+E59+F59+G59)*$B$28*POWER((1+$B$29),A58)),($B$30*$B$28)*12*$B$34*POWER((1+$B$31),A58))</f>
        <v>7665.44379449692</v>
      </c>
      <c r="J59" s="18" t="n">
        <f aca="false">MAX((MAX((C59-(801*$B$34)),0))+(D59*$B$8)+(E59*$B$13)+(F59*$B$18)+(G59*$B$23)-H59-I59,0)</f>
        <v>22120.6490334553</v>
      </c>
      <c r="K59" s="19" t="n">
        <f aca="false">IF($B$34=1,MAX(ROUNDDOWN(IF($J59&lt;=13469,(((($J59-8130)/10000)*933.7)+1400)*(($J59-8130)/10000),IF($J59&gt;13469,(((($J59-13469)/10000)*228.74)+2397)*(($J59-13469)/10000)+1014,0)),0),0),0)</f>
        <v>3259</v>
      </c>
      <c r="L59" s="19" t="n">
        <f aca="false">IF($B$34=2,MAX(ROUNDDOWN(IF(($J59/2)&lt;=13469,((((($J59/2)-8130)/10000)*933.7)+1400)*((($J59/2)-8130)/10000),IF(($J59/2)&gt;13469,((((($J59/2)-13469)/10000)*228.74)+2397)*((($J59/2)-13469)/10000)+1014,0)),0),0),0)*2</f>
        <v>0</v>
      </c>
      <c r="M59" s="13" t="n">
        <f aca="false">K59+L59</f>
        <v>3259</v>
      </c>
      <c r="N59" s="13" t="n">
        <f aca="false">IF($B$34=2,IF(M59&gt;1944,M59*0.055,0),IF(M59&gt;972,M59*0.055,0))</f>
        <v>179.245</v>
      </c>
      <c r="O59" s="13" t="n">
        <f aca="false">M59*$B$33</f>
        <v>293.31</v>
      </c>
      <c r="P59" s="13" t="n">
        <f aca="false">P58*(1+$B$37)</f>
        <v>60858.6439740383</v>
      </c>
      <c r="Q59" s="13" t="n">
        <f aca="false">B59+C59+D59+E59+F59+G59-H59-I59-M59-N59-O59-P59</f>
        <v>584410.332529889</v>
      </c>
      <c r="R59" s="16"/>
      <c r="S59" s="16"/>
      <c r="T59" s="13"/>
      <c r="U59" s="13"/>
      <c r="V59" s="13"/>
      <c r="W59" s="13"/>
    </row>
    <row r="60" customFormat="false" ht="14.65" hidden="false" customHeight="false" outlineLevel="0" collapsed="false">
      <c r="A60" s="17" t="n">
        <v>19</v>
      </c>
      <c r="B60" s="13" t="n">
        <f aca="false">Q59</f>
        <v>584410.332529889</v>
      </c>
      <c r="C60" s="13" t="n">
        <f aca="false">IF((B60-(P60/2))*$B$3&gt;0,(B60-(P60/2))*$B$3,0)</f>
        <v>30703.7254008723</v>
      </c>
      <c r="D60" s="13" t="n">
        <f aca="false">IF(D59&gt;0,D59*(1+$B$7),IF(A60=$B$6,$B$5,0))</f>
        <v>3609.16139985839</v>
      </c>
      <c r="E60" s="13" t="n">
        <f aca="false">IF(E59&gt;0,E59*(1+$B$12),IF(A60=$B$11,$B$10,0))</f>
        <v>0</v>
      </c>
      <c r="F60" s="13" t="n">
        <f aca="false">IF(F59&gt;0,F59*(1+$B$17),IF(A60=$B$16,$B$15,0))</f>
        <v>0</v>
      </c>
      <c r="G60" s="13" t="n">
        <f aca="false">IF(G59&gt;0,G59*(1+$B$22),IF(A60=$B$21,$B$20,0))</f>
        <v>999</v>
      </c>
      <c r="H60" s="13" t="n">
        <f aca="false">H59*(1+$B$26)</f>
        <v>7360.85972828742</v>
      </c>
      <c r="I60" s="13" t="n">
        <f aca="false">MIN(((C60+D60+E60+F60+G60)*$B$28*POWER((1+$B$29),A59)),($B$30*$B$28)*12*$B$34*POWER((1+$B$31),A59))</f>
        <v>7264.97457244949</v>
      </c>
      <c r="J60" s="18" t="n">
        <f aca="false">MAX((MAX((C60-(801*$B$34)),0))+(D60*$B$8)+(E60*$B$13)+(F60*$B$18)+(G60*$B$23)-H60-I60,0)</f>
        <v>19885.0524999938</v>
      </c>
      <c r="K60" s="19" t="n">
        <f aca="false">IF($B$34=1,MAX(ROUNDDOWN(IF($J60&lt;=13469,(((($J60-8130)/10000)*933.7)+1400)*(($J60-8130)/10000),IF($J60&gt;13469,(((($J60-13469)/10000)*228.74)+2397)*(($J60-13469)/10000)+1014,0)),0),0),0)</f>
        <v>2646</v>
      </c>
      <c r="L60" s="19" t="n">
        <f aca="false">IF($B$34=2,MAX(ROUNDDOWN(IF(($J60/2)&lt;=13469,((((($J60/2)-8130)/10000)*933.7)+1400)*((($J60/2)-8130)/10000),IF(($J60/2)&gt;13469,((((($J60/2)-13469)/10000)*228.74)+2397)*((($J60/2)-13469)/10000)+1014,0)),0),0),0)*2</f>
        <v>0</v>
      </c>
      <c r="M60" s="13" t="n">
        <f aca="false">K60+L60</f>
        <v>2646</v>
      </c>
      <c r="N60" s="13" t="n">
        <f aca="false">IF($B$34=2,IF(M60&gt;1944,M60*0.055,0),IF(M60&gt;972,M60*0.055,0))</f>
        <v>145.53</v>
      </c>
      <c r="O60" s="13" t="n">
        <f aca="false">M60*$B$33</f>
        <v>238.14</v>
      </c>
      <c r="P60" s="13" t="n">
        <f aca="false">P59*(1+$B$37)</f>
        <v>62380.1100733893</v>
      </c>
      <c r="Q60" s="13" t="n">
        <f aca="false">B60+C60+D60+E60+F60+G60-H60-I60-M60-N60-O60-P60</f>
        <v>539686.604956493</v>
      </c>
      <c r="R60" s="16"/>
      <c r="S60" s="16"/>
      <c r="T60" s="13"/>
      <c r="U60" s="13"/>
      <c r="V60" s="13"/>
      <c r="W60" s="13"/>
    </row>
    <row r="61" customFormat="false" ht="14.65" hidden="false" customHeight="false" outlineLevel="0" collapsed="false">
      <c r="A61" s="17" t="n">
        <v>20</v>
      </c>
      <c r="B61" s="13" t="n">
        <f aca="false">Q60</f>
        <v>539686.604956493</v>
      </c>
      <c r="C61" s="13" t="n">
        <f aca="false">IF((B61-(P61/2))*$B$3&gt;0,(B61-(P61/2))*$B$3,0)</f>
        <v>28178.2823191854</v>
      </c>
      <c r="D61" s="13" t="n">
        <f aca="false">IF(D60&gt;0,D60*(1+$B$7),IF(A61=$B$6,$B$5,0))</f>
        <v>3645.25301385698</v>
      </c>
      <c r="E61" s="13" t="n">
        <f aca="false">IF(E60&gt;0,E60*(1+$B$12),IF(A61=$B$11,$B$10,0))</f>
        <v>0</v>
      </c>
      <c r="F61" s="13" t="n">
        <f aca="false">IF(F60&gt;0,F60*(1+$B$17),IF(A61=$B$16,$B$15,0))</f>
        <v>0</v>
      </c>
      <c r="G61" s="13" t="n">
        <f aca="false">IF(G60&gt;0,G60*(1+$B$22),IF(A61=$B$21,$B$20,0))</f>
        <v>999</v>
      </c>
      <c r="H61" s="13" t="n">
        <f aca="false">H60*(1+$B$26)</f>
        <v>7692.09841606036</v>
      </c>
      <c r="I61" s="13" t="n">
        <f aca="false">MIN(((C61+D61+E61+F61+G61)*$B$28*POWER((1+$B$29),A60)),($B$30*$B$28)*12*$B$34*POWER((1+$B$31),A60))</f>
        <v>6820.35017848078</v>
      </c>
      <c r="J61" s="18" t="n">
        <f aca="false">MAX((MAX((C61-(801*$B$34)),0))+(D61*$B$8)+(E61*$B$13)+(F61*$B$18)+(G61*$B$23)-H61-I61,0)</f>
        <v>17509.0867385013</v>
      </c>
      <c r="K61" s="19" t="n">
        <f aca="false">IF($B$34=1,MAX(ROUNDDOWN(IF($J61&lt;=13469,(((($J61-8130)/10000)*933.7)+1400)*(($J61-8130)/10000),IF($J61&gt;13469,(((($J61-13469)/10000)*228.74)+2397)*(($J61-13469)/10000)+1014,0)),0),0),0)</f>
        <v>2019</v>
      </c>
      <c r="L61" s="19" t="n">
        <f aca="false">IF($B$34=2,MAX(ROUNDDOWN(IF(($J61/2)&lt;=13469,((((($J61/2)-8130)/10000)*933.7)+1400)*((($J61/2)-8130)/10000),IF(($J61/2)&gt;13469,((((($J61/2)-13469)/10000)*228.74)+2397)*((($J61/2)-13469)/10000)+1014,0)),0),0),0)*2</f>
        <v>0</v>
      </c>
      <c r="M61" s="13" t="n">
        <f aca="false">K61+L61</f>
        <v>2019</v>
      </c>
      <c r="N61" s="13" t="n">
        <f aca="false">IF($B$34=2,IF(M61&gt;1944,M61*0.055,0),IF(M61&gt;972,M61*0.055,0))</f>
        <v>111.045</v>
      </c>
      <c r="O61" s="13" t="n">
        <f aca="false">M61*$B$33</f>
        <v>181.71</v>
      </c>
      <c r="P61" s="13" t="n">
        <f aca="false">P60*(1+$B$37)</f>
        <v>63939.612825224</v>
      </c>
      <c r="Q61" s="13" t="n">
        <f aca="false">B61+C61+D61+E61+F61+G61-H61-I61-M61-N61-O61-P61</f>
        <v>491745.323869771</v>
      </c>
      <c r="R61" s="16"/>
      <c r="S61" s="16"/>
      <c r="T61" s="13"/>
      <c r="U61" s="13"/>
      <c r="V61" s="13"/>
      <c r="W61" s="13"/>
    </row>
    <row r="62" customFormat="false" ht="14.65" hidden="false" customHeight="false" outlineLevel="0" collapsed="false">
      <c r="A62" s="17" t="n">
        <v>21</v>
      </c>
      <c r="B62" s="13" t="n">
        <f aca="false">Q61</f>
        <v>491745.323869771</v>
      </c>
      <c r="C62" s="13" t="n">
        <f aca="false">IF((B62-(P62/2))*$B$3&gt;0,(B62-(P62/2))*$B$3,0)</f>
        <v>25473.1831124748</v>
      </c>
      <c r="D62" s="13" t="n">
        <f aca="false">IF(D61&gt;0,D61*(1+$B$7),IF(A62=$B$6,$B$5,0))</f>
        <v>3681.70554399555</v>
      </c>
      <c r="E62" s="13" t="n">
        <f aca="false">IF(E61&gt;0,E61*(1+$B$12),IF(A62=$B$11,$B$10,0))</f>
        <v>0</v>
      </c>
      <c r="F62" s="13" t="n">
        <f aca="false">IF(F61&gt;0,F61*(1+$B$17),IF(A62=$B$16,$B$15,0))</f>
        <v>0</v>
      </c>
      <c r="G62" s="13" t="n">
        <f aca="false">IF(G61&gt;0,G61*(1+$B$22),IF(A62=$B$21,$B$20,0))</f>
        <v>999</v>
      </c>
      <c r="H62" s="13" t="n">
        <f aca="false">H61*(1+$B$26)</f>
        <v>8038.24284478307</v>
      </c>
      <c r="I62" s="13" t="n">
        <f aca="false">MIN(((C62+D62+E62+F62+G62)*$B$28*POWER((1+$B$29),A61)),($B$30*$B$28)*12*$B$34*POWER((1+$B$31),A61))</f>
        <v>6328.47763194392</v>
      </c>
      <c r="J62" s="18" t="n">
        <f aca="false">MAX((MAX((C62-(801*$B$34)),0))+(D62*$B$8)+(E62*$B$13)+(F62*$B$18)+(G62*$B$23)-H62-I62,0)</f>
        <v>14986.1681797434</v>
      </c>
      <c r="K62" s="19" t="n">
        <f aca="false">IF($B$34=1,MAX(ROUNDDOWN(IF($J62&lt;=13469,(((($J62-8130)/10000)*933.7)+1400)*(($J62-8130)/10000),IF($J62&gt;13469,(((($J62-13469)/10000)*228.74)+2397)*(($J62-13469)/10000)+1014,0)),0),0),0)</f>
        <v>1382</v>
      </c>
      <c r="L62" s="19" t="n">
        <f aca="false">IF($B$34=2,MAX(ROUNDDOWN(IF(($J62/2)&lt;=13469,((((($J62/2)-8130)/10000)*933.7)+1400)*((($J62/2)-8130)/10000),IF(($J62/2)&gt;13469,((((($J62/2)-13469)/10000)*228.74)+2397)*((($J62/2)-13469)/10000)+1014,0)),0),0),0)*2</f>
        <v>0</v>
      </c>
      <c r="M62" s="13" t="n">
        <f aca="false">K62+L62</f>
        <v>1382</v>
      </c>
      <c r="N62" s="13" t="n">
        <f aca="false">IF($B$34=2,IF(M62&gt;1944,M62*0.055,0),IF(M62&gt;972,M62*0.055,0))</f>
        <v>76.01</v>
      </c>
      <c r="O62" s="13" t="n">
        <f aca="false">M62*$B$33</f>
        <v>124.38</v>
      </c>
      <c r="P62" s="13" t="n">
        <f aca="false">P61*(1+$B$37)</f>
        <v>65538.1031458546</v>
      </c>
      <c r="Q62" s="13" t="n">
        <f aca="false">B62+C62+D62+E62+F62+G62-H62-I62-M62-N62-O62-P62</f>
        <v>440411.998903659</v>
      </c>
      <c r="R62" s="16"/>
      <c r="S62" s="16"/>
      <c r="T62" s="13"/>
      <c r="U62" s="13"/>
      <c r="V62" s="13"/>
      <c r="W62" s="13"/>
    </row>
    <row r="63" customFormat="false" ht="14.65" hidden="false" customHeight="false" outlineLevel="0" collapsed="false">
      <c r="A63" s="17" t="n">
        <v>22</v>
      </c>
      <c r="B63" s="13" t="n">
        <f aca="false">Q62</f>
        <v>440411.998903659</v>
      </c>
      <c r="C63" s="13" t="n">
        <f aca="false">IF((B63-(P63/2))*$B$3&gt;0,(B63-(P63/2))*$B$3,0)</f>
        <v>22578.7165177982</v>
      </c>
      <c r="D63" s="13" t="n">
        <f aca="false">IF(D62&gt;0,D62*(1+$B$7),IF(A63=$B$6,$B$5,0))</f>
        <v>3718.5225994355</v>
      </c>
      <c r="E63" s="13" t="n">
        <f aca="false">IF(E62&gt;0,E62*(1+$B$12),IF(A63=$B$11,$B$10,0))</f>
        <v>4444</v>
      </c>
      <c r="F63" s="13" t="n">
        <f aca="false">IF(F62&gt;0,F62*(1+$B$17),IF(A63=$B$16,$B$15,0))</f>
        <v>1111</v>
      </c>
      <c r="G63" s="13" t="n">
        <f aca="false">IF(G62&gt;0,G62*(1+$B$22),IF(A63=$B$21,$B$20,0))</f>
        <v>999</v>
      </c>
      <c r="H63" s="13" t="n">
        <f aca="false">H62*(1+$B$26)</f>
        <v>8399.96377279831</v>
      </c>
      <c r="I63" s="13" t="n">
        <f aca="false">MIN(((C63+D63+E63+F63+G63)*$B$28*POWER((1+$B$29),A62)),($B$30*$B$28)*12*$B$34*POWER((1+$B$31),A62))</f>
        <v>6963.52359878296</v>
      </c>
      <c r="J63" s="18" t="n">
        <f aca="false">MAX((MAX((C63-(801*$B$34)),0))+(D63*$B$8)+(E63*$B$13)+(F63*$B$18)+(G63*$B$23)-H63-I63,0)</f>
        <v>16686.7517456524</v>
      </c>
      <c r="K63" s="19" t="n">
        <f aca="false">IF($B$34=1,MAX(ROUNDDOWN(IF($J63&lt;=13469,(((($J63-8130)/10000)*933.7)+1400)*(($J63-8130)/10000),IF($J63&gt;13469,(((($J63-13469)/10000)*228.74)+2397)*(($J63-13469)/10000)+1014,0)),0),0),0)</f>
        <v>1808</v>
      </c>
      <c r="L63" s="19" t="n">
        <f aca="false">IF($B$34=2,MAX(ROUNDDOWN(IF(($J63/2)&lt;=13469,((((($J63/2)-8130)/10000)*933.7)+1400)*((($J63/2)-8130)/10000),IF(($J63/2)&gt;13469,((((($J63/2)-13469)/10000)*228.74)+2397)*((($J63/2)-13469)/10000)+1014,0)),0),0),0)*2</f>
        <v>0</v>
      </c>
      <c r="M63" s="13" t="n">
        <f aca="false">K63+L63</f>
        <v>1808</v>
      </c>
      <c r="N63" s="13" t="n">
        <f aca="false">IF($B$34=2,IF(M63&gt;1944,M63*0.055,0),IF(M63&gt;972,M63*0.055,0))</f>
        <v>99.44</v>
      </c>
      <c r="O63" s="13" t="n">
        <f aca="false">M63*$B$33</f>
        <v>162.72</v>
      </c>
      <c r="P63" s="13" t="n">
        <f aca="false">P62*(1+$B$37)</f>
        <v>67176.555724501</v>
      </c>
      <c r="Q63" s="13" t="n">
        <f aca="false">B63+C63+D63+E63+F63+G63-H63-I63-M63-N63-O63-P63</f>
        <v>388653.034924811</v>
      </c>
      <c r="R63" s="16"/>
      <c r="S63" s="16"/>
      <c r="T63" s="13"/>
      <c r="U63" s="13"/>
      <c r="V63" s="13"/>
      <c r="W63" s="13"/>
    </row>
    <row r="64" customFormat="false" ht="14.65" hidden="false" customHeight="false" outlineLevel="0" collapsed="false">
      <c r="A64" s="17" t="n">
        <v>23</v>
      </c>
      <c r="B64" s="13" t="n">
        <f aca="false">Q63</f>
        <v>388653.034924811</v>
      </c>
      <c r="C64" s="13" t="n">
        <f aca="false">IF((B64-(P64/2))*$B$3&gt;0,(B64-(P64/2))*$B$3,0)</f>
        <v>19659.4902814382</v>
      </c>
      <c r="D64" s="13" t="n">
        <f aca="false">IF(D63&gt;0,D63*(1+$B$7),IF(A64=$B$6,$B$5,0))</f>
        <v>3755.70782542986</v>
      </c>
      <c r="E64" s="13" t="n">
        <f aca="false">IF(E63&gt;0,E63*(1+$B$12),IF(A64=$B$11,$B$10,0))</f>
        <v>4488.44</v>
      </c>
      <c r="F64" s="13" t="n">
        <f aca="false">IF(F63&gt;0,F63*(1+$B$17),IF(A64=$B$16,$B$15,0))</f>
        <v>1111</v>
      </c>
      <c r="G64" s="13" t="n">
        <f aca="false">IF(G63&gt;0,G63*(1+$B$22),IF(A64=$B$21,$B$20,0))</f>
        <v>999</v>
      </c>
      <c r="H64" s="13" t="n">
        <f aca="false">H63*(1+$B$26)</f>
        <v>8777.96214257423</v>
      </c>
      <c r="I64" s="13" t="n">
        <f aca="false">MIN(((C64+D64+E64+F64+G64)*$B$28*POWER((1+$B$29),A63)),($B$30*$B$28)*12*$B$34*POWER((1+$B$31),A63))</f>
        <v>6425.65363399625</v>
      </c>
      <c r="J64" s="18" t="n">
        <f aca="false">MAX((MAX((C64-(801*$B$34)),0))+(D64*$B$8)+(E64*$B$13)+(F64*$B$18)+(G64*$B$23)-H64-I64,0)</f>
        <v>14009.0223302976</v>
      </c>
      <c r="K64" s="19" t="n">
        <f aca="false">IF($B$34=1,MAX(ROUNDDOWN(IF($J64&lt;=13469,(((($J64-8130)/10000)*933.7)+1400)*(($J64-8130)/10000),IF($J64&gt;13469,(((($J64-13469)/10000)*228.74)+2397)*(($J64-13469)/10000)+1014,0)),0),0),0)</f>
        <v>1144</v>
      </c>
      <c r="L64" s="19" t="n">
        <f aca="false">IF($B$34=2,MAX(ROUNDDOWN(IF(($J64/2)&lt;=13469,((((($J64/2)-8130)/10000)*933.7)+1400)*((($J64/2)-8130)/10000),IF(($J64/2)&gt;13469,((((($J64/2)-13469)/10000)*228.74)+2397)*((($J64/2)-13469)/10000)+1014,0)),0),0),0)*2</f>
        <v>0</v>
      </c>
      <c r="M64" s="13" t="n">
        <f aca="false">K64+L64</f>
        <v>1144</v>
      </c>
      <c r="N64" s="13" t="n">
        <f aca="false">IF($B$34=2,IF(M64&gt;1944,M64*0.055,0),IF(M64&gt;972,M64*0.055,0))</f>
        <v>62.92</v>
      </c>
      <c r="O64" s="13" t="n">
        <f aca="false">M64*$B$33</f>
        <v>102.96</v>
      </c>
      <c r="P64" s="13" t="n">
        <f aca="false">P63*(1+$B$37)</f>
        <v>68855.9696176135</v>
      </c>
      <c r="Q64" s="13" t="n">
        <f aca="false">B64+C64+D64+E64+F64+G64-H64-I64-M64-N64-O64-P64</f>
        <v>333297.207637495</v>
      </c>
      <c r="R64" s="16"/>
      <c r="S64" s="16"/>
      <c r="T64" s="13"/>
      <c r="U64" s="13"/>
      <c r="V64" s="13"/>
      <c r="W64" s="13"/>
    </row>
    <row r="65" customFormat="false" ht="14.65" hidden="false" customHeight="false" outlineLevel="0" collapsed="false">
      <c r="A65" s="17" t="n">
        <v>24</v>
      </c>
      <c r="B65" s="13" t="n">
        <f aca="false">Q64</f>
        <v>333297.207637495</v>
      </c>
      <c r="C65" s="13" t="n">
        <f aca="false">IF((B65-(P65/2))*$B$3&gt;0,(B65-(P65/2))*$B$3,0)</f>
        <v>16539.47303807</v>
      </c>
      <c r="D65" s="13" t="n">
        <f aca="false">IF(D64&gt;0,D64*(1+$B$7),IF(A65=$B$6,$B$5,0))</f>
        <v>3793.26490368415</v>
      </c>
      <c r="E65" s="13" t="n">
        <f aca="false">IF(E64&gt;0,E64*(1+$B$12),IF(A65=$B$11,$B$10,0))</f>
        <v>4533.3244</v>
      </c>
      <c r="F65" s="13" t="n">
        <f aca="false">IF(F64&gt;0,F64*(1+$B$17),IF(A65=$B$16,$B$15,0))</f>
        <v>1111</v>
      </c>
      <c r="G65" s="13" t="n">
        <f aca="false">IF(G64&gt;0,G64*(1+$B$22),IF(A65=$B$21,$B$20,0))</f>
        <v>999</v>
      </c>
      <c r="H65" s="13" t="n">
        <f aca="false">H64*(1+$B$26)</f>
        <v>9172.97043899007</v>
      </c>
      <c r="I65" s="13" t="n">
        <f aca="false">MIN(((C65+D65+E65+F65+G65)*$B$28*POWER((1+$B$29),A64)),($B$30*$B$28)*12*$B$34*POWER((1+$B$31),A64))</f>
        <v>5833.08896855499</v>
      </c>
      <c r="J65" s="18" t="n">
        <f aca="false">MAX((MAX((C65-(801*$B$34)),0))+(D65*$B$8)+(E65*$B$13)+(F65*$B$18)+(G65*$B$23)-H65-I65,0)</f>
        <v>11169.0029342091</v>
      </c>
      <c r="K65" s="19" t="n">
        <f aca="false">IF($B$34=1,MAX(ROUNDDOWN(IF($J65&lt;=13469,(((($J65-8130)/10000)*933.7)+1400)*(($J65-8130)/10000),IF($J65&gt;13469,(((($J65-13469)/10000)*228.74)+2397)*(($J65-13469)/10000)+1014,0)),0),0),0)</f>
        <v>511</v>
      </c>
      <c r="L65" s="19" t="n">
        <f aca="false">IF($B$34=2,MAX(ROUNDDOWN(IF(($J65/2)&lt;=13469,((((($J65/2)-8130)/10000)*933.7)+1400)*((($J65/2)-8130)/10000),IF(($J65/2)&gt;13469,((((($J65/2)-13469)/10000)*228.74)+2397)*((($J65/2)-13469)/10000)+1014,0)),0),0),0)*2</f>
        <v>0</v>
      </c>
      <c r="M65" s="13" t="n">
        <f aca="false">K65+L65</f>
        <v>511</v>
      </c>
      <c r="N65" s="13" t="n">
        <f aca="false">IF($B$34=2,IF(M65&gt;1944,M65*0.055,0),IF(M65&gt;972,M65*0.055,0))</f>
        <v>0</v>
      </c>
      <c r="O65" s="13" t="n">
        <f aca="false">M65*$B$33</f>
        <v>45.99</v>
      </c>
      <c r="P65" s="13" t="n">
        <f aca="false">P64*(1+$B$37)</f>
        <v>70577.3688580538</v>
      </c>
      <c r="Q65" s="13" t="n">
        <f aca="false">B65+C65+D65+E65+F65+G65-H65-I65-M65-N65-O65-P65</f>
        <v>274132.85171365</v>
      </c>
      <c r="R65" s="16"/>
      <c r="S65" s="16"/>
      <c r="T65" s="13"/>
      <c r="U65" s="13"/>
      <c r="V65" s="13"/>
      <c r="W65" s="13"/>
    </row>
    <row r="66" customFormat="false" ht="14.65" hidden="false" customHeight="false" outlineLevel="0" collapsed="false">
      <c r="A66" s="17" t="n">
        <v>25</v>
      </c>
      <c r="B66" s="13" t="n">
        <f aca="false">Q65</f>
        <v>274132.85171365</v>
      </c>
      <c r="C66" s="13" t="n">
        <f aca="false">IF((B66-(P66/2))*$B$3&gt;0,(B66-(P66/2))*$B$3,0)</f>
        <v>13206.8882346513</v>
      </c>
      <c r="D66" s="13" t="n">
        <f aca="false">IF(D65&gt;0,D65*(1+$B$7),IF(A66=$B$6,$B$5,0))</f>
        <v>3831.197552721</v>
      </c>
      <c r="E66" s="13" t="n">
        <f aca="false">IF(E65&gt;0,E65*(1+$B$12),IF(A66=$B$11,$B$10,0))</f>
        <v>4578.657644</v>
      </c>
      <c r="F66" s="13" t="n">
        <f aca="false">IF(F65&gt;0,F65*(1+$B$17),IF(A66=$B$16,$B$15,0))</f>
        <v>1111</v>
      </c>
      <c r="G66" s="13" t="n">
        <f aca="false">IF(G65&gt;0,G65*(1+$B$22),IF(A66=$B$21,$B$20,0))</f>
        <v>999</v>
      </c>
      <c r="H66" s="13" t="n">
        <f aca="false">H65*(1+$B$26)</f>
        <v>9585.75410874462</v>
      </c>
      <c r="I66" s="13" t="n">
        <f aca="false">MIN(((C66+D66+E66+F66+G66)*$B$28*POWER((1+$B$29),A65)),($B$30*$B$28)*12*$B$34*POWER((1+$B$31),A65))</f>
        <v>5181.78693584216</v>
      </c>
      <c r="J66" s="18" t="n">
        <f aca="false">MAX((MAX((C66-(801*$B$34)),0))+(D66*$B$8)+(E66*$B$13)+(F66*$B$18)+(G66*$B$23)-H66-I66,0)</f>
        <v>8158.20238678554</v>
      </c>
      <c r="K66" s="19" t="n">
        <f aca="false">IF($B$34=1,MAX(ROUNDDOWN(IF($J66&lt;=13469,(((($J66-8130)/10000)*933.7)+1400)*(($J66-8130)/10000),IF($J66&gt;13469,(((($J66-13469)/10000)*228.74)+2397)*(($J66-13469)/10000)+1014,0)),0),0),0)</f>
        <v>3</v>
      </c>
      <c r="L66" s="19" t="n">
        <f aca="false">IF($B$34=2,MAX(ROUNDDOWN(IF(($J66/2)&lt;=13469,((((($J66/2)-8130)/10000)*933.7)+1400)*((($J66/2)-8130)/10000),IF(($J66/2)&gt;13469,((((($J66/2)-13469)/10000)*228.74)+2397)*((($J66/2)-13469)/10000)+1014,0)),0),0),0)*2</f>
        <v>0</v>
      </c>
      <c r="M66" s="13" t="n">
        <f aca="false">K66+L66</f>
        <v>3</v>
      </c>
      <c r="N66" s="13" t="n">
        <f aca="false">IF($B$34=2,IF(M66&gt;1944,M66*0.055,0),IF(M66&gt;972,M66*0.055,0))</f>
        <v>0</v>
      </c>
      <c r="O66" s="13" t="n">
        <f aca="false">M66*$B$33</f>
        <v>0.27</v>
      </c>
      <c r="P66" s="13" t="n">
        <f aca="false">P65*(1+$B$37)</f>
        <v>72341.8030795052</v>
      </c>
      <c r="Q66" s="13" t="n">
        <f aca="false">B66+C66+D66+E66+F66+G66-H66-I66-M66-N66-O66-P66</f>
        <v>210746.981020931</v>
      </c>
      <c r="R66" s="16"/>
      <c r="S66" s="16"/>
      <c r="T66" s="13"/>
      <c r="U66" s="13"/>
      <c r="V66" s="13"/>
      <c r="W66" s="13"/>
    </row>
    <row r="67" customFormat="false" ht="14.65" hidden="false" customHeight="false" outlineLevel="0" collapsed="false">
      <c r="A67" s="17" t="n">
        <v>26</v>
      </c>
      <c r="B67" s="13" t="n">
        <f aca="false">Q66</f>
        <v>210746.981020931</v>
      </c>
      <c r="C67" s="13" t="n">
        <f aca="false">IF((B67-(P67/2))*$B$3&gt;0,(B67-(P67/2))*$B$3,0)</f>
        <v>9638.78528531898</v>
      </c>
      <c r="D67" s="13" t="n">
        <f aca="false">IF(D66&gt;0,D66*(1+$B$7),IF(A67=$B$6,$B$5,0))</f>
        <v>3869.50952824821</v>
      </c>
      <c r="E67" s="13" t="n">
        <f aca="false">IF(E66&gt;0,E66*(1+$B$12),IF(A67=$B$11,$B$10,0))</f>
        <v>4624.44422044</v>
      </c>
      <c r="F67" s="13" t="n">
        <f aca="false">IF(F66&gt;0,F66*(1+$B$17),IF(A67=$B$16,$B$15,0))</f>
        <v>1111</v>
      </c>
      <c r="G67" s="13" t="n">
        <f aca="false">IF(G66&gt;0,G66*(1+$B$22),IF(A67=$B$21,$B$20,0))</f>
        <v>999</v>
      </c>
      <c r="H67" s="13" t="n">
        <f aca="false">H66*(1+$B$26)</f>
        <v>10017.1130436381</v>
      </c>
      <c r="I67" s="13" t="n">
        <f aca="false">MIN(((C67+D67+E67+F67+G67)*$B$28*POWER((1+$B$29),A66)),($B$30*$B$28)*12*$B$34*POWER((1+$B$31),A66))</f>
        <v>4465.10902708715</v>
      </c>
      <c r="J67" s="18" t="n">
        <f aca="false">MAX((MAX((C67-(801*$B$34)),0))+(D67*$B$8)+(E67*$B$13)+(F67*$B$18)+(G67*$B$23)-H67-I67,0)</f>
        <v>4959.5169632819</v>
      </c>
      <c r="K67" s="19" t="n">
        <f aca="false">IF($B$34=1,MAX(ROUNDDOWN(IF($J67&lt;=13469,(((($J67-8130)/10000)*933.7)+1400)*(($J67-8130)/10000),IF($J67&gt;13469,(((($J67-13469)/10000)*228.74)+2397)*(($J67-13469)/10000)+1014,0)),0),0),0)</f>
        <v>0</v>
      </c>
      <c r="L67" s="19" t="n">
        <f aca="false">IF($B$34=2,MAX(ROUNDDOWN(IF(($J67/2)&lt;=13469,((((($J67/2)-8130)/10000)*933.7)+1400)*((($J67/2)-8130)/10000),IF(($J67/2)&gt;13469,((((($J67/2)-13469)/10000)*228.74)+2397)*((($J67/2)-13469)/10000)+1014,0)),0),0),0)*2</f>
        <v>0</v>
      </c>
      <c r="M67" s="13" t="n">
        <f aca="false">K67+L67</f>
        <v>0</v>
      </c>
      <c r="N67" s="13" t="n">
        <f aca="false">IF($B$34=2,IF(M67&gt;1944,M67*0.055,0),IF(M67&gt;972,M67*0.055,0))</f>
        <v>0</v>
      </c>
      <c r="O67" s="13" t="n">
        <f aca="false">M67*$B$33</f>
        <v>0</v>
      </c>
      <c r="P67" s="13" t="n">
        <f aca="false">P66*(1+$B$37)</f>
        <v>74150.3481564928</v>
      </c>
      <c r="Q67" s="13" t="n">
        <f aca="false">B67+C67+D67+E67+F67+G67-H67-I67-M67-N67-O67-P67</f>
        <v>142357.14982772</v>
      </c>
      <c r="R67" s="16"/>
      <c r="S67" s="16"/>
      <c r="T67" s="13"/>
      <c r="U67" s="13"/>
      <c r="V67" s="13"/>
      <c r="W67" s="13"/>
    </row>
    <row r="68" customFormat="false" ht="14.65" hidden="false" customHeight="false" outlineLevel="0" collapsed="false">
      <c r="A68" s="17" t="n">
        <v>27</v>
      </c>
      <c r="B68" s="13" t="n">
        <f aca="false">Q67</f>
        <v>142357.14982772</v>
      </c>
      <c r="C68" s="13" t="n">
        <f aca="false">IF((B68-(P68/2))*$B$3&gt;0,(B68-(P68/2))*$B$3,0)</f>
        <v>5791.70785006221</v>
      </c>
      <c r="D68" s="13" t="n">
        <f aca="false">IF(D67&gt;0,D67*(1+$B$7),IF(A68=$B$6,$B$5,0))</f>
        <v>3908.20462353069</v>
      </c>
      <c r="E68" s="13" t="n">
        <f aca="false">IF(E67&gt;0,E67*(1+$B$12),IF(A68=$B$11,$B$10,0))</f>
        <v>4670.6886626444</v>
      </c>
      <c r="F68" s="13" t="n">
        <f aca="false">IF(F67&gt;0,F67*(1+$B$17),IF(A68=$B$16,$B$15,0))</f>
        <v>1111</v>
      </c>
      <c r="G68" s="13" t="n">
        <f aca="false">IF(G67&gt;0,G67*(1+$B$22),IF(A68=$B$21,$B$20,0))</f>
        <v>999</v>
      </c>
      <c r="H68" s="13" t="n">
        <f aca="false">H67*(1+$B$26)</f>
        <v>10467.8831306018</v>
      </c>
      <c r="I68" s="13" t="n">
        <f aca="false">MIN(((C68+D68+E68+F68+G68)*$B$28*POWER((1+$B$29),A67)),($B$30*$B$28)*12*$B$34*POWER((1+$B$31),A67))</f>
        <v>3671.6156637413</v>
      </c>
      <c r="J68" s="18" t="n">
        <f aca="false">MAX((MAX((C68-(801*$B$34)),0))+(D68*$B$8)+(E68*$B$13)+(F68*$B$18)+(G68*$B$23)-H68-I68,0)</f>
        <v>1540.10234189414</v>
      </c>
      <c r="K68" s="19" t="n">
        <f aca="false">IF($B$34=1,MAX(ROUNDDOWN(IF($J68&lt;=13469,(((($J68-8130)/10000)*933.7)+1400)*(($J68-8130)/10000),IF($J68&gt;13469,(((($J68-13469)/10000)*228.74)+2397)*(($J68-13469)/10000)+1014,0)),0),0),0)</f>
        <v>0</v>
      </c>
      <c r="L68" s="19" t="n">
        <f aca="false">IF($B$34=2,MAX(ROUNDDOWN(IF(($J68/2)&lt;=13469,((((($J68/2)-8130)/10000)*933.7)+1400)*((($J68/2)-8130)/10000),IF(($J68/2)&gt;13469,((((($J68/2)-13469)/10000)*228.74)+2397)*((($J68/2)-13469)/10000)+1014,0)),0),0),0)*2</f>
        <v>0</v>
      </c>
      <c r="M68" s="13" t="n">
        <f aca="false">K68+L68</f>
        <v>0</v>
      </c>
      <c r="N68" s="13" t="n">
        <f aca="false">IF($B$34=2,IF(M68&gt;1944,M68*0.055,0),IF(M68&gt;972,M68*0.055,0))</f>
        <v>0</v>
      </c>
      <c r="O68" s="13" t="n">
        <f aca="false">M68*$B$33</f>
        <v>0</v>
      </c>
      <c r="P68" s="13" t="n">
        <f aca="false">P67*(1+$B$37)</f>
        <v>76004.1068604051</v>
      </c>
      <c r="Q68" s="13" t="n">
        <f aca="false">B68+C68+D68+E68+F68+G68-H68-I68-M68-N68-O68-P68</f>
        <v>68694.1453092088</v>
      </c>
      <c r="R68" s="16"/>
      <c r="S68" s="16"/>
      <c r="T68" s="13"/>
      <c r="U68" s="13"/>
      <c r="V68" s="13"/>
      <c r="W68" s="13"/>
    </row>
    <row r="69" customFormat="false" ht="14.65" hidden="false" customHeight="false" outlineLevel="0" collapsed="false">
      <c r="A69" s="17" t="n">
        <v>28</v>
      </c>
      <c r="B69" s="13" t="n">
        <f aca="false">Q68</f>
        <v>68694.1453092088</v>
      </c>
      <c r="C69" s="13" t="n">
        <f aca="false">IF((B69-(P69/2))*$B$3&gt;0,(B69-(P69/2))*$B$3,0)</f>
        <v>1650.68325015044</v>
      </c>
      <c r="D69" s="13" t="n">
        <f aca="false">IF(D68&gt;0,D68*(1+$B$7),IF(A69=$B$6,$B$5,0))</f>
        <v>3947.28666976599</v>
      </c>
      <c r="E69" s="13" t="n">
        <f aca="false">IF(E68&gt;0,E68*(1+$B$12),IF(A69=$B$11,$B$10,0))</f>
        <v>4717.39554927085</v>
      </c>
      <c r="F69" s="13" t="n">
        <f aca="false">IF(F68&gt;0,F68*(1+$B$17),IF(A69=$B$16,$B$15,0))</f>
        <v>1111</v>
      </c>
      <c r="G69" s="13" t="n">
        <f aca="false">IF(G68&gt;0,G68*(1+$B$22),IF(A69=$B$21,$B$20,0))</f>
        <v>999</v>
      </c>
      <c r="H69" s="13" t="n">
        <f aca="false">H68*(1+$B$26)</f>
        <v>10938.9378714789</v>
      </c>
      <c r="I69" s="13" t="n">
        <f aca="false">MIN(((C69+D69+E69+F69+G69)*$B$28*POWER((1+$B$29),A68)),($B$30*$B$28)*12*$B$34*POWER((1+$B$31),A68))</f>
        <v>2795.85542835012</v>
      </c>
      <c r="J69" s="18" t="n">
        <f aca="false">MAX((MAX((C69-(801*$B$34)),0))+(D69*$B$8)+(E69*$B$13)+(F69*$B$18)+(G69*$B$23)-H69-I69,0)</f>
        <v>0</v>
      </c>
      <c r="K69" s="19" t="n">
        <f aca="false">IF($B$34=1,MAX(ROUNDDOWN(IF($J69&lt;=13469,(((($J69-8130)/10000)*933.7)+1400)*(($J69-8130)/10000),IF($J69&gt;13469,(((($J69-13469)/10000)*228.74)+2397)*(($J69-13469)/10000)+1014,0)),0),0),0)</f>
        <v>0</v>
      </c>
      <c r="L69" s="19" t="n">
        <f aca="false">IF($B$34=2,MAX(ROUNDDOWN(IF(($J69/2)&lt;=13469,((((($J69/2)-8130)/10000)*933.7)+1400)*((($J69/2)-8130)/10000),IF(($J69/2)&gt;13469,((((($J69/2)-13469)/10000)*228.74)+2397)*((($J69/2)-13469)/10000)+1014,0)),0),0),0)*2</f>
        <v>0</v>
      </c>
      <c r="M69" s="13" t="n">
        <f aca="false">K69+L69</f>
        <v>0</v>
      </c>
      <c r="N69" s="13" t="n">
        <f aca="false">IF($B$34=2,IF(M69&gt;1944,M69*0.055,0),IF(M69&gt;972,M69*0.055,0))</f>
        <v>0</v>
      </c>
      <c r="O69" s="13" t="n">
        <f aca="false">M69*$B$33</f>
        <v>0</v>
      </c>
      <c r="P69" s="13" t="n">
        <f aca="false">P68*(1+$B$37)</f>
        <v>77904.2095319152</v>
      </c>
      <c r="Q69" s="13" t="n">
        <f aca="false">B69+C69+D69+E69+F69+G69-H69-I69-M69-N69-O69-P69</f>
        <v>-10519.4920533482</v>
      </c>
      <c r="R69" s="16"/>
      <c r="S69" s="16"/>
      <c r="T69" s="13"/>
      <c r="U69" s="13"/>
      <c r="V69" s="13"/>
      <c r="W69" s="13"/>
    </row>
    <row r="70" customFormat="false" ht="14.65" hidden="false" customHeight="false" outlineLevel="0" collapsed="false">
      <c r="A70" s="17" t="n">
        <v>29</v>
      </c>
      <c r="B70" s="13" t="n">
        <f aca="false">Q69</f>
        <v>-10519.4920533482</v>
      </c>
      <c r="C70" s="13" t="n">
        <f aca="false">IF((B70-(P70/2))*$B$3&gt;0,(B70-(P70/2))*$B$3,0)</f>
        <v>0</v>
      </c>
      <c r="D70" s="13" t="n">
        <f aca="false">IF(D69&gt;0,D69*(1+$B$7),IF(A70=$B$6,$B$5,0))</f>
        <v>3986.75953646365</v>
      </c>
      <c r="E70" s="13" t="n">
        <f aca="false">IF(E69&gt;0,E69*(1+$B$12),IF(A70=$B$11,$B$10,0))</f>
        <v>4764.56950476355</v>
      </c>
      <c r="F70" s="13" t="n">
        <f aca="false">IF(F69&gt;0,F69*(1+$B$17),IF(A70=$B$16,$B$15,0))</f>
        <v>1111</v>
      </c>
      <c r="G70" s="13" t="n">
        <f aca="false">IF(G69&gt;0,G69*(1+$B$22),IF(A70=$B$21,$B$20,0))</f>
        <v>999</v>
      </c>
      <c r="H70" s="13" t="n">
        <f aca="false">H69*(1+$B$26)</f>
        <v>11431.1900756955</v>
      </c>
      <c r="I70" s="13" t="n">
        <f aca="false">MIN(((C70+D70+E70+F70+G70)*$B$28*POWER((1+$B$29),A69)),($B$30*$B$28)*12*$B$34*POWER((1+$B$31),A69))</f>
        <v>2468.3678635175</v>
      </c>
      <c r="J70" s="18" t="n">
        <f aca="false">MAX((MAX((C70-(801*$B$34)),0))+(D70*$B$8)+(E70*$B$13)+(F70*$B$18)+(G70*$B$23)-H70-I70,0)</f>
        <v>0</v>
      </c>
      <c r="K70" s="19" t="n">
        <f aca="false">IF($B$34=1,MAX(ROUNDDOWN(IF($J70&lt;=13469,(((($J70-8130)/10000)*933.7)+1400)*(($J70-8130)/10000),IF($J70&gt;13469,(((($J70-13469)/10000)*228.74)+2397)*(($J70-13469)/10000)+1014,0)),0),0),0)</f>
        <v>0</v>
      </c>
      <c r="L70" s="19" t="n">
        <f aca="false">IF($B$34=2,MAX(ROUNDDOWN(IF(($J70/2)&lt;=13469,((((($J70/2)-8130)/10000)*933.7)+1400)*((($J70/2)-8130)/10000),IF(($J70/2)&gt;13469,((((($J70/2)-13469)/10000)*228.74)+2397)*((($J70/2)-13469)/10000)+1014,0)),0),0),0)*2</f>
        <v>0</v>
      </c>
      <c r="M70" s="13" t="n">
        <f aca="false">K70+L70</f>
        <v>0</v>
      </c>
      <c r="N70" s="13" t="n">
        <f aca="false">IF($B$34=2,IF(M70&gt;1944,M70*0.055,0),IF(M70&gt;972,M70*0.055,0))</f>
        <v>0</v>
      </c>
      <c r="O70" s="13" t="n">
        <f aca="false">M70*$B$33</f>
        <v>0</v>
      </c>
      <c r="P70" s="13" t="n">
        <f aca="false">P69*(1+$B$37)</f>
        <v>79851.8147702131</v>
      </c>
      <c r="Q70" s="13" t="n">
        <f aca="false">B70+C70+D70+E70+F70+G70-H70-I70-M70-N70-O70-P70</f>
        <v>-93409.5357215471</v>
      </c>
      <c r="R70" s="16"/>
      <c r="S70" s="16"/>
      <c r="T70" s="13"/>
      <c r="U70" s="13"/>
      <c r="V70" s="13"/>
      <c r="W70" s="13"/>
    </row>
    <row r="71" customFormat="false" ht="14.65" hidden="false" customHeight="false" outlineLevel="0" collapsed="false">
      <c r="A71" s="17" t="n">
        <v>30</v>
      </c>
      <c r="B71" s="13" t="n">
        <f aca="false">Q70</f>
        <v>-93409.5357215471</v>
      </c>
      <c r="C71" s="13" t="n">
        <f aca="false">IF((B71-(P71/2))*$B$3&gt;0,(B71-(P71/2))*$B$3,0)</f>
        <v>0</v>
      </c>
      <c r="D71" s="13" t="n">
        <f aca="false">IF(D70&gt;0,D70*(1+$B$7),IF(A71=$B$6,$B$5,0))</f>
        <v>4026.62713182829</v>
      </c>
      <c r="E71" s="13" t="n">
        <f aca="false">IF(E70&gt;0,E70*(1+$B$12),IF(A71=$B$11,$B$10,0))</f>
        <v>4812.21519981119</v>
      </c>
      <c r="F71" s="13" t="n">
        <f aca="false">IF(F70&gt;0,F70*(1+$B$17),IF(A71=$B$16,$B$15,0))</f>
        <v>1111</v>
      </c>
      <c r="G71" s="13" t="n">
        <f aca="false">IF(G70&gt;0,G70*(1+$B$22),IF(A71=$B$21,$B$20,0))</f>
        <v>999</v>
      </c>
      <c r="H71" s="13" t="n">
        <f aca="false">H70*(1+$B$26)</f>
        <v>11945.5936291018</v>
      </c>
      <c r="I71" s="13" t="n">
        <f aca="false">MIN(((C71+D71+E71+F71+G71)*$B$28*POWER((1+$B$29),A70)),($B$30*$B$28)*12*$B$34*POWER((1+$B$31),A70))</f>
        <v>2513.13887610537</v>
      </c>
      <c r="J71" s="18" t="n">
        <f aca="false">MAX((MAX((C71-(801*$B$34)),0))+(D71*$B$8)+(E71*$B$13)+(F71*$B$18)+(G71*$B$23)-H71-I71,0)</f>
        <v>0</v>
      </c>
      <c r="K71" s="19" t="n">
        <f aca="false">IF($B$34=1,MAX(ROUNDDOWN(IF($J71&lt;=13469,(((($J71-8130)/10000)*933.7)+1400)*(($J71-8130)/10000),IF($J71&gt;13469,(((($J71-13469)/10000)*228.74)+2397)*(($J71-13469)/10000)+1014,0)),0),0),0)</f>
        <v>0</v>
      </c>
      <c r="L71" s="19" t="n">
        <f aca="false">IF($B$34=2,MAX(ROUNDDOWN(IF(($J71/2)&lt;=13469,((((($J71/2)-8130)/10000)*933.7)+1400)*((($J71/2)-8130)/10000),IF(($J71/2)&gt;13469,((((($J71/2)-13469)/10000)*228.74)+2397)*((($J71/2)-13469)/10000)+1014,0)),0),0),0)*2</f>
        <v>0</v>
      </c>
      <c r="M71" s="13" t="n">
        <f aca="false">K71+L71</f>
        <v>0</v>
      </c>
      <c r="N71" s="13" t="n">
        <f aca="false">IF($B$34=2,IF(M71&gt;1944,M71*0.055,0),IF(M71&gt;972,M71*0.055,0))</f>
        <v>0</v>
      </c>
      <c r="O71" s="13" t="n">
        <f aca="false">M71*$B$33</f>
        <v>0</v>
      </c>
      <c r="P71" s="13" t="n">
        <f aca="false">P70*(1+$B$37)</f>
        <v>81848.1101394684</v>
      </c>
      <c r="Q71" s="13" t="n">
        <f aca="false">B71+C71+D71+E71+F71+G71-H71-I71-M71-N71-O71-P71</f>
        <v>-178767.536034583</v>
      </c>
      <c r="R71" s="16"/>
      <c r="S71" s="16"/>
      <c r="T71" s="13"/>
      <c r="U71" s="13"/>
      <c r="V71" s="13"/>
      <c r="W71" s="13"/>
    </row>
    <row r="72" customFormat="false" ht="14.65" hidden="false" customHeight="false" outlineLevel="0" collapsed="false">
      <c r="A72" s="17" t="n">
        <v>31</v>
      </c>
      <c r="B72" s="13" t="n">
        <f aca="false">Q71</f>
        <v>-178767.536034583</v>
      </c>
      <c r="C72" s="13" t="n">
        <f aca="false">IF((B72-(P72/2))*$B$3&gt;0,(B72-(P72/2))*$B$3,0)</f>
        <v>0</v>
      </c>
      <c r="D72" s="13" t="n">
        <f aca="false">IF(D71&gt;0,D71*(1+$B$7),IF(A72=$B$6,$B$5,0))</f>
        <v>4066.89340314657</v>
      </c>
      <c r="E72" s="13" t="n">
        <f aca="false">IF(E71&gt;0,E71*(1+$B$12),IF(A72=$B$11,$B$10,0))</f>
        <v>4860.3373518093</v>
      </c>
      <c r="F72" s="13" t="n">
        <f aca="false">IF(F71&gt;0,F71*(1+$B$17),IF(A72=$B$16,$B$15,0))</f>
        <v>1111</v>
      </c>
      <c r="G72" s="13" t="n">
        <f aca="false">IF(G71&gt;0,G71*(1+$B$22),IF(A72=$B$21,$B$20,0))</f>
        <v>999</v>
      </c>
      <c r="H72" s="13" t="n">
        <f aca="false">H71*(1+$B$26)</f>
        <v>12483.1453424114</v>
      </c>
      <c r="I72" s="13" t="n">
        <f aca="false">MIN(((C72+D72+E72+F72+G72)*$B$28*POWER((1+$B$29),A71)),($B$30*$B$28)*12*$B$34*POWER((1+$B$31),A71))</f>
        <v>2558.76135423156</v>
      </c>
      <c r="J72" s="18" t="n">
        <f aca="false">MAX((MAX((C72-(801*$B$34)),0))+(D72*$B$8)+(E72*$B$13)+(F72*$B$18)+(G72*$B$23)-H72-I72,0)</f>
        <v>0</v>
      </c>
      <c r="K72" s="19" t="n">
        <f aca="false">IF($B$34=1,MAX(ROUNDDOWN(IF($J72&lt;=13469,(((($J72-8130)/10000)*933.7)+1400)*(($J72-8130)/10000),IF($J72&gt;13469,(((($J72-13469)/10000)*228.74)+2397)*(($J72-13469)/10000)+1014,0)),0),0),0)</f>
        <v>0</v>
      </c>
      <c r="L72" s="19" t="n">
        <f aca="false">IF($B$34=2,MAX(ROUNDDOWN(IF(($J72/2)&lt;=13469,((((($J72/2)-8130)/10000)*933.7)+1400)*((($J72/2)-8130)/10000),IF(($J72/2)&gt;13469,((((($J72/2)-13469)/10000)*228.74)+2397)*((($J72/2)-13469)/10000)+1014,0)),0),0),0)*2</f>
        <v>0</v>
      </c>
      <c r="M72" s="13" t="n">
        <f aca="false">K72+L72</f>
        <v>0</v>
      </c>
      <c r="N72" s="13" t="n">
        <f aca="false">IF($B$34=2,IF(M72&gt;1944,M72*0.055,0),IF(M72&gt;972,M72*0.055,0))</f>
        <v>0</v>
      </c>
      <c r="O72" s="13" t="n">
        <f aca="false">M72*$B$33</f>
        <v>0</v>
      </c>
      <c r="P72" s="13" t="n">
        <f aca="false">P71*(1+$B$37)</f>
        <v>83894.3128929551</v>
      </c>
      <c r="Q72" s="13" t="n">
        <f aca="false">B72+C72+D72+E72+F72+G72-H72-I72-M72-N72-O72-P72</f>
        <v>-266666.524869225</v>
      </c>
      <c r="R72" s="16"/>
      <c r="S72" s="16"/>
      <c r="T72" s="13"/>
      <c r="U72" s="13"/>
      <c r="V72" s="13"/>
      <c r="W72" s="13"/>
    </row>
    <row r="73" customFormat="false" ht="14.65" hidden="false" customHeight="false" outlineLevel="0" collapsed="false">
      <c r="A73" s="17" t="n">
        <v>32</v>
      </c>
      <c r="B73" s="13" t="n">
        <f aca="false">Q72</f>
        <v>-266666.524869225</v>
      </c>
      <c r="C73" s="13" t="n">
        <f aca="false">IF((B73-(P73/2))*$B$3&gt;0,(B73-(P73/2))*$B$3,0)</f>
        <v>0</v>
      </c>
      <c r="D73" s="13" t="n">
        <f aca="false">IF(D72&gt;0,D72*(1+$B$7),IF(A73=$B$6,$B$5,0))</f>
        <v>4107.56233717804</v>
      </c>
      <c r="E73" s="13" t="n">
        <f aca="false">IF(E72&gt;0,E72*(1+$B$12),IF(A73=$B$11,$B$10,0))</f>
        <v>4908.94072532739</v>
      </c>
      <c r="F73" s="13" t="n">
        <f aca="false">IF(F72&gt;0,F72*(1+$B$17),IF(A73=$B$16,$B$15,0))</f>
        <v>1111</v>
      </c>
      <c r="G73" s="13" t="n">
        <f aca="false">IF(G72&gt;0,G72*(1+$B$22),IF(A73=$B$21,$B$20,0))</f>
        <v>999</v>
      </c>
      <c r="H73" s="13" t="n">
        <f aca="false">H72*(1+$B$26)</f>
        <v>13044.8868828199</v>
      </c>
      <c r="I73" s="13" t="n">
        <f aca="false">MIN(((C73+D73+E73+F73+G73)*$B$28*POWER((1+$B$29),A72)),($B$30*$B$28)*12*$B$34*POWER((1+$B$31),A72))</f>
        <v>2605.25192803525</v>
      </c>
      <c r="J73" s="18" t="n">
        <f aca="false">MAX((MAX((C73-(801*$B$34)),0))+(D73*$B$8)+(E73*$B$13)+(F73*$B$18)+(G73*$B$23)-H73-I73,0)</f>
        <v>0</v>
      </c>
      <c r="K73" s="19" t="n">
        <f aca="false">IF($B$34=1,MAX(ROUNDDOWN(IF($J73&lt;=13469,(((($J73-8130)/10000)*933.7)+1400)*(($J73-8130)/10000),IF($J73&gt;13469,(((($J73-13469)/10000)*228.74)+2397)*(($J73-13469)/10000)+1014,0)),0),0),0)</f>
        <v>0</v>
      </c>
      <c r="L73" s="19" t="n">
        <f aca="false">IF($B$34=2,MAX(ROUNDDOWN(IF(($J73/2)&lt;=13469,((((($J73/2)-8130)/10000)*933.7)+1400)*((($J73/2)-8130)/10000),IF(($J73/2)&gt;13469,((((($J73/2)-13469)/10000)*228.74)+2397)*((($J73/2)-13469)/10000)+1014,0)),0),0),0)*2</f>
        <v>0</v>
      </c>
      <c r="M73" s="13" t="n">
        <f aca="false">K73+L73</f>
        <v>0</v>
      </c>
      <c r="N73" s="13" t="n">
        <f aca="false">IF($B$34=2,IF(M73&gt;1944,M73*0.055,0),IF(M73&gt;972,M73*0.055,0))</f>
        <v>0</v>
      </c>
      <c r="O73" s="13" t="n">
        <f aca="false">M73*$B$33</f>
        <v>0</v>
      </c>
      <c r="P73" s="13" t="n">
        <f aca="false">P72*(1+$B$37)</f>
        <v>85991.670715279</v>
      </c>
      <c r="Q73" s="13" t="n">
        <f aca="false">B73+C73+D73+E73+F73+G73-H73-I73-M73-N73-O73-P73</f>
        <v>-357181.831332854</v>
      </c>
      <c r="R73" s="16"/>
      <c r="S73" s="16"/>
      <c r="T73" s="13"/>
      <c r="U73" s="13"/>
      <c r="V73" s="13"/>
      <c r="W73" s="13"/>
    </row>
    <row r="74" customFormat="false" ht="14.65" hidden="false" customHeight="false" outlineLevel="0" collapsed="false">
      <c r="A74" s="17" t="n">
        <v>33</v>
      </c>
      <c r="B74" s="13" t="n">
        <f aca="false">Q73</f>
        <v>-357181.831332854</v>
      </c>
      <c r="C74" s="13" t="n">
        <f aca="false">IF((B74-(P74/2))*$B$3&gt;0,(B74-(P74/2))*$B$3,0)</f>
        <v>0</v>
      </c>
      <c r="D74" s="13" t="n">
        <f aca="false">IF(D73&gt;0,D73*(1+$B$7),IF(A74=$B$6,$B$5,0))</f>
        <v>4148.63796054982</v>
      </c>
      <c r="E74" s="13" t="n">
        <f aca="false">IF(E73&gt;0,E73*(1+$B$12),IF(A74=$B$11,$B$10,0))</f>
        <v>4958.03013258067</v>
      </c>
      <c r="F74" s="13" t="n">
        <f aca="false">IF(F73&gt;0,F73*(1+$B$17),IF(A74=$B$16,$B$15,0))</f>
        <v>1111</v>
      </c>
      <c r="G74" s="13" t="n">
        <f aca="false">IF(G73&gt;0,G73*(1+$B$22),IF(A74=$B$21,$B$20,0))</f>
        <v>999</v>
      </c>
      <c r="H74" s="13" t="n">
        <f aca="false">H73*(1+$B$26)</f>
        <v>13631.9067925468</v>
      </c>
      <c r="I74" s="13" t="n">
        <f aca="false">MIN(((C74+D74+E74+F74+G74)*$B$28*POWER((1+$B$29),A73)),($B$30*$B$28)*12*$B$34*POWER((1+$B$31),A73))</f>
        <v>2652.62755707823</v>
      </c>
      <c r="J74" s="18" t="n">
        <f aca="false">MAX((MAX((C74-(801*$B$34)),0))+(D74*$B$8)+(E74*$B$13)+(F74*$B$18)+(G74*$B$23)-H74-I74,0)</f>
        <v>0</v>
      </c>
      <c r="K74" s="19" t="n">
        <f aca="false">IF($B$34=1,MAX(ROUNDDOWN(IF($J74&lt;=13469,(((($J74-8130)/10000)*933.7)+1400)*(($J74-8130)/10000),IF($J74&gt;13469,(((($J74-13469)/10000)*228.74)+2397)*(($J74-13469)/10000)+1014,0)),0),0),0)</f>
        <v>0</v>
      </c>
      <c r="L74" s="19" t="n">
        <f aca="false">IF($B$34=2,MAX(ROUNDDOWN(IF(($J74/2)&lt;=13469,((((($J74/2)-8130)/10000)*933.7)+1400)*((($J74/2)-8130)/10000),IF(($J74/2)&gt;13469,((((($J74/2)-13469)/10000)*228.74)+2397)*((($J74/2)-13469)/10000)+1014,0)),0),0),0)*2</f>
        <v>0</v>
      </c>
      <c r="M74" s="13" t="n">
        <f aca="false">K74+L74</f>
        <v>0</v>
      </c>
      <c r="N74" s="13" t="n">
        <f aca="false">IF($B$34=2,IF(M74&gt;1944,M74*0.055,0),IF(M74&gt;972,M74*0.055,0))</f>
        <v>0</v>
      </c>
      <c r="O74" s="13" t="n">
        <f aca="false">M74*$B$33</f>
        <v>0</v>
      </c>
      <c r="P74" s="13" t="n">
        <f aca="false">P73*(1+$B$37)</f>
        <v>88141.462483161</v>
      </c>
      <c r="Q74" s="13" t="n">
        <f aca="false">B74+C74+D74+E74+F74+G74-H74-I74-M74-N74-O74-P74</f>
        <v>-450391.16007251</v>
      </c>
      <c r="R74" s="16"/>
      <c r="S74" s="16"/>
      <c r="T74" s="13"/>
      <c r="U74" s="13"/>
      <c r="V74" s="13"/>
      <c r="W74" s="13"/>
    </row>
    <row r="75" customFormat="false" ht="14.65" hidden="false" customHeight="false" outlineLevel="0" collapsed="false">
      <c r="A75" s="17" t="n">
        <v>34</v>
      </c>
      <c r="B75" s="13" t="n">
        <f aca="false">Q74</f>
        <v>-450391.16007251</v>
      </c>
      <c r="C75" s="13" t="n">
        <f aca="false">IF((B75-(P75/2))*$B$3&gt;0,(B75-(P75/2))*$B$3,0)</f>
        <v>0</v>
      </c>
      <c r="D75" s="13" t="n">
        <f aca="false">IF(D74&gt;0,D74*(1+$B$7),IF(A75=$B$6,$B$5,0))</f>
        <v>4190.12434015532</v>
      </c>
      <c r="E75" s="13" t="n">
        <f aca="false">IF(E74&gt;0,E74*(1+$B$12),IF(A75=$B$11,$B$10,0))</f>
        <v>5007.61043390647</v>
      </c>
      <c r="F75" s="13" t="n">
        <f aca="false">IF(F74&gt;0,F74*(1+$B$17),IF(A75=$B$16,$B$15,0))</f>
        <v>1111</v>
      </c>
      <c r="G75" s="13" t="n">
        <f aca="false">IF(G74&gt;0,G74*(1+$B$22),IF(A75=$B$21,$B$20,0))</f>
        <v>999</v>
      </c>
      <c r="H75" s="13" t="n">
        <f aca="false">H74*(1+$B$26)</f>
        <v>14245.3425982114</v>
      </c>
      <c r="I75" s="13" t="n">
        <f aca="false">MIN(((C75+D75+E75+F75+G75)*$B$28*POWER((1+$B$29),A74)),($B$30*$B$28)*12*$B$34*POWER((1+$B$31),A74))</f>
        <v>2700.90553691788</v>
      </c>
      <c r="J75" s="18" t="n">
        <f aca="false">MAX((MAX((C75-(801*$B$34)),0))+(D75*$B$8)+(E75*$B$13)+(F75*$B$18)+(G75*$B$23)-H75-I75,0)</f>
        <v>0</v>
      </c>
      <c r="K75" s="19" t="n">
        <f aca="false">IF($B$34=1,MAX(ROUNDDOWN(IF($J75&lt;=13469,(((($J75-8130)/10000)*933.7)+1400)*(($J75-8130)/10000),IF($J75&gt;13469,(((($J75-13469)/10000)*228.74)+2397)*(($J75-13469)/10000)+1014,0)),0),0),0)</f>
        <v>0</v>
      </c>
      <c r="L75" s="19" t="n">
        <f aca="false">IF($B$34=2,MAX(ROUNDDOWN(IF(($J75/2)&lt;=13469,((((($J75/2)-8130)/10000)*933.7)+1400)*((($J75/2)-8130)/10000),IF(($J75/2)&gt;13469,((((($J75/2)-13469)/10000)*228.74)+2397)*((($J75/2)-13469)/10000)+1014,0)),0),0),0)*2</f>
        <v>0</v>
      </c>
      <c r="M75" s="13" t="n">
        <f aca="false">K75+L75</f>
        <v>0</v>
      </c>
      <c r="N75" s="13" t="n">
        <f aca="false">IF($B$34=2,IF(M75&gt;1944,M75*0.055,0),IF(M75&gt;972,M75*0.055,0))</f>
        <v>0</v>
      </c>
      <c r="O75" s="13" t="n">
        <f aca="false">M75*$B$33</f>
        <v>0</v>
      </c>
      <c r="P75" s="13" t="n">
        <f aca="false">P74*(1+$B$37)</f>
        <v>90344.99904524</v>
      </c>
      <c r="Q75" s="13" t="n">
        <f aca="false">B75+C75+D75+E75+F75+G75-H75-I75-M75-N75-O75-P75</f>
        <v>-546374.672478817</v>
      </c>
      <c r="R75" s="16"/>
      <c r="S75" s="16"/>
      <c r="T75" s="13"/>
      <c r="U75" s="13"/>
      <c r="V75" s="13"/>
      <c r="W75" s="13"/>
    </row>
    <row r="76" customFormat="false" ht="14.65" hidden="false" customHeight="false" outlineLevel="0" collapsed="false">
      <c r="A76" s="17" t="n">
        <v>35</v>
      </c>
      <c r="B76" s="13" t="n">
        <f aca="false">Q75</f>
        <v>-546374.672478817</v>
      </c>
      <c r="C76" s="13" t="n">
        <f aca="false">IF((B76-(P76/2))*$B$3&gt;0,(B76-(P76/2))*$B$3,0)</f>
        <v>0</v>
      </c>
      <c r="D76" s="13" t="n">
        <f aca="false">IF(D75&gt;0,D75*(1+$B$7),IF(A76=$B$6,$B$5,0))</f>
        <v>4232.02558355687</v>
      </c>
      <c r="E76" s="13" t="n">
        <f aca="false">IF(E75&gt;0,E75*(1+$B$12),IF(A76=$B$11,$B$10,0))</f>
        <v>5057.68653824554</v>
      </c>
      <c r="F76" s="13" t="n">
        <f aca="false">IF(F75&gt;0,F75*(1+$B$17),IF(A76=$B$16,$B$15,0))</f>
        <v>1111</v>
      </c>
      <c r="G76" s="13" t="n">
        <f aca="false">IF(G75&gt;0,G75*(1+$B$22),IF(A76=$B$21,$B$20,0))</f>
        <v>999</v>
      </c>
      <c r="H76" s="13" t="n">
        <f aca="false">H75*(1+$B$26)</f>
        <v>14886.3830151309</v>
      </c>
      <c r="I76" s="13" t="n">
        <f aca="false">MIN(((C76+D76+E76+F76+G76)*$B$28*POWER((1+$B$29),A75)),($B$30*$B$28)*12*$B$34*POWER((1+$B$31),A75))</f>
        <v>2750.10350581172</v>
      </c>
      <c r="J76" s="18" t="n">
        <f aca="false">MAX((MAX((C76-(801*$B$34)),0))+(D76*$B$8)+(E76*$B$13)+(F76*$B$18)+(G76*$B$23)-H76-I76,0)</f>
        <v>0</v>
      </c>
      <c r="K76" s="19" t="n">
        <f aca="false">IF($B$34=1,MAX(ROUNDDOWN(IF($J76&lt;=13469,(((($J76-8130)/10000)*933.7)+1400)*(($J76-8130)/10000),IF($J76&gt;13469,(((($J76-13469)/10000)*228.74)+2397)*(($J76-13469)/10000)+1014,0)),0),0),0)</f>
        <v>0</v>
      </c>
      <c r="L76" s="19" t="n">
        <f aca="false">IF($B$34=2,MAX(ROUNDDOWN(IF(($J76/2)&lt;=13469,((((($J76/2)-8130)/10000)*933.7)+1400)*((($J76/2)-8130)/10000),IF(($J76/2)&gt;13469,((((($J76/2)-13469)/10000)*228.74)+2397)*((($J76/2)-13469)/10000)+1014,0)),0),0),0)*2</f>
        <v>0</v>
      </c>
      <c r="M76" s="13" t="n">
        <f aca="false">K76+L76</f>
        <v>0</v>
      </c>
      <c r="N76" s="13" t="n">
        <f aca="false">IF($B$34=2,IF(M76&gt;1944,M76*0.055,0),IF(M76&gt;972,M76*0.055,0))</f>
        <v>0</v>
      </c>
      <c r="O76" s="13" t="n">
        <f aca="false">M76*$B$33</f>
        <v>0</v>
      </c>
      <c r="P76" s="13" t="n">
        <f aca="false">P75*(1+$B$37)</f>
        <v>92603.624021371</v>
      </c>
      <c r="Q76" s="13" t="n">
        <f aca="false">B76+C76+D76+E76+F76+G76-H76-I76-M76-N76-O76-P76</f>
        <v>-645215.070899328</v>
      </c>
      <c r="R76" s="16"/>
      <c r="S76" s="16"/>
      <c r="T76" s="13"/>
      <c r="U76" s="13"/>
      <c r="V76" s="13"/>
      <c r="W76" s="13"/>
    </row>
    <row r="77" customFormat="false" ht="14.65" hidden="false" customHeight="false" outlineLevel="0" collapsed="false">
      <c r="A77" s="17" t="n">
        <v>36</v>
      </c>
      <c r="B77" s="13" t="n">
        <f aca="false">Q76</f>
        <v>-645215.070899328</v>
      </c>
      <c r="C77" s="13" t="n">
        <f aca="false">IF((B77-(P77/2))*$B$3&gt;0,(B77-(P77/2))*$B$3,0)</f>
        <v>0</v>
      </c>
      <c r="D77" s="13" t="n">
        <f aca="false">IF(D76&gt;0,D76*(1+$B$7),IF(A77=$B$6,$B$5,0))</f>
        <v>4274.34583939244</v>
      </c>
      <c r="E77" s="13" t="n">
        <f aca="false">IF(E76&gt;0,E76*(1+$B$12),IF(A77=$B$11,$B$10,0))</f>
        <v>5108.26340362799</v>
      </c>
      <c r="F77" s="13" t="n">
        <f aca="false">IF(F76&gt;0,F76*(1+$B$17),IF(A77=$B$16,$B$15,0))</f>
        <v>1111</v>
      </c>
      <c r="G77" s="13" t="n">
        <f aca="false">IF(G76&gt;0,G76*(1+$B$22),IF(A77=$B$21,$B$20,0))</f>
        <v>999</v>
      </c>
      <c r="H77" s="13" t="n">
        <f aca="false">H76*(1+$B$26)</f>
        <v>15556.2702508118</v>
      </c>
      <c r="I77" s="13" t="n">
        <f aca="false">MIN(((C77+D77+E77+F77+G77)*$B$28*POWER((1+$B$29),A76)),($B$30*$B$28)*12*$B$34*POWER((1+$B$31),A76))</f>
        <v>2800.23945155635</v>
      </c>
      <c r="J77" s="18" t="n">
        <f aca="false">MAX((MAX((C77-(801*$B$34)),0))+(D77*$B$8)+(E77*$B$13)+(F77*$B$18)+(G77*$B$23)-H77-I77,0)</f>
        <v>0</v>
      </c>
      <c r="K77" s="19" t="n">
        <f aca="false">IF($B$34=1,MAX(ROUNDDOWN(IF($J77&lt;=13469,(((($J77-8130)/10000)*933.7)+1400)*(($J77-8130)/10000),IF($J77&gt;13469,(((($J77-13469)/10000)*228.74)+2397)*(($J77-13469)/10000)+1014,0)),0),0),0)</f>
        <v>0</v>
      </c>
      <c r="L77" s="19" t="n">
        <f aca="false">IF($B$34=2,MAX(ROUNDDOWN(IF(($J77/2)&lt;=13469,((((($J77/2)-8130)/10000)*933.7)+1400)*((($J77/2)-8130)/10000),IF(($J77/2)&gt;13469,((((($J77/2)-13469)/10000)*228.74)+2397)*((($J77/2)-13469)/10000)+1014,0)),0),0),0)*2</f>
        <v>0</v>
      </c>
      <c r="M77" s="13" t="n">
        <f aca="false">K77+L77</f>
        <v>0</v>
      </c>
      <c r="N77" s="13" t="n">
        <f aca="false">IF($B$34=2,IF(M77&gt;1944,M77*0.055,0),IF(M77&gt;972,M77*0.055,0))</f>
        <v>0</v>
      </c>
      <c r="O77" s="13" t="n">
        <f aca="false">M77*$B$33</f>
        <v>0</v>
      </c>
      <c r="P77" s="13" t="n">
        <f aca="false">P76*(1+$B$37)</f>
        <v>94918.7146219052</v>
      </c>
      <c r="Q77" s="13" t="n">
        <f aca="false">B77+C77+D77+E77+F77+G77-H77-I77-M77-N77-O77-P77</f>
        <v>-746997.685980581</v>
      </c>
      <c r="R77" s="16"/>
      <c r="S77" s="16"/>
      <c r="T77" s="13"/>
      <c r="U77" s="13"/>
      <c r="V77" s="13"/>
      <c r="W77" s="13"/>
    </row>
    <row r="78" customFormat="false" ht="14.65" hidden="false" customHeight="false" outlineLevel="0" collapsed="false">
      <c r="A78" s="17" t="n">
        <v>37</v>
      </c>
      <c r="B78" s="13" t="n">
        <f aca="false">Q77</f>
        <v>-746997.685980581</v>
      </c>
      <c r="C78" s="13" t="n">
        <f aca="false">IF((B78-(P78/2))*$B$3&gt;0,(B78-(P78/2))*$B$3,0)</f>
        <v>0</v>
      </c>
      <c r="D78" s="13" t="n">
        <f aca="false">IF(D77&gt;0,D77*(1+$B$7),IF(A78=$B$6,$B$5,0))</f>
        <v>4317.08929778637</v>
      </c>
      <c r="E78" s="13" t="n">
        <f aca="false">IF(E77&gt;0,E77*(1+$B$12),IF(A78=$B$11,$B$10,0))</f>
        <v>5159.34603766427</v>
      </c>
      <c r="F78" s="13" t="n">
        <f aca="false">IF(F77&gt;0,F77*(1+$B$17),IF(A78=$B$16,$B$15,0))</f>
        <v>1111</v>
      </c>
      <c r="G78" s="13" t="n">
        <f aca="false">IF(G77&gt;0,G77*(1+$B$22),IF(A78=$B$21,$B$20,0))</f>
        <v>999</v>
      </c>
      <c r="H78" s="13" t="n">
        <f aca="false">H77*(1+$B$26)</f>
        <v>16256.3024120983</v>
      </c>
      <c r="I78" s="13" t="n">
        <f aca="false">MIN(((C78+D78+E78+F78+G78)*$B$28*POWER((1+$B$29),A77)),($B$30*$B$28)*12*$B$34*POWER((1+$B$31),A77))</f>
        <v>2851.33171846322</v>
      </c>
      <c r="J78" s="18" t="n">
        <f aca="false">MAX((MAX((C78-(801*$B$34)),0))+(D78*$B$8)+(E78*$B$13)+(F78*$B$18)+(G78*$B$23)-H78-I78,0)</f>
        <v>0</v>
      </c>
      <c r="K78" s="19" t="n">
        <f aca="false">IF($B$34=1,MAX(ROUNDDOWN(IF($J78&lt;=13469,(((($J78-8130)/10000)*933.7)+1400)*(($J78-8130)/10000),IF($J78&gt;13469,(((($J78-13469)/10000)*228.74)+2397)*(($J78-13469)/10000)+1014,0)),0),0),0)</f>
        <v>0</v>
      </c>
      <c r="L78" s="19" t="n">
        <f aca="false">IF($B$34=2,MAX(ROUNDDOWN(IF(($J78/2)&lt;=13469,((((($J78/2)-8130)/10000)*933.7)+1400)*((($J78/2)-8130)/10000),IF(($J78/2)&gt;13469,((((($J78/2)-13469)/10000)*228.74)+2397)*((($J78/2)-13469)/10000)+1014,0)),0),0),0)*2</f>
        <v>0</v>
      </c>
      <c r="M78" s="13" t="n">
        <f aca="false">K78+L78</f>
        <v>0</v>
      </c>
      <c r="N78" s="13" t="n">
        <f aca="false">IF($B$34=2,IF(M78&gt;1944,M78*0.055,0),IF(M78&gt;972,M78*0.055,0))</f>
        <v>0</v>
      </c>
      <c r="O78" s="13" t="n">
        <f aca="false">M78*$B$33</f>
        <v>0</v>
      </c>
      <c r="P78" s="13" t="n">
        <f aca="false">P77*(1+$B$37)</f>
        <v>97291.6824874529</v>
      </c>
      <c r="Q78" s="13" t="n">
        <f aca="false">B78+C78+D78+E78+F78+G78-H78-I78-M78-N78-O78-P78</f>
        <v>-851810.567263145</v>
      </c>
      <c r="R78" s="16"/>
      <c r="S78" s="16"/>
      <c r="T78" s="13"/>
      <c r="U78" s="13"/>
      <c r="V78" s="13"/>
      <c r="W78" s="13"/>
    </row>
    <row r="79" customFormat="false" ht="14.65" hidden="false" customHeight="false" outlineLevel="0" collapsed="false">
      <c r="A79" s="17" t="n">
        <v>38</v>
      </c>
      <c r="B79" s="13" t="n">
        <f aca="false">Q78</f>
        <v>-851810.567263145</v>
      </c>
      <c r="C79" s="13" t="n">
        <f aca="false">IF((B79-(P79/2))*$B$3&gt;0,(B79-(P79/2))*$B$3,0)</f>
        <v>0</v>
      </c>
      <c r="D79" s="13" t="n">
        <f aca="false">IF(D78&gt;0,D78*(1+$B$7),IF(A79=$B$6,$B$5,0))</f>
        <v>4360.26019076423</v>
      </c>
      <c r="E79" s="13" t="n">
        <f aca="false">IF(E78&gt;0,E78*(1+$B$12),IF(A79=$B$11,$B$10,0))</f>
        <v>5210.93949804092</v>
      </c>
      <c r="F79" s="13" t="n">
        <f aca="false">IF(F78&gt;0,F78*(1+$B$17),IF(A79=$B$16,$B$15,0))</f>
        <v>1111</v>
      </c>
      <c r="G79" s="13" t="n">
        <f aca="false">IF(G78&gt;0,G78*(1+$B$22),IF(A79=$B$21,$B$20,0))</f>
        <v>999</v>
      </c>
      <c r="H79" s="13" t="n">
        <f aca="false">H78*(1+$B$26)</f>
        <v>16987.8360206427</v>
      </c>
      <c r="I79" s="13" t="n">
        <f aca="false">MIN(((C79+D79+E79+F79+G79)*$B$28*POWER((1+$B$29),A78)),($B$30*$B$28)*12*$B$34*POWER((1+$B$31),A78))</f>
        <v>2903.39901447422</v>
      </c>
      <c r="J79" s="18" t="n">
        <f aca="false">MAX((MAX((C79-(801*$B$34)),0))+(D79*$B$8)+(E79*$B$13)+(F79*$B$18)+(G79*$B$23)-H79-I79,0)</f>
        <v>0</v>
      </c>
      <c r="K79" s="19" t="n">
        <f aca="false">IF($B$34=1,MAX(ROUNDDOWN(IF($J79&lt;=13469,(((($J79-8130)/10000)*933.7)+1400)*(($J79-8130)/10000),IF($J79&gt;13469,(((($J79-13469)/10000)*228.74)+2397)*(($J79-13469)/10000)+1014,0)),0),0),0)</f>
        <v>0</v>
      </c>
      <c r="L79" s="19" t="n">
        <f aca="false">IF($B$34=2,MAX(ROUNDDOWN(IF(($J79/2)&lt;=13469,((((($J79/2)-8130)/10000)*933.7)+1400)*((($J79/2)-8130)/10000),IF(($J79/2)&gt;13469,((((($J79/2)-13469)/10000)*228.74)+2397)*((($J79/2)-13469)/10000)+1014,0)),0),0),0)*2</f>
        <v>0</v>
      </c>
      <c r="M79" s="13" t="n">
        <f aca="false">K79+L79</f>
        <v>0</v>
      </c>
      <c r="N79" s="13" t="n">
        <f aca="false">IF($B$34=2,IF(M79&gt;1944,M79*0.055,0),IF(M79&gt;972,M79*0.055,0))</f>
        <v>0</v>
      </c>
      <c r="O79" s="13" t="n">
        <f aca="false">M79*$B$33</f>
        <v>0</v>
      </c>
      <c r="P79" s="13" t="n">
        <f aca="false">P78*(1+$B$37)</f>
        <v>99723.9745496392</v>
      </c>
      <c r="Q79" s="13" t="n">
        <f aca="false">B79+C79+D79+E79+F79+G79-H79-I79-M79-N79-O79-P79</f>
        <v>-959744.577159096</v>
      </c>
      <c r="R79" s="16"/>
      <c r="S79" s="16"/>
      <c r="T79" s="13"/>
      <c r="U79" s="13"/>
      <c r="V79" s="13"/>
      <c r="W79" s="13"/>
    </row>
    <row r="80" customFormat="false" ht="14.65" hidden="false" customHeight="false" outlineLevel="0" collapsed="false">
      <c r="A80" s="17" t="n">
        <v>39</v>
      </c>
      <c r="B80" s="13" t="n">
        <f aca="false">Q79</f>
        <v>-959744.577159096</v>
      </c>
      <c r="C80" s="13" t="n">
        <f aca="false">IF((B80-(P80/2))*$B$3&gt;0,(B80-(P80/2))*$B$3,0)</f>
        <v>0</v>
      </c>
      <c r="D80" s="13" t="n">
        <f aca="false">IF(D79&gt;0,D79*(1+$B$7),IF(A80=$B$6,$B$5,0))</f>
        <v>4403.86279267187</v>
      </c>
      <c r="E80" s="13" t="n">
        <f aca="false">IF(E79&gt;0,E79*(1+$B$12),IF(A80=$B$11,$B$10,0))</f>
        <v>5263.04889302133</v>
      </c>
      <c r="F80" s="13" t="n">
        <f aca="false">IF(F79&gt;0,F79*(1+$B$17),IF(A80=$B$16,$B$15,0))</f>
        <v>1111</v>
      </c>
      <c r="G80" s="13" t="n">
        <f aca="false">IF(G79&gt;0,G79*(1+$B$22),IF(A80=$B$21,$B$20,0))</f>
        <v>999</v>
      </c>
      <c r="H80" s="13" t="n">
        <f aca="false">H79*(1+$B$26)</f>
        <v>17752.2886415716</v>
      </c>
      <c r="I80" s="13" t="n">
        <f aca="false">MIN(((C80+D80+E80+F80+G80)*$B$28*POWER((1+$B$29),A79)),($B$30*$B$28)*12*$B$34*POWER((1+$B$31),A79))</f>
        <v>2956.46041841975</v>
      </c>
      <c r="J80" s="18" t="n">
        <f aca="false">MAX((MAX((C80-(801*$B$34)),0))+(D80*$B$8)+(E80*$B$13)+(F80*$B$18)+(G80*$B$23)-H80-I80,0)</f>
        <v>0</v>
      </c>
      <c r="K80" s="19" t="n">
        <f aca="false">IF($B$34=1,MAX(ROUNDDOWN(IF($J80&lt;=13469,(((($J80-8130)/10000)*933.7)+1400)*(($J80-8130)/10000),IF($J80&gt;13469,(((($J80-13469)/10000)*228.74)+2397)*(($J80-13469)/10000)+1014,0)),0),0),0)</f>
        <v>0</v>
      </c>
      <c r="L80" s="19" t="n">
        <f aca="false">IF($B$34=2,MAX(ROUNDDOWN(IF(($J80/2)&lt;=13469,((((($J80/2)-8130)/10000)*933.7)+1400)*((($J80/2)-8130)/10000),IF(($J80/2)&gt;13469,((((($J80/2)-13469)/10000)*228.74)+2397)*((($J80/2)-13469)/10000)+1014,0)),0),0),0)*2</f>
        <v>0</v>
      </c>
      <c r="M80" s="13" t="n">
        <f aca="false">K80+L80</f>
        <v>0</v>
      </c>
      <c r="N80" s="13" t="n">
        <f aca="false">IF($B$34=2,IF(M80&gt;1944,M80*0.055,0),IF(M80&gt;972,M80*0.055,0))</f>
        <v>0</v>
      </c>
      <c r="O80" s="13" t="n">
        <f aca="false">M80*$B$33</f>
        <v>0</v>
      </c>
      <c r="P80" s="13" t="n">
        <f aca="false">P79*(1+$B$37)</f>
        <v>102217.07391338</v>
      </c>
      <c r="Q80" s="13" t="n">
        <f aca="false">B80+C80+D80+E80+F80+G80-H80-I80-M80-N80-O80-P80</f>
        <v>-1070893.48844677</v>
      </c>
      <c r="R80" s="16"/>
      <c r="S80" s="16"/>
      <c r="T80" s="13"/>
      <c r="U80" s="13"/>
      <c r="V80" s="13"/>
      <c r="W80" s="13"/>
    </row>
    <row r="81" customFormat="false" ht="14.65" hidden="false" customHeight="false" outlineLevel="0" collapsed="false">
      <c r="A81" s="17" t="n">
        <v>40</v>
      </c>
      <c r="B81" s="13" t="n">
        <f aca="false">Q80</f>
        <v>-1070893.48844677</v>
      </c>
      <c r="C81" s="13" t="n">
        <f aca="false">IF((B81-(P81/2))*$B$3&gt;0,(B81-(P81/2))*$B$3,0)</f>
        <v>0</v>
      </c>
      <c r="D81" s="13" t="n">
        <f aca="false">IF(D80&gt;0,D80*(1+$B$7),IF(A81=$B$6,$B$5,0))</f>
        <v>4447.90142059859</v>
      </c>
      <c r="E81" s="13" t="n">
        <f aca="false">IF(E80&gt;0,E80*(1+$B$12),IF(A81=$B$11,$B$10,0))</f>
        <v>5315.67938195154</v>
      </c>
      <c r="F81" s="13" t="n">
        <f aca="false">IF(F80&gt;0,F80*(1+$B$17),IF(A81=$B$16,$B$15,0))</f>
        <v>1111</v>
      </c>
      <c r="G81" s="13" t="n">
        <f aca="false">IF(G80&gt;0,G80*(1+$B$22),IF(A81=$B$21,$B$20,0))</f>
        <v>999</v>
      </c>
      <c r="H81" s="13" t="n">
        <f aca="false">H80*(1+$B$26)</f>
        <v>18551.1416304424</v>
      </c>
      <c r="I81" s="13" t="n">
        <f aca="false">MIN(((C81+D81+E81+F81+G81)*$B$28*POWER((1+$B$29),A80)),($B$30*$B$28)*12*$B$34*POWER((1+$B$31),A80))</f>
        <v>3010.53538742213</v>
      </c>
      <c r="J81" s="18" t="n">
        <f aca="false">MAX((MAX((C81-(801*$B$34)),0))+(D81*$B$8)+(E81*$B$13)+(F81*$B$18)+(G81*$B$23)-H81-I81,0)</f>
        <v>0</v>
      </c>
      <c r="K81" s="19" t="n">
        <f aca="false">IF($B$34=1,MAX(ROUNDDOWN(IF($J81&lt;=13469,(((($J81-8130)/10000)*933.7)+1400)*(($J81-8130)/10000),IF($J81&gt;13469,(((($J81-13469)/10000)*228.74)+2397)*(($J81-13469)/10000)+1014,0)),0),0),0)</f>
        <v>0</v>
      </c>
      <c r="L81" s="19" t="n">
        <f aca="false">IF($B$34=2,MAX(ROUNDDOWN(IF(($J81/2)&lt;=13469,((((($J81/2)-8130)/10000)*933.7)+1400)*((($J81/2)-8130)/10000),IF(($J81/2)&gt;13469,((((($J81/2)-13469)/10000)*228.74)+2397)*((($J81/2)-13469)/10000)+1014,0)),0),0),0)*2</f>
        <v>0</v>
      </c>
      <c r="M81" s="13" t="n">
        <f aca="false">K81+L81</f>
        <v>0</v>
      </c>
      <c r="N81" s="13" t="n">
        <f aca="false">IF($B$34=2,IF(M81&gt;1944,M81*0.055,0),IF(M81&gt;972,M81*0.055,0))</f>
        <v>0</v>
      </c>
      <c r="O81" s="13" t="n">
        <f aca="false">M81*$B$33</f>
        <v>0</v>
      </c>
      <c r="P81" s="13" t="n">
        <f aca="false">P80*(1+$B$37)</f>
        <v>104772.500761215</v>
      </c>
      <c r="Q81" s="13" t="n">
        <f aca="false">B81+C81+D81+E81+F81+G81-H81-I81-M81-N81-O81-P81</f>
        <v>-1185354.0854233</v>
      </c>
      <c r="R81" s="16"/>
      <c r="S81" s="16"/>
      <c r="T81" s="13"/>
      <c r="U81" s="13"/>
      <c r="V81" s="13"/>
      <c r="W81" s="13"/>
    </row>
    <row r="82" customFormat="false" ht="14.65" hidden="false" customHeight="false" outlineLevel="0" collapsed="false">
      <c r="A82" s="17" t="n">
        <v>41</v>
      </c>
      <c r="B82" s="13" t="n">
        <f aca="false">Q81</f>
        <v>-1185354.0854233</v>
      </c>
      <c r="C82" s="13" t="n">
        <f aca="false">IF((B82-(P82/2))*$B$3&gt;0,(B82-(P82/2))*$B$3,0)</f>
        <v>0</v>
      </c>
      <c r="D82" s="13" t="n">
        <f aca="false">IF(D81&gt;0,D81*(1+$B$7),IF(A82=$B$6,$B$5,0))</f>
        <v>4492.38043480458</v>
      </c>
      <c r="E82" s="13" t="n">
        <f aca="false">IF(E81&gt;0,E81*(1+$B$12),IF(A82=$B$11,$B$10,0))</f>
        <v>5368.83617577105</v>
      </c>
      <c r="F82" s="13" t="n">
        <f aca="false">IF(F81&gt;0,F81*(1+$B$17),IF(A82=$B$16,$B$15,0))</f>
        <v>1111</v>
      </c>
      <c r="G82" s="13" t="n">
        <f aca="false">IF(G81&gt;0,G81*(1+$B$22),IF(A82=$B$21,$B$20,0))</f>
        <v>999</v>
      </c>
      <c r="H82" s="13" t="n">
        <f aca="false">H81*(1+$B$26)</f>
        <v>19385.9430038123</v>
      </c>
      <c r="I82" s="13" t="n">
        <f aca="false">MIN(((C82+D82+E82+F82+G82)*$B$28*POWER((1+$B$29),A81)),($B$30*$B$28)*12*$B$34*POWER((1+$B$31),A81))</f>
        <v>3065.64376444737</v>
      </c>
      <c r="J82" s="18" t="n">
        <f aca="false">MAX((MAX((C82-(801*$B$34)),0))+(D82*$B$8)+(E82*$B$13)+(F82*$B$18)+(G82*$B$23)-H82-I82,0)</f>
        <v>0</v>
      </c>
      <c r="K82" s="19" t="n">
        <f aca="false">IF($B$34=1,MAX(ROUNDDOWN(IF($J82&lt;=13469,(((($J82-8130)/10000)*933.7)+1400)*(($J82-8130)/10000),IF($J82&gt;13469,(((($J82-13469)/10000)*228.74)+2397)*(($J82-13469)/10000)+1014,0)),0),0),0)</f>
        <v>0</v>
      </c>
      <c r="L82" s="19" t="n">
        <f aca="false">IF($B$34=2,MAX(ROUNDDOWN(IF(($J82/2)&lt;=13469,((((($J82/2)-8130)/10000)*933.7)+1400)*((($J82/2)-8130)/10000),IF(($J82/2)&gt;13469,((((($J82/2)-13469)/10000)*228.74)+2397)*((($J82/2)-13469)/10000)+1014,0)),0),0),0)*2</f>
        <v>0</v>
      </c>
      <c r="M82" s="13" t="n">
        <f aca="false">K82+L82</f>
        <v>0</v>
      </c>
      <c r="N82" s="13" t="n">
        <f aca="false">IF($B$34=2,IF(M82&gt;1944,M82*0.055,0),IF(M82&gt;972,M82*0.055,0))</f>
        <v>0</v>
      </c>
      <c r="O82" s="13" t="n">
        <f aca="false">M82*$B$33</f>
        <v>0</v>
      </c>
      <c r="P82" s="13" t="n">
        <f aca="false">P81*(1+$B$37)</f>
        <v>107391.813280245</v>
      </c>
      <c r="Q82" s="13" t="n">
        <f aca="false">B82+C82+D82+E82+F82+G82-H82-I82-M82-N82-O82-P82</f>
        <v>-1303226.26886123</v>
      </c>
      <c r="R82" s="16"/>
      <c r="S82" s="16"/>
      <c r="T82" s="13"/>
      <c r="U82" s="13"/>
      <c r="V82" s="13"/>
      <c r="W82" s="13"/>
    </row>
    <row r="83" customFormat="false" ht="14.65" hidden="false" customHeight="false" outlineLevel="0" collapsed="false">
      <c r="A83" s="17" t="n">
        <v>42</v>
      </c>
      <c r="B83" s="13" t="n">
        <f aca="false">Q82</f>
        <v>-1303226.26886123</v>
      </c>
      <c r="C83" s="13" t="n">
        <f aca="false">IF((B83-(P83/2))*$B$3&gt;0,(B83-(P83/2))*$B$3,0)</f>
        <v>0</v>
      </c>
      <c r="D83" s="13" t="n">
        <f aca="false">IF(D82&gt;0,D82*(1+$B$7),IF(A83=$B$6,$B$5,0))</f>
        <v>4537.30423915262</v>
      </c>
      <c r="E83" s="13" t="n">
        <f aca="false">IF(E82&gt;0,E82*(1+$B$12),IF(A83=$B$11,$B$10,0))</f>
        <v>5422.52453752877</v>
      </c>
      <c r="F83" s="13" t="n">
        <f aca="false">IF(F82&gt;0,F82*(1+$B$17),IF(A83=$B$16,$B$15,0))</f>
        <v>1111</v>
      </c>
      <c r="G83" s="13" t="n">
        <f aca="false">IF(G82&gt;0,G82*(1+$B$22),IF(A83=$B$21,$B$20,0))</f>
        <v>999</v>
      </c>
      <c r="H83" s="13" t="n">
        <f aca="false">H82*(1+$B$26)</f>
        <v>20258.3104389838</v>
      </c>
      <c r="I83" s="13" t="n">
        <f aca="false">MIN(((C83+D83+E83+F83+G83)*$B$28*POWER((1+$B$29),A82)),($B$30*$B$28)*12*$B$34*POWER((1+$B$31),A82))</f>
        <v>3121.80578600821</v>
      </c>
      <c r="J83" s="18" t="n">
        <f aca="false">MAX((MAX((C83-(801*$B$34)),0))+(D83*$B$8)+(E83*$B$13)+(F83*$B$18)+(G83*$B$23)-H83-I83,0)</f>
        <v>0</v>
      </c>
      <c r="K83" s="19" t="n">
        <f aca="false">IF($B$34=1,MAX(ROUNDDOWN(IF($J83&lt;=13469,(((($J83-8130)/10000)*933.7)+1400)*(($J83-8130)/10000),IF($J83&gt;13469,(((($J83-13469)/10000)*228.74)+2397)*(($J83-13469)/10000)+1014,0)),0),0),0)</f>
        <v>0</v>
      </c>
      <c r="L83" s="19" t="n">
        <f aca="false">IF($B$34=2,MAX(ROUNDDOWN(IF(($J83/2)&lt;=13469,((((($J83/2)-8130)/10000)*933.7)+1400)*((($J83/2)-8130)/10000),IF(($J83/2)&gt;13469,((((($J83/2)-13469)/10000)*228.74)+2397)*((($J83/2)-13469)/10000)+1014,0)),0),0),0)*2</f>
        <v>0</v>
      </c>
      <c r="M83" s="13" t="n">
        <f aca="false">K83+L83</f>
        <v>0</v>
      </c>
      <c r="N83" s="13" t="n">
        <f aca="false">IF($B$34=2,IF(M83&gt;1944,M83*0.055,0),IF(M83&gt;972,M83*0.055,0))</f>
        <v>0</v>
      </c>
      <c r="O83" s="13" t="n">
        <f aca="false">M83*$B$33</f>
        <v>0</v>
      </c>
      <c r="P83" s="13" t="n">
        <f aca="false">P82*(1+$B$37)</f>
        <v>110076.608612251</v>
      </c>
      <c r="Q83" s="13" t="n">
        <f aca="false">B83+C83+D83+E83+F83+G83-H83-I83-M83-N83-O83-P83</f>
        <v>-1424613.16492179</v>
      </c>
      <c r="R83" s="16"/>
      <c r="S83" s="16"/>
      <c r="T83" s="13"/>
      <c r="U83" s="13"/>
      <c r="V83" s="13"/>
      <c r="W83" s="13"/>
    </row>
    <row r="84" customFormat="false" ht="14.65" hidden="false" customHeight="false" outlineLevel="0" collapsed="false">
      <c r="A84" s="17" t="n">
        <v>43</v>
      </c>
      <c r="B84" s="13" t="n">
        <f aca="false">Q83</f>
        <v>-1424613.16492179</v>
      </c>
      <c r="C84" s="13" t="n">
        <f aca="false">IF((B84-(P84/2))*$B$3&gt;0,(B84-(P84/2))*$B$3,0)</f>
        <v>0</v>
      </c>
      <c r="D84" s="13" t="n">
        <f aca="false">IF(D83&gt;0,D83*(1+$B$7),IF(A84=$B$6,$B$5,0))</f>
        <v>4582.67728154415</v>
      </c>
      <c r="E84" s="13" t="n">
        <f aca="false">IF(E83&gt;0,E83*(1+$B$12),IF(A84=$B$11,$B$10,0))</f>
        <v>5476.74978290405</v>
      </c>
      <c r="F84" s="13" t="n">
        <f aca="false">IF(F83&gt;0,F83*(1+$B$17),IF(A84=$B$16,$B$15,0))</f>
        <v>1111</v>
      </c>
      <c r="G84" s="13" t="n">
        <f aca="false">IF(G83&gt;0,G83*(1+$B$22),IF(A84=$B$21,$B$20,0))</f>
        <v>999</v>
      </c>
      <c r="H84" s="13" t="n">
        <f aca="false">H83*(1+$B$26)</f>
        <v>21169.9344087381</v>
      </c>
      <c r="I84" s="13" t="n">
        <f aca="false">MIN(((C84+D84+E84+F84+G84)*$B$28*POWER((1+$B$29),A83)),($B$30*$B$28)*12*$B$34*POWER((1+$B$31),A83))</f>
        <v>3179.04209002137</v>
      </c>
      <c r="J84" s="18" t="n">
        <f aca="false">MAX((MAX((C84-(801*$B$34)),0))+(D84*$B$8)+(E84*$B$13)+(F84*$B$18)+(G84*$B$23)-H84-I84,0)</f>
        <v>0</v>
      </c>
      <c r="K84" s="19" t="n">
        <f aca="false">IF($B$34=1,MAX(ROUNDDOWN(IF($J84&lt;=13469,(((($J84-8130)/10000)*933.7)+1400)*(($J84-8130)/10000),IF($J84&gt;13469,(((($J84-13469)/10000)*228.74)+2397)*(($J84-13469)/10000)+1014,0)),0),0),0)</f>
        <v>0</v>
      </c>
      <c r="L84" s="19" t="n">
        <f aca="false">IF($B$34=2,MAX(ROUNDDOWN(IF(($J84/2)&lt;=13469,((((($J84/2)-8130)/10000)*933.7)+1400)*((($J84/2)-8130)/10000),IF(($J84/2)&gt;13469,((((($J84/2)-13469)/10000)*228.74)+2397)*((($J84/2)-13469)/10000)+1014,0)),0),0),0)*2</f>
        <v>0</v>
      </c>
      <c r="M84" s="13" t="n">
        <f aca="false">K84+L84</f>
        <v>0</v>
      </c>
      <c r="N84" s="13" t="n">
        <f aca="false">IF($B$34=2,IF(M84&gt;1944,M84*0.055,0),IF(M84&gt;972,M84*0.055,0))</f>
        <v>0</v>
      </c>
      <c r="O84" s="13" t="n">
        <f aca="false">M84*$B$33</f>
        <v>0</v>
      </c>
      <c r="P84" s="13" t="n">
        <f aca="false">P83*(1+$B$37)</f>
        <v>112828.523827557</v>
      </c>
      <c r="Q84" s="13" t="n">
        <f aca="false">B84+C84+D84+E84+F84+G84-H84-I84-M84-N84-O84-P84</f>
        <v>-1549621.23818366</v>
      </c>
      <c r="R84" s="16"/>
      <c r="S84" s="16"/>
      <c r="T84" s="13"/>
      <c r="U84" s="13"/>
      <c r="V84" s="13"/>
      <c r="W84" s="13"/>
    </row>
    <row r="85" customFormat="false" ht="14.65" hidden="false" customHeight="false" outlineLevel="0" collapsed="false">
      <c r="A85" s="17" t="n">
        <v>44</v>
      </c>
      <c r="B85" s="13" t="n">
        <f aca="false">Q84</f>
        <v>-1549621.23818366</v>
      </c>
      <c r="C85" s="13" t="n">
        <f aca="false">IF((B85-(P85/2))*$B$3&gt;0,(B85-(P85/2))*$B$3,0)</f>
        <v>0</v>
      </c>
      <c r="D85" s="13" t="n">
        <f aca="false">IF(D84&gt;0,D84*(1+$B$7),IF(A85=$B$6,$B$5,0))</f>
        <v>4628.50405435959</v>
      </c>
      <c r="E85" s="13" t="n">
        <f aca="false">IF(E84&gt;0,E84*(1+$B$12),IF(A85=$B$11,$B$10,0))</f>
        <v>5531.51728073309</v>
      </c>
      <c r="F85" s="13" t="n">
        <f aca="false">IF(F84&gt;0,F84*(1+$B$17),IF(A85=$B$16,$B$15,0))</f>
        <v>1111</v>
      </c>
      <c r="G85" s="13" t="n">
        <f aca="false">IF(G84&gt;0,G84*(1+$B$22),IF(A85=$B$21,$B$20,0))</f>
        <v>999</v>
      </c>
      <c r="H85" s="13" t="n">
        <f aca="false">H84*(1+$B$26)</f>
        <v>22122.5814571313</v>
      </c>
      <c r="I85" s="13" t="n">
        <f aca="false">MIN(((C85+D85+E85+F85+G85)*$B$28*POWER((1+$B$29),A84)),($B$30*$B$28)*12*$B$34*POWER((1+$B$31),A84))</f>
        <v>3237.37372382234</v>
      </c>
      <c r="J85" s="18" t="n">
        <f aca="false">MAX((MAX((C85-(801*$B$34)),0))+(D85*$B$8)+(E85*$B$13)+(F85*$B$18)+(G85*$B$23)-H85-I85,0)</f>
        <v>0</v>
      </c>
      <c r="K85" s="19" t="n">
        <f aca="false">IF($B$34=1,MAX(ROUNDDOWN(IF($J85&lt;=13469,(((($J85-8130)/10000)*933.7)+1400)*(($J85-8130)/10000),IF($J85&gt;13469,(((($J85-13469)/10000)*228.74)+2397)*(($J85-13469)/10000)+1014,0)),0),0),0)</f>
        <v>0</v>
      </c>
      <c r="L85" s="19" t="n">
        <f aca="false">IF($B$34=2,MAX(ROUNDDOWN(IF(($J85/2)&lt;=13469,((((($J85/2)-8130)/10000)*933.7)+1400)*((($J85/2)-8130)/10000),IF(($J85/2)&gt;13469,((((($J85/2)-13469)/10000)*228.74)+2397)*((($J85/2)-13469)/10000)+1014,0)),0),0),0)*2</f>
        <v>0</v>
      </c>
      <c r="M85" s="13" t="n">
        <f aca="false">K85+L85</f>
        <v>0</v>
      </c>
      <c r="N85" s="13" t="n">
        <f aca="false">IF($B$34=2,IF(M85&gt;1944,M85*0.055,0),IF(M85&gt;972,M85*0.055,0))</f>
        <v>0</v>
      </c>
      <c r="O85" s="13" t="n">
        <f aca="false">M85*$B$33</f>
        <v>0</v>
      </c>
      <c r="P85" s="13" t="n">
        <f aca="false">P84*(1+$B$37)</f>
        <v>115649.236923246</v>
      </c>
      <c r="Q85" s="13" t="n">
        <f aca="false">B85+C85+D85+E85+F85+G85-H85-I85-M85-N85-O85-P85</f>
        <v>-1678360.40895277</v>
      </c>
      <c r="R85" s="16"/>
      <c r="S85" s="16"/>
      <c r="T85" s="13"/>
      <c r="U85" s="13"/>
      <c r="V85" s="13"/>
      <c r="W85" s="13"/>
    </row>
    <row r="86" customFormat="false" ht="14.65" hidden="false" customHeight="false" outlineLevel="0" collapsed="false">
      <c r="A86" s="17" t="n">
        <v>45</v>
      </c>
      <c r="B86" s="13" t="n">
        <f aca="false">Q85</f>
        <v>-1678360.40895277</v>
      </c>
      <c r="C86" s="13" t="n">
        <f aca="false">IF((B86-(P86/2))*$B$3&gt;0,(B86-(P86/2))*$B$3,0)</f>
        <v>0</v>
      </c>
      <c r="D86" s="13" t="n">
        <f aca="false">IF(D85&gt;0,D85*(1+$B$7),IF(A86=$B$6,$B$5,0))</f>
        <v>4674.78909490318</v>
      </c>
      <c r="E86" s="13" t="n">
        <f aca="false">IF(E85&gt;0,E85*(1+$B$12),IF(A86=$B$11,$B$10,0))</f>
        <v>5586.83245354042</v>
      </c>
      <c r="F86" s="13" t="n">
        <f aca="false">IF(F85&gt;0,F85*(1+$B$17),IF(A86=$B$16,$B$15,0))</f>
        <v>1111</v>
      </c>
      <c r="G86" s="13" t="n">
        <f aca="false">IF(G85&gt;0,G85*(1+$B$22),IF(A86=$B$21,$B$20,0))</f>
        <v>999</v>
      </c>
      <c r="H86" s="13" t="n">
        <f aca="false">H85*(1+$B$26)</f>
        <v>23118.0976227022</v>
      </c>
      <c r="I86" s="13" t="n">
        <f aca="false">MIN(((C86+D86+E86+F86+G86)*$B$28*POWER((1+$B$29),A85)),($B$30*$B$28)*12*$B$34*POWER((1+$B$31),A85))</f>
        <v>3296.82215234062</v>
      </c>
      <c r="J86" s="18" t="n">
        <f aca="false">MAX((MAX((C86-(801*$B$34)),0))+(D86*$B$8)+(E86*$B$13)+(F86*$B$18)+(G86*$B$23)-H86-I86,0)</f>
        <v>0</v>
      </c>
      <c r="K86" s="19" t="n">
        <f aca="false">IF($B$34=1,MAX(ROUNDDOWN(IF($J86&lt;=13469,(((($J86-8130)/10000)*933.7)+1400)*(($J86-8130)/10000),IF($J86&gt;13469,(((($J86-13469)/10000)*228.74)+2397)*(($J86-13469)/10000)+1014,0)),0),0),0)</f>
        <v>0</v>
      </c>
      <c r="L86" s="19" t="n">
        <f aca="false">IF($B$34=2,MAX(ROUNDDOWN(IF(($J86/2)&lt;=13469,((((($J86/2)-8130)/10000)*933.7)+1400)*((($J86/2)-8130)/10000),IF(($J86/2)&gt;13469,((((($J86/2)-13469)/10000)*228.74)+2397)*((($J86/2)-13469)/10000)+1014,0)),0),0),0)*2</f>
        <v>0</v>
      </c>
      <c r="M86" s="13" t="n">
        <f aca="false">K86+L86</f>
        <v>0</v>
      </c>
      <c r="N86" s="13" t="n">
        <f aca="false">IF($B$34=2,IF(M86&gt;1944,M86*0.055,0),IF(M86&gt;972,M86*0.055,0))</f>
        <v>0</v>
      </c>
      <c r="O86" s="13" t="n">
        <f aca="false">M86*$B$33</f>
        <v>0</v>
      </c>
      <c r="P86" s="13" t="n">
        <f aca="false">P85*(1+$B$37)</f>
        <v>118540.467846327</v>
      </c>
      <c r="Q86" s="13" t="n">
        <f aca="false">B86+C86+D86+E86+F86+G86-H86-I86-M86-N86-O86-P86</f>
        <v>-1810944.1750257</v>
      </c>
      <c r="R86" s="16"/>
      <c r="S86" s="16"/>
      <c r="T86" s="13"/>
      <c r="U86" s="13"/>
      <c r="V86" s="13"/>
      <c r="W86" s="13"/>
    </row>
    <row r="87" customFormat="false" ht="14.65" hidden="false" customHeight="false" outlineLevel="0" collapsed="false">
      <c r="A87" s="17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</row>
    <row r="88" customFormat="false" ht="14.65" hidden="false" customHeight="false" outlineLevel="0" collapsed="false">
      <c r="A88" s="17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</row>
    <row r="89" customFormat="false" ht="14.65" hidden="false" customHeight="false" outlineLevel="0" collapsed="false">
      <c r="A89" s="10" t="s">
        <v>18</v>
      </c>
      <c r="B89" s="16" t="s">
        <v>19</v>
      </c>
      <c r="C89" s="16" t="s">
        <v>20</v>
      </c>
      <c r="D89" s="16" t="s">
        <v>21</v>
      </c>
      <c r="E89" s="16" t="s">
        <v>22</v>
      </c>
      <c r="F89" s="16" t="s">
        <v>23</v>
      </c>
      <c r="G89" s="16" t="s">
        <v>24</v>
      </c>
      <c r="H89" s="16" t="s">
        <v>25</v>
      </c>
      <c r="I89" s="16" t="s">
        <v>26</v>
      </c>
      <c r="J89" s="16" t="s">
        <v>27</v>
      </c>
      <c r="K89" s="16" t="s">
        <v>28</v>
      </c>
      <c r="L89" s="16" t="s">
        <v>29</v>
      </c>
      <c r="M89" s="16" t="s">
        <v>30</v>
      </c>
      <c r="N89" s="16" t="s">
        <v>31</v>
      </c>
      <c r="O89" s="16" t="s">
        <v>32</v>
      </c>
      <c r="P89" s="16" t="s">
        <v>33</v>
      </c>
      <c r="Q89" s="16" t="s">
        <v>34</v>
      </c>
      <c r="R89" s="16"/>
      <c r="S89" s="16"/>
    </row>
    <row r="90" customFormat="false" ht="14.65" hidden="false" customHeight="false" outlineLevel="0" collapsed="false">
      <c r="A90" s="17" t="n">
        <v>1</v>
      </c>
      <c r="B90" s="13" t="n">
        <f aca="false">$C$2</f>
        <v>999999</v>
      </c>
      <c r="C90" s="13" t="n">
        <f aca="false">IF((B90-(P90/2))*$C$3&gt;0,(B90-(P90/2))*$C$3,0)</f>
        <v>43630.5924</v>
      </c>
      <c r="D90" s="13" t="n">
        <f aca="false">IF($A90&gt;=C6,C5,0)</f>
        <v>2222</v>
      </c>
      <c r="E90" s="13" t="n">
        <f aca="false">IF($A90&gt;=C11,C10,0)</f>
        <v>0</v>
      </c>
      <c r="F90" s="13" t="n">
        <f aca="false">IF($A90&gt;=C16,C15,0)</f>
        <v>0</v>
      </c>
      <c r="G90" s="13" t="n">
        <f aca="false">IF($A90&gt;=C21,C20,0)</f>
        <v>0</v>
      </c>
      <c r="H90" s="13" t="n">
        <f aca="false">$C$25</f>
        <v>4444</v>
      </c>
      <c r="I90" s="13" t="n">
        <f aca="false">MIN(((C90+D90+E90+F90+G90)*$C$28),($C$30*$C$28)*12*$C$34)</f>
        <v>0</v>
      </c>
      <c r="J90" s="18" t="n">
        <f aca="false">MAX((MAX((C90-(801*$C$34)),0))+(D90*$C$8)+(E90*$C$13)+(F90*$C$18)+(G90*$C$23)-H90-I90,0)</f>
        <v>40607.5924</v>
      </c>
      <c r="K90" s="19" t="n">
        <f aca="false">IF($C$34=1,MAX(ROUNDDOWN(IF($J90&lt;=13469,(((($J90-8130)/10000)*933.7)+1400)*(($J90-8130)/10000),IF($J90&gt;13469,(((($J90-13469)/10000)*228.74)+2397)*(($J90-13469)/10000)+1014,0)),0),0),0)</f>
        <v>9203</v>
      </c>
      <c r="L90" s="19" t="n">
        <f aca="false">IF($C$34=2,MAX(ROUNDDOWN(IF(($J90/2)&lt;=13469,((((($J90/2)-8130)/10000)*933.7)+1400)*((($J90/2)-8130)/10000),IF(($J90/2)&gt;13469,((((($J90/2)-13469)/10000)*228.74)+2397)*((($J90/2)-13469)/10000)+1014,0)),0),0),0)*2</f>
        <v>0</v>
      </c>
      <c r="M90" s="13" t="n">
        <f aca="false">K90+L90</f>
        <v>9203</v>
      </c>
      <c r="N90" s="13" t="n">
        <f aca="false">IF($B$34=2,IF(M90&gt;1944,M90*0.055,0),IF(M90&gt;972,M90*0.055,0))</f>
        <v>506.165</v>
      </c>
      <c r="O90" s="13" t="n">
        <f aca="false">M90*$C$33</f>
        <v>0</v>
      </c>
      <c r="P90" s="13" t="n">
        <f aca="false">C36*12</f>
        <v>34656</v>
      </c>
      <c r="Q90" s="13" t="n">
        <f aca="false">B90+C90+D90+E90+F90+G90-H90-I90-M90-N90-O90-P90</f>
        <v>997042.4274</v>
      </c>
      <c r="R90" s="13"/>
      <c r="S90" s="13"/>
      <c r="T90" s="13"/>
      <c r="U90" s="13"/>
      <c r="V90" s="13"/>
      <c r="W90" s="13"/>
      <c r="X90" s="13"/>
    </row>
    <row r="91" customFormat="false" ht="14.65" hidden="false" customHeight="false" outlineLevel="0" collapsed="false">
      <c r="A91" s="17" t="n">
        <v>2</v>
      </c>
      <c r="B91" s="13" t="n">
        <f aca="false">Q90</f>
        <v>997042.4274</v>
      </c>
      <c r="C91" s="13" t="n">
        <f aca="false">IF((B91-(P91/2))*$C$3&gt;0,(B91-(P91/2))*$C$3,0)</f>
        <v>43472.39286456</v>
      </c>
      <c r="D91" s="13" t="n">
        <f aca="false">IF(D90&gt;0,D90*(1+$C$7),IF(A91=$C$6,$C$5,0))</f>
        <v>2233.11</v>
      </c>
      <c r="E91" s="13" t="n">
        <f aca="false">IF(E90&gt;0,E90*(1+$C$12),IF(A91=$C$11,$C$10,0))</f>
        <v>0</v>
      </c>
      <c r="F91" s="13" t="n">
        <f aca="false">IF(F90&gt;0,F90*(1+$C$17),IF(A91=$C$16,$C$15,0))</f>
        <v>0</v>
      </c>
      <c r="G91" s="13" t="n">
        <f aca="false">IF(G90&gt;0,G90*(1+$C$22),IF(A91=$C$21,$C$20,0))</f>
        <v>0</v>
      </c>
      <c r="H91" s="13" t="n">
        <f aca="false">H90*(1+$C$26)</f>
        <v>4666.2</v>
      </c>
      <c r="I91" s="13" t="n">
        <f aca="false">MIN(((C91+D91+E91+F91+G91)*$C$28*POWER((1+$C$29),A90)),($C$30*$C$28)*12*$C$34*POWER((1+$C$31),A90))</f>
        <v>0</v>
      </c>
      <c r="J91" s="18" t="n">
        <f aca="false">MAX((MAX((C91-(801*$C$34)),0))+(D91*$C$8)+(E91*$C$13)+(F91*$C$18)+(G91*$C$23)-H91-I91-O90,0)</f>
        <v>40238.30286456</v>
      </c>
      <c r="K91" s="19" t="n">
        <f aca="false">IF($C$34=1,MAX(ROUNDDOWN(IF($J91&lt;=13469,(((($J91-8130)/10000)*933.7)+1400)*(($J91-8130)/10000),IF($J91&gt;13469,(((($J91-13469)/10000)*228.74)+2397)*(($J91-13469)/10000)+1014,0)),0),0),0)</f>
        <v>9069</v>
      </c>
      <c r="L91" s="19" t="n">
        <f aca="false">IF($C$34=2,MAX(ROUNDDOWN(IF(($J91/2)&lt;=13469,((((($J91/2)-8130)/10000)*933.7)+1400)*((($J91/2)-8130)/10000),IF(($J91/2)&gt;13469,((((($J91/2)-13469)/10000)*228.74)+2397)*((($J91/2)-13469)/10000)+1014,0)),0),0),0)*2</f>
        <v>0</v>
      </c>
      <c r="M91" s="13" t="n">
        <f aca="false">K91+L91</f>
        <v>9069</v>
      </c>
      <c r="N91" s="13" t="n">
        <f aca="false">IF($B$34=2,IF(M91&gt;1944,M91*0.055,0),IF(M91&gt;972,M91*0.055,0))</f>
        <v>498.795</v>
      </c>
      <c r="O91" s="13" t="n">
        <f aca="false">M91*$C$33</f>
        <v>0</v>
      </c>
      <c r="P91" s="13" t="n">
        <f aca="false">P90*(1+$C$37)</f>
        <v>35868.96</v>
      </c>
      <c r="Q91" s="13" t="n">
        <f aca="false">B91+C91+D91+E91+F91+G91-H91-I91-M91-N91-O91-P91</f>
        <v>992644.97526456</v>
      </c>
      <c r="R91" s="13"/>
      <c r="S91" s="13"/>
      <c r="T91" s="13"/>
      <c r="U91" s="13"/>
      <c r="V91" s="13"/>
      <c r="W91" s="13"/>
      <c r="X91" s="13"/>
    </row>
    <row r="92" customFormat="false" ht="14.65" hidden="false" customHeight="false" outlineLevel="0" collapsed="false">
      <c r="A92" s="17" t="n">
        <v>3</v>
      </c>
      <c r="B92" s="13" t="n">
        <f aca="false">Q91</f>
        <v>992644.97526456</v>
      </c>
      <c r="C92" s="13" t="n">
        <f aca="false">IF((B92-(P92/2))*$C$3&gt;0,(B92-(P92/2))*$C$3,0)</f>
        <v>43249.2758078265</v>
      </c>
      <c r="D92" s="13" t="n">
        <f aca="false">IF(D91&gt;0,D91*(1+$C$7),IF(A92=$C$6,$C$5,0))</f>
        <v>2244.27555</v>
      </c>
      <c r="E92" s="13" t="n">
        <f aca="false">IF(E91&gt;0,E91*(1+$C$12),IF(A92=$C$11,$C$10,0))</f>
        <v>0</v>
      </c>
      <c r="F92" s="13" t="n">
        <f aca="false">IF(F91&gt;0,F91*(1+$C$17),IF(A92=$C$16,$C$15,0))</f>
        <v>0</v>
      </c>
      <c r="G92" s="13" t="n">
        <f aca="false">IF(G91&gt;0,G91*(1+$C$22),IF(A92=$C$21,$C$20,0))</f>
        <v>0</v>
      </c>
      <c r="H92" s="13" t="n">
        <f aca="false">H91*(1+$C$26)</f>
        <v>4899.51</v>
      </c>
      <c r="I92" s="13" t="n">
        <f aca="false">MIN(((C92+D92+E92+F92+G92)*$C$28*POWER((1+$C$29),A91)),($C$30*$C$28)*12*$C$34*POWER((1+$C$31),A91))</f>
        <v>0</v>
      </c>
      <c r="J92" s="18" t="n">
        <f aca="false">MAX((MAX((C92-(801*$C$34)),0))+(D92*$C$8)+(E92*$C$13)+(F92*$C$18)+(G92*$C$23)-H92-I92-O91,0)</f>
        <v>39793.0413578265</v>
      </c>
      <c r="K92" s="19" t="n">
        <f aca="false">IF($C$34=1,MAX(ROUNDDOWN(IF($J92&lt;=13469,(((($J92-8130)/10000)*933.7)+1400)*(($J92-8130)/10000),IF($J92&gt;13469,(((($J92-13469)/10000)*228.74)+2397)*(($J92-13469)/10000)+1014,0)),0),0),0)</f>
        <v>8908</v>
      </c>
      <c r="L92" s="19" t="n">
        <f aca="false">IF($C$34=2,MAX(ROUNDDOWN(IF(($J92/2)&lt;=13469,((((($J92/2)-8130)/10000)*933.7)+1400)*((($J92/2)-8130)/10000),IF(($J92/2)&gt;13469,((((($J92/2)-13469)/10000)*228.74)+2397)*((($J92/2)-13469)/10000)+1014,0)),0),0),0)*2</f>
        <v>0</v>
      </c>
      <c r="M92" s="13" t="n">
        <f aca="false">K92+L92</f>
        <v>8908</v>
      </c>
      <c r="N92" s="13" t="n">
        <f aca="false">IF($B$34=2,IF(M92&gt;1944,M92*0.055,0),IF(M92&gt;972,M92*0.055,0))</f>
        <v>489.94</v>
      </c>
      <c r="O92" s="13" t="n">
        <f aca="false">M92*$C$33</f>
        <v>0</v>
      </c>
      <c r="P92" s="13" t="n">
        <f aca="false">P91*(1+$C$37)</f>
        <v>37124.3736</v>
      </c>
      <c r="Q92" s="13" t="n">
        <f aca="false">B92+C92+D92+E92+F92+G92-H92-I92-M92-N92-O92-P92</f>
        <v>986716.703022386</v>
      </c>
      <c r="R92" s="13"/>
      <c r="S92" s="13"/>
      <c r="T92" s="13"/>
      <c r="U92" s="13"/>
      <c r="V92" s="13"/>
      <c r="W92" s="13"/>
      <c r="X92" s="13"/>
    </row>
    <row r="93" customFormat="false" ht="14.65" hidden="false" customHeight="false" outlineLevel="0" collapsed="false">
      <c r="A93" s="17" t="n">
        <v>4</v>
      </c>
      <c r="B93" s="13" t="n">
        <f aca="false">Q92</f>
        <v>986716.703022386</v>
      </c>
      <c r="C93" s="13" t="n">
        <f aca="false">IF((B93-(P93/2))*$C$3&gt;0,(B93-(P93/2))*$C$3,0)</f>
        <v>42957.2148819868</v>
      </c>
      <c r="D93" s="13" t="n">
        <f aca="false">IF(D92&gt;0,D92*(1+$C$7),IF(A93=$C$6,$C$5,0))</f>
        <v>2255.49692775</v>
      </c>
      <c r="E93" s="13" t="n">
        <f aca="false">IF(E92&gt;0,E92*(1+$C$12),IF(A93=$C$11,$C$10,0))</f>
        <v>0</v>
      </c>
      <c r="F93" s="13" t="n">
        <f aca="false">IF(F92&gt;0,F92*(1+$C$17),IF(A93=$C$16,$C$15,0))</f>
        <v>0</v>
      </c>
      <c r="G93" s="13" t="n">
        <f aca="false">IF(G92&gt;0,G92*(1+$C$22),IF(A93=$C$21,$C$20,0))</f>
        <v>0</v>
      </c>
      <c r="H93" s="13" t="n">
        <f aca="false">H92*(1+$C$26)</f>
        <v>5144.4855</v>
      </c>
      <c r="I93" s="13" t="n">
        <f aca="false">MIN(((C93+D93+E93+F93+G93)*$C$28*POWER((1+$C$29),A92)),($C$30*$C$28)*12*$C$34*POWER((1+$C$31),A92))</f>
        <v>0</v>
      </c>
      <c r="J93" s="18" t="n">
        <f aca="false">MAX((MAX((C93-(801*$C$34)),0))+(D93*$C$8)+(E93*$C$13)+(F93*$C$18)+(G93*$C$23)-H93-I93-O92,0)</f>
        <v>39267.2263097368</v>
      </c>
      <c r="K93" s="19" t="n">
        <f aca="false">IF($C$34=1,MAX(ROUNDDOWN(IF($J93&lt;=13469,(((($J93-8130)/10000)*933.7)+1400)*(($J93-8130)/10000),IF($J93&gt;13469,(((($J93-13469)/10000)*228.74)+2397)*(($J93-13469)/10000)+1014,0)),0),0),0)</f>
        <v>8720</v>
      </c>
      <c r="L93" s="19" t="n">
        <f aca="false">IF($C$34=2,MAX(ROUNDDOWN(IF(($J93/2)&lt;=13469,((((($J93/2)-8130)/10000)*933.7)+1400)*((($J93/2)-8130)/10000),IF(($J93/2)&gt;13469,((((($J93/2)-13469)/10000)*228.74)+2397)*((($J93/2)-13469)/10000)+1014,0)),0),0),0)*2</f>
        <v>0</v>
      </c>
      <c r="M93" s="13" t="n">
        <f aca="false">K93+L93</f>
        <v>8720</v>
      </c>
      <c r="N93" s="13" t="n">
        <f aca="false">IF($B$34=2,IF(M93&gt;1944,M93*0.055,0),IF(M93&gt;972,M93*0.055,0))</f>
        <v>479.6</v>
      </c>
      <c r="O93" s="13" t="n">
        <f aca="false">M93*$C$33</f>
        <v>0</v>
      </c>
      <c r="P93" s="13" t="n">
        <f aca="false">P92*(1+$C$37)</f>
        <v>38423.726676</v>
      </c>
      <c r="Q93" s="13" t="n">
        <f aca="false">B93+C93+D93+E93+F93+G93-H93-I93-M93-N93-O93-P93</f>
        <v>979161.602656123</v>
      </c>
      <c r="R93" s="13"/>
      <c r="S93" s="13"/>
      <c r="T93" s="13"/>
      <c r="U93" s="13"/>
      <c r="V93" s="13"/>
      <c r="W93" s="13"/>
      <c r="X93" s="13"/>
    </row>
    <row r="94" customFormat="false" ht="14.65" hidden="false" customHeight="false" outlineLevel="0" collapsed="false">
      <c r="A94" s="17" t="n">
        <v>5</v>
      </c>
      <c r="B94" s="13" t="n">
        <f aca="false">Q93</f>
        <v>979161.602656123</v>
      </c>
      <c r="C94" s="13" t="n">
        <f aca="false">IF((B94-(P94/2))*$C$3&gt;0,(B94-(P94/2))*$C$3,0)</f>
        <v>42591.9131900974</v>
      </c>
      <c r="D94" s="13" t="n">
        <f aca="false">IF(D93&gt;0,D93*(1+$C$7),IF(A94=$C$6,$C$5,0))</f>
        <v>2266.77441238875</v>
      </c>
      <c r="E94" s="13" t="n">
        <f aca="false">IF(E93&gt;0,E93*(1+$C$12),IF(A94=$C$11,$C$10,0))</f>
        <v>0</v>
      </c>
      <c r="F94" s="13" t="n">
        <f aca="false">IF(F93&gt;0,F93*(1+$C$17),IF(A94=$C$16,$C$15,0))</f>
        <v>777</v>
      </c>
      <c r="G94" s="13" t="n">
        <f aca="false">IF(G93&gt;0,G93*(1+$C$22),IF(A94=$C$21,$C$20,0))</f>
        <v>0</v>
      </c>
      <c r="H94" s="13" t="n">
        <f aca="false">H93*(1+$C$26)</f>
        <v>5401.709775</v>
      </c>
      <c r="I94" s="13" t="n">
        <f aca="false">MIN(((C94+D94+E94+F94+G94)*$C$28*POWER((1+$C$29),A93)),($C$30*$C$28)*12*$C$34*POWER((1+$C$31),A93))</f>
        <v>0</v>
      </c>
      <c r="J94" s="18" t="n">
        <f aca="false">MAX((MAX((C94-(801*$C$34)),0))+(D94*$C$8)+(E94*$C$13)+(F94*$C$18)+(G94*$C$23)-H94-I94-O93,0)</f>
        <v>39363.0478274862</v>
      </c>
      <c r="K94" s="19" t="n">
        <f aca="false">IF($C$34=1,MAX(ROUNDDOWN(IF($J94&lt;=13469,(((($J94-8130)/10000)*933.7)+1400)*(($J94-8130)/10000),IF($J94&gt;13469,(((($J94-13469)/10000)*228.74)+2397)*(($J94-13469)/10000)+1014,0)),0),0),0)</f>
        <v>8754</v>
      </c>
      <c r="L94" s="19" t="n">
        <f aca="false">IF($C$34=2,MAX(ROUNDDOWN(IF(($J94/2)&lt;=13469,((((($J94/2)-8130)/10000)*933.7)+1400)*((($J94/2)-8130)/10000),IF(($J94/2)&gt;13469,((((($J94/2)-13469)/10000)*228.74)+2397)*((($J94/2)-13469)/10000)+1014,0)),0),0),0)*2</f>
        <v>0</v>
      </c>
      <c r="M94" s="13" t="n">
        <f aca="false">K94+L94</f>
        <v>8754</v>
      </c>
      <c r="N94" s="13" t="n">
        <f aca="false">IF($B$34=2,IF(M94&gt;1944,M94*0.055,0),IF(M94&gt;972,M94*0.055,0))</f>
        <v>481.47</v>
      </c>
      <c r="O94" s="13" t="n">
        <f aca="false">M94*$C$33</f>
        <v>0</v>
      </c>
      <c r="P94" s="13" t="n">
        <f aca="false">P93*(1+$C$37)</f>
        <v>39768.55710966</v>
      </c>
      <c r="Q94" s="13" t="n">
        <f aca="false">B94+C94+D94+E94+F94+G94-H94-I94-M94-N94-O94-P94</f>
        <v>970391.553373949</v>
      </c>
      <c r="R94" s="13"/>
      <c r="S94" s="13"/>
      <c r="T94" s="13"/>
      <c r="U94" s="13"/>
      <c r="V94" s="13"/>
      <c r="W94" s="13"/>
      <c r="X94" s="13"/>
    </row>
    <row r="95" customFormat="false" ht="14.65" hidden="false" customHeight="false" outlineLevel="0" collapsed="false">
      <c r="A95" s="17" t="n">
        <v>6</v>
      </c>
      <c r="B95" s="13" t="n">
        <f aca="false">Q94</f>
        <v>970391.553373949</v>
      </c>
      <c r="C95" s="13" t="n">
        <f aca="false">IF((B95-(P95/2))*$C$3&gt;0,(B95-(P95/2))*$C$3,0)</f>
        <v>42171.6228330947</v>
      </c>
      <c r="D95" s="13" t="n">
        <f aca="false">IF(D94&gt;0,D94*(1+$C$7),IF(A95=$C$6,$C$5,0))</f>
        <v>2278.10828445069</v>
      </c>
      <c r="E95" s="13" t="n">
        <f aca="false">IF(E94&gt;0,E94*(1+$C$12),IF(A95=$C$11,$C$10,0))</f>
        <v>0</v>
      </c>
      <c r="F95" s="13" t="n">
        <f aca="false">IF(F94&gt;0,F94*(1+$C$17),IF(A95=$C$16,$C$15,0))</f>
        <v>777</v>
      </c>
      <c r="G95" s="13" t="n">
        <f aca="false">IF(G94&gt;0,G94*(1+$C$22),IF(A95=$C$21,$C$20,0))</f>
        <v>0</v>
      </c>
      <c r="H95" s="13" t="n">
        <f aca="false">H94*(1+$C$26)</f>
        <v>5671.79526375</v>
      </c>
      <c r="I95" s="13" t="n">
        <f aca="false">MIN(((C95+D95+E95+F95+G95)*$C$28*POWER((1+$C$29),A94)),($C$30*$C$28)*12*$C$34*POWER((1+$C$31),A94))</f>
        <v>0</v>
      </c>
      <c r="J95" s="18" t="n">
        <f aca="false">MAX((MAX((C95-(801*$C$34)),0))+(D95*$C$8)+(E95*$C$13)+(F95*$C$18)+(G95*$C$23)-H95-I95-O94,0)</f>
        <v>38684.0058537954</v>
      </c>
      <c r="K95" s="19" t="n">
        <f aca="false">IF($C$34=1,MAX(ROUNDDOWN(IF($J95&lt;=13469,(((($J95-8130)/10000)*933.7)+1400)*(($J95-8130)/10000),IF($J95&gt;13469,(((($J95-13469)/10000)*228.74)+2397)*(($J95-13469)/10000)+1014,0)),0),0),0)</f>
        <v>8512</v>
      </c>
      <c r="L95" s="19" t="n">
        <f aca="false">IF($C$34=2,MAX(ROUNDDOWN(IF(($J95/2)&lt;=13469,((((($J95/2)-8130)/10000)*933.7)+1400)*((($J95/2)-8130)/10000),IF(($J95/2)&gt;13469,((((($J95/2)-13469)/10000)*228.74)+2397)*((($J95/2)-13469)/10000)+1014,0)),0),0),0)*2</f>
        <v>0</v>
      </c>
      <c r="M95" s="13" t="n">
        <f aca="false">K95+L95</f>
        <v>8512</v>
      </c>
      <c r="N95" s="13" t="n">
        <f aca="false">IF($B$34=2,IF(M95&gt;1944,M95*0.055,0),IF(M95&gt;972,M95*0.055,0))</f>
        <v>468.16</v>
      </c>
      <c r="O95" s="13" t="n">
        <f aca="false">M95*$C$33</f>
        <v>0</v>
      </c>
      <c r="P95" s="13" t="n">
        <f aca="false">P94*(1+$C$37)</f>
        <v>41160.4566084981</v>
      </c>
      <c r="Q95" s="13" t="n">
        <f aca="false">B95+C95+D95+E95+F95+G95-H95-I95-M95-N95-O95-P95</f>
        <v>959805.872619247</v>
      </c>
      <c r="R95" s="13"/>
      <c r="S95" s="13"/>
      <c r="T95" s="13"/>
      <c r="U95" s="13"/>
      <c r="V95" s="13"/>
      <c r="W95" s="13"/>
      <c r="X95" s="13"/>
    </row>
    <row r="96" customFormat="false" ht="14.65" hidden="false" customHeight="false" outlineLevel="0" collapsed="false">
      <c r="A96" s="17" t="n">
        <v>7</v>
      </c>
      <c r="B96" s="13" t="n">
        <f aca="false">Q95</f>
        <v>959805.872619247</v>
      </c>
      <c r="C96" s="13" t="n">
        <f aca="false">IF((B96-(P96/2))*$C$3&gt;0,(B96-(P96/2))*$C$3,0)</f>
        <v>41669.6369328011</v>
      </c>
      <c r="D96" s="13" t="n">
        <f aca="false">IF(D95&gt;0,D95*(1+$C$7),IF(A96=$C$6,$C$5,0))</f>
        <v>2289.49882587295</v>
      </c>
      <c r="E96" s="13" t="n">
        <f aca="false">IF(E95&gt;0,E95*(1+$C$12),IF(A96=$C$11,$C$10,0))</f>
        <v>0</v>
      </c>
      <c r="F96" s="13" t="n">
        <f aca="false">IF(F95&gt;0,F95*(1+$C$17),IF(A96=$C$16,$C$15,0))</f>
        <v>777</v>
      </c>
      <c r="G96" s="13" t="n">
        <f aca="false">IF(G95&gt;0,G95*(1+$C$22),IF(A96=$C$21,$C$20,0))</f>
        <v>0</v>
      </c>
      <c r="H96" s="13" t="n">
        <f aca="false">H95*(1+$C$26)</f>
        <v>5955.3850269375</v>
      </c>
      <c r="I96" s="13" t="n">
        <f aca="false">MIN(((C96+D96+E96+F96+G96)*$C$28*POWER((1+$C$29),A95)),($C$30*$C$28)*12*$C$34*POWER((1+$C$31),A95))</f>
        <v>0</v>
      </c>
      <c r="J96" s="18" t="n">
        <f aca="false">MAX((MAX((C96-(801*$C$34)),0))+(D96*$C$8)+(E96*$C$13)+(F96*$C$18)+(G96*$C$23)-H96-I96-O95,0)</f>
        <v>37909.8207317365</v>
      </c>
      <c r="K96" s="19" t="n">
        <f aca="false">IF($C$34=1,MAX(ROUNDDOWN(IF($J96&lt;=13469,(((($J96-8130)/10000)*933.7)+1400)*(($J96-8130)/10000),IF($J96&gt;13469,(((($J96-13469)/10000)*228.74)+2397)*(($J96-13469)/10000)+1014,0)),0),0),0)</f>
        <v>8238</v>
      </c>
      <c r="L96" s="19" t="n">
        <f aca="false">IF($C$34=2,MAX(ROUNDDOWN(IF(($J96/2)&lt;=13469,((((($J96/2)-8130)/10000)*933.7)+1400)*((($J96/2)-8130)/10000),IF(($J96/2)&gt;13469,((((($J96/2)-13469)/10000)*228.74)+2397)*((($J96/2)-13469)/10000)+1014,0)),0),0),0)*2</f>
        <v>0</v>
      </c>
      <c r="M96" s="13" t="n">
        <f aca="false">K96+L96</f>
        <v>8238</v>
      </c>
      <c r="N96" s="13" t="n">
        <f aca="false">IF($B$34=2,IF(M96&gt;1944,M96*0.055,0),IF(M96&gt;972,M96*0.055,0))</f>
        <v>453.09</v>
      </c>
      <c r="O96" s="13" t="n">
        <f aca="false">M96*$C$33</f>
        <v>0</v>
      </c>
      <c r="P96" s="13" t="n">
        <f aca="false">P95*(1+$C$37)</f>
        <v>42601.0725897955</v>
      </c>
      <c r="Q96" s="13" t="n">
        <f aca="false">B96+C96+D96+E96+F96+G96-H96-I96-M96-N96-O96-P96</f>
        <v>947294.460761188</v>
      </c>
      <c r="R96" s="13"/>
      <c r="S96" s="13"/>
      <c r="T96" s="13"/>
      <c r="U96" s="13"/>
      <c r="V96" s="13"/>
      <c r="W96" s="13"/>
      <c r="X96" s="13"/>
    </row>
    <row r="97" customFormat="false" ht="14.65" hidden="false" customHeight="false" outlineLevel="0" collapsed="false">
      <c r="A97" s="17" t="n">
        <v>8</v>
      </c>
      <c r="B97" s="13" t="n">
        <f aca="false">Q96</f>
        <v>947294.460761188</v>
      </c>
      <c r="C97" s="13" t="n">
        <f aca="false">IF((B97-(P97/2))*$C$3&gt;0,(B97-(P97/2))*$C$3,0)</f>
        <v>41081.029212901</v>
      </c>
      <c r="D97" s="13" t="n">
        <f aca="false">IF(D96&gt;0,D96*(1+$C$7),IF(A97=$C$6,$C$5,0))</f>
        <v>2300.94632000231</v>
      </c>
      <c r="E97" s="13" t="n">
        <f aca="false">IF(E96&gt;0,E96*(1+$C$12),IF(A97=$C$11,$C$10,0))</f>
        <v>0</v>
      </c>
      <c r="F97" s="13" t="n">
        <f aca="false">IF(F96&gt;0,F96*(1+$C$17),IF(A97=$C$16,$C$15,0))</f>
        <v>777</v>
      </c>
      <c r="G97" s="13" t="n">
        <f aca="false">IF(G96&gt;0,G96*(1+$C$22),IF(A97=$C$21,$C$20,0))</f>
        <v>0</v>
      </c>
      <c r="H97" s="13" t="n">
        <f aca="false">H96*(1+$C$26)</f>
        <v>6253.15427828438</v>
      </c>
      <c r="I97" s="13" t="n">
        <f aca="false">MIN(((C97+D97+E97+F97+G97)*$C$28*POWER((1+$C$29),A96)),($C$30*$C$28)*12*$C$34*POWER((1+$C$31),A96))</f>
        <v>0</v>
      </c>
      <c r="J97" s="18" t="n">
        <f aca="false">MAX((MAX((C97-(801*$C$34)),0))+(D97*$C$8)+(E97*$C$13)+(F97*$C$18)+(G97*$C$23)-H97-I97-O96,0)</f>
        <v>37034.8912546189</v>
      </c>
      <c r="K97" s="19" t="n">
        <f aca="false">IF($C$34=1,MAX(ROUNDDOWN(IF($J97&lt;=13469,(((($J97-8130)/10000)*933.7)+1400)*(($J97-8130)/10000),IF($J97&gt;13469,(((($J97-13469)/10000)*228.74)+2397)*(($J97-13469)/10000)+1014,0)),0),0),0)</f>
        <v>7933</v>
      </c>
      <c r="L97" s="19" t="n">
        <f aca="false">IF($C$34=2,MAX(ROUNDDOWN(IF(($J97/2)&lt;=13469,((((($J97/2)-8130)/10000)*933.7)+1400)*((($J97/2)-8130)/10000),IF(($J97/2)&gt;13469,((((($J97/2)-13469)/10000)*228.74)+2397)*((($J97/2)-13469)/10000)+1014,0)),0),0),0)*2</f>
        <v>0</v>
      </c>
      <c r="M97" s="13" t="n">
        <f aca="false">K97+L97</f>
        <v>7933</v>
      </c>
      <c r="N97" s="13" t="n">
        <f aca="false">IF($B$34=2,IF(M97&gt;1944,M97*0.055,0),IF(M97&gt;972,M97*0.055,0))</f>
        <v>436.315</v>
      </c>
      <c r="O97" s="13" t="n">
        <f aca="false">M97*$C$33</f>
        <v>0</v>
      </c>
      <c r="P97" s="13" t="n">
        <f aca="false">P96*(1+$C$37)</f>
        <v>44092.1101304384</v>
      </c>
      <c r="Q97" s="13" t="n">
        <f aca="false">B97+C97+D97+E97+F97+G97-H97-I97-M97-N97-O97-P97</f>
        <v>932738.856885368</v>
      </c>
      <c r="R97" s="13"/>
      <c r="S97" s="13"/>
      <c r="T97" s="13"/>
      <c r="U97" s="13"/>
      <c r="V97" s="13"/>
      <c r="W97" s="13"/>
      <c r="X97" s="13"/>
    </row>
    <row r="98" customFormat="false" ht="14.65" hidden="false" customHeight="false" outlineLevel="0" collapsed="false">
      <c r="A98" s="17" t="n">
        <v>9</v>
      </c>
      <c r="B98" s="13" t="n">
        <f aca="false">Q97</f>
        <v>932738.856885368</v>
      </c>
      <c r="C98" s="13" t="n">
        <f aca="false">IF((B98-(P98/2))*$C$3&gt;0,(B98-(P98/2))*$C$3,0)</f>
        <v>40400.5008312433</v>
      </c>
      <c r="D98" s="13" t="n">
        <f aca="false">IF(D97&gt;0,D97*(1+$C$7),IF(A98=$C$6,$C$5,0))</f>
        <v>2312.45105160232</v>
      </c>
      <c r="E98" s="13" t="n">
        <f aca="false">IF(E97&gt;0,E97*(1+$C$12),IF(A98=$C$11,$C$10,0))</f>
        <v>0</v>
      </c>
      <c r="F98" s="13" t="n">
        <f aca="false">IF(F97&gt;0,F97*(1+$C$17),IF(A98=$C$16,$C$15,0))</f>
        <v>777</v>
      </c>
      <c r="G98" s="13" t="n">
        <f aca="false">IF(G97&gt;0,G97*(1+$C$22),IF(A98=$C$21,$C$20,0))</f>
        <v>0</v>
      </c>
      <c r="H98" s="13" t="n">
        <f aca="false">H97*(1+$C$26)</f>
        <v>6565.8119921986</v>
      </c>
      <c r="I98" s="13" t="n">
        <f aca="false">MIN(((C98+D98+E98+F98+G98)*$C$28*POWER((1+$C$29),A97)),($C$30*$C$28)*12*$C$34*POWER((1+$C$31),A97))</f>
        <v>0</v>
      </c>
      <c r="J98" s="18" t="n">
        <f aca="false">MAX((MAX((C98-(801*$C$34)),0))+(D98*$C$8)+(E98*$C$13)+(F98*$C$18)+(G98*$C$23)-H98-I98-O97,0)</f>
        <v>36053.209890647</v>
      </c>
      <c r="K98" s="19" t="n">
        <f aca="false">IF($C$34=1,MAX(ROUNDDOWN(IF($J98&lt;=13469,(((($J98-8130)/10000)*933.7)+1400)*(($J98-8130)/10000),IF($J98&gt;13469,(((($J98-13469)/10000)*228.74)+2397)*(($J98-13469)/10000)+1014,0)),0),0),0)</f>
        <v>7594</v>
      </c>
      <c r="L98" s="19" t="n">
        <f aca="false">IF($C$34=2,MAX(ROUNDDOWN(IF(($J98/2)&lt;=13469,((((($J98/2)-8130)/10000)*933.7)+1400)*((($J98/2)-8130)/10000),IF(($J98/2)&gt;13469,((((($J98/2)-13469)/10000)*228.74)+2397)*((($J98/2)-13469)/10000)+1014,0)),0),0),0)*2</f>
        <v>0</v>
      </c>
      <c r="M98" s="13" t="n">
        <f aca="false">K98+L98</f>
        <v>7594</v>
      </c>
      <c r="N98" s="13" t="n">
        <f aca="false">IF($B$34=2,IF(M98&gt;1944,M98*0.055,0),IF(M98&gt;972,M98*0.055,0))</f>
        <v>417.67</v>
      </c>
      <c r="O98" s="13" t="n">
        <f aca="false">M98*$C$33</f>
        <v>0</v>
      </c>
      <c r="P98" s="13" t="n">
        <f aca="false">P97*(1+$C$37)</f>
        <v>45635.3339850037</v>
      </c>
      <c r="Q98" s="13" t="n">
        <f aca="false">B98+C98+D98+E98+F98+G98-H98-I98-M98-N98-O98-P98</f>
        <v>916015.992791012</v>
      </c>
      <c r="R98" s="13"/>
      <c r="S98" s="13"/>
      <c r="T98" s="13"/>
      <c r="U98" s="13"/>
      <c r="V98" s="13"/>
      <c r="W98" s="13"/>
      <c r="X98" s="13"/>
    </row>
    <row r="99" customFormat="false" ht="14.65" hidden="false" customHeight="false" outlineLevel="0" collapsed="false">
      <c r="A99" s="17" t="n">
        <v>10</v>
      </c>
      <c r="B99" s="13" t="n">
        <f aca="false">Q98</f>
        <v>916015.992791012</v>
      </c>
      <c r="C99" s="13" t="n">
        <f aca="false">IF((B99-(P99/2))*$C$3&gt;0,(B99-(P99/2))*$C$3,0)</f>
        <v>39622.5470109475</v>
      </c>
      <c r="D99" s="13" t="n">
        <f aca="false">IF(D98&gt;0,D98*(1+$C$7),IF(A99=$C$6,$C$5,0))</f>
        <v>2324.01330686033</v>
      </c>
      <c r="E99" s="13" t="n">
        <f aca="false">IF(E98&gt;0,E98*(1+$C$12),IF(A99=$C$11,$C$10,0))</f>
        <v>0</v>
      </c>
      <c r="F99" s="13" t="n">
        <f aca="false">IF(F98&gt;0,F98*(1+$C$17),IF(A99=$C$16,$C$15,0))</f>
        <v>777</v>
      </c>
      <c r="G99" s="13" t="n">
        <f aca="false">IF(G98&gt;0,G98*(1+$C$22),IF(A99=$C$21,$C$20,0))</f>
        <v>2222</v>
      </c>
      <c r="H99" s="13" t="n">
        <f aca="false">H98*(1+$C$26)</f>
        <v>6894.10259180853</v>
      </c>
      <c r="I99" s="13" t="n">
        <f aca="false">MIN(((C99+D99+E99+F99+G99)*$C$28*POWER((1+$C$29),A98)),($C$30*$C$28)*12*$C$34*POWER((1+$C$31),A98))</f>
        <v>0</v>
      </c>
      <c r="J99" s="18" t="n">
        <f aca="false">MAX((MAX((C99-(801*$C$34)),0))+(D99*$C$8)+(E99*$C$13)+(F99*$C$18)+(G99*$C$23)-H99-I99-O98,0)</f>
        <v>36980.5477259993</v>
      </c>
      <c r="K99" s="19" t="n">
        <f aca="false">IF($C$34=1,MAX(ROUNDDOWN(IF($J99&lt;=13469,(((($J99-8130)/10000)*933.7)+1400)*(($J99-8130)/10000),IF($J99&gt;13469,(((($J99-13469)/10000)*228.74)+2397)*(($J99-13469)/10000)+1014,0)),0),0),0)</f>
        <v>7914</v>
      </c>
      <c r="L99" s="19" t="n">
        <f aca="false">IF($C$34=2,MAX(ROUNDDOWN(IF(($J99/2)&lt;=13469,((((($J99/2)-8130)/10000)*933.7)+1400)*((($J99/2)-8130)/10000),IF(($J99/2)&gt;13469,((((($J99/2)-13469)/10000)*228.74)+2397)*((($J99/2)-13469)/10000)+1014,0)),0),0),0)*2</f>
        <v>0</v>
      </c>
      <c r="M99" s="13" t="n">
        <f aca="false">K99+L99</f>
        <v>7914</v>
      </c>
      <c r="N99" s="13" t="n">
        <f aca="false">IF($B$34=2,IF(M99&gt;1944,M99*0.055,0),IF(M99&gt;972,M99*0.055,0))</f>
        <v>435.27</v>
      </c>
      <c r="O99" s="13" t="n">
        <f aca="false">M99*$C$33</f>
        <v>0</v>
      </c>
      <c r="P99" s="13" t="n">
        <f aca="false">P98*(1+$C$37)</f>
        <v>47232.5706744788</v>
      </c>
      <c r="Q99" s="13" t="n">
        <f aca="false">B99+C99+D99+E99+F99+G99-H99-I99-M99-N99-O99-P99</f>
        <v>898485.609842532</v>
      </c>
      <c r="R99" s="13"/>
      <c r="S99" s="13"/>
      <c r="T99" s="13"/>
      <c r="U99" s="13"/>
      <c r="V99" s="13"/>
      <c r="W99" s="13"/>
      <c r="X99" s="13"/>
    </row>
    <row r="100" customFormat="false" ht="14.65" hidden="false" customHeight="false" outlineLevel="0" collapsed="false">
      <c r="A100" s="17" t="n">
        <v>11</v>
      </c>
      <c r="B100" s="13" t="n">
        <f aca="false">Q99</f>
        <v>898485.609842532</v>
      </c>
      <c r="C100" s="13" t="n">
        <f aca="false">IF((B100-(P100/2))*$C$3&gt;0,(B100-(P100/2))*$C$3,0)</f>
        <v>38807.4983006209</v>
      </c>
      <c r="D100" s="13" t="n">
        <f aca="false">IF(D99&gt;0,D99*(1+$C$7),IF(A100=$C$6,$C$5,0))</f>
        <v>2335.63337339463</v>
      </c>
      <c r="E100" s="13" t="n">
        <f aca="false">IF(E99&gt;0,E99*(1+$C$12),IF(A100=$C$11,$C$10,0))</f>
        <v>0</v>
      </c>
      <c r="F100" s="13" t="n">
        <f aca="false">IF(F99&gt;0,F99*(1+$C$17),IF(A100=$C$16,$C$15,0))</f>
        <v>777</v>
      </c>
      <c r="G100" s="13" t="n">
        <f aca="false">IF(G99&gt;0,G99*(1+$C$22),IF(A100=$C$21,$C$20,0))</f>
        <v>2222</v>
      </c>
      <c r="H100" s="13" t="n">
        <f aca="false">H99*(1+$C$26)</f>
        <v>7238.80772139895</v>
      </c>
      <c r="I100" s="13" t="n">
        <f aca="false">MIN(((C100+D100+E100+F100+G100)*$C$28*POWER((1+$C$29),A99)),($C$30*$C$28)*12*$C$34*POWER((1+$C$31),A99))</f>
        <v>0</v>
      </c>
      <c r="J100" s="18" t="n">
        <f aca="false">MAX((MAX((C100-(801*$C$34)),0))+(D100*$C$8)+(E100*$C$13)+(F100*$C$18)+(G100*$C$23)-H100-I100-O99,0)</f>
        <v>35832.4139526166</v>
      </c>
      <c r="K100" s="19" t="n">
        <f aca="false">IF($C$34=1,MAX(ROUNDDOWN(IF($J100&lt;=13469,(((($J100-8130)/10000)*933.7)+1400)*(($J100-8130)/10000),IF($J100&gt;13469,(((($J100-13469)/10000)*228.74)+2397)*(($J100-13469)/10000)+1014,0)),0),0),0)</f>
        <v>7518</v>
      </c>
      <c r="L100" s="19" t="n">
        <f aca="false">IF($C$34=2,MAX(ROUNDDOWN(IF(($J100/2)&lt;=13469,((((($J100/2)-8130)/10000)*933.7)+1400)*((($J100/2)-8130)/10000),IF(($J100/2)&gt;13469,((((($J100/2)-13469)/10000)*228.74)+2397)*((($J100/2)-13469)/10000)+1014,0)),0),0),0)*2</f>
        <v>0</v>
      </c>
      <c r="M100" s="13" t="n">
        <f aca="false">K100+L100</f>
        <v>7518</v>
      </c>
      <c r="N100" s="13" t="n">
        <f aca="false">IF($B$34=2,IF(M100&gt;1944,M100*0.055,0),IF(M100&gt;972,M100*0.055,0))</f>
        <v>413.49</v>
      </c>
      <c r="O100" s="13" t="n">
        <f aca="false">M100*$C$33</f>
        <v>0</v>
      </c>
      <c r="P100" s="13" t="n">
        <f aca="false">P99*(1+$C$37)</f>
        <v>48885.7106480856</v>
      </c>
      <c r="Q100" s="13" t="n">
        <f aca="false">B100+C100+D100+E100+F100+G100-H100-I100-M100-N100-O100-P100</f>
        <v>878571.733147063</v>
      </c>
      <c r="R100" s="13"/>
      <c r="S100" s="13"/>
      <c r="T100" s="13"/>
      <c r="U100" s="13"/>
      <c r="V100" s="13"/>
      <c r="W100" s="13"/>
      <c r="X100" s="13"/>
    </row>
    <row r="101" customFormat="false" ht="14.65" hidden="false" customHeight="false" outlineLevel="0" collapsed="false">
      <c r="A101" s="17" t="n">
        <v>12</v>
      </c>
      <c r="B101" s="13" t="n">
        <f aca="false">Q100</f>
        <v>878571.733147063</v>
      </c>
      <c r="C101" s="13" t="n">
        <f aca="false">IF((B101-(P101/2))*$C$3&gt;0,(B101-(P101/2))*$C$3,0)</f>
        <v>37885.3379781685</v>
      </c>
      <c r="D101" s="13" t="n">
        <f aca="false">IF(D100&gt;0,D100*(1+$C$7),IF(A101=$C$6,$C$5,0))</f>
        <v>2347.31154026161</v>
      </c>
      <c r="E101" s="13" t="n">
        <f aca="false">IF(E100&gt;0,E100*(1+$C$12),IF(A101=$C$11,$C$10,0))</f>
        <v>0</v>
      </c>
      <c r="F101" s="13" t="n">
        <f aca="false">IF(F100&gt;0,F100*(1+$C$17),IF(A101=$C$16,$C$15,0))</f>
        <v>777</v>
      </c>
      <c r="G101" s="13" t="n">
        <f aca="false">IF(G100&gt;0,G100*(1+$C$22),IF(A101=$C$21,$C$20,0))</f>
        <v>2222</v>
      </c>
      <c r="H101" s="13" t="n">
        <f aca="false">H100*(1+$C$26)</f>
        <v>7600.7481074689</v>
      </c>
      <c r="I101" s="13" t="n">
        <f aca="false">MIN(((C101+D101+E101+F101+G101)*$C$28*POWER((1+$C$29),A100)),($C$30*$C$28)*12*$C$34*POWER((1+$C$31),A100))</f>
        <v>0</v>
      </c>
      <c r="J101" s="18" t="n">
        <f aca="false">MAX((MAX((C101-(801*$C$34)),0))+(D101*$C$8)+(E101*$C$13)+(F101*$C$18)+(G101*$C$23)-H101-I101-O100,0)</f>
        <v>34559.9914109612</v>
      </c>
      <c r="K101" s="19" t="n">
        <f aca="false">IF($C$34=1,MAX(ROUNDDOWN(IF($J101&lt;=13469,(((($J101-8130)/10000)*933.7)+1400)*(($J101-8130)/10000),IF($J101&gt;13469,(((($J101-13469)/10000)*228.74)+2397)*(($J101-13469)/10000)+1014,0)),0),0),0)</f>
        <v>7087</v>
      </c>
      <c r="L101" s="19" t="n">
        <f aca="false">IF($C$34=2,MAX(ROUNDDOWN(IF(($J101/2)&lt;=13469,((((($J101/2)-8130)/10000)*933.7)+1400)*((($J101/2)-8130)/10000),IF(($J101/2)&gt;13469,((((($J101/2)-13469)/10000)*228.74)+2397)*((($J101/2)-13469)/10000)+1014,0)),0),0),0)*2</f>
        <v>0</v>
      </c>
      <c r="M101" s="13" t="n">
        <f aca="false">K101+L101</f>
        <v>7087</v>
      </c>
      <c r="N101" s="13" t="n">
        <f aca="false">IF($B$34=2,IF(M101&gt;1944,M101*0.055,0),IF(M101&gt;972,M101*0.055,0))</f>
        <v>389.785</v>
      </c>
      <c r="O101" s="13" t="n">
        <f aca="false">M101*$C$33</f>
        <v>0</v>
      </c>
      <c r="P101" s="13" t="n">
        <f aca="false">P100*(1+$C$37)</f>
        <v>50596.7105207686</v>
      </c>
      <c r="Q101" s="13" t="n">
        <f aca="false">B101+C101+D101+E101+F101+G101-H101-I101-M101-N101-O101-P101</f>
        <v>856129.139037256</v>
      </c>
      <c r="R101" s="13"/>
      <c r="S101" s="13"/>
      <c r="T101" s="13"/>
      <c r="U101" s="13"/>
      <c r="V101" s="13"/>
      <c r="W101" s="13"/>
      <c r="X101" s="13"/>
    </row>
    <row r="102" customFormat="false" ht="14.65" hidden="false" customHeight="false" outlineLevel="0" collapsed="false">
      <c r="A102" s="17" t="n">
        <v>13</v>
      </c>
      <c r="B102" s="13" t="n">
        <f aca="false">Q101</f>
        <v>856129.139037256</v>
      </c>
      <c r="C102" s="13" t="n">
        <f aca="false">IF((B102-(P102/2))*$C$3&gt;0,(B102-(P102/2))*$C$3,0)</f>
        <v>36849.5731556185</v>
      </c>
      <c r="D102" s="13" t="n">
        <f aca="false">IF(D101&gt;0,D101*(1+$C$7),IF(A102=$C$6,$C$5,0))</f>
        <v>2359.04809796291</v>
      </c>
      <c r="E102" s="13" t="n">
        <f aca="false">IF(E101&gt;0,E101*(1+$C$12),IF(A102=$C$11,$C$10,0))</f>
        <v>0</v>
      </c>
      <c r="F102" s="13" t="n">
        <f aca="false">IF(F101&gt;0,F101*(1+$C$17),IF(A102=$C$16,$C$15,0))</f>
        <v>777</v>
      </c>
      <c r="G102" s="13" t="n">
        <f aca="false">IF(G101&gt;0,G101*(1+$C$22),IF(A102=$C$21,$C$20,0))</f>
        <v>2222</v>
      </c>
      <c r="H102" s="13" t="n">
        <f aca="false">H101*(1+$C$26)</f>
        <v>7980.78551284235</v>
      </c>
      <c r="I102" s="13" t="n">
        <f aca="false">MIN(((C102+D102+E102+F102+G102)*$C$28*POWER((1+$C$29),A101)),($C$30*$C$28)*12*$C$34*POWER((1+$C$31),A101))</f>
        <v>0</v>
      </c>
      <c r="J102" s="18" t="n">
        <f aca="false">MAX((MAX((C102-(801*$C$34)),0))+(D102*$C$8)+(E102*$C$13)+(F102*$C$18)+(G102*$C$23)-H102-I102-O101,0)</f>
        <v>33155.925740739</v>
      </c>
      <c r="K102" s="19" t="n">
        <f aca="false">IF($C$34=1,MAX(ROUNDDOWN(IF($J102&lt;=13469,(((($J102-8130)/10000)*933.7)+1400)*(($J102-8130)/10000),IF($J102&gt;13469,(((($J102-13469)/10000)*228.74)+2397)*(($J102-13469)/10000)+1014,0)),0),0),0)</f>
        <v>6619</v>
      </c>
      <c r="L102" s="19" t="n">
        <f aca="false">IF($C$34=2,MAX(ROUNDDOWN(IF(($J102/2)&lt;=13469,((((($J102/2)-8130)/10000)*933.7)+1400)*((($J102/2)-8130)/10000),IF(($J102/2)&gt;13469,((((($J102/2)-13469)/10000)*228.74)+2397)*((($J102/2)-13469)/10000)+1014,0)),0),0),0)*2</f>
        <v>0</v>
      </c>
      <c r="M102" s="13" t="n">
        <f aca="false">K102+L102</f>
        <v>6619</v>
      </c>
      <c r="N102" s="13" t="n">
        <f aca="false">IF($B$34=2,IF(M102&gt;1944,M102*0.055,0),IF(M102&gt;972,M102*0.055,0))</f>
        <v>364.045</v>
      </c>
      <c r="O102" s="13" t="n">
        <f aca="false">M102*$C$33</f>
        <v>0</v>
      </c>
      <c r="P102" s="13" t="n">
        <f aca="false">P101*(1+$C$37)</f>
        <v>52367.5953889955</v>
      </c>
      <c r="Q102" s="13" t="n">
        <f aca="false">B102+C102+D102+E102+F102+G102-H102-I102-M102-N102-O102-P102</f>
        <v>831005.334388999</v>
      </c>
      <c r="R102" s="13"/>
      <c r="S102" s="13"/>
      <c r="T102" s="13"/>
      <c r="U102" s="13"/>
      <c r="V102" s="13"/>
      <c r="W102" s="13"/>
      <c r="X102" s="13"/>
    </row>
    <row r="103" customFormat="false" ht="14.65" hidden="false" customHeight="false" outlineLevel="0" collapsed="false">
      <c r="A103" s="17" t="n">
        <v>14</v>
      </c>
      <c r="B103" s="13" t="n">
        <f aca="false">Q102</f>
        <v>831005.334388999</v>
      </c>
      <c r="C103" s="13" t="n">
        <f aca="false">IF((B103-(P103/2))*$C$3&gt;0,(B103-(P103/2))*$C$3,0)</f>
        <v>35693.3866076186</v>
      </c>
      <c r="D103" s="13" t="n">
        <f aca="false">IF(D102&gt;0,D102*(1+$C$7),IF(A103=$C$6,$C$5,0))</f>
        <v>2370.84333845273</v>
      </c>
      <c r="E103" s="13" t="n">
        <f aca="false">IF(E102&gt;0,E102*(1+$C$12),IF(A103=$C$11,$C$10,0))</f>
        <v>0</v>
      </c>
      <c r="F103" s="13" t="n">
        <f aca="false">IF(F102&gt;0,F102*(1+$C$17),IF(A103=$C$16,$C$15,0))</f>
        <v>777</v>
      </c>
      <c r="G103" s="13" t="n">
        <f aca="false">IF(G102&gt;0,G102*(1+$C$22),IF(A103=$C$21,$C$20,0))</f>
        <v>2222</v>
      </c>
      <c r="H103" s="13" t="n">
        <f aca="false">H102*(1+$C$26)</f>
        <v>8379.82478848446</v>
      </c>
      <c r="I103" s="13" t="n">
        <f aca="false">MIN(((C103+D103+E103+F103+G103)*$C$28*POWER((1+$C$29),A102)),($C$30*$C$28)*12*$C$34*POWER((1+$C$31),A102))</f>
        <v>0</v>
      </c>
      <c r="J103" s="18" t="n">
        <f aca="false">MAX((MAX((C103-(801*$C$34)),0))+(D103*$C$8)+(E103*$C$13)+(F103*$C$18)+(G103*$C$23)-H103-I103-O102,0)</f>
        <v>31612.4951575869</v>
      </c>
      <c r="K103" s="19" t="n">
        <f aca="false">IF($C$34=1,MAX(ROUNDDOWN(IF($J103&lt;=13469,(((($J103-8130)/10000)*933.7)+1400)*(($J103-8130)/10000),IF($J103&gt;13469,(((($J103-13469)/10000)*228.74)+2397)*(($J103-13469)/10000)+1014,0)),0),0),0)</f>
        <v>6115</v>
      </c>
      <c r="L103" s="19" t="n">
        <f aca="false">IF($C$34=2,MAX(ROUNDDOWN(IF(($J103/2)&lt;=13469,((((($J103/2)-8130)/10000)*933.7)+1400)*((($J103/2)-8130)/10000),IF(($J103/2)&gt;13469,((((($J103/2)-13469)/10000)*228.74)+2397)*((($J103/2)-13469)/10000)+1014,0)),0),0),0)*2</f>
        <v>0</v>
      </c>
      <c r="M103" s="13" t="n">
        <f aca="false">K103+L103</f>
        <v>6115</v>
      </c>
      <c r="N103" s="13" t="n">
        <f aca="false">IF($B$34=2,IF(M103&gt;1944,M103*0.055,0),IF(M103&gt;972,M103*0.055,0))</f>
        <v>336.325</v>
      </c>
      <c r="O103" s="13" t="n">
        <f aca="false">M103*$C$33</f>
        <v>0</v>
      </c>
      <c r="P103" s="13" t="n">
        <f aca="false">P102*(1+$C$37)</f>
        <v>54200.4612276103</v>
      </c>
      <c r="Q103" s="13" t="n">
        <f aca="false">B103+C103+D103+E103+F103+G103-H103-I103-M103-N103-O103-P103</f>
        <v>803036.953318976</v>
      </c>
      <c r="R103" s="13"/>
      <c r="S103" s="13"/>
      <c r="T103" s="13"/>
      <c r="U103" s="13"/>
      <c r="V103" s="13"/>
      <c r="W103" s="13"/>
      <c r="X103" s="13"/>
    </row>
    <row r="104" customFormat="false" ht="14.65" hidden="false" customHeight="false" outlineLevel="0" collapsed="false">
      <c r="A104" s="17" t="n">
        <v>15</v>
      </c>
      <c r="B104" s="13" t="n">
        <f aca="false">Q103</f>
        <v>803036.953318976</v>
      </c>
      <c r="C104" s="13" t="n">
        <f aca="false">IF((B104-(P104/2))*$C$3&gt;0,(B104-(P104/2))*$C$3,0)</f>
        <v>34409.4767297357</v>
      </c>
      <c r="D104" s="13" t="n">
        <f aca="false">IF(D103&gt;0,D103*(1+$C$7),IF(A104=$C$6,$C$5,0))</f>
        <v>2382.69755514499</v>
      </c>
      <c r="E104" s="13" t="n">
        <f aca="false">IF(E103&gt;0,E103*(1+$C$12),IF(A104=$C$11,$C$10,0))</f>
        <v>0</v>
      </c>
      <c r="F104" s="13" t="n">
        <f aca="false">IF(F103&gt;0,F103*(1+$C$17),IF(A104=$C$16,$C$15,0))</f>
        <v>777</v>
      </c>
      <c r="G104" s="13" t="n">
        <f aca="false">IF(G103&gt;0,G103*(1+$C$22),IF(A104=$C$21,$C$20,0))</f>
        <v>2222</v>
      </c>
      <c r="H104" s="13" t="n">
        <f aca="false">H103*(1+$C$26)</f>
        <v>8798.81602790869</v>
      </c>
      <c r="I104" s="13" t="n">
        <f aca="false">MIN(((C104+D104+E104+F104+G104)*$C$28*POWER((1+$C$29),A103)),($C$30*$C$28)*12*$C$34*POWER((1+$C$31),A103))</f>
        <v>0</v>
      </c>
      <c r="J104" s="18" t="n">
        <f aca="false">MAX((MAX((C104-(801*$C$34)),0))+(D104*$C$8)+(E104*$C$13)+(F104*$C$18)+(G104*$C$23)-H104-I104-O103,0)</f>
        <v>29921.448256972</v>
      </c>
      <c r="K104" s="19" t="n">
        <f aca="false">IF($C$34=1,MAX(ROUNDDOWN(IF($J104&lt;=13469,(((($J104-8130)/10000)*933.7)+1400)*(($J104-8130)/10000),IF($J104&gt;13469,(((($J104-13469)/10000)*228.74)+2397)*(($J104-13469)/10000)+1014,0)),0),0),0)</f>
        <v>5576</v>
      </c>
      <c r="L104" s="19" t="n">
        <f aca="false">IF($C$34=2,MAX(ROUNDDOWN(IF(($J104/2)&lt;=13469,((((($J104/2)-8130)/10000)*933.7)+1400)*((($J104/2)-8130)/10000),IF(($J104/2)&gt;13469,((((($J104/2)-13469)/10000)*228.74)+2397)*((($J104/2)-13469)/10000)+1014,0)),0),0),0)*2</f>
        <v>0</v>
      </c>
      <c r="M104" s="13" t="n">
        <f aca="false">K104+L104</f>
        <v>5576</v>
      </c>
      <c r="N104" s="13" t="n">
        <f aca="false">IF($B$34=2,IF(M104&gt;1944,M104*0.055,0),IF(M104&gt;972,M104*0.055,0))</f>
        <v>306.68</v>
      </c>
      <c r="O104" s="13" t="n">
        <f aca="false">M104*$C$33</f>
        <v>0</v>
      </c>
      <c r="P104" s="13" t="n">
        <f aca="false">P103*(1+$C$37)</f>
        <v>56097.4773705767</v>
      </c>
      <c r="Q104" s="13" t="n">
        <f aca="false">B104+C104+D104+E104+F104+G104-H104-I104-M104-N104-O104-P104</f>
        <v>772049.154205371</v>
      </c>
      <c r="R104" s="13"/>
      <c r="S104" s="13"/>
      <c r="T104" s="13"/>
      <c r="U104" s="13"/>
      <c r="V104" s="13"/>
      <c r="W104" s="13"/>
      <c r="X104" s="13"/>
    </row>
    <row r="105" customFormat="false" ht="14.65" hidden="false" customHeight="false" outlineLevel="0" collapsed="false">
      <c r="A105" s="17" t="n">
        <v>16</v>
      </c>
      <c r="B105" s="13" t="n">
        <f aca="false">Q104</f>
        <v>772049.154205371</v>
      </c>
      <c r="C105" s="13" t="n">
        <f aca="false">IF((B105-(P105/2))*$C$3&gt;0,(B105-(P105/2))*$C$3,0)</f>
        <v>32990.0307091747</v>
      </c>
      <c r="D105" s="13" t="n">
        <f aca="false">IF(D104&gt;0,D104*(1+$C$7),IF(A105=$C$6,$C$5,0))</f>
        <v>2394.61104292072</v>
      </c>
      <c r="E105" s="13" t="n">
        <f aca="false">IF(E104&gt;0,E104*(1+$C$12),IF(A105=$C$11,$C$10,0))</f>
        <v>0</v>
      </c>
      <c r="F105" s="13" t="n">
        <f aca="false">IF(F104&gt;0,F104*(1+$C$17),IF(A105=$C$16,$C$15,0))</f>
        <v>777</v>
      </c>
      <c r="G105" s="13" t="n">
        <f aca="false">IF(G104&gt;0,G104*(1+$C$22),IF(A105=$C$21,$C$20,0))</f>
        <v>2222</v>
      </c>
      <c r="H105" s="13" t="n">
        <f aca="false">H104*(1+$C$26)</f>
        <v>9238.75682930412</v>
      </c>
      <c r="I105" s="13" t="n">
        <f aca="false">MIN(((C105+D105+E105+F105+G105)*$C$28*POWER((1+$C$29),A104)),($C$30*$C$28)*12*$C$34*POWER((1+$C$31),A104))</f>
        <v>0</v>
      </c>
      <c r="J105" s="18" t="n">
        <f aca="false">MAX((MAX((C105-(801*$C$34)),0))+(D105*$C$8)+(E105*$C$13)+(F105*$C$18)+(G105*$C$23)-H105-I105-O104,0)</f>
        <v>28073.9749227913</v>
      </c>
      <c r="K105" s="19" t="n">
        <f aca="false">IF($C$34=1,MAX(ROUNDDOWN(IF($J105&lt;=13469,(((($J105-8130)/10000)*933.7)+1400)*(($J105-8130)/10000),IF($J105&gt;13469,(((($J105-13469)/10000)*228.74)+2397)*(($J105-13469)/10000)+1014,0)),0),0),0)</f>
        <v>5002</v>
      </c>
      <c r="L105" s="19" t="n">
        <f aca="false">IF($C$34=2,MAX(ROUNDDOWN(IF(($J105/2)&lt;=13469,((((($J105/2)-8130)/10000)*933.7)+1400)*((($J105/2)-8130)/10000),IF(($J105/2)&gt;13469,((((($J105/2)-13469)/10000)*228.74)+2397)*((($J105/2)-13469)/10000)+1014,0)),0),0),0)*2</f>
        <v>0</v>
      </c>
      <c r="M105" s="13" t="n">
        <f aca="false">K105+L105</f>
        <v>5002</v>
      </c>
      <c r="N105" s="13" t="n">
        <f aca="false">IF($B$34=2,IF(M105&gt;1944,M105*0.055,0),IF(M105&gt;972,M105*0.055,0))</f>
        <v>275.11</v>
      </c>
      <c r="O105" s="13" t="n">
        <f aca="false">M105*$C$33</f>
        <v>0</v>
      </c>
      <c r="P105" s="13" t="n">
        <f aca="false">P104*(1+$C$37)</f>
        <v>58060.8890785468</v>
      </c>
      <c r="Q105" s="13" t="n">
        <f aca="false">B105+C105+D105+E105+F105+G105-H105-I105-M105-N105-O105-P105</f>
        <v>737856.040049615</v>
      </c>
      <c r="R105" s="13"/>
      <c r="S105" s="13"/>
      <c r="T105" s="13"/>
      <c r="U105" s="13"/>
      <c r="V105" s="13"/>
      <c r="W105" s="13"/>
      <c r="X105" s="13"/>
    </row>
    <row r="106" customFormat="false" ht="14.65" hidden="false" customHeight="false" outlineLevel="0" collapsed="false">
      <c r="A106" s="17" t="n">
        <v>17</v>
      </c>
      <c r="B106" s="13" t="n">
        <f aca="false">Q105</f>
        <v>737856.040049615</v>
      </c>
      <c r="C106" s="13" t="n">
        <f aca="false">IF((B106-(P106/2))*$C$3&gt;0,(B106-(P106/2))*$C$3,0)</f>
        <v>31426.7431298452</v>
      </c>
      <c r="D106" s="13" t="n">
        <f aca="false">IF(D105&gt;0,D105*(1+$C$7),IF(A106=$C$6,$C$5,0))</f>
        <v>2406.58409813532</v>
      </c>
      <c r="E106" s="13" t="n">
        <f aca="false">IF(E105&gt;0,E105*(1+$C$12),IF(A106=$C$11,$C$10,0))</f>
        <v>0</v>
      </c>
      <c r="F106" s="13" t="n">
        <f aca="false">IF(F105&gt;0,F105*(1+$C$17),IF(A106=$C$16,$C$15,0))</f>
        <v>777</v>
      </c>
      <c r="G106" s="13" t="n">
        <f aca="false">IF(G105&gt;0,G105*(1+$C$22),IF(A106=$C$21,$C$20,0))</f>
        <v>2222</v>
      </c>
      <c r="H106" s="13" t="n">
        <f aca="false">H105*(1+$C$26)</f>
        <v>9700.69467076933</v>
      </c>
      <c r="I106" s="13" t="n">
        <f aca="false">MIN(((C106+D106+E106+F106+G106)*$C$28*POWER((1+$C$29),A105)),($C$30*$C$28)*12*$C$34*POWER((1+$C$31),A105))</f>
        <v>0</v>
      </c>
      <c r="J106" s="18" t="n">
        <f aca="false">MAX((MAX((C106-(801*$C$34)),0))+(D106*$C$8)+(E106*$C$13)+(F106*$C$18)+(G106*$C$23)-H106-I106-O105,0)</f>
        <v>26060.7225572111</v>
      </c>
      <c r="K106" s="19" t="n">
        <f aca="false">IF($C$34=1,MAX(ROUNDDOWN(IF($J106&lt;=13469,(((($J106-8130)/10000)*933.7)+1400)*(($J106-8130)/10000),IF($J106&gt;13469,(((($J106-13469)/10000)*228.74)+2397)*(($J106-13469)/10000)+1014,0)),0),0),0)</f>
        <v>4394</v>
      </c>
      <c r="L106" s="19" t="n">
        <f aca="false">IF($C$34=2,MAX(ROUNDDOWN(IF(($J106/2)&lt;=13469,((((($J106/2)-8130)/10000)*933.7)+1400)*((($J106/2)-8130)/10000),IF(($J106/2)&gt;13469,((((($J106/2)-13469)/10000)*228.74)+2397)*((($J106/2)-13469)/10000)+1014,0)),0),0),0)*2</f>
        <v>0</v>
      </c>
      <c r="M106" s="13" t="n">
        <f aca="false">K106+L106</f>
        <v>4394</v>
      </c>
      <c r="N106" s="13" t="n">
        <f aca="false">IF($B$34=2,IF(M106&gt;1944,M106*0.055,0),IF(M106&gt;972,M106*0.055,0))</f>
        <v>241.67</v>
      </c>
      <c r="O106" s="13" t="n">
        <f aca="false">M106*$C$33</f>
        <v>0</v>
      </c>
      <c r="P106" s="13" t="n">
        <f aca="false">P105*(1+$C$37)</f>
        <v>60093.020196296</v>
      </c>
      <c r="Q106" s="13" t="n">
        <f aca="false">B106+C106+D106+E106+F106+G106-H106-I106-M106-N106-O106-P106</f>
        <v>700258.982410531</v>
      </c>
      <c r="R106" s="13"/>
      <c r="S106" s="13"/>
      <c r="T106" s="13"/>
      <c r="U106" s="13"/>
      <c r="V106" s="13"/>
      <c r="W106" s="13"/>
      <c r="X106" s="13"/>
    </row>
    <row r="107" customFormat="false" ht="14.65" hidden="false" customHeight="false" outlineLevel="0" collapsed="false">
      <c r="A107" s="17" t="n">
        <v>18</v>
      </c>
      <c r="B107" s="13" t="n">
        <f aca="false">Q106</f>
        <v>700258.982410531</v>
      </c>
      <c r="C107" s="13" t="n">
        <f aca="false">IF((B107-(P107/2))*$C$3&gt;0,(B107-(P107/2))*$C$3,0)</f>
        <v>29710.7414939773</v>
      </c>
      <c r="D107" s="13" t="n">
        <f aca="false">IF(D106&gt;0,D106*(1+$C$7),IF(A107=$C$6,$C$5,0))</f>
        <v>2418.617018626</v>
      </c>
      <c r="E107" s="13" t="n">
        <f aca="false">IF(E106&gt;0,E106*(1+$C$12),IF(A107=$C$11,$C$10,0))</f>
        <v>0</v>
      </c>
      <c r="F107" s="13" t="n">
        <f aca="false">IF(F106&gt;0,F106*(1+$C$17),IF(A107=$C$16,$C$15,0))</f>
        <v>777</v>
      </c>
      <c r="G107" s="13" t="n">
        <f aca="false">IF(G106&gt;0,G106*(1+$C$22),IF(A107=$C$21,$C$20,0))</f>
        <v>2222</v>
      </c>
      <c r="H107" s="13" t="n">
        <f aca="false">H106*(1+$C$26)</f>
        <v>10185.7294043078</v>
      </c>
      <c r="I107" s="13" t="n">
        <f aca="false">MIN(((C107+D107+E107+F107+G107)*$C$28*POWER((1+$C$29),A106)),($C$30*$C$28)*12*$C$34*POWER((1+$C$31),A106))</f>
        <v>0</v>
      </c>
      <c r="J107" s="18" t="n">
        <f aca="false">MAX((MAX((C107-(801*$C$34)),0))+(D107*$C$8)+(E107*$C$13)+(F107*$C$18)+(G107*$C$23)-H107-I107-O106,0)</f>
        <v>23871.7191082955</v>
      </c>
      <c r="K107" s="19" t="n">
        <f aca="false">IF($C$34=1,MAX(ROUNDDOWN(IF($J107&lt;=13469,(((($J107-8130)/10000)*933.7)+1400)*(($J107-8130)/10000),IF($J107&gt;13469,(((($J107-13469)/10000)*228.74)+2397)*(($J107-13469)/10000)+1014,0)),0),0),0)</f>
        <v>3755</v>
      </c>
      <c r="L107" s="19" t="n">
        <f aca="false">IF($C$34=2,MAX(ROUNDDOWN(IF(($J107/2)&lt;=13469,((((($J107/2)-8130)/10000)*933.7)+1400)*((($J107/2)-8130)/10000),IF(($J107/2)&gt;13469,((((($J107/2)-13469)/10000)*228.74)+2397)*((($J107/2)-13469)/10000)+1014,0)),0),0),0)*2</f>
        <v>0</v>
      </c>
      <c r="M107" s="13" t="n">
        <f aca="false">K107+L107</f>
        <v>3755</v>
      </c>
      <c r="N107" s="13" t="n">
        <f aca="false">IF($B$34=2,IF(M107&gt;1944,M107*0.055,0),IF(M107&gt;972,M107*0.055,0))</f>
        <v>206.525</v>
      </c>
      <c r="O107" s="13" t="n">
        <f aca="false">M107*$C$33</f>
        <v>0</v>
      </c>
      <c r="P107" s="13" t="n">
        <f aca="false">P106*(1+$C$37)</f>
        <v>62196.2759031663</v>
      </c>
      <c r="Q107" s="13" t="n">
        <f aca="false">B107+C107+D107+E107+F107+G107-H107-I107-M107-N107-O107-P107</f>
        <v>659043.81061566</v>
      </c>
      <c r="R107" s="13"/>
      <c r="S107" s="13"/>
      <c r="T107" s="13"/>
      <c r="U107" s="13"/>
      <c r="V107" s="13"/>
      <c r="W107" s="13"/>
      <c r="X107" s="13"/>
    </row>
    <row r="108" customFormat="false" ht="14.65" hidden="false" customHeight="false" outlineLevel="0" collapsed="false">
      <c r="A108" s="17" t="n">
        <v>19</v>
      </c>
      <c r="B108" s="13" t="n">
        <f aca="false">Q107</f>
        <v>659043.81061566</v>
      </c>
      <c r="C108" s="13" t="n">
        <f aca="false">IF((B108-(P108/2))*$C$3&gt;0,(B108-(P108/2))*$C$3,0)</f>
        <v>27832.4613599082</v>
      </c>
      <c r="D108" s="13" t="n">
        <f aca="false">IF(D107&gt;0,D107*(1+$C$7),IF(A108=$C$6,$C$5,0))</f>
        <v>2430.71010371913</v>
      </c>
      <c r="E108" s="13" t="n">
        <f aca="false">IF(E107&gt;0,E107*(1+$C$12),IF(A108=$C$11,$C$10,0))</f>
        <v>0</v>
      </c>
      <c r="F108" s="13" t="n">
        <f aca="false">IF(F107&gt;0,F107*(1+$C$17),IF(A108=$C$16,$C$15,0))</f>
        <v>777</v>
      </c>
      <c r="G108" s="13" t="n">
        <f aca="false">IF(G107&gt;0,G107*(1+$C$22),IF(A108=$C$21,$C$20,0))</f>
        <v>2222</v>
      </c>
      <c r="H108" s="13" t="n">
        <f aca="false">H107*(1+$C$26)</f>
        <v>10695.0158745232</v>
      </c>
      <c r="I108" s="13" t="n">
        <f aca="false">MIN(((C108+D108+E108+F108+G108)*$C$28*POWER((1+$C$29),A107)),($C$30*$C$28)*12*$C$34*POWER((1+$C$31),A107))</f>
        <v>0</v>
      </c>
      <c r="J108" s="18" t="n">
        <f aca="false">MAX((MAX((C108-(801*$C$34)),0))+(D108*$C$8)+(E108*$C$13)+(F108*$C$18)+(G108*$C$23)-H108-I108-O107,0)</f>
        <v>21496.2455891042</v>
      </c>
      <c r="K108" s="19" t="n">
        <f aca="false">IF($C$34=1,MAX(ROUNDDOWN(IF($J108&lt;=13469,(((($J108-8130)/10000)*933.7)+1400)*(($J108-8130)/10000),IF($J108&gt;13469,(((($J108-13469)/10000)*228.74)+2397)*(($J108-13469)/10000)+1014,0)),0),0),0)</f>
        <v>3085</v>
      </c>
      <c r="L108" s="19" t="n">
        <f aca="false">IF($C$34=2,MAX(ROUNDDOWN(IF(($J108/2)&lt;=13469,((((($J108/2)-8130)/10000)*933.7)+1400)*((($J108/2)-8130)/10000),IF(($J108/2)&gt;13469,((((($J108/2)-13469)/10000)*228.74)+2397)*((($J108/2)-13469)/10000)+1014,0)),0),0),0)*2</f>
        <v>0</v>
      </c>
      <c r="M108" s="13" t="n">
        <f aca="false">K108+L108</f>
        <v>3085</v>
      </c>
      <c r="N108" s="13" t="n">
        <f aca="false">IF($B$34=2,IF(M108&gt;1944,M108*0.055,0),IF(M108&gt;972,M108*0.055,0))</f>
        <v>169.675</v>
      </c>
      <c r="O108" s="13" t="n">
        <f aca="false">M108*$C$33</f>
        <v>0</v>
      </c>
      <c r="P108" s="13" t="n">
        <f aca="false">P107*(1+$C$37)</f>
        <v>64373.1455597772</v>
      </c>
      <c r="Q108" s="13" t="n">
        <f aca="false">B108+C108+D108+E108+F108+G108-H108-I108-M108-N108-O108-P108</f>
        <v>613983.145644987</v>
      </c>
      <c r="R108" s="13"/>
      <c r="S108" s="13"/>
      <c r="T108" s="13"/>
      <c r="U108" s="13"/>
      <c r="V108" s="13"/>
      <c r="W108" s="13"/>
      <c r="X108" s="13"/>
    </row>
    <row r="109" customFormat="false" ht="14.65" hidden="false" customHeight="false" outlineLevel="0" collapsed="false">
      <c r="A109" s="17" t="n">
        <v>20</v>
      </c>
      <c r="B109" s="13" t="n">
        <f aca="false">Q108</f>
        <v>613983.145644987</v>
      </c>
      <c r="C109" s="13" t="n">
        <f aca="false">IF((B109-(P109/2))*$C$3&gt;0,(B109-(P109/2))*$C$3,0)</f>
        <v>25781.7499011104</v>
      </c>
      <c r="D109" s="13" t="n">
        <f aca="false">IF(D108&gt;0,D108*(1+$C$7),IF(A109=$C$6,$C$5,0))</f>
        <v>2442.86365423772</v>
      </c>
      <c r="E109" s="13" t="n">
        <f aca="false">IF(E108&gt;0,E108*(1+$C$12),IF(A109=$C$11,$C$10,0))</f>
        <v>0</v>
      </c>
      <c r="F109" s="13" t="n">
        <f aca="false">IF(F108&gt;0,F108*(1+$C$17),IF(A109=$C$16,$C$15,0))</f>
        <v>777</v>
      </c>
      <c r="G109" s="13" t="n">
        <f aca="false">IF(G108&gt;0,G108*(1+$C$22),IF(A109=$C$21,$C$20,0))</f>
        <v>2222</v>
      </c>
      <c r="H109" s="13" t="n">
        <f aca="false">H108*(1+$C$26)</f>
        <v>11229.7666682493</v>
      </c>
      <c r="I109" s="13" t="n">
        <f aca="false">MIN(((C109+D109+E109+F109+G109)*$C$28*POWER((1+$C$29),A108)),($C$30*$C$28)*12*$C$34*POWER((1+$C$31),A108))</f>
        <v>0</v>
      </c>
      <c r="J109" s="18" t="n">
        <f aca="false">MAX((MAX((C109-(801*$C$34)),0))+(D109*$C$8)+(E109*$C$13)+(F109*$C$18)+(G109*$C$23)-H109-I109-O108,0)</f>
        <v>18922.9368870988</v>
      </c>
      <c r="K109" s="19" t="n">
        <f aca="false">IF($C$34=1,MAX(ROUNDDOWN(IF($J109&lt;=13469,(((($J109-8130)/10000)*933.7)+1400)*(($J109-8130)/10000),IF($J109&gt;13469,(((($J109-13469)/10000)*228.74)+2397)*(($J109-13469)/10000)+1014,0)),0),0),0)</f>
        <v>2389</v>
      </c>
      <c r="L109" s="19" t="n">
        <f aca="false">IF($C$34=2,MAX(ROUNDDOWN(IF(($J109/2)&lt;=13469,((((($J109/2)-8130)/10000)*933.7)+1400)*((($J109/2)-8130)/10000),IF(($J109/2)&gt;13469,((((($J109/2)-13469)/10000)*228.74)+2397)*((($J109/2)-13469)/10000)+1014,0)),0),0),0)*2</f>
        <v>0</v>
      </c>
      <c r="M109" s="13" t="n">
        <f aca="false">K109+L109</f>
        <v>2389</v>
      </c>
      <c r="N109" s="13" t="n">
        <f aca="false">IF($B$34=2,IF(M109&gt;1944,M109*0.055,0),IF(M109&gt;972,M109*0.055,0))</f>
        <v>131.395</v>
      </c>
      <c r="O109" s="13" t="n">
        <f aca="false">M109*$C$33</f>
        <v>0</v>
      </c>
      <c r="P109" s="13" t="n">
        <f aca="false">P108*(1+$C$37)</f>
        <v>66626.2056543694</v>
      </c>
      <c r="Q109" s="13" t="n">
        <f aca="false">B109+C109+D109+E109+F109+G109-H109-I109-M109-N109-O109-P109</f>
        <v>564830.391877716</v>
      </c>
      <c r="R109" s="13"/>
      <c r="S109" s="13"/>
      <c r="T109" s="13"/>
      <c r="U109" s="13"/>
      <c r="V109" s="13"/>
      <c r="W109" s="13"/>
      <c r="X109" s="13"/>
    </row>
    <row r="110" customFormat="false" ht="14.65" hidden="false" customHeight="false" outlineLevel="0" collapsed="false">
      <c r="A110" s="17" t="n">
        <v>21</v>
      </c>
      <c r="B110" s="13" t="n">
        <f aca="false">Q109</f>
        <v>564830.391877716</v>
      </c>
      <c r="C110" s="13" t="n">
        <f aca="false">IF((B110-(P110/2))*$C$3&gt;0,(B110-(P110/2))*$C$3,0)</f>
        <v>23547.5990720501</v>
      </c>
      <c r="D110" s="13" t="n">
        <f aca="false">IF(D109&gt;0,D109*(1+$C$7),IF(A110=$C$6,$C$5,0))</f>
        <v>2455.07797250891</v>
      </c>
      <c r="E110" s="13" t="n">
        <f aca="false">IF(E109&gt;0,E109*(1+$C$12),IF(A110=$C$11,$C$10,0))</f>
        <v>0</v>
      </c>
      <c r="F110" s="13" t="n">
        <f aca="false">IF(F109&gt;0,F109*(1+$C$17),IF(A110=$C$16,$C$15,0))</f>
        <v>777</v>
      </c>
      <c r="G110" s="13" t="n">
        <f aca="false">IF(G109&gt;0,G109*(1+$C$22),IF(A110=$C$21,$C$20,0))</f>
        <v>2222</v>
      </c>
      <c r="H110" s="13" t="n">
        <f aca="false">H109*(1+$C$26)</f>
        <v>11791.2550016618</v>
      </c>
      <c r="I110" s="13" t="n">
        <f aca="false">MIN(((C110+D110+E110+F110+G110)*$C$28*POWER((1+$C$29),A109)),($C$30*$C$28)*12*$C$34*POWER((1+$C$31),A109))</f>
        <v>0</v>
      </c>
      <c r="J110" s="18" t="n">
        <f aca="false">MAX((MAX((C110-(801*$C$34)),0))+(D110*$C$8)+(E110*$C$13)+(F110*$C$18)+(G110*$C$23)-H110-I110-O109,0)</f>
        <v>16139.5120428972</v>
      </c>
      <c r="K110" s="19" t="n">
        <f aca="false">IF($C$34=1,MAX(ROUNDDOWN(IF($J110&lt;=13469,(((($J110-8130)/10000)*933.7)+1400)*(($J110-8130)/10000),IF($J110&gt;13469,(((($J110-13469)/10000)*228.74)+2397)*(($J110-13469)/10000)+1014,0)),0),0),0)</f>
        <v>1670</v>
      </c>
      <c r="L110" s="19" t="n">
        <f aca="false">IF($C$34=2,MAX(ROUNDDOWN(IF(($J110/2)&lt;=13469,((((($J110/2)-8130)/10000)*933.7)+1400)*((($J110/2)-8130)/10000),IF(($J110/2)&gt;13469,((((($J110/2)-13469)/10000)*228.74)+2397)*((($J110/2)-13469)/10000)+1014,0)),0),0),0)*2</f>
        <v>0</v>
      </c>
      <c r="M110" s="13" t="n">
        <f aca="false">K110+L110</f>
        <v>1670</v>
      </c>
      <c r="N110" s="13" t="n">
        <f aca="false">IF($B$34=2,IF(M110&gt;1944,M110*0.055,0),IF(M110&gt;972,M110*0.055,0))</f>
        <v>91.85</v>
      </c>
      <c r="O110" s="13" t="n">
        <f aca="false">M110*$C$33</f>
        <v>0</v>
      </c>
      <c r="P110" s="13" t="n">
        <f aca="false">P109*(1+$C$37)</f>
        <v>68958.1228522723</v>
      </c>
      <c r="Q110" s="13" t="n">
        <f aca="false">B110+C110+D110+E110+F110+G110-H110-I110-M110-N110-O110-P110</f>
        <v>511320.841068341</v>
      </c>
      <c r="R110" s="13"/>
      <c r="S110" s="13"/>
      <c r="T110" s="13"/>
      <c r="U110" s="13"/>
      <c r="V110" s="13"/>
      <c r="W110" s="13"/>
      <c r="X110" s="13"/>
    </row>
    <row r="111" customFormat="false" ht="14.65" hidden="false" customHeight="false" outlineLevel="0" collapsed="false">
      <c r="A111" s="17" t="n">
        <v>22</v>
      </c>
      <c r="B111" s="13" t="n">
        <f aca="false">Q110</f>
        <v>511320.841068341</v>
      </c>
      <c r="C111" s="13" t="n">
        <f aca="false">IF((B111-(P111/2))*$C$3&gt;0,(B111-(P111/2))*$C$3,0)</f>
        <v>21118.1945546577</v>
      </c>
      <c r="D111" s="13" t="n">
        <f aca="false">IF(D110&gt;0,D110*(1+$C$7),IF(A111=$C$6,$C$5,0))</f>
        <v>2467.35336237145</v>
      </c>
      <c r="E111" s="13" t="n">
        <f aca="false">IF(E110&gt;0,E110*(1+$C$12),IF(A111=$C$11,$C$10,0))</f>
        <v>0</v>
      </c>
      <c r="F111" s="13" t="n">
        <f aca="false">IF(F110&gt;0,F110*(1+$C$17),IF(A111=$C$16,$C$15,0))</f>
        <v>777</v>
      </c>
      <c r="G111" s="13" t="n">
        <f aca="false">IF(G110&gt;0,G110*(1+$C$22),IF(A111=$C$21,$C$20,0))</f>
        <v>2222</v>
      </c>
      <c r="H111" s="13" t="n">
        <f aca="false">H110*(1+$C$26)</f>
        <v>12380.8177517449</v>
      </c>
      <c r="I111" s="13" t="n">
        <f aca="false">MIN(((C111+D111+E111+F111+G111)*$C$28*POWER((1+$C$29),A110)),($C$30*$C$28)*12*$C$34*POWER((1+$C$31),A110))</f>
        <v>0</v>
      </c>
      <c r="J111" s="18" t="n">
        <f aca="false">MAX((MAX((C111-(801*$C$34)),0))+(D111*$C$8)+(E111*$C$13)+(F111*$C$18)+(G111*$C$23)-H111-I111-O110,0)</f>
        <v>13132.8201652842</v>
      </c>
      <c r="K111" s="19" t="n">
        <f aca="false">IF($C$34=1,MAX(ROUNDDOWN(IF($J111&lt;=13469,(((($J111-8130)/10000)*933.7)+1400)*(($J111-8130)/10000),IF($J111&gt;13469,(((($J111-13469)/10000)*228.74)+2397)*(($J111-13469)/10000)+1014,0)),0),0),0)</f>
        <v>934</v>
      </c>
      <c r="L111" s="19" t="n">
        <f aca="false">IF($C$34=2,MAX(ROUNDDOWN(IF(($J111/2)&lt;=13469,((((($J111/2)-8130)/10000)*933.7)+1400)*((($J111/2)-8130)/10000),IF(($J111/2)&gt;13469,((((($J111/2)-13469)/10000)*228.74)+2397)*((($J111/2)-13469)/10000)+1014,0)),0),0),0)*2</f>
        <v>0</v>
      </c>
      <c r="M111" s="13" t="n">
        <f aca="false">K111+L111</f>
        <v>934</v>
      </c>
      <c r="N111" s="13" t="n">
        <f aca="false">IF($B$34=2,IF(M111&gt;1944,M111*0.055,0),IF(M111&gt;972,M111*0.055,0))</f>
        <v>0</v>
      </c>
      <c r="O111" s="13" t="n">
        <f aca="false">M111*$C$33</f>
        <v>0</v>
      </c>
      <c r="P111" s="13" t="n">
        <f aca="false">P110*(1+$C$37)</f>
        <v>71371.6571521018</v>
      </c>
      <c r="Q111" s="13" t="n">
        <f aca="false">B111+C111+D111+E111+F111+G111-H111-I111-M111-N111-O111-P111</f>
        <v>453218.914081524</v>
      </c>
      <c r="R111" s="13"/>
      <c r="S111" s="13"/>
      <c r="T111" s="13"/>
      <c r="U111" s="13"/>
      <c r="V111" s="13"/>
      <c r="W111" s="13"/>
      <c r="X111" s="13"/>
    </row>
    <row r="112" customFormat="false" ht="14.65" hidden="false" customHeight="false" outlineLevel="0" collapsed="false">
      <c r="A112" s="17" t="n">
        <v>23</v>
      </c>
      <c r="B112" s="13" t="n">
        <f aca="false">Q111</f>
        <v>453218.914081524</v>
      </c>
      <c r="C112" s="13" t="n">
        <f aca="false">IF((B112-(P112/2))*$C$3&gt;0,(B112-(P112/2))*$C$3,0)</f>
        <v>18483.0132188358</v>
      </c>
      <c r="D112" s="13" t="n">
        <f aca="false">IF(D111&gt;0,D111*(1+$C$7),IF(A112=$C$6,$C$5,0))</f>
        <v>2479.69012918331</v>
      </c>
      <c r="E112" s="13" t="n">
        <f aca="false">IF(E111&gt;0,E111*(1+$C$12),IF(A112=$C$11,$C$10,0))</f>
        <v>0</v>
      </c>
      <c r="F112" s="13" t="n">
        <f aca="false">IF(F111&gt;0,F111*(1+$C$17),IF(A112=$C$16,$C$15,0))</f>
        <v>777</v>
      </c>
      <c r="G112" s="13" t="n">
        <f aca="false">IF(G111&gt;0,G111*(1+$C$22),IF(A112=$C$21,$C$20,0))</f>
        <v>2222</v>
      </c>
      <c r="H112" s="13" t="n">
        <f aca="false">H111*(1+$C$26)</f>
        <v>12999.8586393321</v>
      </c>
      <c r="I112" s="13" t="n">
        <f aca="false">MIN(((C112+D112+E112+F112+G112)*$C$28*POWER((1+$C$29),A111)),($C$30*$C$28)*12*$C$34*POWER((1+$C$31),A111))</f>
        <v>0</v>
      </c>
      <c r="J112" s="18" t="n">
        <f aca="false">MAX((MAX((C112-(801*$C$34)),0))+(D112*$C$8)+(E112*$C$13)+(F112*$C$18)+(G112*$C$23)-H112-I112-O111,0)</f>
        <v>9890.93470868697</v>
      </c>
      <c r="K112" s="19" t="n">
        <f aca="false">IF($C$34=1,MAX(ROUNDDOWN(IF($J112&lt;=13469,(((($J112-8130)/10000)*933.7)+1400)*(($J112-8130)/10000),IF($J112&gt;13469,(((($J112-13469)/10000)*228.74)+2397)*(($J112-13469)/10000)+1014,0)),0),0),0)</f>
        <v>275</v>
      </c>
      <c r="L112" s="19" t="n">
        <f aca="false">IF($C$34=2,MAX(ROUNDDOWN(IF(($J112/2)&lt;=13469,((((($J112/2)-8130)/10000)*933.7)+1400)*((($J112/2)-8130)/10000),IF(($J112/2)&gt;13469,((((($J112/2)-13469)/10000)*228.74)+2397)*((($J112/2)-13469)/10000)+1014,0)),0),0),0)*2</f>
        <v>0</v>
      </c>
      <c r="M112" s="13" t="n">
        <f aca="false">K112+L112</f>
        <v>275</v>
      </c>
      <c r="N112" s="13" t="n">
        <f aca="false">IF($B$34=2,IF(M112&gt;1944,M112*0.055,0),IF(M112&gt;972,M112*0.055,0))</f>
        <v>0</v>
      </c>
      <c r="O112" s="13" t="n">
        <f aca="false">M112*$C$33</f>
        <v>0</v>
      </c>
      <c r="P112" s="13" t="n">
        <f aca="false">P111*(1+$C$37)</f>
        <v>73869.6651524254</v>
      </c>
      <c r="Q112" s="13" t="n">
        <f aca="false">B112+C112+D112+E112+F112+G112-H112-I112-M112-N112-O112-P112</f>
        <v>390036.093637785</v>
      </c>
      <c r="R112" s="13"/>
      <c r="S112" s="13"/>
      <c r="T112" s="13"/>
      <c r="U112" s="13"/>
      <c r="V112" s="13"/>
      <c r="W112" s="13"/>
      <c r="X112" s="13"/>
    </row>
    <row r="113" customFormat="false" ht="14.65" hidden="false" customHeight="false" outlineLevel="0" collapsed="false">
      <c r="A113" s="17" t="n">
        <v>24</v>
      </c>
      <c r="B113" s="13" t="n">
        <f aca="false">Q112</f>
        <v>390036.093637785</v>
      </c>
      <c r="C113" s="13" t="n">
        <f aca="false">IF((B113-(P113/2))*$C$3&gt;0,(B113-(P113/2))*$C$3,0)</f>
        <v>15620.2992613104</v>
      </c>
      <c r="D113" s="13" t="n">
        <f aca="false">IF(D112&gt;0,D112*(1+$C$7),IF(A113=$C$6,$C$5,0))</f>
        <v>2492.08857982923</v>
      </c>
      <c r="E113" s="13" t="n">
        <f aca="false">IF(E112&gt;0,E112*(1+$C$12),IF(A113=$C$11,$C$10,0))</f>
        <v>0</v>
      </c>
      <c r="F113" s="13" t="n">
        <f aca="false">IF(F112&gt;0,F112*(1+$C$17),IF(A113=$C$16,$C$15,0))</f>
        <v>777</v>
      </c>
      <c r="G113" s="13" t="n">
        <f aca="false">IF(G112&gt;0,G112*(1+$C$22),IF(A113=$C$21,$C$20,0))</f>
        <v>2222</v>
      </c>
      <c r="H113" s="13" t="n">
        <f aca="false">H112*(1+$C$26)</f>
        <v>13649.8515712988</v>
      </c>
      <c r="I113" s="13" t="n">
        <f aca="false">MIN(((C113+D113+E113+F113+G113)*$C$28*POWER((1+$C$29),A112)),($C$30*$C$28)*12*$C$34*POWER((1+$C$31),A112))</f>
        <v>0</v>
      </c>
      <c r="J113" s="18" t="n">
        <f aca="false">MAX((MAX((C113-(801*$C$34)),0))+(D113*$C$8)+(E113*$C$13)+(F113*$C$18)+(G113*$C$23)-H113-I113-O112,0)</f>
        <v>6390.62626984086</v>
      </c>
      <c r="K113" s="19" t="n">
        <f aca="false">IF($C$34=1,MAX(ROUNDDOWN(IF($J113&lt;=13469,(((($J113-8130)/10000)*933.7)+1400)*(($J113-8130)/10000),IF($J113&gt;13469,(((($J113-13469)/10000)*228.74)+2397)*(($J113-13469)/10000)+1014,0)),0),0),0)</f>
        <v>0</v>
      </c>
      <c r="L113" s="19" t="n">
        <f aca="false">IF($C$34=2,MAX(ROUNDDOWN(IF(($J113/2)&lt;=13469,((((($J113/2)-8130)/10000)*933.7)+1400)*((($J113/2)-8130)/10000),IF(($J113/2)&gt;13469,((((($J113/2)-13469)/10000)*228.74)+2397)*((($J113/2)-13469)/10000)+1014,0)),0),0),0)*2</f>
        <v>0</v>
      </c>
      <c r="M113" s="13" t="n">
        <f aca="false">K113+L113</f>
        <v>0</v>
      </c>
      <c r="N113" s="13" t="n">
        <f aca="false">IF($B$34=2,IF(M113&gt;1944,M113*0.055,0),IF(M113&gt;972,M113*0.055,0))</f>
        <v>0</v>
      </c>
      <c r="O113" s="13" t="n">
        <f aca="false">M113*$C$33</f>
        <v>0</v>
      </c>
      <c r="P113" s="13" t="n">
        <f aca="false">P112*(1+$C$37)</f>
        <v>76455.1034327602</v>
      </c>
      <c r="Q113" s="13" t="n">
        <f aca="false">B113+C113+D113+E113+F113+G113-H113-I113-M113-N113-O113-P113</f>
        <v>321042.526474866</v>
      </c>
      <c r="R113" s="13"/>
      <c r="S113" s="13"/>
      <c r="T113" s="13"/>
      <c r="U113" s="13"/>
      <c r="V113" s="13"/>
      <c r="W113" s="13"/>
      <c r="X113" s="13"/>
    </row>
    <row r="114" customFormat="false" ht="14.65" hidden="false" customHeight="false" outlineLevel="0" collapsed="false">
      <c r="A114" s="17" t="n">
        <v>25</v>
      </c>
      <c r="B114" s="13" t="n">
        <f aca="false">Q113</f>
        <v>321042.526474866</v>
      </c>
      <c r="C114" s="13" t="n">
        <f aca="false">IF((B114-(P114/2))*$C$3&gt;0,(B114-(P114/2))*$C$3,0)</f>
        <v>12497.5792639095</v>
      </c>
      <c r="D114" s="13" t="n">
        <f aca="false">IF(D113&gt;0,D113*(1+$C$7),IF(A114=$C$6,$C$5,0))</f>
        <v>2504.54902272837</v>
      </c>
      <c r="E114" s="13" t="n">
        <f aca="false">IF(E113&gt;0,E113*(1+$C$12),IF(A114=$C$11,$C$10,0))</f>
        <v>0</v>
      </c>
      <c r="F114" s="13" t="n">
        <f aca="false">IF(F113&gt;0,F113*(1+$C$17),IF(A114=$C$16,$C$15,0))</f>
        <v>777</v>
      </c>
      <c r="G114" s="13" t="n">
        <f aca="false">IF(G113&gt;0,G113*(1+$C$22),IF(A114=$C$21,$C$20,0))</f>
        <v>2222</v>
      </c>
      <c r="H114" s="13" t="n">
        <f aca="false">H113*(1+$C$26)</f>
        <v>14332.3441498637</v>
      </c>
      <c r="I114" s="13" t="n">
        <f aca="false">MIN(((C114+D114+E114+F114+G114)*$C$28*POWER((1+$C$29),A113)),($C$30*$C$28)*12*$C$34*POWER((1+$C$31),A113))</f>
        <v>0</v>
      </c>
      <c r="J114" s="18" t="n">
        <f aca="false">MAX((MAX((C114-(801*$C$34)),0))+(D114*$C$8)+(E114*$C$13)+(F114*$C$18)+(G114*$C$23)-H114-I114-O113,0)</f>
        <v>2597.8741367742</v>
      </c>
      <c r="K114" s="19" t="n">
        <f aca="false">IF($C$34=1,MAX(ROUNDDOWN(IF($J114&lt;=13469,(((($J114-8130)/10000)*933.7)+1400)*(($J114-8130)/10000),IF($J114&gt;13469,(((($J114-13469)/10000)*228.74)+2397)*(($J114-13469)/10000)+1014,0)),0),0),0)</f>
        <v>0</v>
      </c>
      <c r="L114" s="19" t="n">
        <f aca="false">IF($C$34=2,MAX(ROUNDDOWN(IF(($J114/2)&lt;=13469,((((($J114/2)-8130)/10000)*933.7)+1400)*((($J114/2)-8130)/10000),IF(($J114/2)&gt;13469,((((($J114/2)-13469)/10000)*228.74)+2397)*((($J114/2)-13469)/10000)+1014,0)),0),0),0)*2</f>
        <v>0</v>
      </c>
      <c r="M114" s="13" t="n">
        <f aca="false">K114+L114</f>
        <v>0</v>
      </c>
      <c r="N114" s="13" t="n">
        <f aca="false">IF($B$34=2,IF(M114&gt;1944,M114*0.055,0),IF(M114&gt;972,M114*0.055,0))</f>
        <v>0</v>
      </c>
      <c r="O114" s="13" t="n">
        <f aca="false">M114*$C$33</f>
        <v>0</v>
      </c>
      <c r="P114" s="13" t="n">
        <f aca="false">P113*(1+$C$37)</f>
        <v>79131.0320529068</v>
      </c>
      <c r="Q114" s="13" t="n">
        <f aca="false">B114+C114+D114+E114+F114+G114-H114-I114-M114-N114-O114-P114</f>
        <v>245580.278558733</v>
      </c>
      <c r="R114" s="13"/>
      <c r="S114" s="13"/>
      <c r="T114" s="13"/>
      <c r="U114" s="13"/>
      <c r="V114" s="13"/>
      <c r="W114" s="13"/>
      <c r="X114" s="13"/>
    </row>
    <row r="115" customFormat="false" ht="14.65" hidden="false" customHeight="false" outlineLevel="0" collapsed="false">
      <c r="A115" s="17" t="n">
        <v>26</v>
      </c>
      <c r="B115" s="13" t="n">
        <f aca="false">Q114</f>
        <v>245580.278558733</v>
      </c>
      <c r="C115" s="13" t="n">
        <f aca="false">IF((B115-(P115/2))*$C$3&gt;0,(B115-(P115/2))*$C$3,0)</f>
        <v>9085.57064452811</v>
      </c>
      <c r="D115" s="13" t="n">
        <f aca="false">IF(D114&gt;0,D114*(1+$C$7),IF(A115=$C$6,$C$5,0))</f>
        <v>2517.07176784201</v>
      </c>
      <c r="E115" s="13" t="n">
        <f aca="false">IF(E114&gt;0,E114*(1+$C$12),IF(A115=$C$11,$C$10,0))</f>
        <v>0</v>
      </c>
      <c r="F115" s="13" t="n">
        <f aca="false">IF(F114&gt;0,F114*(1+$C$17),IF(A115=$C$16,$C$15,0))</f>
        <v>777</v>
      </c>
      <c r="G115" s="13" t="n">
        <f aca="false">IF(G114&gt;0,G114*(1+$C$22),IF(A115=$C$21,$C$20,0))</f>
        <v>2222</v>
      </c>
      <c r="H115" s="13" t="n">
        <f aca="false">H114*(1+$C$26)</f>
        <v>15048.9613573569</v>
      </c>
      <c r="I115" s="13" t="n">
        <f aca="false">MIN(((C115+D115+E115+F115+G115)*$C$28*POWER((1+$C$29),A114)),($C$30*$C$28)*12*$C$34*POWER((1+$C$31),A114))</f>
        <v>0</v>
      </c>
      <c r="J115" s="18" t="n">
        <f aca="false">MAX((MAX((C115-(801*$C$34)),0))+(D115*$C$8)+(E115*$C$13)+(F115*$C$18)+(G115*$C$23)-H115-I115-O114,0)</f>
        <v>0</v>
      </c>
      <c r="K115" s="19" t="n">
        <f aca="false">IF($C$34=1,MAX(ROUNDDOWN(IF($J115&lt;=13469,(((($J115-8130)/10000)*933.7)+1400)*(($J115-8130)/10000),IF($J115&gt;13469,(((($J115-13469)/10000)*228.74)+2397)*(($J115-13469)/10000)+1014,0)),0),0),0)</f>
        <v>0</v>
      </c>
      <c r="L115" s="19" t="n">
        <f aca="false">IF($C$34=2,MAX(ROUNDDOWN(IF(($J115/2)&lt;=13469,((((($J115/2)-8130)/10000)*933.7)+1400)*((($J115/2)-8130)/10000),IF(($J115/2)&gt;13469,((((($J115/2)-13469)/10000)*228.74)+2397)*((($J115/2)-13469)/10000)+1014,0)),0),0),0)*2</f>
        <v>0</v>
      </c>
      <c r="M115" s="13" t="n">
        <f aca="false">K115+L115</f>
        <v>0</v>
      </c>
      <c r="N115" s="13" t="n">
        <f aca="false">IF($B$34=2,IF(M115&gt;1944,M115*0.055,0),IF(M115&gt;972,M115*0.055,0))</f>
        <v>0</v>
      </c>
      <c r="O115" s="13" t="n">
        <f aca="false">M115*$C$33</f>
        <v>0</v>
      </c>
      <c r="P115" s="13" t="n">
        <f aca="false">P114*(1+$C$37)</f>
        <v>81900.6181747586</v>
      </c>
      <c r="Q115" s="13" t="n">
        <f aca="false">B115+C115+D115+E115+F115+G115-H115-I115-M115-N115-O115-P115</f>
        <v>163232.341438988</v>
      </c>
      <c r="R115" s="13"/>
      <c r="S115" s="13"/>
      <c r="T115" s="13"/>
      <c r="U115" s="13"/>
      <c r="V115" s="13"/>
      <c r="W115" s="13"/>
      <c r="X115" s="13"/>
    </row>
    <row r="116" customFormat="false" ht="14.65" hidden="false" customHeight="false" outlineLevel="0" collapsed="false">
      <c r="A116" s="17" t="n">
        <v>27</v>
      </c>
      <c r="B116" s="13" t="n">
        <f aca="false">Q115</f>
        <v>163232.341438988</v>
      </c>
      <c r="C116" s="13" t="n">
        <f aca="false">IF((B116-(P116/2))*$C$3&gt;0,(B116-(P116/2))*$C$3,0)</f>
        <v>5365.68545608963</v>
      </c>
      <c r="D116" s="13" t="n">
        <f aca="false">IF(D115&gt;0,D115*(1+$C$7),IF(A116=$C$6,$C$5,0))</f>
        <v>2529.65712668122</v>
      </c>
      <c r="E116" s="13" t="n">
        <f aca="false">IF(E115&gt;0,E115*(1+$C$12),IF(A116=$C$11,$C$10,0))</f>
        <v>0</v>
      </c>
      <c r="F116" s="13" t="n">
        <f aca="false">IF(F115&gt;0,F115*(1+$C$17),IF(A116=$C$16,$C$15,0))</f>
        <v>777</v>
      </c>
      <c r="G116" s="13" t="n">
        <f aca="false">IF(G115&gt;0,G115*(1+$C$22),IF(A116=$C$21,$C$20,0))</f>
        <v>2222</v>
      </c>
      <c r="H116" s="13" t="n">
        <f aca="false">H115*(1+$C$26)</f>
        <v>15801.4094252247</v>
      </c>
      <c r="I116" s="13" t="n">
        <f aca="false">MIN(((C116+D116+E116+F116+G116)*$C$28*POWER((1+$C$29),A115)),($C$30*$C$28)*12*$C$34*POWER((1+$C$31),A115))</f>
        <v>0</v>
      </c>
      <c r="J116" s="18" t="n">
        <f aca="false">MAX((MAX((C116-(801*$C$34)),0))+(D116*$C$8)+(E116*$C$13)+(F116*$C$18)+(G116*$C$23)-H116-I116-O115,0)</f>
        <v>0</v>
      </c>
      <c r="K116" s="19" t="n">
        <f aca="false">IF($C$34=1,MAX(ROUNDDOWN(IF($J116&lt;=13469,(((($J116-8130)/10000)*933.7)+1400)*(($J116-8130)/10000),IF($J116&gt;13469,(((($J116-13469)/10000)*228.74)+2397)*(($J116-13469)/10000)+1014,0)),0),0),0)</f>
        <v>0</v>
      </c>
      <c r="L116" s="19" t="n">
        <f aca="false">IF($C$34=2,MAX(ROUNDDOWN(IF(($J116/2)&lt;=13469,((((($J116/2)-8130)/10000)*933.7)+1400)*((($J116/2)-8130)/10000),IF(($J116/2)&gt;13469,((((($J116/2)-13469)/10000)*228.74)+2397)*((($J116/2)-13469)/10000)+1014,0)),0),0),0)*2</f>
        <v>0</v>
      </c>
      <c r="M116" s="13" t="n">
        <f aca="false">K116+L116</f>
        <v>0</v>
      </c>
      <c r="N116" s="13" t="n">
        <f aca="false">IF($B$34=2,IF(M116&gt;1944,M116*0.055,0),IF(M116&gt;972,M116*0.055,0))</f>
        <v>0</v>
      </c>
      <c r="O116" s="13" t="n">
        <f aca="false">M116*$C$33</f>
        <v>0</v>
      </c>
      <c r="P116" s="13" t="n">
        <f aca="false">P115*(1+$C$37)</f>
        <v>84767.1398108751</v>
      </c>
      <c r="Q116" s="13" t="n">
        <f aca="false">B116+C116+D116+E116+F116+G116-H116-I116-M116-N116-O116-P116</f>
        <v>73558.1347856588</v>
      </c>
      <c r="R116" s="13"/>
      <c r="S116" s="13"/>
      <c r="T116" s="13"/>
      <c r="U116" s="13"/>
      <c r="V116" s="13"/>
      <c r="W116" s="13"/>
      <c r="X116" s="13"/>
    </row>
    <row r="117" customFormat="false" ht="14.65" hidden="false" customHeight="false" outlineLevel="0" collapsed="false">
      <c r="A117" s="17" t="n">
        <v>28</v>
      </c>
      <c r="B117" s="13" t="n">
        <f aca="false">Q116</f>
        <v>73558.1347856588</v>
      </c>
      <c r="C117" s="13" t="n">
        <f aca="false">IF((B117-(P117/2))*$C$3&gt;0,(B117-(P117/2))*$C$3,0)</f>
        <v>1318.28661304877</v>
      </c>
      <c r="D117" s="13" t="n">
        <f aca="false">IF(D116&gt;0,D116*(1+$C$7),IF(A117=$C$6,$C$5,0))</f>
        <v>2542.30541231463</v>
      </c>
      <c r="E117" s="13" t="n">
        <f aca="false">IF(E116&gt;0,E116*(1+$C$12),IF(A117=$C$11,$C$10,0))</f>
        <v>0</v>
      </c>
      <c r="F117" s="13" t="n">
        <f aca="false">IF(F116&gt;0,F116*(1+$C$17),IF(A117=$C$16,$C$15,0))</f>
        <v>777</v>
      </c>
      <c r="G117" s="13" t="n">
        <f aca="false">IF(G116&gt;0,G116*(1+$C$22),IF(A117=$C$21,$C$20,0))</f>
        <v>2222</v>
      </c>
      <c r="H117" s="13" t="n">
        <f aca="false">H116*(1+$C$26)</f>
        <v>16591.479896486</v>
      </c>
      <c r="I117" s="13" t="n">
        <f aca="false">MIN(((C117+D117+E117+F117+G117)*$C$28*POWER((1+$C$29),A116)),($C$30*$C$28)*12*$C$34*POWER((1+$C$31),A116))</f>
        <v>0</v>
      </c>
      <c r="J117" s="18" t="n">
        <f aca="false">MAX((MAX((C117-(801*$C$34)),0))+(D117*$C$8)+(E117*$C$13)+(F117*$C$18)+(G117*$C$23)-H117-I117-O116,0)</f>
        <v>0</v>
      </c>
      <c r="K117" s="19" t="n">
        <f aca="false">IF($C$34=1,MAX(ROUNDDOWN(IF($J117&lt;=13469,(((($J117-8130)/10000)*933.7)+1400)*(($J117-8130)/10000),IF($J117&gt;13469,(((($J117-13469)/10000)*228.74)+2397)*(($J117-13469)/10000)+1014,0)),0),0),0)</f>
        <v>0</v>
      </c>
      <c r="L117" s="19" t="n">
        <f aca="false">IF($C$34=2,MAX(ROUNDDOWN(IF(($J117/2)&lt;=13469,((((($J117/2)-8130)/10000)*933.7)+1400)*((($J117/2)-8130)/10000),IF(($J117/2)&gt;13469,((((($J117/2)-13469)/10000)*228.74)+2397)*((($J117/2)-13469)/10000)+1014,0)),0),0),0)*2</f>
        <v>0</v>
      </c>
      <c r="M117" s="13" t="n">
        <f aca="false">K117+L117</f>
        <v>0</v>
      </c>
      <c r="N117" s="13" t="n">
        <f aca="false">IF($B$34=2,IF(M117&gt;1944,M117*0.055,0),IF(M117&gt;972,M117*0.055,0))</f>
        <v>0</v>
      </c>
      <c r="O117" s="13" t="n">
        <f aca="false">M117*$C$33</f>
        <v>0</v>
      </c>
      <c r="P117" s="13" t="n">
        <f aca="false">P116*(1+$C$37)</f>
        <v>87733.9897042557</v>
      </c>
      <c r="Q117" s="13" t="n">
        <f aca="false">B117+C117+D117+E117+F117+G117-H117-I117-M117-N117-O117-P117</f>
        <v>-23907.7427897195</v>
      </c>
      <c r="R117" s="13"/>
      <c r="S117" s="13"/>
      <c r="T117" s="13"/>
      <c r="U117" s="13"/>
      <c r="V117" s="13"/>
      <c r="W117" s="13"/>
      <c r="X117" s="13"/>
    </row>
    <row r="118" customFormat="false" ht="14.65" hidden="false" customHeight="false" outlineLevel="0" collapsed="false">
      <c r="A118" s="17" t="n">
        <v>29</v>
      </c>
      <c r="B118" s="13" t="n">
        <f aca="false">Q117</f>
        <v>-23907.7427897195</v>
      </c>
      <c r="C118" s="13" t="n">
        <f aca="false">IF((B118-(P118/2))*$C$3&gt;0,(B118-(P118/2))*$C$3,0)</f>
        <v>0</v>
      </c>
      <c r="D118" s="13" t="n">
        <f aca="false">IF(D117&gt;0,D117*(1+$C$7),IF(A118=$C$6,$C$5,0))</f>
        <v>2555.0169393762</v>
      </c>
      <c r="E118" s="13" t="n">
        <f aca="false">IF(E117&gt;0,E117*(1+$C$12),IF(A118=$C$11,$C$10,0))</f>
        <v>0</v>
      </c>
      <c r="F118" s="13" t="n">
        <f aca="false">IF(F117&gt;0,F117*(1+$C$17),IF(A118=$C$16,$C$15,0))</f>
        <v>777</v>
      </c>
      <c r="G118" s="13" t="n">
        <f aca="false">IF(G117&gt;0,G117*(1+$C$22),IF(A118=$C$21,$C$20,0))</f>
        <v>2222</v>
      </c>
      <c r="H118" s="13" t="n">
        <f aca="false">H117*(1+$C$26)</f>
        <v>17421.0538913103</v>
      </c>
      <c r="I118" s="13" t="n">
        <f aca="false">MIN(((C118+D118+E118+F118+G118)*$C$28*POWER((1+$C$29),A117)),($C$30*$C$28)*12*$C$34*POWER((1+$C$31),A117))</f>
        <v>0</v>
      </c>
      <c r="J118" s="18" t="n">
        <f aca="false">MAX((MAX((C118-(801*$C$34)),0))+(D118*$C$8)+(E118*$C$13)+(F118*$C$18)+(G118*$C$23)-H118-I118-O117,0)</f>
        <v>0</v>
      </c>
      <c r="K118" s="19" t="n">
        <f aca="false">IF($C$34=1,MAX(ROUNDDOWN(IF($J118&lt;=13469,(((($J118-8130)/10000)*933.7)+1400)*(($J118-8130)/10000),IF($J118&gt;13469,(((($J118-13469)/10000)*228.74)+2397)*(($J118-13469)/10000)+1014,0)),0),0),0)</f>
        <v>0</v>
      </c>
      <c r="L118" s="19" t="n">
        <f aca="false">IF($C$34=2,MAX(ROUNDDOWN(IF(($J118/2)&lt;=13469,((((($J118/2)-8130)/10000)*933.7)+1400)*((($J118/2)-8130)/10000),IF(($J118/2)&gt;13469,((((($J118/2)-13469)/10000)*228.74)+2397)*((($J118/2)-13469)/10000)+1014,0)),0),0),0)*2</f>
        <v>0</v>
      </c>
      <c r="M118" s="13" t="n">
        <f aca="false">K118+L118</f>
        <v>0</v>
      </c>
      <c r="N118" s="13" t="n">
        <f aca="false">IF($B$34=2,IF(M118&gt;1944,M118*0.055,0),IF(M118&gt;972,M118*0.055,0))</f>
        <v>0</v>
      </c>
      <c r="O118" s="13" t="n">
        <f aca="false">M118*$C$33</f>
        <v>0</v>
      </c>
      <c r="P118" s="13" t="n">
        <f aca="false">P117*(1+$C$37)</f>
        <v>90804.6793439047</v>
      </c>
      <c r="Q118" s="13" t="n">
        <f aca="false">B118+C118+D118+E118+F118+G118-H118-I118-M118-N118-O118-P118</f>
        <v>-126579.459085558</v>
      </c>
      <c r="R118" s="13"/>
      <c r="S118" s="13"/>
      <c r="T118" s="13"/>
      <c r="U118" s="13"/>
      <c r="V118" s="13"/>
      <c r="W118" s="13"/>
      <c r="X118" s="13"/>
    </row>
    <row r="119" customFormat="false" ht="14.65" hidden="false" customHeight="false" outlineLevel="0" collapsed="false">
      <c r="A119" s="17" t="n">
        <v>30</v>
      </c>
      <c r="B119" s="13" t="n">
        <f aca="false">Q118</f>
        <v>-126579.459085558</v>
      </c>
      <c r="C119" s="13" t="n">
        <f aca="false">IF((B119-(P119/2))*$C$3&gt;0,(B119-(P119/2))*$C$3,0)</f>
        <v>0</v>
      </c>
      <c r="D119" s="13" t="n">
        <f aca="false">IF(D118&gt;0,D118*(1+$C$7),IF(A119=$C$6,$C$5,0))</f>
        <v>2567.79202407308</v>
      </c>
      <c r="E119" s="13" t="n">
        <f aca="false">IF(E118&gt;0,E118*(1+$C$12),IF(A119=$C$11,$C$10,0))</f>
        <v>0</v>
      </c>
      <c r="F119" s="13" t="n">
        <f aca="false">IF(F118&gt;0,F118*(1+$C$17),IF(A119=$C$16,$C$15,0))</f>
        <v>777</v>
      </c>
      <c r="G119" s="13" t="n">
        <f aca="false">IF(G118&gt;0,G118*(1+$C$22),IF(A119=$C$21,$C$20,0))</f>
        <v>2222</v>
      </c>
      <c r="H119" s="13" t="n">
        <f aca="false">H118*(1+$C$26)</f>
        <v>18292.1065858758</v>
      </c>
      <c r="I119" s="13" t="n">
        <f aca="false">MIN(((C119+D119+E119+F119+G119)*$C$28*POWER((1+$C$29),A118)),($C$30*$C$28)*12*$C$34*POWER((1+$C$31),A118))</f>
        <v>0</v>
      </c>
      <c r="J119" s="18" t="n">
        <f aca="false">MAX((MAX((C119-(801*$C$34)),0))+(D119*$C$8)+(E119*$C$13)+(F119*$C$18)+(G119*$C$23)-H119-I119-O118,0)</f>
        <v>0</v>
      </c>
      <c r="K119" s="19" t="n">
        <f aca="false">IF($C$34=1,MAX(ROUNDDOWN(IF($J119&lt;=13469,(((($J119-8130)/10000)*933.7)+1400)*(($J119-8130)/10000),IF($J119&gt;13469,(((($J119-13469)/10000)*228.74)+2397)*(($J119-13469)/10000)+1014,0)),0),0),0)</f>
        <v>0</v>
      </c>
      <c r="L119" s="19" t="n">
        <f aca="false">IF($C$34=2,MAX(ROUNDDOWN(IF(($J119/2)&lt;=13469,((((($J119/2)-8130)/10000)*933.7)+1400)*((($J119/2)-8130)/10000),IF(($J119/2)&gt;13469,((((($J119/2)-13469)/10000)*228.74)+2397)*((($J119/2)-13469)/10000)+1014,0)),0),0),0)*2</f>
        <v>0</v>
      </c>
      <c r="M119" s="13" t="n">
        <f aca="false">K119+L119</f>
        <v>0</v>
      </c>
      <c r="N119" s="13" t="n">
        <f aca="false">IF($B$34=2,IF(M119&gt;1944,M119*0.055,0),IF(M119&gt;972,M119*0.055,0))</f>
        <v>0</v>
      </c>
      <c r="O119" s="13" t="n">
        <f aca="false">M119*$C$33</f>
        <v>0</v>
      </c>
      <c r="P119" s="13" t="n">
        <f aca="false">P118*(1+$C$37)</f>
        <v>93982.8431209413</v>
      </c>
      <c r="Q119" s="13" t="n">
        <f aca="false">B119+C119+D119+E119+F119+G119-H119-I119-M119-N119-O119-P119</f>
        <v>-233287.616768302</v>
      </c>
      <c r="R119" s="13"/>
      <c r="S119" s="13"/>
      <c r="T119" s="13"/>
      <c r="U119" s="13"/>
      <c r="V119" s="13"/>
      <c r="W119" s="13"/>
      <c r="X119" s="13"/>
    </row>
    <row r="120" customFormat="false" ht="14.65" hidden="false" customHeight="false" outlineLevel="0" collapsed="false">
      <c r="A120" s="17" t="n">
        <v>31</v>
      </c>
      <c r="B120" s="13" t="n">
        <f aca="false">Q119</f>
        <v>-233287.616768302</v>
      </c>
      <c r="C120" s="13" t="n">
        <f aca="false">IF((B120-(P120/2))*$C$3&gt;0,(B120-(P120/2))*$C$3,0)</f>
        <v>0</v>
      </c>
      <c r="D120" s="13" t="n">
        <f aca="false">IF(D119&gt;0,D119*(1+$C$7),IF(A120=$C$6,$C$5,0))</f>
        <v>2580.63098419345</v>
      </c>
      <c r="E120" s="13" t="n">
        <f aca="false">IF(E119&gt;0,E119*(1+$C$12),IF(A120=$C$11,$C$10,0))</f>
        <v>0</v>
      </c>
      <c r="F120" s="13" t="n">
        <f aca="false">IF(F119&gt;0,F119*(1+$C$17),IF(A120=$C$16,$C$15,0))</f>
        <v>777</v>
      </c>
      <c r="G120" s="13" t="n">
        <f aca="false">IF(G119&gt;0,G119*(1+$C$22),IF(A120=$C$21,$C$20,0))</f>
        <v>2222</v>
      </c>
      <c r="H120" s="13" t="n">
        <f aca="false">H119*(1+$C$26)</f>
        <v>19206.7119151696</v>
      </c>
      <c r="I120" s="13" t="n">
        <f aca="false">MIN(((C120+D120+E120+F120+G120)*$C$28*POWER((1+$C$29),A119)),($C$30*$C$28)*12*$C$34*POWER((1+$C$31),A119))</f>
        <v>0</v>
      </c>
      <c r="J120" s="18" t="n">
        <f aca="false">MAX((MAX((C120-(801*$C$34)),0))+(D120*$C$8)+(E120*$C$13)+(F120*$C$18)+(G120*$C$23)-H120-I120-O119,0)</f>
        <v>0</v>
      </c>
      <c r="K120" s="19" t="n">
        <f aca="false">IF($C$34=1,MAX(ROUNDDOWN(IF($J120&lt;=13469,(((($J120-8130)/10000)*933.7)+1400)*(($J120-8130)/10000),IF($J120&gt;13469,(((($J120-13469)/10000)*228.74)+2397)*(($J120-13469)/10000)+1014,0)),0),0),0)</f>
        <v>0</v>
      </c>
      <c r="L120" s="19" t="n">
        <f aca="false">IF($C$34=2,MAX(ROUNDDOWN(IF(($J120/2)&lt;=13469,((((($J120/2)-8130)/10000)*933.7)+1400)*((($J120/2)-8130)/10000),IF(($J120/2)&gt;13469,((((($J120/2)-13469)/10000)*228.74)+2397)*((($J120/2)-13469)/10000)+1014,0)),0),0),0)*2</f>
        <v>0</v>
      </c>
      <c r="M120" s="13" t="n">
        <f aca="false">K120+L120</f>
        <v>0</v>
      </c>
      <c r="N120" s="13" t="n">
        <f aca="false">IF($B$34=2,IF(M120&gt;1944,M120*0.055,0),IF(M120&gt;972,M120*0.055,0))</f>
        <v>0</v>
      </c>
      <c r="O120" s="13" t="n">
        <f aca="false">M120*$C$33</f>
        <v>0</v>
      </c>
      <c r="P120" s="13" t="n">
        <f aca="false">P119*(1+$C$37)</f>
        <v>97272.2426301743</v>
      </c>
      <c r="Q120" s="13" t="n">
        <f aca="false">B120+C120+D120+E120+F120+G120-H120-I120-M120-N120-O120-P120</f>
        <v>-344186.940329453</v>
      </c>
      <c r="R120" s="13"/>
      <c r="S120" s="13"/>
      <c r="T120" s="13"/>
      <c r="U120" s="13"/>
      <c r="V120" s="13"/>
      <c r="W120" s="13"/>
      <c r="X120" s="13"/>
    </row>
    <row r="121" customFormat="false" ht="14.65" hidden="false" customHeight="false" outlineLevel="0" collapsed="false">
      <c r="A121" s="17" t="n">
        <v>32</v>
      </c>
      <c r="B121" s="13" t="n">
        <f aca="false">Q120</f>
        <v>-344186.940329453</v>
      </c>
      <c r="C121" s="13" t="n">
        <f aca="false">IF((B121-(P121/2))*$C$3&gt;0,(B121-(P121/2))*$C$3,0)</f>
        <v>0</v>
      </c>
      <c r="D121" s="13" t="n">
        <f aca="false">IF(D120&gt;0,D120*(1+$C$7),IF(A121=$C$6,$C$5,0))</f>
        <v>2593.53413911442</v>
      </c>
      <c r="E121" s="13" t="n">
        <f aca="false">IF(E120&gt;0,E120*(1+$C$12),IF(A121=$C$11,$C$10,0))</f>
        <v>0</v>
      </c>
      <c r="F121" s="13" t="n">
        <f aca="false">IF(F120&gt;0,F120*(1+$C$17),IF(A121=$C$16,$C$15,0))</f>
        <v>777</v>
      </c>
      <c r="G121" s="13" t="n">
        <f aca="false">IF(G120&gt;0,G120*(1+$C$22),IF(A121=$C$21,$C$20,0))</f>
        <v>2222</v>
      </c>
      <c r="H121" s="13" t="n">
        <f aca="false">H120*(1+$C$26)</f>
        <v>20167.047510928</v>
      </c>
      <c r="I121" s="13" t="n">
        <f aca="false">MIN(((C121+D121+E121+F121+G121)*$C$28*POWER((1+$C$29),A120)),($C$30*$C$28)*12*$C$34*POWER((1+$C$31),A120))</f>
        <v>0</v>
      </c>
      <c r="J121" s="18" t="n">
        <f aca="false">MAX((MAX((C121-(801*$C$34)),0))+(D121*$C$8)+(E121*$C$13)+(F121*$C$18)+(G121*$C$23)-H121-I121-O120,0)</f>
        <v>0</v>
      </c>
      <c r="K121" s="19" t="n">
        <f aca="false">IF($C$34=1,MAX(ROUNDDOWN(IF($J121&lt;=13469,(((($J121-8130)/10000)*933.7)+1400)*(($J121-8130)/10000),IF($J121&gt;13469,(((($J121-13469)/10000)*228.74)+2397)*(($J121-13469)/10000)+1014,0)),0),0),0)</f>
        <v>0</v>
      </c>
      <c r="L121" s="19" t="n">
        <f aca="false">IF($C$34=2,MAX(ROUNDDOWN(IF(($J121/2)&lt;=13469,((((($J121/2)-8130)/10000)*933.7)+1400)*((($J121/2)-8130)/10000),IF(($J121/2)&gt;13469,((((($J121/2)-13469)/10000)*228.74)+2397)*((($J121/2)-13469)/10000)+1014,0)),0),0),0)*2</f>
        <v>0</v>
      </c>
      <c r="M121" s="13" t="n">
        <f aca="false">K121+L121</f>
        <v>0</v>
      </c>
      <c r="N121" s="13" t="n">
        <f aca="false">IF($B$34=2,IF(M121&gt;1944,M121*0.055,0),IF(M121&gt;972,M121*0.055,0))</f>
        <v>0</v>
      </c>
      <c r="O121" s="13" t="n">
        <f aca="false">M121*$C$33</f>
        <v>0</v>
      </c>
      <c r="P121" s="13" t="n">
        <f aca="false">P120*(1+$C$37)</f>
        <v>100676.77112223</v>
      </c>
      <c r="Q121" s="13" t="n">
        <f aca="false">B121+C121+D121+E121+F121+G121-H121-I121-M121-N121-O121-P121</f>
        <v>-459438.224823497</v>
      </c>
      <c r="R121" s="13"/>
      <c r="S121" s="13"/>
      <c r="T121" s="13"/>
      <c r="U121" s="13"/>
      <c r="V121" s="13"/>
      <c r="W121" s="13"/>
      <c r="X121" s="13"/>
    </row>
    <row r="122" customFormat="false" ht="14.65" hidden="false" customHeight="false" outlineLevel="0" collapsed="false">
      <c r="A122" s="17" t="n">
        <v>33</v>
      </c>
      <c r="B122" s="13" t="n">
        <f aca="false">Q121</f>
        <v>-459438.224823497</v>
      </c>
      <c r="C122" s="13" t="n">
        <f aca="false">IF((B122-(P122/2))*$C$3&gt;0,(B122-(P122/2))*$C$3,0)</f>
        <v>0</v>
      </c>
      <c r="D122" s="13" t="n">
        <f aca="false">IF(D121&gt;0,D121*(1+$C$7),IF(A122=$C$6,$C$5,0))</f>
        <v>2606.50180980999</v>
      </c>
      <c r="E122" s="13" t="n">
        <f aca="false">IF(E121&gt;0,E121*(1+$C$12),IF(A122=$C$11,$C$10,0))</f>
        <v>1111</v>
      </c>
      <c r="F122" s="13" t="n">
        <f aca="false">IF(F121&gt;0,F121*(1+$C$17),IF(A122=$C$16,$C$15,0))</f>
        <v>777</v>
      </c>
      <c r="G122" s="13" t="n">
        <f aca="false">IF(G121&gt;0,G121*(1+$C$22),IF(A122=$C$21,$C$20,0))</f>
        <v>2222</v>
      </c>
      <c r="H122" s="13" t="n">
        <f aca="false">H121*(1+$C$26)</f>
        <v>21175.3998864744</v>
      </c>
      <c r="I122" s="13" t="n">
        <f aca="false">MIN(((C122+D122+E122+F122+G122)*$C$28*POWER((1+$C$29),A121)),($C$30*$C$28)*12*$C$34*POWER((1+$C$31),A121))</f>
        <v>0</v>
      </c>
      <c r="J122" s="18" t="n">
        <f aca="false">MAX((MAX((C122-(801*$C$34)),0))+(D122*$C$8)+(E122*$C$13)+(F122*$C$18)+(G122*$C$23)-H122-I122-O121,0)</f>
        <v>0</v>
      </c>
      <c r="K122" s="19" t="n">
        <f aca="false">IF($C$34=1,MAX(ROUNDDOWN(IF($J122&lt;=13469,(((($J122-8130)/10000)*933.7)+1400)*(($J122-8130)/10000),IF($J122&gt;13469,(((($J122-13469)/10000)*228.74)+2397)*(($J122-13469)/10000)+1014,0)),0),0),0)</f>
        <v>0</v>
      </c>
      <c r="L122" s="19" t="n">
        <f aca="false">IF($C$34=2,MAX(ROUNDDOWN(IF(($J122/2)&lt;=13469,((((($J122/2)-8130)/10000)*933.7)+1400)*((($J122/2)-8130)/10000),IF(($J122/2)&gt;13469,((((($J122/2)-13469)/10000)*228.74)+2397)*((($J122/2)-13469)/10000)+1014,0)),0),0),0)*2</f>
        <v>0</v>
      </c>
      <c r="M122" s="13" t="n">
        <f aca="false">K122+L122</f>
        <v>0</v>
      </c>
      <c r="N122" s="13" t="n">
        <f aca="false">IF($B$34=2,IF(M122&gt;1944,M122*0.055,0),IF(M122&gt;972,M122*0.055,0))</f>
        <v>0</v>
      </c>
      <c r="O122" s="13" t="n">
        <f aca="false">M122*$C$33</f>
        <v>0</v>
      </c>
      <c r="P122" s="13" t="n">
        <f aca="false">P121*(1+$C$37)</f>
        <v>104200.458111508</v>
      </c>
      <c r="Q122" s="13" t="n">
        <f aca="false">B122+C122+D122+E122+F122+G122-H122-I122-M122-N122-O122-P122</f>
        <v>-578097.58101167</v>
      </c>
      <c r="R122" s="13"/>
      <c r="S122" s="13"/>
      <c r="T122" s="13"/>
      <c r="U122" s="13"/>
      <c r="V122" s="13"/>
      <c r="W122" s="13"/>
      <c r="X122" s="13"/>
    </row>
    <row r="123" customFormat="false" ht="14.65" hidden="false" customHeight="false" outlineLevel="0" collapsed="false">
      <c r="A123" s="17" t="n">
        <v>34</v>
      </c>
      <c r="B123" s="13" t="n">
        <f aca="false">Q122</f>
        <v>-578097.58101167</v>
      </c>
      <c r="C123" s="13" t="n">
        <f aca="false">IF((B123-(P123/2))*$C$3&gt;0,(B123-(P123/2))*$C$3,0)</f>
        <v>0</v>
      </c>
      <c r="D123" s="13" t="n">
        <f aca="false">IF(D122&gt;0,D122*(1+$C$7),IF(A123=$C$6,$C$5,0))</f>
        <v>2619.53431885904</v>
      </c>
      <c r="E123" s="13" t="n">
        <f aca="false">IF(E122&gt;0,E122*(1+$C$12),IF(A123=$C$11,$C$10,0))</f>
        <v>1116.555</v>
      </c>
      <c r="F123" s="13" t="n">
        <f aca="false">IF(F122&gt;0,F122*(1+$C$17),IF(A123=$C$16,$C$15,0))</f>
        <v>777</v>
      </c>
      <c r="G123" s="13" t="n">
        <f aca="false">IF(G122&gt;0,G122*(1+$C$22),IF(A123=$C$21,$C$20,0))</f>
        <v>2222</v>
      </c>
      <c r="H123" s="13" t="n">
        <f aca="false">H122*(1+$C$26)</f>
        <v>22234.1698807982</v>
      </c>
      <c r="I123" s="13" t="n">
        <f aca="false">MIN(((C123+D123+E123+F123+G123)*$C$28*POWER((1+$C$29),A122)),($C$30*$C$28)*12*$C$34*POWER((1+$C$31),A122))</f>
        <v>0</v>
      </c>
      <c r="J123" s="18" t="n">
        <f aca="false">MAX((MAX((C123-(801*$C$34)),0))+(D123*$C$8)+(E123*$C$13)+(F123*$C$18)+(G123*$C$23)-H123-I123-O122,0)</f>
        <v>0</v>
      </c>
      <c r="K123" s="19" t="n">
        <f aca="false">IF($C$34=1,MAX(ROUNDDOWN(IF($J123&lt;=13469,(((($J123-8130)/10000)*933.7)+1400)*(($J123-8130)/10000),IF($J123&gt;13469,(((($J123-13469)/10000)*228.74)+2397)*(($J123-13469)/10000)+1014,0)),0),0),0)</f>
        <v>0</v>
      </c>
      <c r="L123" s="19" t="n">
        <f aca="false">IF($C$34=2,MAX(ROUNDDOWN(IF(($J123/2)&lt;=13469,((((($J123/2)-8130)/10000)*933.7)+1400)*((($J123/2)-8130)/10000),IF(($J123/2)&gt;13469,((((($J123/2)-13469)/10000)*228.74)+2397)*((($J123/2)-13469)/10000)+1014,0)),0),0),0)*2</f>
        <v>0</v>
      </c>
      <c r="M123" s="13" t="n">
        <f aca="false">K123+L123</f>
        <v>0</v>
      </c>
      <c r="N123" s="13" t="n">
        <f aca="false">IF($B$34=2,IF(M123&gt;1944,M123*0.055,0),IF(M123&gt;972,M123*0.055,0))</f>
        <v>0</v>
      </c>
      <c r="O123" s="13" t="n">
        <f aca="false">M123*$C$33</f>
        <v>0</v>
      </c>
      <c r="P123" s="13" t="n">
        <f aca="false">P122*(1+$C$37)</f>
        <v>107847.474145411</v>
      </c>
      <c r="Q123" s="13" t="n">
        <f aca="false">B123+C123+D123+E123+F123+G123-H123-I123-M123-N123-O123-P123</f>
        <v>-701444.13571902</v>
      </c>
      <c r="R123" s="13"/>
      <c r="S123" s="13"/>
      <c r="T123" s="13"/>
      <c r="U123" s="13"/>
      <c r="V123" s="13"/>
      <c r="W123" s="13"/>
      <c r="X123" s="13"/>
    </row>
    <row r="124" customFormat="false" ht="14.65" hidden="false" customHeight="false" outlineLevel="0" collapsed="false">
      <c r="A124" s="17" t="n">
        <v>35</v>
      </c>
      <c r="B124" s="13" t="n">
        <f aca="false">Q123</f>
        <v>-701444.13571902</v>
      </c>
      <c r="C124" s="13" t="n">
        <f aca="false">IF((B124-(P124/2))*$C$3&gt;0,(B124-(P124/2))*$C$3,0)</f>
        <v>0</v>
      </c>
      <c r="D124" s="13" t="n">
        <f aca="false">IF(D123&gt;0,D123*(1+$C$7),IF(A124=$C$6,$C$5,0))</f>
        <v>2632.63199045333</v>
      </c>
      <c r="E124" s="13" t="n">
        <f aca="false">IF(E123&gt;0,E123*(1+$C$12),IF(A124=$C$11,$C$10,0))</f>
        <v>1122.137775</v>
      </c>
      <c r="F124" s="13" t="n">
        <f aca="false">IF(F123&gt;0,F123*(1+$C$17),IF(A124=$C$16,$C$15,0))</f>
        <v>777</v>
      </c>
      <c r="G124" s="13" t="n">
        <f aca="false">IF(G123&gt;0,G123*(1+$C$22),IF(A124=$C$21,$C$20,0))</f>
        <v>2222</v>
      </c>
      <c r="H124" s="13" t="n">
        <f aca="false">H123*(1+$C$26)</f>
        <v>23345.8783748381</v>
      </c>
      <c r="I124" s="13" t="n">
        <f aca="false">MIN(((C124+D124+E124+F124+G124)*$C$28*POWER((1+$C$29),A123)),($C$30*$C$28)*12*$C$34*POWER((1+$C$31),A123))</f>
        <v>0</v>
      </c>
      <c r="J124" s="18" t="n">
        <f aca="false">MAX((MAX((C124-(801*$C$34)),0))+(D124*$C$8)+(E124*$C$13)+(F124*$C$18)+(G124*$C$23)-H124-I124-O123,0)</f>
        <v>0</v>
      </c>
      <c r="K124" s="19" t="n">
        <f aca="false">IF($C$34=1,MAX(ROUNDDOWN(IF($J124&lt;=13469,(((($J124-8130)/10000)*933.7)+1400)*(($J124-8130)/10000),IF($J124&gt;13469,(((($J124-13469)/10000)*228.74)+2397)*(($J124-13469)/10000)+1014,0)),0),0),0)</f>
        <v>0</v>
      </c>
      <c r="L124" s="19" t="n">
        <f aca="false">IF($C$34=2,MAX(ROUNDDOWN(IF(($J124/2)&lt;=13469,((((($J124/2)-8130)/10000)*933.7)+1400)*((($J124/2)-8130)/10000),IF(($J124/2)&gt;13469,((((($J124/2)-13469)/10000)*228.74)+2397)*((($J124/2)-13469)/10000)+1014,0)),0),0),0)*2</f>
        <v>0</v>
      </c>
      <c r="M124" s="13" t="n">
        <f aca="false">K124+L124</f>
        <v>0</v>
      </c>
      <c r="N124" s="13" t="n">
        <f aca="false">IF($B$34=2,IF(M124&gt;1944,M124*0.055,0),IF(M124&gt;972,M124*0.055,0))</f>
        <v>0</v>
      </c>
      <c r="O124" s="13" t="n">
        <f aca="false">M124*$C$33</f>
        <v>0</v>
      </c>
      <c r="P124" s="13" t="n">
        <f aca="false">P123*(1+$C$37)</f>
        <v>111622.135740501</v>
      </c>
      <c r="Q124" s="13" t="n">
        <f aca="false">B124+C124+D124+E124+F124+G124-H124-I124-M124-N124-O124-P124</f>
        <v>-829658.380068905</v>
      </c>
      <c r="R124" s="13"/>
      <c r="S124" s="13"/>
      <c r="T124" s="13"/>
      <c r="U124" s="13"/>
      <c r="V124" s="13"/>
      <c r="W124" s="13"/>
      <c r="X124" s="13"/>
    </row>
    <row r="125" customFormat="false" ht="14.65" hidden="false" customHeight="false" outlineLevel="0" collapsed="false">
      <c r="A125" s="17" t="n">
        <v>36</v>
      </c>
      <c r="B125" s="13" t="n">
        <f aca="false">Q124</f>
        <v>-829658.380068905</v>
      </c>
      <c r="C125" s="13" t="n">
        <f aca="false">IF((B125-(P125/2))*$C$3&gt;0,(B125-(P125/2))*$C$3,0)</f>
        <v>0</v>
      </c>
      <c r="D125" s="13" t="n">
        <f aca="false">IF(D124&gt;0,D124*(1+$C$7),IF(A125=$C$6,$C$5,0))</f>
        <v>2645.7951504056</v>
      </c>
      <c r="E125" s="13" t="n">
        <f aca="false">IF(E124&gt;0,E124*(1+$C$12),IF(A125=$C$11,$C$10,0))</f>
        <v>1127.748463875</v>
      </c>
      <c r="F125" s="13" t="n">
        <f aca="false">IF(F124&gt;0,F124*(1+$C$17),IF(A125=$C$16,$C$15,0))</f>
        <v>777</v>
      </c>
      <c r="G125" s="13" t="n">
        <f aca="false">IF(G124&gt;0,G124*(1+$C$22),IF(A125=$C$21,$C$20,0))</f>
        <v>2222</v>
      </c>
      <c r="H125" s="13" t="n">
        <f aca="false">H124*(1+$C$26)</f>
        <v>24513.17229358</v>
      </c>
      <c r="I125" s="13" t="n">
        <f aca="false">MIN(((C125+D125+E125+F125+G125)*$C$28*POWER((1+$C$29),A124)),($C$30*$C$28)*12*$C$34*POWER((1+$C$31),A124))</f>
        <v>0</v>
      </c>
      <c r="J125" s="18" t="n">
        <f aca="false">MAX((MAX((C125-(801*$C$34)),0))+(D125*$C$8)+(E125*$C$13)+(F125*$C$18)+(G125*$C$23)-H125-I125-O124,0)</f>
        <v>0</v>
      </c>
      <c r="K125" s="19" t="n">
        <f aca="false">IF($C$34=1,MAX(ROUNDDOWN(IF($J125&lt;=13469,(((($J125-8130)/10000)*933.7)+1400)*(($J125-8130)/10000),IF($J125&gt;13469,(((($J125-13469)/10000)*228.74)+2397)*(($J125-13469)/10000)+1014,0)),0),0),0)</f>
        <v>0</v>
      </c>
      <c r="L125" s="19" t="n">
        <f aca="false">IF($C$34=2,MAX(ROUNDDOWN(IF(($J125/2)&lt;=13469,((((($J125/2)-8130)/10000)*933.7)+1400)*((($J125/2)-8130)/10000),IF(($J125/2)&gt;13469,((((($J125/2)-13469)/10000)*228.74)+2397)*((($J125/2)-13469)/10000)+1014,0)),0),0),0)*2</f>
        <v>0</v>
      </c>
      <c r="M125" s="13" t="n">
        <f aca="false">K125+L125</f>
        <v>0</v>
      </c>
      <c r="N125" s="13" t="n">
        <f aca="false">IF($B$34=2,IF(M125&gt;1944,M125*0.055,0),IF(M125&gt;972,M125*0.055,0))</f>
        <v>0</v>
      </c>
      <c r="O125" s="13" t="n">
        <f aca="false">M125*$C$33</f>
        <v>0</v>
      </c>
      <c r="P125" s="13" t="n">
        <f aca="false">P124*(1+$C$37)</f>
        <v>115528.910491418</v>
      </c>
      <c r="Q125" s="13" t="n">
        <f aca="false">B125+C125+D125+E125+F125+G125-H125-I125-M125-N125-O125-P125</f>
        <v>-962927.919239623</v>
      </c>
      <c r="R125" s="13"/>
      <c r="S125" s="13"/>
      <c r="T125" s="13"/>
      <c r="U125" s="13"/>
      <c r="V125" s="13"/>
      <c r="W125" s="13"/>
      <c r="X125" s="13"/>
    </row>
    <row r="126" customFormat="false" ht="14.65" hidden="false" customHeight="false" outlineLevel="0" collapsed="false">
      <c r="A126" s="17" t="n">
        <v>37</v>
      </c>
      <c r="B126" s="13" t="n">
        <f aca="false">Q125</f>
        <v>-962927.919239623</v>
      </c>
      <c r="C126" s="13" t="n">
        <f aca="false">IF((B126-(P126/2))*$C$3&gt;0,(B126-(P126/2))*$C$3,0)</f>
        <v>0</v>
      </c>
      <c r="D126" s="13" t="n">
        <f aca="false">IF(D125&gt;0,D125*(1+$C$7),IF(A126=$C$6,$C$5,0))</f>
        <v>2659.02412615763</v>
      </c>
      <c r="E126" s="13" t="n">
        <f aca="false">IF(E125&gt;0,E125*(1+$C$12),IF(A126=$C$11,$C$10,0))</f>
        <v>1133.38720619437</v>
      </c>
      <c r="F126" s="13" t="n">
        <f aca="false">IF(F125&gt;0,F125*(1+$C$17),IF(A126=$C$16,$C$15,0))</f>
        <v>777</v>
      </c>
      <c r="G126" s="13" t="n">
        <f aca="false">IF(G125&gt;0,G125*(1+$C$22),IF(A126=$C$21,$C$20,0))</f>
        <v>2222</v>
      </c>
      <c r="H126" s="13" t="n">
        <f aca="false">H125*(1+$C$26)</f>
        <v>25738.830908259</v>
      </c>
      <c r="I126" s="13" t="n">
        <f aca="false">MIN(((C126+D126+E126+F126+G126)*$C$28*POWER((1+$C$29),A125)),($C$30*$C$28)*12*$C$34*POWER((1+$C$31),A125))</f>
        <v>0</v>
      </c>
      <c r="J126" s="18" t="n">
        <f aca="false">MAX((MAX((C126-(801*$C$34)),0))+(D126*$C$8)+(E126*$C$13)+(F126*$C$18)+(G126*$C$23)-H126-I126-O125,0)</f>
        <v>0</v>
      </c>
      <c r="K126" s="19" t="n">
        <f aca="false">IF($C$34=1,MAX(ROUNDDOWN(IF($J126&lt;=13469,(((($J126-8130)/10000)*933.7)+1400)*(($J126-8130)/10000),IF($J126&gt;13469,(((($J126-13469)/10000)*228.74)+2397)*(($J126-13469)/10000)+1014,0)),0),0),0)</f>
        <v>0</v>
      </c>
      <c r="L126" s="19" t="n">
        <f aca="false">IF($C$34=2,MAX(ROUNDDOWN(IF(($J126/2)&lt;=13469,((((($J126/2)-8130)/10000)*933.7)+1400)*((($J126/2)-8130)/10000),IF(($J126/2)&gt;13469,((((($J126/2)-13469)/10000)*228.74)+2397)*((($J126/2)-13469)/10000)+1014,0)),0),0),0)*2</f>
        <v>0</v>
      </c>
      <c r="M126" s="13" t="n">
        <f aca="false">K126+L126</f>
        <v>0</v>
      </c>
      <c r="N126" s="13" t="n">
        <f aca="false">IF($B$34=2,IF(M126&gt;1944,M126*0.055,0),IF(M126&gt;972,M126*0.055,0))</f>
        <v>0</v>
      </c>
      <c r="O126" s="13" t="n">
        <f aca="false">M126*$C$33</f>
        <v>0</v>
      </c>
      <c r="P126" s="13" t="n">
        <f aca="false">P125*(1+$C$37)</f>
        <v>119572.422358618</v>
      </c>
      <c r="Q126" s="13" t="n">
        <f aca="false">B126+C126+D126+E126+F126+G126-H126-I126-M126-N126-O126-P126</f>
        <v>-1101447.76117415</v>
      </c>
      <c r="R126" s="13"/>
      <c r="S126" s="13"/>
      <c r="T126" s="13"/>
      <c r="U126" s="13"/>
      <c r="V126" s="13"/>
      <c r="W126" s="13"/>
      <c r="X126" s="13"/>
    </row>
    <row r="127" customFormat="false" ht="14.65" hidden="false" customHeight="false" outlineLevel="0" collapsed="false">
      <c r="A127" s="17" t="n">
        <v>38</v>
      </c>
      <c r="B127" s="13" t="n">
        <f aca="false">Q126</f>
        <v>-1101447.76117415</v>
      </c>
      <c r="C127" s="13" t="n">
        <f aca="false">IF((B127-(P127/2))*$C$3&gt;0,(B127-(P127/2))*$C$3,0)</f>
        <v>0</v>
      </c>
      <c r="D127" s="13" t="n">
        <f aca="false">IF(D126&gt;0,D126*(1+$C$7),IF(A127=$C$6,$C$5,0))</f>
        <v>2672.31924678841</v>
      </c>
      <c r="E127" s="13" t="n">
        <f aca="false">IF(E126&gt;0,E126*(1+$C$12),IF(A127=$C$11,$C$10,0))</f>
        <v>1139.05414222535</v>
      </c>
      <c r="F127" s="13" t="n">
        <f aca="false">IF(F126&gt;0,F126*(1+$C$17),IF(A127=$C$16,$C$15,0))</f>
        <v>777</v>
      </c>
      <c r="G127" s="13" t="n">
        <f aca="false">IF(G126&gt;0,G126*(1+$C$22),IF(A127=$C$21,$C$20,0))</f>
        <v>2222</v>
      </c>
      <c r="H127" s="13" t="n">
        <f aca="false">H126*(1+$C$26)</f>
        <v>27025.7724536719</v>
      </c>
      <c r="I127" s="13" t="n">
        <f aca="false">MIN(((C127+D127+E127+F127+G127)*$C$28*POWER((1+$C$29),A126)),($C$30*$C$28)*12*$C$34*POWER((1+$C$31),A126))</f>
        <v>0</v>
      </c>
      <c r="J127" s="18" t="n">
        <f aca="false">MAX((MAX((C127-(801*$C$34)),0))+(D127*$C$8)+(E127*$C$13)+(F127*$C$18)+(G127*$C$23)-H127-I127-O126,0)</f>
        <v>0</v>
      </c>
      <c r="K127" s="19" t="n">
        <f aca="false">IF($C$34=1,MAX(ROUNDDOWN(IF($J127&lt;=13469,(((($J127-8130)/10000)*933.7)+1400)*(($J127-8130)/10000),IF($J127&gt;13469,(((($J127-13469)/10000)*228.74)+2397)*(($J127-13469)/10000)+1014,0)),0),0),0)</f>
        <v>0</v>
      </c>
      <c r="L127" s="19" t="n">
        <f aca="false">IF($C$34=2,MAX(ROUNDDOWN(IF(($J127/2)&lt;=13469,((((($J127/2)-8130)/10000)*933.7)+1400)*((($J127/2)-8130)/10000),IF(($J127/2)&gt;13469,((((($J127/2)-13469)/10000)*228.74)+2397)*((($J127/2)-13469)/10000)+1014,0)),0),0),0)*2</f>
        <v>0</v>
      </c>
      <c r="M127" s="13" t="n">
        <f aca="false">K127+L127</f>
        <v>0</v>
      </c>
      <c r="N127" s="13" t="n">
        <f aca="false">IF($B$34=2,IF(M127&gt;1944,M127*0.055,0),IF(M127&gt;972,M127*0.055,0))</f>
        <v>0</v>
      </c>
      <c r="O127" s="13" t="n">
        <f aca="false">M127*$C$33</f>
        <v>0</v>
      </c>
      <c r="P127" s="13" t="n">
        <f aca="false">P126*(1+$C$37)</f>
        <v>123757.457141169</v>
      </c>
      <c r="Q127" s="13" t="n">
        <f aca="false">B127+C127+D127+E127+F127+G127-H127-I127-M127-N127-O127-P127</f>
        <v>-1245420.61737998</v>
      </c>
      <c r="R127" s="13"/>
      <c r="S127" s="13"/>
      <c r="T127" s="13"/>
      <c r="U127" s="13"/>
      <c r="V127" s="13"/>
      <c r="W127" s="13"/>
      <c r="X127" s="13"/>
    </row>
    <row r="128" customFormat="false" ht="14.65" hidden="false" customHeight="false" outlineLevel="0" collapsed="false">
      <c r="A128" s="17" t="n">
        <v>39</v>
      </c>
      <c r="B128" s="13" t="n">
        <f aca="false">Q127</f>
        <v>-1245420.61737998</v>
      </c>
      <c r="C128" s="13" t="n">
        <f aca="false">IF((B128-(P128/2))*$C$3&gt;0,(B128-(P128/2))*$C$3,0)</f>
        <v>0</v>
      </c>
      <c r="D128" s="13" t="n">
        <f aca="false">IF(D127&gt;0,D127*(1+$C$7),IF(A128=$C$6,$C$5,0))</f>
        <v>2685.68084302236</v>
      </c>
      <c r="E128" s="13" t="n">
        <f aca="false">IF(E127&gt;0,E127*(1+$C$12),IF(A128=$C$11,$C$10,0))</f>
        <v>1144.74941293647</v>
      </c>
      <c r="F128" s="13" t="n">
        <f aca="false">IF(F127&gt;0,F127*(1+$C$17),IF(A128=$C$16,$C$15,0))</f>
        <v>777</v>
      </c>
      <c r="G128" s="13" t="n">
        <f aca="false">IF(G127&gt;0,G127*(1+$C$22),IF(A128=$C$21,$C$20,0))</f>
        <v>2222</v>
      </c>
      <c r="H128" s="13" t="n">
        <f aca="false">H127*(1+$C$26)</f>
        <v>28377.0610763555</v>
      </c>
      <c r="I128" s="13" t="n">
        <f aca="false">MIN(((C128+D128+E128+F128+G128)*$C$28*POWER((1+$C$29),A127)),($C$30*$C$28)*12*$C$34*POWER((1+$C$31),A127))</f>
        <v>0</v>
      </c>
      <c r="J128" s="18" t="n">
        <f aca="false">MAX((MAX((C128-(801*$C$34)),0))+(D128*$C$8)+(E128*$C$13)+(F128*$C$18)+(G128*$C$23)-H128-I128-O127,0)</f>
        <v>0</v>
      </c>
      <c r="K128" s="19" t="n">
        <f aca="false">IF($C$34=1,MAX(ROUNDDOWN(IF($J128&lt;=13469,(((($J128-8130)/10000)*933.7)+1400)*(($J128-8130)/10000),IF($J128&gt;13469,(((($J128-13469)/10000)*228.74)+2397)*(($J128-13469)/10000)+1014,0)),0),0),0)</f>
        <v>0</v>
      </c>
      <c r="L128" s="19" t="n">
        <f aca="false">IF($C$34=2,MAX(ROUNDDOWN(IF(($J128/2)&lt;=13469,((((($J128/2)-8130)/10000)*933.7)+1400)*((($J128/2)-8130)/10000),IF(($J128/2)&gt;13469,((((($J128/2)-13469)/10000)*228.74)+2397)*((($J128/2)-13469)/10000)+1014,0)),0),0),0)*2</f>
        <v>0</v>
      </c>
      <c r="M128" s="13" t="n">
        <f aca="false">K128+L128</f>
        <v>0</v>
      </c>
      <c r="N128" s="13" t="n">
        <f aca="false">IF($B$34=2,IF(M128&gt;1944,M128*0.055,0),IF(M128&gt;972,M128*0.055,0))</f>
        <v>0</v>
      </c>
      <c r="O128" s="13" t="n">
        <f aca="false">M128*$C$33</f>
        <v>0</v>
      </c>
      <c r="P128" s="13" t="n">
        <f aca="false">P127*(1+$C$37)</f>
        <v>128088.96814111</v>
      </c>
      <c r="Q128" s="13" t="n">
        <f aca="false">B128+C128+D128+E128+F128+G128-H128-I128-M128-N128-O128-P128</f>
        <v>-1395057.21634148</v>
      </c>
      <c r="R128" s="13"/>
      <c r="S128" s="13"/>
      <c r="T128" s="13"/>
      <c r="U128" s="13"/>
      <c r="V128" s="13"/>
      <c r="W128" s="13"/>
      <c r="X128" s="13"/>
    </row>
    <row r="129" customFormat="false" ht="14.65" hidden="false" customHeight="false" outlineLevel="0" collapsed="false">
      <c r="A129" s="17" t="n">
        <v>40</v>
      </c>
      <c r="B129" s="13" t="n">
        <f aca="false">Q128</f>
        <v>-1395057.21634148</v>
      </c>
      <c r="C129" s="13" t="n">
        <f aca="false">IF((B129-(P129/2))*$C$3&gt;0,(B129-(P129/2))*$C$3,0)</f>
        <v>0</v>
      </c>
      <c r="D129" s="13" t="n">
        <f aca="false">IF(D128&gt;0,D128*(1+$C$7),IF(A129=$C$6,$C$5,0))</f>
        <v>2699.10924723747</v>
      </c>
      <c r="E129" s="13" t="n">
        <f aca="false">IF(E128&gt;0,E128*(1+$C$12),IF(A129=$C$11,$C$10,0))</f>
        <v>1150.47316000115</v>
      </c>
      <c r="F129" s="13" t="n">
        <f aca="false">IF(F128&gt;0,F128*(1+$C$17),IF(A129=$C$16,$C$15,0))</f>
        <v>777</v>
      </c>
      <c r="G129" s="13" t="n">
        <f aca="false">IF(G128&gt;0,G128*(1+$C$22),IF(A129=$C$21,$C$20,0))</f>
        <v>2222</v>
      </c>
      <c r="H129" s="13" t="n">
        <f aca="false">H128*(1+$C$26)</f>
        <v>29795.9141301733</v>
      </c>
      <c r="I129" s="13" t="n">
        <f aca="false">MIN(((C129+D129+E129+F129+G129)*$C$28*POWER((1+$C$29),A128)),($C$30*$C$28)*12*$C$34*POWER((1+$C$31),A128))</f>
        <v>0</v>
      </c>
      <c r="J129" s="18" t="n">
        <f aca="false">MAX((MAX((C129-(801*$C$34)),0))+(D129*$C$8)+(E129*$C$13)+(F129*$C$18)+(G129*$C$23)-H129-I129-O128,0)</f>
        <v>0</v>
      </c>
      <c r="K129" s="19" t="n">
        <f aca="false">IF($C$34=1,MAX(ROUNDDOWN(IF($J129&lt;=13469,(((($J129-8130)/10000)*933.7)+1400)*(($J129-8130)/10000),IF($J129&gt;13469,(((($J129-13469)/10000)*228.74)+2397)*(($J129-13469)/10000)+1014,0)),0),0),0)</f>
        <v>0</v>
      </c>
      <c r="L129" s="19" t="n">
        <f aca="false">IF($C$34=2,MAX(ROUNDDOWN(IF(($J129/2)&lt;=13469,((((($J129/2)-8130)/10000)*933.7)+1400)*((($J129/2)-8130)/10000),IF(($J129/2)&gt;13469,((((($J129/2)-13469)/10000)*228.74)+2397)*((($J129/2)-13469)/10000)+1014,0)),0),0),0)*2</f>
        <v>0</v>
      </c>
      <c r="M129" s="13" t="n">
        <f aca="false">K129+L129</f>
        <v>0</v>
      </c>
      <c r="N129" s="13" t="n">
        <f aca="false">IF($B$34=2,IF(M129&gt;1944,M129*0.055,0),IF(M129&gt;972,M129*0.055,0))</f>
        <v>0</v>
      </c>
      <c r="O129" s="13" t="n">
        <f aca="false">M129*$C$33</f>
        <v>0</v>
      </c>
      <c r="P129" s="13" t="n">
        <f aca="false">P128*(1+$C$37)</f>
        <v>132572.082026049</v>
      </c>
      <c r="Q129" s="13" t="n">
        <f aca="false">B129+C129+D129+E129+F129+G129-H129-I129-M129-N129-O129-P129</f>
        <v>-1550576.63009047</v>
      </c>
      <c r="R129" s="13"/>
      <c r="S129" s="13"/>
      <c r="T129" s="13"/>
      <c r="U129" s="13"/>
      <c r="V129" s="13"/>
      <c r="W129" s="13"/>
      <c r="X129" s="13"/>
    </row>
    <row r="130" customFormat="false" ht="14.65" hidden="false" customHeight="false" outlineLevel="0" collapsed="false">
      <c r="A130" s="17" t="n">
        <v>41</v>
      </c>
      <c r="B130" s="13" t="n">
        <f aca="false">Q129</f>
        <v>-1550576.63009047</v>
      </c>
      <c r="C130" s="13" t="n">
        <f aca="false">IF((B130-(P130/2))*$C$3&gt;0,(B130-(P130/2))*$C$3,0)</f>
        <v>0</v>
      </c>
      <c r="D130" s="13" t="n">
        <f aca="false">IF(D129&gt;0,D129*(1+$C$7),IF(A130=$C$6,$C$5,0))</f>
        <v>2712.60479347366</v>
      </c>
      <c r="E130" s="13" t="n">
        <f aca="false">IF(E129&gt;0,E129*(1+$C$12),IF(A130=$C$11,$C$10,0))</f>
        <v>1156.22552580116</v>
      </c>
      <c r="F130" s="13" t="n">
        <f aca="false">IF(F129&gt;0,F129*(1+$C$17),IF(A130=$C$16,$C$15,0))</f>
        <v>777</v>
      </c>
      <c r="G130" s="13" t="n">
        <f aca="false">IF(G129&gt;0,G129*(1+$C$22),IF(A130=$C$21,$C$20,0))</f>
        <v>2222</v>
      </c>
      <c r="H130" s="13" t="n">
        <f aca="false">H129*(1+$C$26)</f>
        <v>31285.709836682</v>
      </c>
      <c r="I130" s="13" t="n">
        <f aca="false">MIN(((C130+D130+E130+F130+G130)*$C$28*POWER((1+$C$29),A129)),($C$30*$C$28)*12*$C$34*POWER((1+$C$31),A129))</f>
        <v>0</v>
      </c>
      <c r="J130" s="18" t="n">
        <f aca="false">MAX((MAX((C130-(801*$C$34)),0))+(D130*$C$8)+(E130*$C$13)+(F130*$C$18)+(G130*$C$23)-H130-I130-O129,0)</f>
        <v>0</v>
      </c>
      <c r="K130" s="19" t="n">
        <f aca="false">IF($C$34=1,MAX(ROUNDDOWN(IF($J130&lt;=13469,(((($J130-8130)/10000)*933.7)+1400)*(($J130-8130)/10000),IF($J130&gt;13469,(((($J130-13469)/10000)*228.74)+2397)*(($J130-13469)/10000)+1014,0)),0),0),0)</f>
        <v>0</v>
      </c>
      <c r="L130" s="19" t="n">
        <f aca="false">IF($C$34=2,MAX(ROUNDDOWN(IF(($J130/2)&lt;=13469,((((($J130/2)-8130)/10000)*933.7)+1400)*((($J130/2)-8130)/10000),IF(($J130/2)&gt;13469,((((($J130/2)-13469)/10000)*228.74)+2397)*((($J130/2)-13469)/10000)+1014,0)),0),0),0)*2</f>
        <v>0</v>
      </c>
      <c r="M130" s="13" t="n">
        <f aca="false">K130+L130</f>
        <v>0</v>
      </c>
      <c r="N130" s="13" t="n">
        <f aca="false">IF($B$34=2,IF(M130&gt;1944,M130*0.055,0),IF(M130&gt;972,M130*0.055,0))</f>
        <v>0</v>
      </c>
      <c r="O130" s="13" t="n">
        <f aca="false">M130*$C$33</f>
        <v>0</v>
      </c>
      <c r="P130" s="13" t="n">
        <f aca="false">P129*(1+$C$37)</f>
        <v>137212.104896961</v>
      </c>
      <c r="Q130" s="13" t="n">
        <f aca="false">B130+C130+D130+E130+F130+G130-H130-I130-M130-N130-O130-P130</f>
        <v>-1712206.61450483</v>
      </c>
      <c r="R130" s="13"/>
      <c r="S130" s="13"/>
      <c r="T130" s="13"/>
      <c r="U130" s="13"/>
      <c r="V130" s="13"/>
      <c r="W130" s="13"/>
      <c r="X130" s="13"/>
    </row>
    <row r="131" customFormat="false" ht="14.65" hidden="false" customHeight="false" outlineLevel="0" collapsed="false">
      <c r="A131" s="17" t="n">
        <v>42</v>
      </c>
      <c r="B131" s="13" t="n">
        <f aca="false">Q130</f>
        <v>-1712206.61450483</v>
      </c>
      <c r="C131" s="13" t="n">
        <f aca="false">IF((B131-(P131/2))*$C$3&gt;0,(B131-(P131/2))*$C$3,0)</f>
        <v>0</v>
      </c>
      <c r="D131" s="13" t="n">
        <f aca="false">IF(D130&gt;0,D130*(1+$C$7),IF(A131=$C$6,$C$5,0))</f>
        <v>2726.16781744102</v>
      </c>
      <c r="E131" s="13" t="n">
        <f aca="false">IF(E130&gt;0,E130*(1+$C$12),IF(A131=$C$11,$C$10,0))</f>
        <v>1162.00665343017</v>
      </c>
      <c r="F131" s="13" t="n">
        <f aca="false">IF(F130&gt;0,F130*(1+$C$17),IF(A131=$C$16,$C$15,0))</f>
        <v>777</v>
      </c>
      <c r="G131" s="13" t="n">
        <f aca="false">IF(G130&gt;0,G130*(1+$C$22),IF(A131=$C$21,$C$20,0))</f>
        <v>2222</v>
      </c>
      <c r="H131" s="13" t="n">
        <f aca="false">H130*(1+$C$26)</f>
        <v>32849.9953285161</v>
      </c>
      <c r="I131" s="13" t="n">
        <f aca="false">MIN(((C131+D131+E131+F131+G131)*$C$28*POWER((1+$C$29),A130)),($C$30*$C$28)*12*$C$34*POWER((1+$C$31),A130))</f>
        <v>0</v>
      </c>
      <c r="J131" s="18" t="n">
        <f aca="false">MAX((MAX((C131-(801*$C$34)),0))+(D131*$C$8)+(E131*$C$13)+(F131*$C$18)+(G131*$C$23)-H131-I131-O130,0)</f>
        <v>0</v>
      </c>
      <c r="K131" s="19" t="n">
        <f aca="false">IF($C$34=1,MAX(ROUNDDOWN(IF($J131&lt;=13469,(((($J131-8130)/10000)*933.7)+1400)*(($J131-8130)/10000),IF($J131&gt;13469,(((($J131-13469)/10000)*228.74)+2397)*(($J131-13469)/10000)+1014,0)),0),0),0)</f>
        <v>0</v>
      </c>
      <c r="L131" s="19" t="n">
        <f aca="false">IF($C$34=2,MAX(ROUNDDOWN(IF(($J131/2)&lt;=13469,((((($J131/2)-8130)/10000)*933.7)+1400)*((($J131/2)-8130)/10000),IF(($J131/2)&gt;13469,((((($J131/2)-13469)/10000)*228.74)+2397)*((($J131/2)-13469)/10000)+1014,0)),0),0),0)*2</f>
        <v>0</v>
      </c>
      <c r="M131" s="13" t="n">
        <f aca="false">K131+L131</f>
        <v>0</v>
      </c>
      <c r="N131" s="13" t="n">
        <f aca="false">IF($B$34=2,IF(M131&gt;1944,M131*0.055,0),IF(M131&gt;972,M131*0.055,0))</f>
        <v>0</v>
      </c>
      <c r="O131" s="13" t="n">
        <f aca="false">M131*$C$33</f>
        <v>0</v>
      </c>
      <c r="P131" s="13" t="n">
        <f aca="false">P130*(1+$C$37)</f>
        <v>142014.528568354</v>
      </c>
      <c r="Q131" s="13" t="n">
        <f aca="false">B131+C131+D131+E131+F131+G131-H131-I131-M131-N131-O131-P131</f>
        <v>-1880183.96393083</v>
      </c>
      <c r="R131" s="13"/>
      <c r="S131" s="13"/>
      <c r="T131" s="13"/>
      <c r="U131" s="13"/>
      <c r="V131" s="13"/>
      <c r="W131" s="13"/>
      <c r="X131" s="13"/>
    </row>
    <row r="132" customFormat="false" ht="14.65" hidden="false" customHeight="false" outlineLevel="0" collapsed="false">
      <c r="A132" s="17" t="n">
        <v>43</v>
      </c>
      <c r="B132" s="13" t="n">
        <f aca="false">Q131</f>
        <v>-1880183.96393083</v>
      </c>
      <c r="C132" s="13" t="n">
        <f aca="false">IF((B132-(P132/2))*$C$3&gt;0,(B132-(P132/2))*$C$3,0)</f>
        <v>0</v>
      </c>
      <c r="D132" s="13" t="n">
        <f aca="false">IF(D131&gt;0,D131*(1+$C$7),IF(A132=$C$6,$C$5,0))</f>
        <v>2739.79865652823</v>
      </c>
      <c r="E132" s="13" t="n">
        <f aca="false">IF(E131&gt;0,E131*(1+$C$12),IF(A132=$C$11,$C$10,0))</f>
        <v>1167.81668669732</v>
      </c>
      <c r="F132" s="13" t="n">
        <f aca="false">IF(F131&gt;0,F131*(1+$C$17),IF(A132=$C$16,$C$15,0))</f>
        <v>777</v>
      </c>
      <c r="G132" s="13" t="n">
        <f aca="false">IF(G131&gt;0,G131*(1+$C$22),IF(A132=$C$21,$C$20,0))</f>
        <v>2222</v>
      </c>
      <c r="H132" s="13" t="n">
        <f aca="false">H131*(1+$C$26)</f>
        <v>34492.4950949419</v>
      </c>
      <c r="I132" s="13" t="n">
        <f aca="false">MIN(((C132+D132+E132+F132+G132)*$C$28*POWER((1+$C$29),A131)),($C$30*$C$28)*12*$C$34*POWER((1+$C$31),A131))</f>
        <v>0</v>
      </c>
      <c r="J132" s="18" t="n">
        <f aca="false">MAX((MAX((C132-(801*$C$34)),0))+(D132*$C$8)+(E132*$C$13)+(F132*$C$18)+(G132*$C$23)-H132-I132-O131,0)</f>
        <v>0</v>
      </c>
      <c r="K132" s="19" t="n">
        <f aca="false">IF($C$34=1,MAX(ROUNDDOWN(IF($J132&lt;=13469,(((($J132-8130)/10000)*933.7)+1400)*(($J132-8130)/10000),IF($J132&gt;13469,(((($J132-13469)/10000)*228.74)+2397)*(($J132-13469)/10000)+1014,0)),0),0),0)</f>
        <v>0</v>
      </c>
      <c r="L132" s="19" t="n">
        <f aca="false">IF($C$34=2,MAX(ROUNDDOWN(IF(($J132/2)&lt;=13469,((((($J132/2)-8130)/10000)*933.7)+1400)*((($J132/2)-8130)/10000),IF(($J132/2)&gt;13469,((((($J132/2)-13469)/10000)*228.74)+2397)*((($J132/2)-13469)/10000)+1014,0)),0),0),0)*2</f>
        <v>0</v>
      </c>
      <c r="M132" s="13" t="n">
        <f aca="false">K132+L132</f>
        <v>0</v>
      </c>
      <c r="N132" s="13" t="n">
        <f aca="false">IF($B$34=2,IF(M132&gt;1944,M132*0.055,0),IF(M132&gt;972,M132*0.055,0))</f>
        <v>0</v>
      </c>
      <c r="O132" s="13" t="n">
        <f aca="false">M132*$C$33</f>
        <v>0</v>
      </c>
      <c r="P132" s="13" t="n">
        <f aca="false">P131*(1+$C$37)</f>
        <v>146985.037068247</v>
      </c>
      <c r="Q132" s="13" t="n">
        <f aca="false">B132+C132+D132+E132+F132+G132-H132-I132-M132-N132-O132-P132</f>
        <v>-2054754.8807508</v>
      </c>
      <c r="R132" s="13"/>
      <c r="S132" s="13"/>
      <c r="T132" s="13"/>
      <c r="U132" s="13"/>
      <c r="V132" s="13"/>
      <c r="W132" s="13"/>
      <c r="X132" s="13"/>
    </row>
    <row r="133" customFormat="false" ht="14.65" hidden="false" customHeight="false" outlineLevel="0" collapsed="false">
      <c r="A133" s="17" t="n">
        <v>44</v>
      </c>
      <c r="B133" s="13" t="n">
        <f aca="false">Q132</f>
        <v>-2054754.8807508</v>
      </c>
      <c r="C133" s="13" t="n">
        <f aca="false">IF((B133-(P133/2))*$C$3&gt;0,(B133-(P133/2))*$C$3,0)</f>
        <v>0</v>
      </c>
      <c r="D133" s="13" t="n">
        <f aca="false">IF(D132&gt;0,D132*(1+$C$7),IF(A133=$C$6,$C$5,0))</f>
        <v>2753.49764981087</v>
      </c>
      <c r="E133" s="13" t="n">
        <f aca="false">IF(E132&gt;0,E132*(1+$C$12),IF(A133=$C$11,$C$10,0))</f>
        <v>1173.6557701308</v>
      </c>
      <c r="F133" s="13" t="n">
        <f aca="false">IF(F132&gt;0,F132*(1+$C$17),IF(A133=$C$16,$C$15,0))</f>
        <v>777</v>
      </c>
      <c r="G133" s="13" t="n">
        <f aca="false">IF(G132&gt;0,G132*(1+$C$22),IF(A133=$C$21,$C$20,0))</f>
        <v>2222</v>
      </c>
      <c r="H133" s="13" t="n">
        <f aca="false">H132*(1+$C$26)</f>
        <v>36217.119849689</v>
      </c>
      <c r="I133" s="13" t="n">
        <f aca="false">MIN(((C133+D133+E133+F133+G133)*$C$28*POWER((1+$C$29),A132)),($C$30*$C$28)*12*$C$34*POWER((1+$C$31),A132))</f>
        <v>0</v>
      </c>
      <c r="J133" s="18" t="n">
        <f aca="false">MAX((MAX((C133-(801*$C$34)),0))+(D133*$C$8)+(E133*$C$13)+(F133*$C$18)+(G133*$C$23)-H133-I133-O132,0)</f>
        <v>0</v>
      </c>
      <c r="K133" s="19" t="n">
        <f aca="false">IF($C$34=1,MAX(ROUNDDOWN(IF($J133&lt;=13469,(((($J133-8130)/10000)*933.7)+1400)*(($J133-8130)/10000),IF($J133&gt;13469,(((($J133-13469)/10000)*228.74)+2397)*(($J133-13469)/10000)+1014,0)),0),0),0)</f>
        <v>0</v>
      </c>
      <c r="L133" s="19" t="n">
        <f aca="false">IF($C$34=2,MAX(ROUNDDOWN(IF(($J133/2)&lt;=13469,((((($J133/2)-8130)/10000)*933.7)+1400)*((($J133/2)-8130)/10000),IF(($J133/2)&gt;13469,((((($J133/2)-13469)/10000)*228.74)+2397)*((($J133/2)-13469)/10000)+1014,0)),0),0),0)*2</f>
        <v>0</v>
      </c>
      <c r="M133" s="13" t="n">
        <f aca="false">K133+L133</f>
        <v>0</v>
      </c>
      <c r="N133" s="13" t="n">
        <f aca="false">IF($B$34=2,IF(M133&gt;1944,M133*0.055,0),IF(M133&gt;972,M133*0.055,0))</f>
        <v>0</v>
      </c>
      <c r="O133" s="13" t="n">
        <f aca="false">M133*$C$33</f>
        <v>0</v>
      </c>
      <c r="P133" s="13" t="n">
        <f aca="false">P132*(1+$C$37)</f>
        <v>152129.513365636</v>
      </c>
      <c r="Q133" s="13" t="n">
        <f aca="false">B133+C133+D133+E133+F133+G133-H133-I133-M133-N133-O133-P133</f>
        <v>-2236175.36054618</v>
      </c>
      <c r="R133" s="13"/>
      <c r="S133" s="13"/>
      <c r="T133" s="13"/>
      <c r="U133" s="13"/>
      <c r="V133" s="13"/>
      <c r="W133" s="13"/>
      <c r="X133" s="13"/>
    </row>
    <row r="134" customFormat="false" ht="14.65" hidden="false" customHeight="false" outlineLevel="0" collapsed="false">
      <c r="A134" s="17" t="n">
        <v>45</v>
      </c>
      <c r="B134" s="13" t="n">
        <f aca="false">Q133</f>
        <v>-2236175.36054618</v>
      </c>
      <c r="C134" s="13" t="n">
        <f aca="false">IF((B134-(P134/2))*$C$3&gt;0,(B134-(P134/2))*$C$3,0)</f>
        <v>0</v>
      </c>
      <c r="D134" s="13" t="n">
        <f aca="false">IF(D133&gt;0,D133*(1+$C$7),IF(A134=$C$6,$C$5,0))</f>
        <v>2767.26513805992</v>
      </c>
      <c r="E134" s="13" t="n">
        <f aca="false">IF(E133&gt;0,E133*(1+$C$12),IF(A134=$C$11,$C$10,0))</f>
        <v>1179.52404898146</v>
      </c>
      <c r="F134" s="13" t="n">
        <f aca="false">IF(F133&gt;0,F133*(1+$C$17),IF(A134=$C$16,$C$15,0))</f>
        <v>777</v>
      </c>
      <c r="G134" s="13" t="n">
        <f aca="false">IF(G133&gt;0,G133*(1+$C$22),IF(A134=$C$21,$C$20,0))</f>
        <v>2222</v>
      </c>
      <c r="H134" s="13" t="n">
        <f aca="false">H133*(1+$C$26)</f>
        <v>38027.9758421734</v>
      </c>
      <c r="I134" s="13" t="n">
        <f aca="false">MIN(((C134+D134+E134+F134+G134)*$C$28*POWER((1+$C$29),A133)),($C$30*$C$28)*12*$C$34*POWER((1+$C$31),A133))</f>
        <v>0</v>
      </c>
      <c r="J134" s="18" t="n">
        <f aca="false">MAX((MAX((C134-(801*$C$34)),0))+(D134*$C$8)+(E134*$C$13)+(F134*$C$18)+(G134*$C$23)-H134-I134-O133,0)</f>
        <v>0</v>
      </c>
      <c r="K134" s="19" t="n">
        <f aca="false">IF($C$34=1,MAX(ROUNDDOWN(IF($J134&lt;=13469,(((($J134-8130)/10000)*933.7)+1400)*(($J134-8130)/10000),IF($J134&gt;13469,(((($J134-13469)/10000)*228.74)+2397)*(($J134-13469)/10000)+1014,0)),0),0),0)</f>
        <v>0</v>
      </c>
      <c r="L134" s="19" t="n">
        <f aca="false">IF($C$34=2,MAX(ROUNDDOWN(IF(($J134/2)&lt;=13469,((((($J134/2)-8130)/10000)*933.7)+1400)*((($J134/2)-8130)/10000),IF(($J134/2)&gt;13469,((((($J134/2)-13469)/10000)*228.74)+2397)*((($J134/2)-13469)/10000)+1014,0)),0),0),0)*2</f>
        <v>0</v>
      </c>
      <c r="M134" s="13" t="n">
        <f aca="false">K134+L134</f>
        <v>0</v>
      </c>
      <c r="N134" s="13" t="n">
        <f aca="false">IF($B$34=2,IF(M134&gt;1944,M134*0.055,0),IF(M134&gt;972,M134*0.055,0))</f>
        <v>0</v>
      </c>
      <c r="O134" s="13" t="n">
        <f aca="false">M134*$C$33</f>
        <v>0</v>
      </c>
      <c r="P134" s="13" t="n">
        <f aca="false">P133*(1+$C$37)</f>
        <v>157454.046333433</v>
      </c>
      <c r="Q134" s="13" t="n">
        <f aca="false">B134+C134+D134+E134+F134+G134-H134-I134-M134-N134-O134-P134</f>
        <v>-2424711.59353474</v>
      </c>
      <c r="R134" s="13"/>
      <c r="S134" s="13"/>
      <c r="T134" s="13"/>
      <c r="U134" s="13"/>
      <c r="V134" s="13"/>
      <c r="W134" s="13"/>
      <c r="X134" s="13"/>
    </row>
    <row r="135" customFormat="false" ht="14.65" hidden="false" customHeight="false" outlineLevel="0" collapsed="false">
      <c r="A135" s="17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</row>
    <row r="136" customFormat="false" ht="14.65" hidden="false" customHeight="false" outlineLevel="0" collapsed="false">
      <c r="A136" s="17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</row>
    <row r="137" customFormat="false" ht="14.65" hidden="false" customHeight="false" outlineLevel="0" collapsed="false">
      <c r="A137" s="10" t="s">
        <v>18</v>
      </c>
      <c r="B137" s="20" t="s">
        <v>35</v>
      </c>
      <c r="C137" s="20"/>
      <c r="D137" s="21" t="s">
        <v>36</v>
      </c>
      <c r="E137" s="21"/>
      <c r="F137" s="10"/>
      <c r="G137" s="16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</row>
    <row r="138" customFormat="false" ht="14.65" hidden="false" customHeight="false" outlineLevel="0" collapsed="false">
      <c r="A138" s="17" t="n">
        <v>1</v>
      </c>
      <c r="B138" s="13" t="n">
        <f aca="false">Q42</f>
        <v>991755.5655</v>
      </c>
      <c r="C138" s="13" t="n">
        <f aca="false">Q90</f>
        <v>997042.4274</v>
      </c>
      <c r="D138" s="13" t="n">
        <f aca="false">B138-B2</f>
        <v>-8243.43449999997</v>
      </c>
      <c r="E138" s="13" t="n">
        <f aca="false">C138-C2</f>
        <v>-2956.57260000007</v>
      </c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</row>
    <row r="139" customFormat="false" ht="14.65" hidden="false" customHeight="false" outlineLevel="0" collapsed="false">
      <c r="A139" s="17" t="n">
        <v>2</v>
      </c>
      <c r="B139" s="13" t="n">
        <f aca="false">Q43</f>
        <v>982097.99816025</v>
      </c>
      <c r="C139" s="13" t="n">
        <f aca="false">Q91</f>
        <v>992644.97526456</v>
      </c>
      <c r="D139" s="13" t="n">
        <f aca="false">B139-B138</f>
        <v>-9657.56733975001</v>
      </c>
      <c r="E139" s="13" t="n">
        <f aca="false">C139-C138</f>
        <v>-4397.45213543996</v>
      </c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</row>
    <row r="140" customFormat="false" ht="14.65" hidden="false" customHeight="false" outlineLevel="0" collapsed="false">
      <c r="A140" s="17" t="n">
        <v>3</v>
      </c>
      <c r="B140" s="13" t="n">
        <f aca="false">Q44</f>
        <v>970948.910402519</v>
      </c>
      <c r="C140" s="13" t="n">
        <f aca="false">Q92</f>
        <v>986716.703022386</v>
      </c>
      <c r="D140" s="13" t="n">
        <f aca="false">B140-B139</f>
        <v>-11149.0877577311</v>
      </c>
      <c r="E140" s="13" t="n">
        <f aca="false">C140-C139</f>
        <v>-5928.27224217355</v>
      </c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</row>
    <row r="141" customFormat="false" ht="14.65" hidden="false" customHeight="false" outlineLevel="0" collapsed="false">
      <c r="A141" s="17" t="n">
        <v>4</v>
      </c>
      <c r="B141" s="13" t="n">
        <f aca="false">Q45</f>
        <v>958225.665511843</v>
      </c>
      <c r="C141" s="13" t="n">
        <f aca="false">Q93</f>
        <v>979161.602656123</v>
      </c>
      <c r="D141" s="13" t="n">
        <f aca="false">B141-B140</f>
        <v>-12723.2448906759</v>
      </c>
      <c r="E141" s="13" t="n">
        <f aca="false">C141-C140</f>
        <v>-7555.1003662633</v>
      </c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</row>
    <row r="142" customFormat="false" ht="14.65" hidden="false" customHeight="false" outlineLevel="0" collapsed="false">
      <c r="A142" s="17" t="n">
        <v>5</v>
      </c>
      <c r="B142" s="13" t="n">
        <f aca="false">Q46</f>
        <v>943840.056503797</v>
      </c>
      <c r="C142" s="13" t="n">
        <f aca="false">Q94</f>
        <v>970391.553373949</v>
      </c>
      <c r="D142" s="13" t="n">
        <f aca="false">B142-B141</f>
        <v>-14385.6090080463</v>
      </c>
      <c r="E142" s="13" t="n">
        <f aca="false">C142-C141</f>
        <v>-8770.04928217374</v>
      </c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</row>
    <row r="143" customFormat="false" ht="14.65" hidden="false" customHeight="false" outlineLevel="0" collapsed="false">
      <c r="A143" s="17" t="n">
        <v>6</v>
      </c>
      <c r="B143" s="13" t="n">
        <f aca="false">Q47</f>
        <v>927699.111151627</v>
      </c>
      <c r="C143" s="13" t="n">
        <f aca="false">Q95</f>
        <v>959805.872619247</v>
      </c>
      <c r="D143" s="13" t="n">
        <f aca="false">B143-B142</f>
        <v>-16140.9453521703</v>
      </c>
      <c r="E143" s="13" t="n">
        <f aca="false">C143-C142</f>
        <v>-10585.6807547028</v>
      </c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</row>
    <row r="144" customFormat="false" ht="14.65" hidden="false" customHeight="false" outlineLevel="0" collapsed="false">
      <c r="A144" s="17" t="n">
        <v>7</v>
      </c>
      <c r="B144" s="13" t="n">
        <f aca="false">Q48</f>
        <v>909704.795637401</v>
      </c>
      <c r="C144" s="13" t="n">
        <f aca="false">Q96</f>
        <v>947294.460761188</v>
      </c>
      <c r="D144" s="13" t="n">
        <f aca="false">B144-B143</f>
        <v>-17994.3155142254</v>
      </c>
      <c r="E144" s="13" t="n">
        <f aca="false">C144-C143</f>
        <v>-12511.411858059</v>
      </c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</row>
    <row r="145" customFormat="false" ht="14.65" hidden="false" customHeight="false" outlineLevel="0" collapsed="false">
      <c r="A145" s="17" t="n">
        <v>8</v>
      </c>
      <c r="B145" s="13" t="n">
        <f aca="false">Q49</f>
        <v>889752.555661594</v>
      </c>
      <c r="C145" s="13" t="n">
        <f aca="false">Q97</f>
        <v>932738.856885368</v>
      </c>
      <c r="D145" s="13" t="n">
        <f aca="false">B145-B144</f>
        <v>-19952.2399758069</v>
      </c>
      <c r="E145" s="13" t="n">
        <f aca="false">C145-C144</f>
        <v>-14555.6038758194</v>
      </c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</row>
    <row r="146" customFormat="false" ht="14.65" hidden="false" customHeight="false" outlineLevel="0" collapsed="false">
      <c r="A146" s="17" t="n">
        <v>9</v>
      </c>
      <c r="B146" s="13" t="n">
        <f aca="false">Q50</f>
        <v>867729.775449268</v>
      </c>
      <c r="C146" s="13" t="n">
        <f aca="false">Q98</f>
        <v>916015.992791012</v>
      </c>
      <c r="D146" s="13" t="n">
        <f aca="false">B146-B145</f>
        <v>-22022.7802123264</v>
      </c>
      <c r="E146" s="13" t="n">
        <f aca="false">C146-C145</f>
        <v>-16722.8640943568</v>
      </c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</row>
    <row r="147" customFormat="false" ht="14.65" hidden="false" customHeight="false" outlineLevel="0" collapsed="false">
      <c r="A147" s="17" t="n">
        <v>10</v>
      </c>
      <c r="B147" s="13" t="n">
        <f aca="false">Q51</f>
        <v>843574.128565502</v>
      </c>
      <c r="C147" s="13" t="n">
        <f aca="false">Q99</f>
        <v>898485.609842532</v>
      </c>
      <c r="D147" s="13" t="n">
        <f aca="false">B147-B146</f>
        <v>-24155.6468837655</v>
      </c>
      <c r="E147" s="13" t="n">
        <f aca="false">C147-C146</f>
        <v>-17530.3829484795</v>
      </c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</row>
    <row r="148" customFormat="false" ht="14.65" hidden="false" customHeight="false" outlineLevel="0" collapsed="false">
      <c r="A148" s="17" t="n">
        <v>11</v>
      </c>
      <c r="B148" s="13" t="n">
        <f aca="false">Q52</f>
        <v>819755.113420684</v>
      </c>
      <c r="C148" s="13" t="n">
        <f aca="false">Q100</f>
        <v>878571.733147063</v>
      </c>
      <c r="D148" s="13" t="n">
        <f aca="false">B148-B147</f>
        <v>-23819.0151448182</v>
      </c>
      <c r="E148" s="13" t="n">
        <f aca="false">C148-C147</f>
        <v>-19913.876695469</v>
      </c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</row>
    <row r="149" customFormat="false" ht="14.65" hidden="false" customHeight="false" outlineLevel="0" collapsed="false">
      <c r="A149" s="17" t="n">
        <v>12</v>
      </c>
      <c r="B149" s="13" t="n">
        <f aca="false">Q53</f>
        <v>793637.907846869</v>
      </c>
      <c r="C149" s="13" t="n">
        <f aca="false">Q101</f>
        <v>856129.139037256</v>
      </c>
      <c r="D149" s="13" t="n">
        <f aca="false">B149-B148</f>
        <v>-26117.2055738153</v>
      </c>
      <c r="E149" s="13" t="n">
        <f aca="false">C149-C148</f>
        <v>-22442.5941098074</v>
      </c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</row>
    <row r="150" customFormat="false" ht="14.65" hidden="false" customHeight="false" outlineLevel="0" collapsed="false">
      <c r="A150" s="17" t="n">
        <v>13</v>
      </c>
      <c r="B150" s="13" t="n">
        <f aca="false">Q54</f>
        <v>765124.57958561</v>
      </c>
      <c r="C150" s="13" t="n">
        <f aca="false">Q102</f>
        <v>831005.334388999</v>
      </c>
      <c r="D150" s="13" t="n">
        <f aca="false">B150-B149</f>
        <v>-28513.3282612588</v>
      </c>
      <c r="E150" s="13" t="n">
        <f aca="false">C150-C149</f>
        <v>-25123.8046482566</v>
      </c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</row>
    <row r="151" customFormat="false" ht="14.65" hidden="false" customHeight="false" outlineLevel="0" collapsed="false">
      <c r="A151" s="17" t="n">
        <v>14</v>
      </c>
      <c r="B151" s="13" t="n">
        <f aca="false">Q55</f>
        <v>734236.576531811</v>
      </c>
      <c r="C151" s="13" t="n">
        <f aca="false">Q103</f>
        <v>803036.953318976</v>
      </c>
      <c r="D151" s="13" t="n">
        <f aca="false">B151-B150</f>
        <v>-30888.0030537986</v>
      </c>
      <c r="E151" s="13" t="n">
        <f aca="false">C151-C150</f>
        <v>-27968.3810700234</v>
      </c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</row>
    <row r="152" customFormat="false" ht="14.65" hidden="false" customHeight="false" outlineLevel="0" collapsed="false">
      <c r="A152" s="17" t="n">
        <v>15</v>
      </c>
      <c r="B152" s="13" t="n">
        <f aca="false">Q56</f>
        <v>700851.964126884</v>
      </c>
      <c r="C152" s="13" t="n">
        <f aca="false">Q104</f>
        <v>772049.154205371</v>
      </c>
      <c r="D152" s="13" t="n">
        <f aca="false">B152-B151</f>
        <v>-33384.6124049277</v>
      </c>
      <c r="E152" s="13" t="n">
        <f aca="false">C152-C151</f>
        <v>-30987.7991136047</v>
      </c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</row>
    <row r="153" customFormat="false" ht="14.65" hidden="false" customHeight="false" outlineLevel="0" collapsed="false">
      <c r="A153" s="17" t="n">
        <v>16</v>
      </c>
      <c r="B153" s="13" t="n">
        <f aca="false">Q57</f>
        <v>664845.179563498</v>
      </c>
      <c r="C153" s="13" t="n">
        <f aca="false">Q105</f>
        <v>737856.040049615</v>
      </c>
      <c r="D153" s="13" t="n">
        <f aca="false">B153-B152</f>
        <v>-36006.7845633858</v>
      </c>
      <c r="E153" s="13" t="n">
        <f aca="false">C153-C152</f>
        <v>-34193.1141557555</v>
      </c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</row>
    <row r="154" customFormat="false" ht="14.65" hidden="false" customHeight="false" outlineLevel="0" collapsed="false">
      <c r="A154" s="17" t="n">
        <v>17</v>
      </c>
      <c r="B154" s="13" t="n">
        <f aca="false">Q58</f>
        <v>626078.882470472</v>
      </c>
      <c r="C154" s="13" t="n">
        <f aca="false">Q106</f>
        <v>700258.982410531</v>
      </c>
      <c r="D154" s="13" t="n">
        <f aca="false">B154-B153</f>
        <v>-38766.2970930261</v>
      </c>
      <c r="E154" s="13" t="n">
        <f aca="false">C154-C153</f>
        <v>-37597.0576390848</v>
      </c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</row>
    <row r="155" customFormat="false" ht="14.65" hidden="false" customHeight="false" outlineLevel="0" collapsed="false">
      <c r="A155" s="17" t="n">
        <v>18</v>
      </c>
      <c r="B155" s="13" t="n">
        <f aca="false">Q59</f>
        <v>584410.332529889</v>
      </c>
      <c r="C155" s="13" t="n">
        <f aca="false">Q107</f>
        <v>659043.81061566</v>
      </c>
      <c r="D155" s="13" t="n">
        <f aca="false">B155-B154</f>
        <v>-41668.549940583</v>
      </c>
      <c r="E155" s="13" t="n">
        <f aca="false">C155-C154</f>
        <v>-41215.1717948709</v>
      </c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</row>
    <row r="156" customFormat="false" ht="14.65" hidden="false" customHeight="false" outlineLevel="0" collapsed="false">
      <c r="A156" s="17" t="n">
        <v>19</v>
      </c>
      <c r="B156" s="13" t="n">
        <f aca="false">Q60</f>
        <v>539686.604956493</v>
      </c>
      <c r="C156" s="13" t="n">
        <f aca="false">Q108</f>
        <v>613983.145644987</v>
      </c>
      <c r="D156" s="13" t="n">
        <f aca="false">B156-B155</f>
        <v>-44723.7275733955</v>
      </c>
      <c r="E156" s="13" t="n">
        <f aca="false">C156-C155</f>
        <v>-45060.664970673</v>
      </c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</row>
    <row r="157" customFormat="false" ht="14.65" hidden="false" customHeight="false" outlineLevel="0" collapsed="false">
      <c r="A157" s="17" t="n">
        <v>20</v>
      </c>
      <c r="B157" s="13" t="n">
        <f aca="false">Q61</f>
        <v>491745.323869771</v>
      </c>
      <c r="C157" s="13" t="n">
        <f aca="false">Q109</f>
        <v>564830.391877716</v>
      </c>
      <c r="D157" s="13" t="n">
        <f aca="false">B157-B156</f>
        <v>-47941.2810867227</v>
      </c>
      <c r="E157" s="13" t="n">
        <f aca="false">C157-C156</f>
        <v>-49152.7537672706</v>
      </c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</row>
    <row r="158" customFormat="false" ht="14.65" hidden="false" customHeight="false" outlineLevel="0" collapsed="false">
      <c r="A158" s="17" t="n">
        <v>21</v>
      </c>
      <c r="B158" s="13" t="n">
        <f aca="false">Q62</f>
        <v>440411.998903659</v>
      </c>
      <c r="C158" s="13" t="n">
        <f aca="false">Q110</f>
        <v>511320.841068341</v>
      </c>
      <c r="D158" s="13" t="n">
        <f aca="false">B158-B157</f>
        <v>-51333.3249661113</v>
      </c>
      <c r="E158" s="13" t="n">
        <f aca="false">C158-C157</f>
        <v>-53509.5508093749</v>
      </c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</row>
    <row r="159" customFormat="false" ht="14.65" hidden="false" customHeight="false" outlineLevel="0" collapsed="false">
      <c r="A159" s="17" t="n">
        <v>22</v>
      </c>
      <c r="B159" s="13" t="n">
        <f aca="false">Q63</f>
        <v>388653.034924811</v>
      </c>
      <c r="C159" s="13" t="n">
        <f aca="false">Q111</f>
        <v>453218.914081524</v>
      </c>
      <c r="D159" s="13" t="n">
        <f aca="false">B159-B158</f>
        <v>-51758.9639788485</v>
      </c>
      <c r="E159" s="13" t="n">
        <f aca="false">C159-C158</f>
        <v>-58101.9269868176</v>
      </c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</row>
    <row r="160" customFormat="false" ht="14.65" hidden="false" customHeight="false" outlineLevel="0" collapsed="false">
      <c r="A160" s="17" t="n">
        <v>23</v>
      </c>
      <c r="B160" s="13" t="n">
        <f aca="false">Q64</f>
        <v>333297.207637495</v>
      </c>
      <c r="C160" s="13" t="n">
        <f aca="false">Q112</f>
        <v>390036.093637785</v>
      </c>
      <c r="D160" s="13" t="n">
        <f aca="false">B160-B159</f>
        <v>-55355.8272873159</v>
      </c>
      <c r="E160" s="13" t="n">
        <f aca="false">C160-C159</f>
        <v>-63182.8204437384</v>
      </c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</row>
    <row r="161" customFormat="false" ht="14.65" hidden="false" customHeight="false" outlineLevel="0" collapsed="false">
      <c r="A161" s="17" t="n">
        <v>24</v>
      </c>
      <c r="B161" s="13" t="n">
        <f aca="false">Q65</f>
        <v>274132.85171365</v>
      </c>
      <c r="C161" s="13" t="n">
        <f aca="false">Q113</f>
        <v>321042.526474866</v>
      </c>
      <c r="D161" s="13" t="n">
        <f aca="false">B161-B160</f>
        <v>-59164.3559238447</v>
      </c>
      <c r="E161" s="13" t="n">
        <f aca="false">C161-C160</f>
        <v>-68993.5671629194</v>
      </c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</row>
    <row r="162" customFormat="false" ht="14.65" hidden="false" customHeight="false" outlineLevel="0" collapsed="false">
      <c r="A162" s="17" t="n">
        <v>25</v>
      </c>
      <c r="B162" s="13" t="n">
        <f aca="false">Q66</f>
        <v>210746.981020931</v>
      </c>
      <c r="C162" s="13" t="n">
        <f aca="false">Q114</f>
        <v>245580.278558733</v>
      </c>
      <c r="D162" s="13" t="n">
        <f aca="false">B162-B161</f>
        <v>-63385.8706927196</v>
      </c>
      <c r="E162" s="13" t="n">
        <f aca="false">C162-C161</f>
        <v>-75462.2479161327</v>
      </c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</row>
    <row r="163" customFormat="false" ht="14.65" hidden="false" customHeight="false" outlineLevel="0" collapsed="false">
      <c r="A163" s="17" t="n">
        <v>26</v>
      </c>
      <c r="B163" s="13" t="n">
        <f aca="false">Q67</f>
        <v>142357.14982772</v>
      </c>
      <c r="C163" s="13" t="n">
        <f aca="false">Q115</f>
        <v>163232.341438988</v>
      </c>
      <c r="D163" s="13" t="n">
        <f aca="false">B163-B162</f>
        <v>-68389.8311932109</v>
      </c>
      <c r="E163" s="13" t="n">
        <f aca="false">C163-C162</f>
        <v>-82347.9371197453</v>
      </c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</row>
    <row r="164" customFormat="false" ht="14.65" hidden="false" customHeight="false" outlineLevel="0" collapsed="false">
      <c r="A164" s="17" t="n">
        <v>27</v>
      </c>
      <c r="B164" s="13" t="n">
        <f aca="false">Q68</f>
        <v>68694.1453092088</v>
      </c>
      <c r="C164" s="13" t="n">
        <f aca="false">Q116</f>
        <v>73558.1347856588</v>
      </c>
      <c r="D164" s="13" t="n">
        <f aca="false">B164-B163</f>
        <v>-73663.004518511</v>
      </c>
      <c r="E164" s="13" t="n">
        <f aca="false">C164-C163</f>
        <v>-89674.206653329</v>
      </c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</row>
    <row r="165" customFormat="false" ht="14.65" hidden="false" customHeight="false" outlineLevel="0" collapsed="false">
      <c r="A165" s="17" t="n">
        <v>28</v>
      </c>
      <c r="B165" s="13" t="n">
        <f aca="false">Q69</f>
        <v>-10519.4920533482</v>
      </c>
      <c r="C165" s="13" t="n">
        <f aca="false">Q117</f>
        <v>-23907.7427897195</v>
      </c>
      <c r="D165" s="13" t="n">
        <f aca="false">B165-B164</f>
        <v>-79213.637362557</v>
      </c>
      <c r="E165" s="13" t="n">
        <f aca="false">C165-C164</f>
        <v>-97465.8775753783</v>
      </c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</row>
    <row r="166" customFormat="false" ht="14.65" hidden="false" customHeight="false" outlineLevel="0" collapsed="false">
      <c r="A166" s="17" t="n">
        <v>29</v>
      </c>
      <c r="B166" s="13" t="n">
        <f aca="false">Q70</f>
        <v>-93409.5357215471</v>
      </c>
      <c r="C166" s="13" t="n">
        <f aca="false">Q118</f>
        <v>-126579.459085558</v>
      </c>
      <c r="D166" s="13" t="n">
        <f aca="false">B166-B165</f>
        <v>-82890.0436681989</v>
      </c>
      <c r="E166" s="13" t="n">
        <f aca="false">C166-C165</f>
        <v>-102671.716295839</v>
      </c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</row>
    <row r="167" customFormat="false" ht="14.65" hidden="false" customHeight="false" outlineLevel="0" collapsed="false">
      <c r="A167" s="17" t="n">
        <v>30</v>
      </c>
      <c r="B167" s="13" t="n">
        <f aca="false">Q71</f>
        <v>-178767.536034583</v>
      </c>
      <c r="C167" s="13" t="n">
        <f aca="false">Q119</f>
        <v>-233287.616768302</v>
      </c>
      <c r="D167" s="13" t="n">
        <f aca="false">B167-B166</f>
        <v>-85358.0003130361</v>
      </c>
      <c r="E167" s="13" t="n">
        <f aca="false">C167-C166</f>
        <v>-106708.157682744</v>
      </c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</row>
    <row r="168" customFormat="false" ht="14.65" hidden="false" customHeight="false" outlineLevel="0" collapsed="false">
      <c r="A168" s="17" t="n">
        <v>31</v>
      </c>
      <c r="B168" s="13" t="n">
        <f aca="false">Q72</f>
        <v>-266666.524869225</v>
      </c>
      <c r="C168" s="13" t="n">
        <f aca="false">Q120</f>
        <v>-344186.940329453</v>
      </c>
      <c r="D168" s="13" t="n">
        <f aca="false">B168-B167</f>
        <v>-87898.9888346422</v>
      </c>
      <c r="E168" s="13" t="n">
        <f aca="false">C168-C167</f>
        <v>-110899.32356115</v>
      </c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</row>
    <row r="169" customFormat="false" ht="14.65" hidden="false" customHeight="false" outlineLevel="0" collapsed="false">
      <c r="A169" s="17" t="n">
        <v>32</v>
      </c>
      <c r="B169" s="13" t="n">
        <f aca="false">Q73</f>
        <v>-357181.831332854</v>
      </c>
      <c r="C169" s="13" t="n">
        <f aca="false">Q121</f>
        <v>-459438.224823497</v>
      </c>
      <c r="D169" s="13" t="n">
        <f aca="false">B169-B168</f>
        <v>-90515.3064636287</v>
      </c>
      <c r="E169" s="13" t="n">
        <f aca="false">C169-C168</f>
        <v>-115251.284494044</v>
      </c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</row>
    <row r="170" customFormat="false" ht="14.65" hidden="false" customHeight="false" outlineLevel="0" collapsed="false">
      <c r="A170" s="17" t="n">
        <v>33</v>
      </c>
      <c r="B170" s="13" t="n">
        <f aca="false">Q74</f>
        <v>-450391.16007251</v>
      </c>
      <c r="C170" s="13" t="n">
        <f aca="false">Q122</f>
        <v>-578097.58101167</v>
      </c>
      <c r="D170" s="13" t="n">
        <f aca="false">B170-B169</f>
        <v>-93209.3287396555</v>
      </c>
      <c r="E170" s="13" t="n">
        <f aca="false">C170-C169</f>
        <v>-118659.356188173</v>
      </c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</row>
    <row r="171" customFormat="false" ht="14.65" hidden="false" customHeight="false" outlineLevel="0" collapsed="false">
      <c r="A171" s="17" t="n">
        <v>34</v>
      </c>
      <c r="B171" s="13" t="n">
        <f aca="false">Q75</f>
        <v>-546374.672478817</v>
      </c>
      <c r="C171" s="13" t="n">
        <f aca="false">Q123</f>
        <v>-701444.13571902</v>
      </c>
      <c r="D171" s="13" t="n">
        <f aca="false">B171-B170</f>
        <v>-95983.5124063073</v>
      </c>
      <c r="E171" s="13" t="n">
        <f aca="false">C171-C170</f>
        <v>-123346.55470735</v>
      </c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</row>
    <row r="172" customFormat="false" ht="14.65" hidden="false" customHeight="false" outlineLevel="0" collapsed="false">
      <c r="A172" s="17" t="n">
        <v>35</v>
      </c>
      <c r="B172" s="13" t="n">
        <f aca="false">Q76</f>
        <v>-645215.070899328</v>
      </c>
      <c r="C172" s="13" t="n">
        <f aca="false">Q124</f>
        <v>-829658.380068905</v>
      </c>
      <c r="D172" s="13" t="n">
        <f aca="false">B172-B171</f>
        <v>-98840.3984205113</v>
      </c>
      <c r="E172" s="13" t="n">
        <f aca="false">C172-C171</f>
        <v>-128214.244349885</v>
      </c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</row>
    <row r="173" customFormat="false" ht="14.65" hidden="false" customHeight="false" outlineLevel="0" collapsed="false">
      <c r="A173" s="17" t="n">
        <v>36</v>
      </c>
      <c r="B173" s="13" t="n">
        <f aca="false">Q77</f>
        <v>-746997.685980581</v>
      </c>
      <c r="C173" s="13" t="n">
        <f aca="false">Q125</f>
        <v>-962927.919239623</v>
      </c>
      <c r="D173" s="13" t="n">
        <f aca="false">B173-B172</f>
        <v>-101782.615081253</v>
      </c>
      <c r="E173" s="13" t="n">
        <f aca="false">C173-C172</f>
        <v>-133269.539170717</v>
      </c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</row>
    <row r="174" customFormat="false" ht="14.65" hidden="false" customHeight="false" outlineLevel="0" collapsed="false">
      <c r="A174" s="17" t="n">
        <v>37</v>
      </c>
      <c r="B174" s="13" t="n">
        <f aca="false">Q78</f>
        <v>-851810.567263145</v>
      </c>
      <c r="C174" s="13" t="n">
        <f aca="false">Q126</f>
        <v>-1101447.76117415</v>
      </c>
      <c r="D174" s="13" t="n">
        <f aca="false">B174-B173</f>
        <v>-104812.881282564</v>
      </c>
      <c r="E174" s="13" t="n">
        <f aca="false">C174-C173</f>
        <v>-138519.841934525</v>
      </c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</row>
    <row r="175" customFormat="false" ht="14.65" hidden="false" customHeight="false" outlineLevel="0" collapsed="false">
      <c r="A175" s="17" t="n">
        <v>38</v>
      </c>
      <c r="B175" s="13" t="n">
        <f aca="false">Q79</f>
        <v>-959744.577159096</v>
      </c>
      <c r="C175" s="13" t="n">
        <f aca="false">Q127</f>
        <v>-1245420.61737998</v>
      </c>
      <c r="D175" s="13" t="n">
        <f aca="false">B175-B174</f>
        <v>-107934.009895951</v>
      </c>
      <c r="E175" s="13" t="n">
        <f aca="false">C175-C174</f>
        <v>-143972.856205828</v>
      </c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</row>
    <row r="176" customFormat="false" ht="14.65" hidden="false" customHeight="false" outlineLevel="0" collapsed="false">
      <c r="A176" s="17" t="n">
        <v>39</v>
      </c>
      <c r="B176" s="13" t="n">
        <f aca="false">Q80</f>
        <v>-1070893.48844677</v>
      </c>
      <c r="C176" s="13" t="n">
        <f aca="false">Q128</f>
        <v>-1395057.21634148</v>
      </c>
      <c r="D176" s="13" t="n">
        <f aca="false">B176-B175</f>
        <v>-111148.911287678</v>
      </c>
      <c r="E176" s="13" t="n">
        <f aca="false">C176-C175</f>
        <v>-149636.598961507</v>
      </c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</row>
    <row r="177" customFormat="false" ht="14.65" hidden="false" customHeight="false" outlineLevel="0" collapsed="false">
      <c r="A177" s="17" t="n">
        <v>40</v>
      </c>
      <c r="B177" s="13" t="n">
        <f aca="false">Q81</f>
        <v>-1185354.0854233</v>
      </c>
      <c r="C177" s="13" t="n">
        <f aca="false">Q129</f>
        <v>-1550576.63009047</v>
      </c>
      <c r="D177" s="13" t="n">
        <f aca="false">B177-B176</f>
        <v>-114460.596976529</v>
      </c>
      <c r="E177" s="13" t="n">
        <f aca="false">C177-C176</f>
        <v>-155519.413748984</v>
      </c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</row>
    <row r="178" customFormat="false" ht="14.65" hidden="false" customHeight="false" outlineLevel="0" collapsed="false">
      <c r="A178" s="17" t="n">
        <v>41</v>
      </c>
      <c r="B178" s="13" t="n">
        <f aca="false">Q82</f>
        <v>-1303226.26886123</v>
      </c>
      <c r="C178" s="13" t="n">
        <f aca="false">Q130</f>
        <v>-1712206.61450483</v>
      </c>
      <c r="D178" s="13" t="n">
        <f aca="false">B178-B177</f>
        <v>-117872.183437929</v>
      </c>
      <c r="E178" s="13" t="n">
        <f aca="false">C178-C177</f>
        <v>-161629.984414368</v>
      </c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</row>
    <row r="179" customFormat="false" ht="14.65" hidden="false" customHeight="false" outlineLevel="0" collapsed="false">
      <c r="A179" s="17" t="n">
        <v>42</v>
      </c>
      <c r="B179" s="13" t="n">
        <f aca="false">Q83</f>
        <v>-1424613.16492179</v>
      </c>
      <c r="C179" s="13" t="n">
        <f aca="false">Q131</f>
        <v>-1880183.96393083</v>
      </c>
      <c r="D179" s="13" t="n">
        <f aca="false">B179-B178</f>
        <v>-121386.896060562</v>
      </c>
      <c r="E179" s="13" t="n">
        <f aca="false">C179-C178</f>
        <v>-167977.349425999</v>
      </c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</row>
    <row r="180" customFormat="false" ht="14.65" hidden="false" customHeight="false" outlineLevel="0" collapsed="false">
      <c r="A180" s="17" t="n">
        <v>43</v>
      </c>
      <c r="B180" s="13" t="n">
        <f aca="false">Q84</f>
        <v>-1549621.23818366</v>
      </c>
      <c r="C180" s="13" t="n">
        <f aca="false">Q132</f>
        <v>-2054754.8807508</v>
      </c>
      <c r="D180" s="13" t="n">
        <f aca="false">B180-B179</f>
        <v>-125008.073261869</v>
      </c>
      <c r="E180" s="13" t="n">
        <f aca="false">C180-C179</f>
        <v>-174570.916819963</v>
      </c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</row>
    <row r="181" customFormat="false" ht="14.65" hidden="false" customHeight="false" outlineLevel="0" collapsed="false">
      <c r="A181" s="17" t="n">
        <v>44</v>
      </c>
      <c r="B181" s="13" t="n">
        <f aca="false">Q85</f>
        <v>-1678360.40895277</v>
      </c>
      <c r="C181" s="13" t="n">
        <f aca="false">Q133</f>
        <v>-2236175.36054618</v>
      </c>
      <c r="D181" s="13" t="n">
        <f aca="false">B181-B180</f>
        <v>-128739.170769108</v>
      </c>
      <c r="E181" s="13" t="n">
        <f aca="false">C181-C180</f>
        <v>-181420.479795383</v>
      </c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</row>
    <row r="182" customFormat="false" ht="14.65" hidden="false" customHeight="false" outlineLevel="0" collapsed="false">
      <c r="A182" s="17" t="n">
        <v>45</v>
      </c>
      <c r="B182" s="13" t="n">
        <f aca="false">Q86</f>
        <v>-1810944.1750257</v>
      </c>
      <c r="C182" s="13" t="n">
        <f aca="false">Q134</f>
        <v>-2424711.59353474</v>
      </c>
      <c r="D182" s="13" t="n">
        <f aca="false">B182-B181</f>
        <v>-132583.766072926</v>
      </c>
      <c r="E182" s="13" t="n">
        <f aca="false">C182-C181</f>
        <v>-188536.232988565</v>
      </c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</row>
    <row r="183" customFormat="false" ht="14.65" hidden="false" customHeight="false" outlineLevel="0" collapsed="false">
      <c r="A183" s="17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</row>
    <row r="184" customFormat="false" ht="14.65" hidden="false" customHeight="false" outlineLevel="0" collapsed="false">
      <c r="A184" s="17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</row>
    <row r="185" customFormat="false" ht="14.65" hidden="false" customHeight="false" outlineLevel="0" collapsed="false">
      <c r="A185" s="17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</row>
    <row r="186" customFormat="false" ht="14.65" hidden="false" customHeight="false" outlineLevel="0" collapsed="false">
      <c r="A186" s="17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</row>
    <row r="187" customFormat="false" ht="14.65" hidden="false" customHeight="false" outlineLevel="0" collapsed="false">
      <c r="A187" s="17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</row>
    <row r="188" customFormat="false" ht="14.65" hidden="false" customHeight="false" outlineLevel="0" collapsed="false">
      <c r="A188" s="17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</row>
    <row r="189" customFormat="false" ht="14.65" hidden="false" customHeight="false" outlineLevel="0" collapsed="false">
      <c r="A189" s="17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</row>
    <row r="190" customFormat="false" ht="14.65" hidden="false" customHeight="false" outlineLevel="0" collapsed="false">
      <c r="A190" s="17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</row>
    <row r="191" customFormat="false" ht="14.65" hidden="false" customHeight="false" outlineLevel="0" collapsed="false">
      <c r="A191" s="17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</row>
    <row r="192" customFormat="false" ht="14.65" hidden="false" customHeight="false" outlineLevel="0" collapsed="false">
      <c r="A192" s="17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</row>
    <row r="193" customFormat="false" ht="14.65" hidden="false" customHeight="false" outlineLevel="0" collapsed="false">
      <c r="A193" s="17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</row>
    <row r="194" customFormat="false" ht="14.65" hidden="false" customHeight="false" outlineLevel="0" collapsed="false">
      <c r="A194" s="17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</row>
    <row r="195" customFormat="false" ht="14.65" hidden="false" customHeight="false" outlineLevel="0" collapsed="false">
      <c r="A195" s="17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</row>
    <row r="196" customFormat="false" ht="14.65" hidden="false" customHeight="false" outlineLevel="0" collapsed="false">
      <c r="A196" s="17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</row>
    <row r="197" customFormat="false" ht="14.65" hidden="false" customHeight="false" outlineLevel="0" collapsed="false">
      <c r="A197" s="17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</row>
    <row r="198" customFormat="false" ht="14.65" hidden="false" customHeight="false" outlineLevel="0" collapsed="false">
      <c r="A198" s="17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</row>
    <row r="199" customFormat="false" ht="14.65" hidden="false" customHeight="false" outlineLevel="0" collapsed="false">
      <c r="A199" s="17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</row>
    <row r="200" customFormat="false" ht="14.65" hidden="false" customHeight="false" outlineLevel="0" collapsed="false">
      <c r="A200" s="17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</row>
    <row r="201" customFormat="false" ht="14.65" hidden="false" customHeight="false" outlineLevel="0" collapsed="false">
      <c r="A201" s="17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</row>
    <row r="202" customFormat="false" ht="14.65" hidden="false" customHeight="false" outlineLevel="0" collapsed="false">
      <c r="A202" s="17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</row>
    <row r="203" customFormat="false" ht="14.65" hidden="false" customHeight="false" outlineLevel="0" collapsed="false">
      <c r="A203" s="17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</row>
    <row r="204" customFormat="false" ht="14.65" hidden="false" customHeight="false" outlineLevel="0" collapsed="false">
      <c r="A204" s="17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</row>
    <row r="205" customFormat="false" ht="14.65" hidden="false" customHeight="false" outlineLevel="0" collapsed="false">
      <c r="A205" s="17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</row>
    <row r="206" customFormat="false" ht="14.65" hidden="false" customHeight="false" outlineLevel="0" collapsed="false">
      <c r="A206" s="17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</row>
    <row r="207" customFormat="false" ht="14.65" hidden="false" customHeight="false" outlineLevel="0" collapsed="false">
      <c r="A207" s="17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</row>
    <row r="208" customFormat="false" ht="14.65" hidden="false" customHeight="false" outlineLevel="0" collapsed="false">
      <c r="A208" s="17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</row>
    <row r="209" customFormat="false" ht="14.65" hidden="false" customHeight="false" outlineLevel="0" collapsed="false">
      <c r="A209" s="17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</row>
    <row r="210" customFormat="false" ht="14.65" hidden="false" customHeight="false" outlineLevel="0" collapsed="false">
      <c r="A210" s="17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</row>
    <row r="211" customFormat="false" ht="14.65" hidden="false" customHeight="false" outlineLevel="0" collapsed="false">
      <c r="A211" s="17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</row>
    <row r="212" customFormat="false" ht="14.65" hidden="false" customHeight="false" outlineLevel="0" collapsed="false">
      <c r="A212" s="17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</row>
    <row r="213" customFormat="false" ht="14.65" hidden="false" customHeight="false" outlineLevel="0" collapsed="false"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</row>
    <row r="214" customFormat="false" ht="14.65" hidden="false" customHeight="false" outlineLevel="0" collapsed="false"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</row>
    <row r="215" customFormat="false" ht="14.65" hidden="false" customHeight="false" outlineLevel="0" collapsed="false"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</row>
    <row r="216" customFormat="false" ht="14.65" hidden="false" customHeight="false" outlineLevel="0" collapsed="false"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</row>
    <row r="217" customFormat="false" ht="14.65" hidden="false" customHeight="false" outlineLevel="0" collapsed="false"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</row>
    <row r="218" customFormat="false" ht="14.65" hidden="false" customHeight="false" outlineLevel="0" collapsed="false"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</row>
    <row r="219" customFormat="false" ht="14.65" hidden="false" customHeight="false" outlineLevel="0" collapsed="false"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</row>
    <row r="220" customFormat="false" ht="14.65" hidden="false" customHeight="false" outlineLevel="0" collapsed="false"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</row>
    <row r="221" customFormat="false" ht="14.65" hidden="false" customHeight="false" outlineLevel="0" collapsed="false"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</row>
    <row r="222" customFormat="false" ht="14.65" hidden="false" customHeight="false" outlineLevel="0" collapsed="false"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</row>
    <row r="223" customFormat="false" ht="14.65" hidden="false" customHeight="false" outlineLevel="0" collapsed="false"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</row>
    <row r="224" customFormat="false" ht="14.65" hidden="false" customHeight="false" outlineLevel="0" collapsed="false"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</row>
    <row r="225" customFormat="false" ht="14.65" hidden="false" customHeight="false" outlineLevel="0" collapsed="false"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</row>
    <row r="226" customFormat="false" ht="14.65" hidden="false" customHeight="false" outlineLevel="0" collapsed="false"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</row>
    <row r="227" customFormat="false" ht="14.65" hidden="false" customHeight="false" outlineLevel="0" collapsed="false"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</row>
    <row r="228" customFormat="false" ht="14.65" hidden="false" customHeight="false" outlineLevel="0" collapsed="false"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</row>
    <row r="229" customFormat="false" ht="14.65" hidden="false" customHeight="false" outlineLevel="0" collapsed="false"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</row>
    <row r="230" customFormat="false" ht="14.65" hidden="false" customHeight="false" outlineLevel="0" collapsed="false"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</row>
    <row r="231" customFormat="false" ht="14.65" hidden="false" customHeight="false" outlineLevel="0" collapsed="false"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</row>
    <row r="232" customFormat="false" ht="14.65" hidden="false" customHeight="false" outlineLevel="0" collapsed="false"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</row>
    <row r="233" customFormat="false" ht="14.65" hidden="false" customHeight="false" outlineLevel="0" collapsed="false"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</row>
    <row r="234" customFormat="false" ht="14.65" hidden="false" customHeight="false" outlineLevel="0" collapsed="false"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</row>
    <row r="235" customFormat="false" ht="14.65" hidden="false" customHeight="false" outlineLevel="0" collapsed="false"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</row>
    <row r="236" customFormat="false" ht="14.65" hidden="false" customHeight="false" outlineLevel="0" collapsed="false"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</row>
    <row r="237" customFormat="false" ht="14.65" hidden="false" customHeight="false" outlineLevel="0" collapsed="false"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</row>
    <row r="238" customFormat="false" ht="14.65" hidden="false" customHeight="false" outlineLevel="0" collapsed="false"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</row>
    <row r="239" customFormat="false" ht="14.65" hidden="false" customHeight="false" outlineLevel="0" collapsed="false"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</row>
    <row r="240" customFormat="false" ht="14.65" hidden="false" customHeight="false" outlineLevel="0" collapsed="false"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</row>
    <row r="241" customFormat="false" ht="14.65" hidden="false" customHeight="false" outlineLevel="0" collapsed="false"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</row>
    <row r="242" customFormat="false" ht="14.65" hidden="false" customHeight="false" outlineLevel="0" collapsed="false"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</row>
    <row r="243" customFormat="false" ht="14.65" hidden="false" customHeight="false" outlineLevel="0" collapsed="false"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</row>
    <row r="244" customFormat="false" ht="14.65" hidden="false" customHeight="false" outlineLevel="0" collapsed="false"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</row>
    <row r="245" customFormat="false" ht="14.65" hidden="false" customHeight="false" outlineLevel="0" collapsed="false"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</row>
    <row r="246" customFormat="false" ht="14.65" hidden="false" customHeight="false" outlineLevel="0" collapsed="false"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</row>
    <row r="247" customFormat="false" ht="14.65" hidden="false" customHeight="false" outlineLevel="0" collapsed="false"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</row>
    <row r="248" customFormat="false" ht="14.65" hidden="false" customHeight="false" outlineLevel="0" collapsed="false"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</row>
    <row r="249" customFormat="false" ht="14.65" hidden="false" customHeight="false" outlineLevel="0" collapsed="false"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</row>
  </sheetData>
  <mergeCells count="2">
    <mergeCell ref="B137:C137"/>
    <mergeCell ref="D137:E137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Roman,Standard"&amp;12&amp;A</oddHeader>
    <oddFooter>&amp;C&amp;"Times New Roman,Standard"&amp;12Page &amp;P</oddFooter>
  </headerFooter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X19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43359375" defaultRowHeight="13.2" zeroHeight="false" outlineLevelRow="0" outlineLevelCol="0"/>
  <cols>
    <col collapsed="false" customWidth="true" hidden="false" outlineLevel="0" max="1" min="1" style="1" width="32.53"/>
    <col collapsed="false" customWidth="true" hidden="false" outlineLevel="0" max="2" min="2" style="2" width="12.69"/>
    <col collapsed="false" customWidth="true" hidden="false" outlineLevel="0" max="3" min="3" style="1" width="12.69"/>
    <col collapsed="false" customWidth="true" hidden="false" outlineLevel="0" max="18" min="18" style="1" width="12.42"/>
  </cols>
  <sheetData>
    <row r="1" customFormat="false" ht="13.2" hidden="false" customHeight="false" outlineLevel="0" collapsed="false">
      <c r="B1" s="3" t="s">
        <v>0</v>
      </c>
      <c r="C1" s="3" t="s">
        <v>1</v>
      </c>
    </row>
    <row r="2" customFormat="false" ht="14.65" hidden="false" customHeight="false" outlineLevel="0" collapsed="false">
      <c r="A2" s="1" t="s">
        <v>2</v>
      </c>
      <c r="B2" s="4" t="n">
        <v>999999</v>
      </c>
      <c r="C2" s="4" t="n">
        <v>999999</v>
      </c>
    </row>
    <row r="3" customFormat="false" ht="14.65" hidden="false" customHeight="false" outlineLevel="0" collapsed="false">
      <c r="A3" s="1" t="s">
        <v>3</v>
      </c>
      <c r="B3" s="5" t="n">
        <v>0.0555</v>
      </c>
      <c r="C3" s="5" t="n">
        <v>0.0444</v>
      </c>
    </row>
    <row r="4" customFormat="false" ht="4.5" hidden="false" customHeight="true" outlineLevel="0" collapsed="false">
      <c r="B4" s="6"/>
      <c r="C4" s="6"/>
    </row>
    <row r="5" customFormat="false" ht="14.65" hidden="false" customHeight="false" outlineLevel="0" collapsed="false">
      <c r="A5" s="1" t="s">
        <v>4</v>
      </c>
      <c r="B5" s="4" t="n">
        <v>3333</v>
      </c>
      <c r="C5" s="4" t="n">
        <v>2222</v>
      </c>
    </row>
    <row r="6" customFormat="false" ht="14.65" hidden="false" customHeight="false" outlineLevel="0" collapsed="false">
      <c r="A6" s="1" t="s">
        <v>5</v>
      </c>
      <c r="B6" s="7" t="n">
        <v>11</v>
      </c>
      <c r="C6" s="7" t="n">
        <v>1</v>
      </c>
    </row>
    <row r="7" customFormat="false" ht="14.65" hidden="false" customHeight="false" outlineLevel="0" collapsed="false">
      <c r="A7" s="1" t="s">
        <v>6</v>
      </c>
      <c r="B7" s="5" t="n">
        <v>0.01</v>
      </c>
      <c r="C7" s="5" t="n">
        <v>0.005</v>
      </c>
    </row>
    <row r="8" customFormat="false" ht="14.65" hidden="false" customHeight="false" outlineLevel="0" collapsed="false">
      <c r="A8" s="1" t="s">
        <v>7</v>
      </c>
      <c r="B8" s="5" t="n">
        <v>1</v>
      </c>
      <c r="C8" s="5" t="n">
        <v>1</v>
      </c>
    </row>
    <row r="9" customFormat="false" ht="4.5" hidden="false" customHeight="true" outlineLevel="0" collapsed="false">
      <c r="B9" s="6"/>
      <c r="C9" s="6"/>
    </row>
    <row r="10" customFormat="false" ht="14.65" hidden="false" customHeight="false" outlineLevel="0" collapsed="false">
      <c r="A10" s="1" t="s">
        <v>8</v>
      </c>
      <c r="B10" s="4" t="n">
        <v>4444</v>
      </c>
      <c r="C10" s="4" t="n">
        <v>1111</v>
      </c>
    </row>
    <row r="11" customFormat="false" ht="14.65" hidden="false" customHeight="false" outlineLevel="0" collapsed="false">
      <c r="A11" s="1" t="s">
        <v>5</v>
      </c>
      <c r="B11" s="7" t="n">
        <v>22</v>
      </c>
      <c r="C11" s="7" t="n">
        <v>33</v>
      </c>
    </row>
    <row r="12" customFormat="false" ht="14.65" hidden="false" customHeight="false" outlineLevel="0" collapsed="false">
      <c r="A12" s="1" t="s">
        <v>6</v>
      </c>
      <c r="B12" s="5" t="n">
        <v>0.01</v>
      </c>
      <c r="C12" s="5" t="n">
        <v>0.005</v>
      </c>
    </row>
    <row r="13" customFormat="false" ht="14.65" hidden="false" customHeight="false" outlineLevel="0" collapsed="false">
      <c r="A13" s="1" t="s">
        <v>7</v>
      </c>
      <c r="B13" s="5" t="n">
        <v>1</v>
      </c>
      <c r="C13" s="5" t="n">
        <v>1</v>
      </c>
    </row>
    <row r="14" customFormat="false" ht="4.5" hidden="false" customHeight="true" outlineLevel="0" collapsed="false">
      <c r="B14" s="6"/>
      <c r="C14" s="6"/>
    </row>
    <row r="15" customFormat="false" ht="14.65" hidden="false" customHeight="false" outlineLevel="0" collapsed="false">
      <c r="A15" s="1" t="s">
        <v>9</v>
      </c>
      <c r="B15" s="8" t="n">
        <v>1111</v>
      </c>
      <c r="C15" s="8" t="n">
        <v>777</v>
      </c>
    </row>
    <row r="16" customFormat="false" ht="14.65" hidden="false" customHeight="false" outlineLevel="0" collapsed="false">
      <c r="A16" s="1" t="s">
        <v>5</v>
      </c>
      <c r="B16" s="7" t="n">
        <v>22</v>
      </c>
      <c r="C16" s="7" t="n">
        <v>5</v>
      </c>
    </row>
    <row r="17" customFormat="false" ht="14.65" hidden="false" customHeight="false" outlineLevel="0" collapsed="false">
      <c r="A17" s="9" t="s">
        <v>6</v>
      </c>
      <c r="B17" s="5" t="n">
        <v>0</v>
      </c>
      <c r="C17" s="5" t="n">
        <v>0</v>
      </c>
    </row>
    <row r="18" customFormat="false" ht="14.65" hidden="false" customHeight="false" outlineLevel="0" collapsed="false">
      <c r="A18" s="9" t="s">
        <v>7</v>
      </c>
      <c r="B18" s="5" t="n">
        <v>1</v>
      </c>
      <c r="C18" s="5" t="n">
        <v>0.91</v>
      </c>
    </row>
    <row r="19" customFormat="false" ht="4.5" hidden="false" customHeight="true" outlineLevel="0" collapsed="false">
      <c r="B19" s="6"/>
      <c r="C19" s="6"/>
    </row>
    <row r="20" customFormat="false" ht="14.65" hidden="false" customHeight="false" outlineLevel="0" collapsed="false">
      <c r="A20" s="1" t="s">
        <v>10</v>
      </c>
      <c r="B20" s="8" t="n">
        <v>999</v>
      </c>
      <c r="C20" s="8" t="n">
        <v>2222</v>
      </c>
    </row>
    <row r="21" customFormat="false" ht="14.65" hidden="false" customHeight="false" outlineLevel="0" collapsed="false">
      <c r="A21" s="1" t="s">
        <v>5</v>
      </c>
      <c r="B21" s="7" t="n">
        <v>11</v>
      </c>
      <c r="C21" s="7" t="n">
        <v>10</v>
      </c>
    </row>
    <row r="22" customFormat="false" ht="14.65" hidden="false" customHeight="false" outlineLevel="0" collapsed="false">
      <c r="A22" s="9" t="s">
        <v>6</v>
      </c>
      <c r="B22" s="5" t="n">
        <v>0</v>
      </c>
      <c r="C22" s="5" t="n">
        <v>0</v>
      </c>
    </row>
    <row r="23" customFormat="false" ht="14.65" hidden="false" customHeight="false" outlineLevel="0" collapsed="false">
      <c r="A23" s="9" t="s">
        <v>7</v>
      </c>
      <c r="B23" s="5" t="n">
        <v>1</v>
      </c>
      <c r="C23" s="5" t="n">
        <v>0.91</v>
      </c>
    </row>
    <row r="24" customFormat="false" ht="4.5" hidden="false" customHeight="true" outlineLevel="0" collapsed="false">
      <c r="B24" s="6"/>
      <c r="C24" s="6"/>
    </row>
    <row r="25" customFormat="false" ht="14.65" hidden="false" customHeight="false" outlineLevel="0" collapsed="false">
      <c r="A25" s="1" t="s">
        <v>11</v>
      </c>
      <c r="B25" s="4" t="n">
        <v>3333</v>
      </c>
      <c r="C25" s="4" t="n">
        <v>4444</v>
      </c>
    </row>
    <row r="26" customFormat="false" ht="14.65" hidden="false" customHeight="false" outlineLevel="0" collapsed="false">
      <c r="A26" s="1" t="s">
        <v>6</v>
      </c>
      <c r="B26" s="5" t="n">
        <v>0.045</v>
      </c>
      <c r="C26" s="5" t="n">
        <v>0.05</v>
      </c>
    </row>
    <row r="27" customFormat="false" ht="4.5" hidden="false" customHeight="true" outlineLevel="0" collapsed="false">
      <c r="B27" s="6"/>
      <c r="C27" s="6"/>
    </row>
    <row r="28" customFormat="false" ht="14.65" hidden="false" customHeight="false" outlineLevel="0" collapsed="false">
      <c r="A28" s="1" t="s">
        <v>12</v>
      </c>
      <c r="B28" s="5" t="n">
        <f aca="false">14.6%+2.5%+3.6%</f>
        <v>0.207</v>
      </c>
      <c r="C28" s="5" t="n">
        <v>0</v>
      </c>
      <c r="D28" s="6"/>
      <c r="E28" s="6"/>
      <c r="F28" s="6"/>
      <c r="G28" s="6"/>
    </row>
    <row r="29" customFormat="false" ht="14.65" hidden="false" customHeight="false" outlineLevel="0" collapsed="false">
      <c r="A29" s="1" t="s">
        <v>6</v>
      </c>
      <c r="B29" s="5" t="n">
        <v>0.01</v>
      </c>
      <c r="C29" s="5" t="n">
        <v>0</v>
      </c>
    </row>
    <row r="30" customFormat="false" ht="14.65" hidden="false" customHeight="false" outlineLevel="0" collapsed="false">
      <c r="A30" s="1" t="s">
        <v>13</v>
      </c>
      <c r="B30" s="4" t="n">
        <v>5512.5</v>
      </c>
      <c r="C30" s="4" t="n">
        <v>5512.5</v>
      </c>
    </row>
    <row r="31" customFormat="false" ht="14.65" hidden="false" customHeight="false" outlineLevel="0" collapsed="false">
      <c r="A31" s="1" t="s">
        <v>6</v>
      </c>
      <c r="B31" s="5" t="n">
        <v>0.01</v>
      </c>
      <c r="C31" s="5" t="n">
        <v>0.01</v>
      </c>
    </row>
    <row r="32" customFormat="false" ht="4.5" hidden="false" customHeight="true" outlineLevel="0" collapsed="false">
      <c r="B32" s="6"/>
      <c r="C32" s="6"/>
    </row>
    <row r="33" customFormat="false" ht="14.65" hidden="false" customHeight="false" outlineLevel="0" collapsed="false">
      <c r="A33" s="9" t="s">
        <v>14</v>
      </c>
      <c r="B33" s="5" t="n">
        <v>0.09</v>
      </c>
      <c r="C33" s="5" t="n">
        <v>0</v>
      </c>
    </row>
    <row r="34" customFormat="false" ht="14.65" hidden="false" customHeight="false" outlineLevel="0" collapsed="false">
      <c r="A34" s="9" t="s">
        <v>15</v>
      </c>
      <c r="B34" s="7" t="n">
        <v>1</v>
      </c>
      <c r="C34" s="7" t="n">
        <v>1</v>
      </c>
    </row>
    <row r="35" customFormat="false" ht="14.65" hidden="false" customHeight="false" outlineLevel="0" collapsed="false">
      <c r="B35" s="6"/>
      <c r="C35" s="6"/>
    </row>
    <row r="36" customFormat="false" ht="14.65" hidden="false" customHeight="false" outlineLevel="0" collapsed="false">
      <c r="A36" s="10" t="s">
        <v>16</v>
      </c>
      <c r="B36" s="11" t="n">
        <v>3333</v>
      </c>
      <c r="C36" s="11" t="n">
        <v>2888</v>
      </c>
      <c r="D36" s="12" t="n">
        <f aca="false">(B36+C36)/2</f>
        <v>3110.5</v>
      </c>
      <c r="E36" s="12"/>
      <c r="F36" s="12"/>
      <c r="G36" s="12"/>
    </row>
    <row r="37" customFormat="false" ht="14.65" hidden="false" customHeight="false" outlineLevel="0" collapsed="false">
      <c r="A37" s="1" t="s">
        <v>17</v>
      </c>
      <c r="B37" s="5" t="n">
        <v>0.025</v>
      </c>
      <c r="C37" s="5" t="n">
        <v>0.035</v>
      </c>
    </row>
    <row r="38" customFormat="false" ht="13.2" hidden="false" customHeight="false" outlineLevel="0" collapsed="false">
      <c r="B38" s="6"/>
      <c r="C38" s="6"/>
    </row>
    <row r="39" customFormat="false" ht="13.2" hidden="false" customHeight="false" outlineLevel="0" collapsed="false">
      <c r="B39" s="6"/>
      <c r="C39" s="6"/>
      <c r="D39" s="13"/>
      <c r="E39" s="14"/>
    </row>
    <row r="40" customFormat="false" ht="13.2" hidden="false" customHeight="false" outlineLevel="0" collapsed="false">
      <c r="A40" s="2"/>
      <c r="B40" s="22"/>
      <c r="C40" s="22"/>
      <c r="D40" s="22"/>
      <c r="E40" s="22"/>
      <c r="F40" s="22"/>
      <c r="G40" s="22"/>
    </row>
    <row r="41" customFormat="false" ht="13.2" hidden="false" customHeight="false" outlineLevel="0" collapsed="false">
      <c r="A41" s="10" t="s">
        <v>18</v>
      </c>
      <c r="B41" s="16" t="s">
        <v>19</v>
      </c>
      <c r="C41" s="16" t="s">
        <v>20</v>
      </c>
      <c r="D41" s="16" t="s">
        <v>21</v>
      </c>
      <c r="E41" s="16" t="s">
        <v>22</v>
      </c>
      <c r="F41" s="16" t="s">
        <v>23</v>
      </c>
      <c r="G41" s="16" t="s">
        <v>24</v>
      </c>
      <c r="H41" s="16" t="s">
        <v>25</v>
      </c>
      <c r="I41" s="16" t="s">
        <v>26</v>
      </c>
      <c r="J41" s="16" t="s">
        <v>27</v>
      </c>
      <c r="K41" s="16" t="s">
        <v>28</v>
      </c>
      <c r="L41" s="16" t="s">
        <v>29</v>
      </c>
      <c r="M41" s="16" t="s">
        <v>30</v>
      </c>
      <c r="N41" s="16" t="s">
        <v>31</v>
      </c>
      <c r="O41" s="16" t="s">
        <v>32</v>
      </c>
      <c r="P41" s="16" t="s">
        <v>33</v>
      </c>
      <c r="Q41" s="16" t="s">
        <v>34</v>
      </c>
      <c r="R41" s="16"/>
      <c r="S41" s="16"/>
    </row>
    <row r="42" customFormat="false" ht="12.8" hidden="false" customHeight="false" outlineLevel="0" collapsed="false">
      <c r="A42" s="17" t="n">
        <v>1</v>
      </c>
      <c r="B42" s="13" t="n">
        <f aca="false">$B$2</f>
        <v>999999</v>
      </c>
      <c r="C42" s="13" t="n">
        <f aca="false">IF((B42-(P42/2))*$B$3&gt;0,(B42-(P42/2))*$B$3,0)</f>
        <v>54390.0555</v>
      </c>
      <c r="D42" s="13" t="n">
        <f aca="false">IF($A42&gt;=B6,B5,0)</f>
        <v>0</v>
      </c>
      <c r="E42" s="13" t="n">
        <f aca="false">IF($A42&gt;=B11,B10,0)</f>
        <v>0</v>
      </c>
      <c r="F42" s="13" t="n">
        <f aca="false">IF($A42&gt;=B16,B15,0)</f>
        <v>0</v>
      </c>
      <c r="G42" s="13" t="n">
        <f aca="false">IF($A42&gt;=B21,B20,0)</f>
        <v>0</v>
      </c>
      <c r="H42" s="13" t="n">
        <f aca="false">$B$25</f>
        <v>3333</v>
      </c>
      <c r="I42" s="13" t="n">
        <f aca="false">MIN(((C42+D42+E42+F42+G42)*$B$28),($B$30*$B$28)*12*$B$34)</f>
        <v>11258.7414885</v>
      </c>
      <c r="J42" s="18" t="n">
        <f aca="false">MAX((MAX((C42-(1000*$B$34)),0))+(D42*$B$8)+(E42*$B$13)+(F42*$B$18)+(G42*$B$23)-H42-I42,0)</f>
        <v>38798.3140115</v>
      </c>
      <c r="K42" s="23" t="n">
        <f aca="false">IF($B$34=1,MAX(ROUNDDOWN(IF($J42&lt;=$C$192,(((($J42-$C$191)/10000)*$D$192)+$E$192)*(($J42-$C$191)/10000),IF($J42&lt;=$C$193,(((($J42-$C$192)/10000)*$D$193)+$E$193)*(($J42-$C$192)/10000)+$F$193,IF($J42&lt;=$C$194,$J42*0.42-$E$194,$J42*0.45-$E$195))),0),0),0)</f>
        <v>6837</v>
      </c>
      <c r="L42" s="23" t="n">
        <f aca="false">IF($B$34=2,MAX(ROUNDDOWN(IF(($J42/2)&lt;=$C$192,((((($J42/2)-$C$191)/10000)*$D$192)+$E$192)*((($J42/2)-$C$191)/10000),IF(($J42/2)&lt;=$C$193,((((($J42/2)-$C$192)/10000)*$D$193)+$E$193)*((($J42/2)-$C$192)/10000)+$F$193,IF(($J42/2)&lt;=$C$194,($J42/2)*0.42-$E$194,($J42/2)*0.45-$E$195))),0),0),0)*$B$34</f>
        <v>0</v>
      </c>
      <c r="M42" s="13" t="n">
        <f aca="false">K42+L42</f>
        <v>6837</v>
      </c>
      <c r="N42" s="13" t="n">
        <f aca="false">IF($B$34=2,IF(M42&gt;1944,M42*0.055,0),IF(M42&gt;972,M42*0.055,0))</f>
        <v>376.035</v>
      </c>
      <c r="O42" s="13" t="n">
        <f aca="false">M42*$B$33</f>
        <v>615.33</v>
      </c>
      <c r="P42" s="13" t="n">
        <f aca="false">B36*12</f>
        <v>39996</v>
      </c>
      <c r="Q42" s="13" t="n">
        <f aca="false">B42+C42+D42+E42+F42+G42-H42-I42-M42-N42-O42-P42</f>
        <v>991972.9490115</v>
      </c>
      <c r="R42" s="16"/>
      <c r="S42" s="16"/>
      <c r="T42" s="13"/>
      <c r="U42" s="13"/>
      <c r="V42" s="13"/>
      <c r="W42" s="13"/>
    </row>
    <row r="43" customFormat="false" ht="12.8" hidden="false" customHeight="false" outlineLevel="0" collapsed="false">
      <c r="A43" s="17" t="n">
        <v>2</v>
      </c>
      <c r="B43" s="13" t="n">
        <f aca="false">Q42</f>
        <v>991972.9490115</v>
      </c>
      <c r="C43" s="13" t="n">
        <f aca="false">IF((B43-(P43/2))*$B$3&gt;0,(B43-(P43/2))*$B$3,0)</f>
        <v>53916.8624451383</v>
      </c>
      <c r="D43" s="13" t="n">
        <f aca="false">IF(D42&gt;0,D42*(1+$B$7),IF(A43=$B$6,$B$5,0))</f>
        <v>0</v>
      </c>
      <c r="E43" s="13" t="n">
        <f aca="false">IF(E42&gt;0,E42*(1+$B$12),IF(A43=$B$11,$B$10,0))</f>
        <v>0</v>
      </c>
      <c r="F43" s="13" t="n">
        <f aca="false">IF(F42&gt;0,F42*(1+$B$17),IF(A43=$B$16,$B$15,0))</f>
        <v>0</v>
      </c>
      <c r="G43" s="13" t="n">
        <f aca="false">IF(G42&gt;0,G42*(1+$B$22),IF(A43=$B$21,$B$20,0))</f>
        <v>0</v>
      </c>
      <c r="H43" s="13" t="n">
        <f aca="false">H42*(1+$B$26)</f>
        <v>3482.985</v>
      </c>
      <c r="I43" s="13" t="n">
        <f aca="false">MIN(((C43+D43+E43+F43+G43)*$B$28*POWER((1+$B$29),A42)),($B$30*$B$28)*12*$B$34*POWER((1+$B$31),A42))</f>
        <v>11272.3984314051</v>
      </c>
      <c r="J43" s="18" t="n">
        <f aca="false">MAX((MAX((C43-(1000*$B$34)),0))+(D43*$B$8)+(E43*$B$13)+(F43*$B$18)+(G43*$B$23)-H43-I43,0)</f>
        <v>38161.4790137332</v>
      </c>
      <c r="K43" s="23" t="n">
        <f aca="false">IF($B$34=1,MAX(ROUNDDOWN(IF($J43&lt;=$C$192,(((($J43-$C$191)/10000)*$D$192)+$E$192)*(($J43-$C$191)/10000),IF($J43&lt;=$C$193,(((($J43-$C$192)/10000)*$D$193)+$E$193)*(($J43-$C$192)/10000)+$F$193,IF($J43&lt;=$C$194,$J43*0.42-$E$194,$J43*0.45-$E$195))),0),0),0)</f>
        <v>6638</v>
      </c>
      <c r="L43" s="23" t="n">
        <f aca="false">IF($B$34=2,MAX(ROUNDDOWN(IF(($J43/2)&lt;=$C$192,((((($J43/2)-$C$191)/10000)*$D$192)+$E$192)*((($J43/2)-$C$191)/10000),IF(($J43/2)&lt;=$C$193,((((($J43/2)-$C$192)/10000)*$D$193)+$E$193)*((($J43/2)-$C$192)/10000)+$F$193,IF(($J43/2)&lt;=$C$194,($J43/2)*0.42-$E$194,($J43/2)*0.45-$E$195))),0),0),0)*$B$34</f>
        <v>0</v>
      </c>
      <c r="M43" s="13" t="n">
        <f aca="false">K43+L43</f>
        <v>6638</v>
      </c>
      <c r="N43" s="13" t="n">
        <f aca="false">IF($B$34=2,IF(M43&gt;1944,M43*0.055,0),IF(M43&gt;972,M43*0.055,0))</f>
        <v>365.09</v>
      </c>
      <c r="O43" s="13" t="n">
        <f aca="false">M43*$B$33</f>
        <v>597.42</v>
      </c>
      <c r="P43" s="13" t="n">
        <f aca="false">P42*(1+$B$37)</f>
        <v>40995.9</v>
      </c>
      <c r="Q43" s="13" t="n">
        <f aca="false">B43+C43+D43+E43+F43+G43-H43-I43-M43-N43-O43-P43</f>
        <v>982538.018025233</v>
      </c>
      <c r="R43" s="16"/>
      <c r="S43" s="16"/>
      <c r="T43" s="13"/>
      <c r="U43" s="13"/>
      <c r="V43" s="13"/>
      <c r="W43" s="13"/>
    </row>
    <row r="44" customFormat="false" ht="12.8" hidden="false" customHeight="false" outlineLevel="0" collapsed="false">
      <c r="A44" s="17" t="n">
        <v>3</v>
      </c>
      <c r="B44" s="13" t="n">
        <f aca="false">Q43</f>
        <v>982538.018025233</v>
      </c>
      <c r="C44" s="13" t="n">
        <f aca="false">IF((B44-(P44/2))*$B$3&gt;0,(B44-(P44/2))*$B$3,0)</f>
        <v>53364.7828697754</v>
      </c>
      <c r="D44" s="13" t="n">
        <f aca="false">IF(D43&gt;0,D43*(1+$B$7),IF(A44=$B$6,$B$5,0))</f>
        <v>0</v>
      </c>
      <c r="E44" s="13" t="n">
        <f aca="false">IF(E43&gt;0,E43*(1+$B$12),IF(A44=$B$11,$B$10,0))</f>
        <v>0</v>
      </c>
      <c r="F44" s="13" t="n">
        <f aca="false">IF(F43&gt;0,F43*(1+$B$17),IF(A44=$B$16,$B$15,0))</f>
        <v>0</v>
      </c>
      <c r="G44" s="13" t="n">
        <f aca="false">IF(G43&gt;0,G43*(1+$B$22),IF(A44=$B$21,$B$20,0))</f>
        <v>0</v>
      </c>
      <c r="H44" s="13" t="n">
        <f aca="false">H43*(1+$B$26)</f>
        <v>3639.719325</v>
      </c>
      <c r="I44" s="13" t="n">
        <f aca="false">MIN(((C44+D44+E44+F44+G44)*$B$28*POWER((1+$B$29),A43)),($B$30*$B$28)*12*$B$34*POWER((1+$B$31),A43))</f>
        <v>11268.5449061298</v>
      </c>
      <c r="J44" s="18" t="n">
        <f aca="false">MAX((MAX((C44-(1000*$B$34)),0))+(D44*$B$8)+(E44*$B$13)+(F44*$B$18)+(G44*$B$23)-H44-I44,0)</f>
        <v>37456.5186386457</v>
      </c>
      <c r="K44" s="23" t="n">
        <f aca="false">IF($B$34=1,MAX(ROUNDDOWN(IF($J44&lt;=$C$192,(((($J44-$C$191)/10000)*$D$192)+$E$192)*(($J44-$C$191)/10000),IF($J44&lt;=$C$193,(((($J44-$C$192)/10000)*$D$193)+$E$193)*(($J44-$C$192)/10000)+$F$193,IF($J44&lt;=$C$194,$J44*0.42-$E$194,$J44*0.45-$E$195))),0),0),0)</f>
        <v>6421</v>
      </c>
      <c r="L44" s="23" t="n">
        <f aca="false">IF($B$34=2,MAX(ROUNDDOWN(IF(($J44/2)&lt;=$C$192,((((($J44/2)-$C$191)/10000)*$D$192)+$E$192)*((($J44/2)-$C$191)/10000),IF(($J44/2)&lt;=$C$193,((((($J44/2)-$C$192)/10000)*$D$193)+$E$193)*((($J44/2)-$C$192)/10000)+$F$193,IF(($J44/2)&lt;=$C$194,($J44/2)*0.42-$E$194,($J44/2)*0.45-$E$195))),0),0),0)*$B$34</f>
        <v>0</v>
      </c>
      <c r="M44" s="13" t="n">
        <f aca="false">K44+L44</f>
        <v>6421</v>
      </c>
      <c r="N44" s="13" t="n">
        <f aca="false">IF($B$34=2,IF(M44&gt;1944,M44*0.055,0),IF(M44&gt;972,M44*0.055,0))</f>
        <v>353.155</v>
      </c>
      <c r="O44" s="13" t="n">
        <f aca="false">M44*$B$33</f>
        <v>577.89</v>
      </c>
      <c r="P44" s="13" t="n">
        <f aca="false">P43*(1+$B$37)</f>
        <v>42020.7975</v>
      </c>
      <c r="Q44" s="13" t="n">
        <f aca="false">B44+C44+D44+E44+F44+G44-H44-I44-M44-N44-O44-P44</f>
        <v>971621.694163879</v>
      </c>
      <c r="R44" s="16"/>
      <c r="S44" s="16"/>
      <c r="T44" s="13"/>
      <c r="U44" s="13"/>
      <c r="V44" s="13"/>
      <c r="W44" s="13"/>
    </row>
    <row r="45" customFormat="false" ht="12.8" hidden="false" customHeight="false" outlineLevel="0" collapsed="false">
      <c r="A45" s="17" t="n">
        <v>4</v>
      </c>
      <c r="B45" s="13" t="n">
        <f aca="false">Q44</f>
        <v>971621.694163879</v>
      </c>
      <c r="C45" s="13" t="n">
        <f aca="false">IF((B45-(P45/2))*$B$3&gt;0,(B45-(P45/2))*$B$3,0)</f>
        <v>52729.7749672047</v>
      </c>
      <c r="D45" s="13" t="n">
        <f aca="false">IF(D44&gt;0,D44*(1+$B$7),IF(A45=$B$6,$B$5,0))</f>
        <v>0</v>
      </c>
      <c r="E45" s="13" t="n">
        <f aca="false">IF(E44&gt;0,E44*(1+$B$12),IF(A45=$B$11,$B$10,0))</f>
        <v>0</v>
      </c>
      <c r="F45" s="13" t="n">
        <f aca="false">IF(F44&gt;0,F44*(1+$B$17),IF(A45=$B$16,$B$15,0))</f>
        <v>0</v>
      </c>
      <c r="G45" s="13" t="n">
        <f aca="false">IF(G44&gt;0,G44*(1+$B$22),IF(A45=$B$21,$B$20,0))</f>
        <v>0</v>
      </c>
      <c r="H45" s="13" t="n">
        <f aca="false">H44*(1+$B$26)</f>
        <v>3803.506694625</v>
      </c>
      <c r="I45" s="13" t="n">
        <f aca="false">MIN(((C45+D45+E45+F45+G45)*$B$28*POWER((1+$B$29),A44)),($B$30*$B$28)*12*$B$34*POWER((1+$B$31),A44))</f>
        <v>11245.8007548466</v>
      </c>
      <c r="J45" s="18" t="n">
        <f aca="false">MAX((MAX((C45-(1000*$B$34)),0))+(D45*$B$8)+(E45*$B$13)+(F45*$B$18)+(G45*$B$23)-H45-I45,0)</f>
        <v>36680.4675177331</v>
      </c>
      <c r="K45" s="23" t="n">
        <f aca="false">IF($B$34=1,MAX(ROUNDDOWN(IF($J45&lt;=$C$192,(((($J45-$C$191)/10000)*$D$192)+$E$192)*(($J45-$C$191)/10000),IF($J45&lt;=$C$193,(((($J45-$C$192)/10000)*$D$193)+$E$193)*(($J45-$C$192)/10000)+$F$193,IF($J45&lt;=$C$194,$J45*0.42-$E$194,$J45*0.45-$E$195))),0),0),0)</f>
        <v>6183</v>
      </c>
      <c r="L45" s="23" t="n">
        <f aca="false">IF($B$34=2,MAX(ROUNDDOWN(IF(($J45/2)&lt;=$C$192,((((($J45/2)-$C$191)/10000)*$D$192)+$E$192)*((($J45/2)-$C$191)/10000),IF(($J45/2)&lt;=$C$193,((((($J45/2)-$C$192)/10000)*$D$193)+$E$193)*((($J45/2)-$C$192)/10000)+$F$193,IF(($J45/2)&lt;=$C$194,($J45/2)*0.42-$E$194,($J45/2)*0.45-$E$195))),0),0),0)*$B$34</f>
        <v>0</v>
      </c>
      <c r="M45" s="13" t="n">
        <f aca="false">K45+L45</f>
        <v>6183</v>
      </c>
      <c r="N45" s="13" t="n">
        <f aca="false">IF($B$34=2,IF(M45&gt;1944,M45*0.055,0),IF(M45&gt;972,M45*0.055,0))</f>
        <v>340.065</v>
      </c>
      <c r="O45" s="13" t="n">
        <f aca="false">M45*$B$33</f>
        <v>556.47</v>
      </c>
      <c r="P45" s="13" t="n">
        <f aca="false">P44*(1+$B$37)</f>
        <v>43071.3174375</v>
      </c>
      <c r="Q45" s="13" t="n">
        <f aca="false">B45+C45+D45+E45+F45+G45-H45-I45-M45-N45-O45-P45</f>
        <v>959151.309244112</v>
      </c>
      <c r="R45" s="16"/>
      <c r="S45" s="16"/>
      <c r="T45" s="13"/>
      <c r="U45" s="13"/>
      <c r="V45" s="13"/>
      <c r="W45" s="13"/>
    </row>
    <row r="46" customFormat="false" ht="12.8" hidden="false" customHeight="false" outlineLevel="0" collapsed="false">
      <c r="A46" s="17" t="n">
        <v>5</v>
      </c>
      <c r="B46" s="13" t="n">
        <f aca="false">Q45</f>
        <v>959151.309244112</v>
      </c>
      <c r="C46" s="13" t="n">
        <f aca="false">IF((B46-(P46/2))*$B$3&gt;0,(B46-(P46/2))*$B$3,0)</f>
        <v>52007.7878776853</v>
      </c>
      <c r="D46" s="13" t="n">
        <f aca="false">IF(D45&gt;0,D45*(1+$B$7),IF(A46=$B$6,$B$5,0))</f>
        <v>0</v>
      </c>
      <c r="E46" s="13" t="n">
        <f aca="false">IF(E45&gt;0,E45*(1+$B$12),IF(A46=$B$11,$B$10,0))</f>
        <v>0</v>
      </c>
      <c r="F46" s="13" t="n">
        <f aca="false">IF(F45&gt;0,F45*(1+$B$17),IF(A46=$B$16,$B$15,0))</f>
        <v>0</v>
      </c>
      <c r="G46" s="13" t="n">
        <f aca="false">IF(G45&gt;0,G45*(1+$B$22),IF(A46=$B$21,$B$20,0))</f>
        <v>0</v>
      </c>
      <c r="H46" s="13" t="n">
        <f aca="false">H45*(1+$B$26)</f>
        <v>3974.66449588312</v>
      </c>
      <c r="I46" s="13" t="n">
        <f aca="false">MIN(((C46+D46+E46+F46+G46)*$B$28*POWER((1+$B$29),A45)),($B$30*$B$28)*12*$B$34*POWER((1+$B$31),A45))</f>
        <v>11202.739111667</v>
      </c>
      <c r="J46" s="18" t="n">
        <f aca="false">MAX((MAX((C46-(1000*$B$34)),0))+(D46*$B$8)+(E46*$B$13)+(F46*$B$18)+(G46*$B$23)-H46-I46,0)</f>
        <v>35830.3842701352</v>
      </c>
      <c r="K46" s="23" t="n">
        <f aca="false">IF($B$34=1,MAX(ROUNDDOWN(IF($J46&lt;=$C$192,(((($J46-$C$191)/10000)*$D$192)+$E$192)*(($J46-$C$191)/10000),IF($J46&lt;=$C$193,(((($J46-$C$192)/10000)*$D$193)+$E$193)*(($J46-$C$192)/10000)+$F$193,IF($J46&lt;=$C$194,$J46*0.42-$E$194,$J46*0.45-$E$195))),0),0),0)</f>
        <v>5924</v>
      </c>
      <c r="L46" s="23" t="n">
        <f aca="false">IF($B$34=2,MAX(ROUNDDOWN(IF(($J46/2)&lt;=$C$192,((((($J46/2)-$C$191)/10000)*$D$192)+$E$192)*((($J46/2)-$C$191)/10000),IF(($J46/2)&lt;=$C$193,((((($J46/2)-$C$192)/10000)*$D$193)+$E$193)*((($J46/2)-$C$192)/10000)+$F$193,IF(($J46/2)&lt;=$C$194,($J46/2)*0.42-$E$194,($J46/2)*0.45-$E$195))),0),0),0)*$B$34</f>
        <v>0</v>
      </c>
      <c r="M46" s="13" t="n">
        <f aca="false">K46+L46</f>
        <v>5924</v>
      </c>
      <c r="N46" s="13" t="n">
        <f aca="false">IF($B$34=2,IF(M46&gt;1944,M46*0.055,0),IF(M46&gt;972,M46*0.055,0))</f>
        <v>325.82</v>
      </c>
      <c r="O46" s="13" t="n">
        <f aca="false">M46*$B$33</f>
        <v>533.16</v>
      </c>
      <c r="P46" s="13" t="n">
        <f aca="false">P45*(1+$B$37)</f>
        <v>44148.1003734375</v>
      </c>
      <c r="Q46" s="13" t="n">
        <f aca="false">B46+C46+D46+E46+F46+G46-H46-I46-M46-N46-O46-P46</f>
        <v>945050.61314081</v>
      </c>
      <c r="R46" s="16"/>
      <c r="S46" s="16"/>
      <c r="T46" s="13"/>
      <c r="U46" s="13"/>
      <c r="V46" s="13"/>
      <c r="W46" s="13"/>
    </row>
    <row r="47" customFormat="false" ht="12.8" hidden="false" customHeight="false" outlineLevel="0" collapsed="false">
      <c r="A47" s="17" t="n">
        <v>6</v>
      </c>
      <c r="B47" s="13" t="n">
        <f aca="false">Q46</f>
        <v>945050.61314081</v>
      </c>
      <c r="C47" s="13" t="n">
        <f aca="false">IF((B47-(P47/2))*$B$3&gt;0,(B47-(P47/2))*$B$3,0)</f>
        <v>51194.571499318</v>
      </c>
      <c r="D47" s="13" t="n">
        <f aca="false">IF(D46&gt;0,D46*(1+$B$7),IF(A47=$B$6,$B$5,0))</f>
        <v>0</v>
      </c>
      <c r="E47" s="13" t="n">
        <f aca="false">IF(E46&gt;0,E46*(1+$B$12),IF(A47=$B$11,$B$10,0))</f>
        <v>0</v>
      </c>
      <c r="F47" s="13" t="n">
        <f aca="false">IF(F46&gt;0,F46*(1+$B$17),IF(A47=$B$16,$B$15,0))</f>
        <v>0</v>
      </c>
      <c r="G47" s="13" t="n">
        <f aca="false">IF(G46&gt;0,G46*(1+$B$22),IF(A47=$B$21,$B$20,0))</f>
        <v>0</v>
      </c>
      <c r="H47" s="13" t="n">
        <f aca="false">H46*(1+$B$26)</f>
        <v>4153.52439819787</v>
      </c>
      <c r="I47" s="13" t="n">
        <f aca="false">MIN(((C47+D47+E47+F47+G47)*$B$28*POWER((1+$B$29),A46)),($B$30*$B$28)*12*$B$34*POWER((1+$B$31),A46))</f>
        <v>11137.8438953637</v>
      </c>
      <c r="J47" s="18" t="n">
        <f aca="false">MAX((MAX((C47-(1000*$B$34)),0))+(D47*$B$8)+(E47*$B$13)+(F47*$B$18)+(G47*$B$23)-H47-I47,0)</f>
        <v>34903.2032057564</v>
      </c>
      <c r="K47" s="23" t="n">
        <f aca="false">IF($B$34=1,MAX(ROUNDDOWN(IF($J47&lt;=$C$192,(((($J47-$C$191)/10000)*$D$192)+$E$192)*(($J47-$C$191)/10000),IF($J47&lt;=$C$193,(((($J47-$C$192)/10000)*$D$193)+$E$193)*(($J47-$C$192)/10000)+$F$193,IF($J47&lt;=$C$194,$J47*0.42-$E$194,$J47*0.45-$E$195))),0),0),0)</f>
        <v>5646</v>
      </c>
      <c r="L47" s="23" t="n">
        <f aca="false">IF($B$34=2,MAX(ROUNDDOWN(IF(($J47/2)&lt;=$C$192,((((($J47/2)-$C$191)/10000)*$D$192)+$E$192)*((($J47/2)-$C$191)/10000),IF(($J47/2)&lt;=$C$193,((((($J47/2)-$C$192)/10000)*$D$193)+$E$193)*((($J47/2)-$C$192)/10000)+$F$193,IF(($J47/2)&lt;=$C$194,($J47/2)*0.42-$E$194,($J47/2)*0.45-$E$195))),0),0),0)*$B$34</f>
        <v>0</v>
      </c>
      <c r="M47" s="13" t="n">
        <f aca="false">K47+L47</f>
        <v>5646</v>
      </c>
      <c r="N47" s="13" t="n">
        <f aca="false">IF($B$34=2,IF(M47&gt;1944,M47*0.055,0),IF(M47&gt;972,M47*0.055,0))</f>
        <v>310.53</v>
      </c>
      <c r="O47" s="13" t="n">
        <f aca="false">M47*$B$33</f>
        <v>508.14</v>
      </c>
      <c r="P47" s="13" t="n">
        <f aca="false">P46*(1+$B$37)</f>
        <v>45251.8028827734</v>
      </c>
      <c r="Q47" s="13" t="n">
        <f aca="false">B47+C47+D47+E47+F47+G47-H47-I47-M47-N47-O47-P47</f>
        <v>929237.343463793</v>
      </c>
      <c r="R47" s="16"/>
      <c r="S47" s="16"/>
      <c r="T47" s="13"/>
      <c r="U47" s="13"/>
      <c r="V47" s="13"/>
      <c r="W47" s="13"/>
    </row>
    <row r="48" customFormat="false" ht="12.8" hidden="false" customHeight="false" outlineLevel="0" collapsed="false">
      <c r="A48" s="17" t="n">
        <v>7</v>
      </c>
      <c r="B48" s="13" t="n">
        <f aca="false">Q47</f>
        <v>929237.343463793</v>
      </c>
      <c r="C48" s="13" t="n">
        <f aca="false">IF((B48-(P48/2))*$B$3&gt;0,(B48-(P48/2))*$B$3,0)</f>
        <v>50285.5415939936</v>
      </c>
      <c r="D48" s="13" t="n">
        <f aca="false">IF(D47&gt;0,D47*(1+$B$7),IF(A48=$B$6,$B$5,0))</f>
        <v>0</v>
      </c>
      <c r="E48" s="13" t="n">
        <f aca="false">IF(E47&gt;0,E47*(1+$B$12),IF(A48=$B$11,$B$10,0))</f>
        <v>0</v>
      </c>
      <c r="F48" s="13" t="n">
        <f aca="false">IF(F47&gt;0,F47*(1+$B$17),IF(A48=$B$16,$B$15,0))</f>
        <v>0</v>
      </c>
      <c r="G48" s="13" t="n">
        <f aca="false">IF(G47&gt;0,G47*(1+$B$22),IF(A48=$B$21,$B$20,0))</f>
        <v>0</v>
      </c>
      <c r="H48" s="13" t="n">
        <f aca="false">H47*(1+$B$26)</f>
        <v>4340.43299611677</v>
      </c>
      <c r="I48" s="13" t="n">
        <f aca="false">MIN(((C48+D48+E48+F48+G48)*$B$28*POWER((1+$B$29),A47)),($B$30*$B$28)*12*$B$34*POWER((1+$B$31),A47))</f>
        <v>11049.4769469832</v>
      </c>
      <c r="J48" s="18" t="n">
        <f aca="false">MAX((MAX((C48-(1000*$B$34)),0))+(D48*$B$8)+(E48*$B$13)+(F48*$B$18)+(G48*$B$23)-H48-I48,0)</f>
        <v>33895.6316508937</v>
      </c>
      <c r="K48" s="23" t="n">
        <f aca="false">IF($B$34=1,MAX(ROUNDDOWN(IF($J48&lt;=$C$192,(((($J48-$C$191)/10000)*$D$192)+$E$192)*(($J48-$C$191)/10000),IF($J48&lt;=$C$193,(((($J48-$C$192)/10000)*$D$193)+$E$193)*(($J48-$C$192)/10000)+$F$193,IF($J48&lt;=$C$194,$J48*0.42-$E$194,$J48*0.45-$E$195))),0),0),0)</f>
        <v>5346</v>
      </c>
      <c r="L48" s="23" t="n">
        <f aca="false">IF($B$34=2,MAX(ROUNDDOWN(IF(($J48/2)&lt;=$C$192,((((($J48/2)-$C$191)/10000)*$D$192)+$E$192)*((($J48/2)-$C$191)/10000),IF(($J48/2)&lt;=$C$193,((((($J48/2)-$C$192)/10000)*$D$193)+$E$193)*((($J48/2)-$C$192)/10000)+$F$193,IF(($J48/2)&lt;=$C$194,($J48/2)*0.42-$E$194,($J48/2)*0.45-$E$195))),0),0),0)*$B$34</f>
        <v>0</v>
      </c>
      <c r="M48" s="13" t="n">
        <f aca="false">K48+L48</f>
        <v>5346</v>
      </c>
      <c r="N48" s="13" t="n">
        <f aca="false">IF($B$34=2,IF(M48&gt;1944,M48*0.055,0),IF(M48&gt;972,M48*0.055,0))</f>
        <v>294.03</v>
      </c>
      <c r="O48" s="13" t="n">
        <f aca="false">M48*$B$33</f>
        <v>481.14</v>
      </c>
      <c r="P48" s="13" t="n">
        <f aca="false">P47*(1+$B$37)</f>
        <v>46383.0979548428</v>
      </c>
      <c r="Q48" s="13" t="n">
        <f aca="false">B48+C48+D48+E48+F48+G48-H48-I48-M48-N48-O48-P48</f>
        <v>911628.707159843</v>
      </c>
      <c r="R48" s="16"/>
      <c r="S48" s="16"/>
      <c r="T48" s="13"/>
      <c r="U48" s="13"/>
      <c r="V48" s="13"/>
      <c r="W48" s="13"/>
    </row>
    <row r="49" customFormat="false" ht="12.8" hidden="false" customHeight="false" outlineLevel="0" collapsed="false">
      <c r="A49" s="17" t="n">
        <v>8</v>
      </c>
      <c r="B49" s="13" t="n">
        <f aca="false">Q48</f>
        <v>911628.707159843</v>
      </c>
      <c r="C49" s="13" t="n">
        <f aca="false">IF((B49-(P49/2))*$B$3&gt;0,(B49-(P49/2))*$B$3,0)</f>
        <v>49276.0840049183</v>
      </c>
      <c r="D49" s="13" t="n">
        <f aca="false">IF(D48&gt;0,D48*(1+$B$7),IF(A49=$B$6,$B$5,0))</f>
        <v>0</v>
      </c>
      <c r="E49" s="13" t="n">
        <f aca="false">IF(E48&gt;0,E48*(1+$B$12),IF(A49=$B$11,$B$10,0))</f>
        <v>0</v>
      </c>
      <c r="F49" s="13" t="n">
        <f aca="false">IF(F48&gt;0,F48*(1+$B$17),IF(A49=$B$16,$B$15,0))</f>
        <v>0</v>
      </c>
      <c r="G49" s="13" t="n">
        <f aca="false">IF(G48&gt;0,G48*(1+$B$22),IF(A49=$B$21,$B$20,0))</f>
        <v>0</v>
      </c>
      <c r="H49" s="13" t="n">
        <f aca="false">H48*(1+$B$26)</f>
        <v>4535.75248094202</v>
      </c>
      <c r="I49" s="13" t="n">
        <f aca="false">MIN(((C49+D49+E49+F49+G49)*$B$28*POWER((1+$B$29),A48)),($B$30*$B$28)*12*$B$34*POWER((1+$B$31),A48))</f>
        <v>10935.940756739</v>
      </c>
      <c r="J49" s="18" t="n">
        <f aca="false">MAX((MAX((C49-(1000*$B$34)),0))+(D49*$B$8)+(E49*$B$13)+(F49*$B$18)+(G49*$B$23)-H49-I49,0)</f>
        <v>32804.3907672372</v>
      </c>
      <c r="K49" s="23" t="n">
        <f aca="false">IF($B$34=1,MAX(ROUNDDOWN(IF($J49&lt;=$C$192,(((($J49-$C$191)/10000)*$D$192)+$E$192)*(($J49-$C$191)/10000),IF($J49&lt;=$C$193,(((($J49-$C$192)/10000)*$D$193)+$E$193)*(($J49-$C$192)/10000)+$F$193,IF($J49&lt;=$C$194,$J49*0.42-$E$194,$J49*0.45-$E$195))),0),0),0)</f>
        <v>5026</v>
      </c>
      <c r="L49" s="23" t="n">
        <f aca="false">IF($B$34=2,MAX(ROUNDDOWN(IF(($J49/2)&lt;=$C$192,((((($J49/2)-$C$191)/10000)*$D$192)+$E$192)*((($J49/2)-$C$191)/10000),IF(($J49/2)&lt;=$C$193,((((($J49/2)-$C$192)/10000)*$D$193)+$E$193)*((($J49/2)-$C$192)/10000)+$F$193,IF(($J49/2)&lt;=$C$194,($J49/2)*0.42-$E$194,($J49/2)*0.45-$E$195))),0),0),0)*$B$34</f>
        <v>0</v>
      </c>
      <c r="M49" s="13" t="n">
        <f aca="false">K49+L49</f>
        <v>5026</v>
      </c>
      <c r="N49" s="13" t="n">
        <f aca="false">IF($B$34=2,IF(M49&gt;1944,M49*0.055,0),IF(M49&gt;972,M49*0.055,0))</f>
        <v>276.43</v>
      </c>
      <c r="O49" s="13" t="n">
        <f aca="false">M49*$B$33</f>
        <v>452.34</v>
      </c>
      <c r="P49" s="13" t="n">
        <f aca="false">P48*(1+$B$37)</f>
        <v>47542.6754037138</v>
      </c>
      <c r="Q49" s="13" t="n">
        <f aca="false">B49+C49+D49+E49+F49+G49-H49-I49-M49-N49-O49-P49</f>
        <v>892135.652523367</v>
      </c>
      <c r="R49" s="16"/>
      <c r="S49" s="16"/>
      <c r="T49" s="13"/>
      <c r="U49" s="13"/>
      <c r="V49" s="13"/>
      <c r="W49" s="13"/>
    </row>
    <row r="50" customFormat="false" ht="12.8" hidden="false" customHeight="false" outlineLevel="0" collapsed="false">
      <c r="A50" s="17" t="n">
        <v>9</v>
      </c>
      <c r="B50" s="13" t="n">
        <f aca="false">Q49</f>
        <v>892135.652523367</v>
      </c>
      <c r="C50" s="13" t="n">
        <f aca="false">IF((B50-(P50/2))*$B$3&gt;0,(B50-(P50/2))*$B$3,0)</f>
        <v>48161.2367415325</v>
      </c>
      <c r="D50" s="13" t="n">
        <f aca="false">IF(D49&gt;0,D49*(1+$B$7),IF(A50=$B$6,$B$5,0))</f>
        <v>0</v>
      </c>
      <c r="E50" s="13" t="n">
        <f aca="false">IF(E49&gt;0,E49*(1+$B$12),IF(A50=$B$11,$B$10,0))</f>
        <v>0</v>
      </c>
      <c r="F50" s="13" t="n">
        <f aca="false">IF(F49&gt;0,F49*(1+$B$17),IF(A50=$B$16,$B$15,0))</f>
        <v>0</v>
      </c>
      <c r="G50" s="13" t="n">
        <f aca="false">IF(G49&gt;0,G49*(1+$B$22),IF(A50=$B$21,$B$20,0))</f>
        <v>0</v>
      </c>
      <c r="H50" s="13" t="n">
        <f aca="false">H49*(1+$B$26)</f>
        <v>4739.86134258441</v>
      </c>
      <c r="I50" s="13" t="n">
        <f aca="false">MIN(((C50+D50+E50+F50+G50)*$B$28*POWER((1+$B$29),A49)),($B$30*$B$28)*12*$B$34*POWER((1+$B$31),A49))</f>
        <v>10795.4056584804</v>
      </c>
      <c r="J50" s="18" t="n">
        <f aca="false">MAX((MAX((C50-(1000*$B$34)),0))+(D50*$B$8)+(E50*$B$13)+(F50*$B$18)+(G50*$B$23)-H50-I50,0)</f>
        <v>31625.9697404677</v>
      </c>
      <c r="K50" s="23" t="n">
        <f aca="false">IF($B$34=1,MAX(ROUNDDOWN(IF($J50&lt;=$C$192,(((($J50-$C$191)/10000)*$D$192)+$E$192)*(($J50-$C$191)/10000),IF($J50&lt;=$C$193,(((($J50-$C$192)/10000)*$D$193)+$E$193)*(($J50-$C$192)/10000)+$F$193,IF($J50&lt;=$C$194,$J50*0.42-$E$194,$J50*0.45-$E$195))),0),0),0)</f>
        <v>4684</v>
      </c>
      <c r="L50" s="23" t="n">
        <f aca="false">IF($B$34=2,MAX(ROUNDDOWN(IF(($J50/2)&lt;=$C$192,((((($J50/2)-$C$191)/10000)*$D$192)+$E$192)*((($J50/2)-$C$191)/10000),IF(($J50/2)&lt;=$C$193,((((($J50/2)-$C$192)/10000)*$D$193)+$E$193)*((($J50/2)-$C$192)/10000)+$F$193,IF(($J50/2)&lt;=$C$194,($J50/2)*0.42-$E$194,($J50/2)*0.45-$E$195))),0),0),0)*$B$34</f>
        <v>0</v>
      </c>
      <c r="M50" s="13" t="n">
        <f aca="false">K50+L50</f>
        <v>4684</v>
      </c>
      <c r="N50" s="13" t="n">
        <f aca="false">IF($B$34=2,IF(M50&gt;1944,M50*0.055,0),IF(M50&gt;972,M50*0.055,0))</f>
        <v>257.62</v>
      </c>
      <c r="O50" s="13" t="n">
        <f aca="false">M50*$B$33</f>
        <v>421.56</v>
      </c>
      <c r="P50" s="13" t="n">
        <f aca="false">P49*(1+$B$37)</f>
        <v>48731.2422888067</v>
      </c>
      <c r="Q50" s="13" t="n">
        <f aca="false">B50+C50+D50+E50+F50+G50-H50-I50-M50-N50-O50-P50</f>
        <v>870667.199975028</v>
      </c>
      <c r="R50" s="16"/>
      <c r="S50" s="16"/>
      <c r="T50" s="13"/>
      <c r="U50" s="13"/>
      <c r="V50" s="13"/>
      <c r="W50" s="13"/>
    </row>
    <row r="51" customFormat="false" ht="12.8" hidden="false" customHeight="false" outlineLevel="0" collapsed="false">
      <c r="A51" s="17" t="n">
        <v>10</v>
      </c>
      <c r="B51" s="13" t="n">
        <f aca="false">Q50</f>
        <v>870667.199975028</v>
      </c>
      <c r="C51" s="13" t="n">
        <f aca="false">IF((B51-(P51/2))*$B$3&gt;0,(B51-(P51/2))*$B$3,0)</f>
        <v>46935.9303257618</v>
      </c>
      <c r="D51" s="13" t="n">
        <f aca="false">IF(D50&gt;0,D50*(1+$B$7),IF(A51=$B$6,$B$5,0))</f>
        <v>0</v>
      </c>
      <c r="E51" s="13" t="n">
        <f aca="false">IF(E50&gt;0,E50*(1+$B$12),IF(A51=$B$11,$B$10,0))</f>
        <v>0</v>
      </c>
      <c r="F51" s="13" t="n">
        <f aca="false">IF(F50&gt;0,F50*(1+$B$17),IF(A51=$B$16,$B$15,0))</f>
        <v>0</v>
      </c>
      <c r="G51" s="13" t="n">
        <f aca="false">IF(G50&gt;0,G50*(1+$B$22),IF(A51=$B$21,$B$20,0))</f>
        <v>0</v>
      </c>
      <c r="H51" s="13" t="n">
        <f aca="false">H50*(1+$B$26)</f>
        <v>4953.15510300071</v>
      </c>
      <c r="I51" s="13" t="n">
        <f aca="false">MIN(((C51+D51+E51+F51+G51)*$B$28*POWER((1+$B$29),A50)),($B$30*$B$28)*12*$B$34*POWER((1+$B$31),A50))</f>
        <v>10625.9591017042</v>
      </c>
      <c r="J51" s="18" t="n">
        <f aca="false">MAX((MAX((C51-(1000*$B$34)),0))+(D51*$B$8)+(E51*$B$13)+(F51*$B$18)+(G51*$B$23)-H51-I51,0)</f>
        <v>30356.8161210569</v>
      </c>
      <c r="K51" s="23" t="n">
        <f aca="false">IF($B$34=1,MAX(ROUNDDOWN(IF($J51&lt;=$C$192,(((($J51-$C$191)/10000)*$D$192)+$E$192)*(($J51-$C$191)/10000),IF($J51&lt;=$C$193,(((($J51-$C$192)/10000)*$D$193)+$E$193)*(($J51-$C$192)/10000)+$F$193,IF($J51&lt;=$C$194,$J51*0.42-$E$194,$J51*0.45-$E$195))),0),0),0)</f>
        <v>4322</v>
      </c>
      <c r="L51" s="23" t="n">
        <f aca="false">IF($B$34=2,MAX(ROUNDDOWN(IF(($J51/2)&lt;=$C$192,((((($J51/2)-$C$191)/10000)*$D$192)+$E$192)*((($J51/2)-$C$191)/10000),IF(($J51/2)&lt;=$C$193,((((($J51/2)-$C$192)/10000)*$D$193)+$E$193)*((($J51/2)-$C$192)/10000)+$F$193,IF(($J51/2)&lt;=$C$194,($J51/2)*0.42-$E$194,($J51/2)*0.45-$E$195))),0),0),0)*$B$34</f>
        <v>0</v>
      </c>
      <c r="M51" s="13" t="n">
        <f aca="false">K51+L51</f>
        <v>4322</v>
      </c>
      <c r="N51" s="13" t="n">
        <f aca="false">IF($B$34=2,IF(M51&gt;1944,M51*0.055,0),IF(M51&gt;972,M51*0.055,0))</f>
        <v>237.71</v>
      </c>
      <c r="O51" s="13" t="n">
        <f aca="false">M51*$B$33</f>
        <v>388.98</v>
      </c>
      <c r="P51" s="13" t="n">
        <f aca="false">P50*(1+$B$37)</f>
        <v>49949.5233460268</v>
      </c>
      <c r="Q51" s="13" t="n">
        <f aca="false">B51+C51+D51+E51+F51+G51-H51-I51-M51-N51-O51-P51</f>
        <v>847125.802750058</v>
      </c>
      <c r="R51" s="16"/>
      <c r="S51" s="16"/>
      <c r="T51" s="13"/>
      <c r="U51" s="13"/>
      <c r="V51" s="13"/>
      <c r="W51" s="13"/>
    </row>
    <row r="52" customFormat="false" ht="12.8" hidden="false" customHeight="false" outlineLevel="0" collapsed="false">
      <c r="A52" s="17" t="n">
        <v>11</v>
      </c>
      <c r="B52" s="13" t="n">
        <f aca="false">Q51</f>
        <v>847125.802750058</v>
      </c>
      <c r="C52" s="13" t="n">
        <f aca="false">IF((B52-(P52/2))*$B$3&gt;0,(B52-(P52/2))*$B$3,0)</f>
        <v>45594.7302979547</v>
      </c>
      <c r="D52" s="13" t="n">
        <f aca="false">IF(D51&gt;0,D51*(1+$B$7),IF(A52=$B$6,$B$5,0))</f>
        <v>3333</v>
      </c>
      <c r="E52" s="13" t="n">
        <f aca="false">IF(E51&gt;0,E51*(1+$B$12),IF(A52=$B$11,$B$10,0))</f>
        <v>0</v>
      </c>
      <c r="F52" s="13" t="n">
        <f aca="false">IF(F51&gt;0,F51*(1+$B$17),IF(A52=$B$16,$B$15,0))</f>
        <v>0</v>
      </c>
      <c r="G52" s="13" t="n">
        <f aca="false">IF(G51&gt;0,G51*(1+$B$22),IF(A52=$B$21,$B$20,0))</f>
        <v>999</v>
      </c>
      <c r="H52" s="13" t="n">
        <f aca="false">H51*(1+$B$26)</f>
        <v>5176.04708263574</v>
      </c>
      <c r="I52" s="13" t="n">
        <f aca="false">MIN(((C52+D52+E52+F52+G52)*$B$28*POWER((1+$B$29),A51)),($B$30*$B$28)*12*$B$34*POWER((1+$B$31),A51))</f>
        <v>11416.0853838676</v>
      </c>
      <c r="J52" s="18" t="n">
        <f aca="false">MAX((MAX((C52-(1000*$B$34)),0))+(D52*$B$8)+(E52*$B$13)+(F52*$B$18)+(G52*$B$23)-H52-I52,0)</f>
        <v>32334.5978314513</v>
      </c>
      <c r="K52" s="23" t="n">
        <f aca="false">IF($B$34=1,MAX(ROUNDDOWN(IF($J52&lt;=$C$192,(((($J52-$C$191)/10000)*$D$192)+$E$192)*(($J52-$C$191)/10000),IF($J52&lt;=$C$193,(((($J52-$C$192)/10000)*$D$193)+$E$193)*(($J52-$C$192)/10000)+$F$193,IF($J52&lt;=$C$194,$J52*0.42-$E$194,$J52*0.45-$E$195))),0),0),0)</f>
        <v>4889</v>
      </c>
      <c r="L52" s="23" t="n">
        <f aca="false">IF($B$34=2,MAX(ROUNDDOWN(IF(($J52/2)&lt;=$C$192,((((($J52/2)-$C$191)/10000)*$D$192)+$E$192)*((($J52/2)-$C$191)/10000),IF(($J52/2)&lt;=$C$193,((((($J52/2)-$C$192)/10000)*$D$193)+$E$193)*((($J52/2)-$C$192)/10000)+$F$193,IF(($J52/2)&lt;=$C$194,($J52/2)*0.42-$E$194,($J52/2)*0.45-$E$195))),0),0),0)*$B$34</f>
        <v>0</v>
      </c>
      <c r="M52" s="13" t="n">
        <f aca="false">K52+L52</f>
        <v>4889</v>
      </c>
      <c r="N52" s="13" t="n">
        <f aca="false">IF($B$34=2,IF(M52&gt;1944,M52*0.055,0),IF(M52&gt;972,M52*0.055,0))</f>
        <v>268.895</v>
      </c>
      <c r="O52" s="13" t="n">
        <f aca="false">M52*$B$33</f>
        <v>440.01</v>
      </c>
      <c r="P52" s="13" t="n">
        <f aca="false">P51*(1+$B$37)</f>
        <v>51198.2614296775</v>
      </c>
      <c r="Q52" s="13" t="n">
        <f aca="false">B52+C52+D52+E52+F52+G52-H52-I52-M52-N52-O52-P52</f>
        <v>823664.234151832</v>
      </c>
      <c r="R52" s="16"/>
      <c r="S52" s="16"/>
      <c r="T52" s="13"/>
      <c r="U52" s="13"/>
      <c r="V52" s="13"/>
      <c r="W52" s="13"/>
    </row>
    <row r="53" customFormat="false" ht="12.8" hidden="false" customHeight="false" outlineLevel="0" collapsed="false">
      <c r="A53" s="17" t="n">
        <v>12</v>
      </c>
      <c r="B53" s="13" t="n">
        <f aca="false">Q52</f>
        <v>823664.234151832</v>
      </c>
      <c r="C53" s="13" t="n">
        <f aca="false">IF((B53-(P53/2))*$B$3&gt;0,(B53-(P53/2))*$B$3,0)</f>
        <v>44257.0944468863</v>
      </c>
      <c r="D53" s="13" t="n">
        <f aca="false">IF(D52&gt;0,D52*(1+$B$7),IF(A53=$B$6,$B$5,0))</f>
        <v>3366.33</v>
      </c>
      <c r="E53" s="13" t="n">
        <f aca="false">IF(E52&gt;0,E52*(1+$B$12),IF(A53=$B$11,$B$10,0))</f>
        <v>0</v>
      </c>
      <c r="F53" s="13" t="n">
        <f aca="false">IF(F52&gt;0,F52*(1+$B$17),IF(A53=$B$16,$B$15,0))</f>
        <v>0</v>
      </c>
      <c r="G53" s="13" t="n">
        <f aca="false">IF(G52&gt;0,G52*(1+$B$22),IF(A53=$B$21,$B$20,0))</f>
        <v>999</v>
      </c>
      <c r="H53" s="13" t="n">
        <f aca="false">H52*(1+$B$26)</f>
        <v>5408.96920135435</v>
      </c>
      <c r="I53" s="13" t="n">
        <f aca="false">MIN(((C53+D53+E53+F53+G53)*$B$28*POWER((1+$B$29),A52)),($B$30*$B$28)*12*$B$34*POWER((1+$B$31),A52))</f>
        <v>11229.025477958</v>
      </c>
      <c r="J53" s="18" t="n">
        <f aca="false">MAX((MAX((C53-(1000*$B$34)),0))+(D53*$B$8)+(E53*$B$13)+(F53*$B$18)+(G53*$B$23)-H53-I53,0)</f>
        <v>30984.4297675739</v>
      </c>
      <c r="K53" s="23" t="n">
        <f aca="false">IF($B$34=1,MAX(ROUNDDOWN(IF($J53&lt;=$C$192,(((($J53-$C$191)/10000)*$D$192)+$E$192)*(($J53-$C$191)/10000),IF($J53&lt;=$C$193,(((($J53-$C$192)/10000)*$D$193)+$E$193)*(($J53-$C$192)/10000)+$F$193,IF($J53&lt;=$C$194,$J53*0.42-$E$194,$J53*0.45-$E$195))),0),0),0)</f>
        <v>4500</v>
      </c>
      <c r="L53" s="23" t="n">
        <f aca="false">IF($B$34=2,MAX(ROUNDDOWN(IF(($J53/2)&lt;=$C$192,((((($J53/2)-$C$191)/10000)*$D$192)+$E$192)*((($J53/2)-$C$191)/10000),IF(($J53/2)&lt;=$C$193,((((($J53/2)-$C$192)/10000)*$D$193)+$E$193)*((($J53/2)-$C$192)/10000)+$F$193,IF(($J53/2)&lt;=$C$194,($J53/2)*0.42-$E$194,($J53/2)*0.45-$E$195))),0),0),0)*$B$34</f>
        <v>0</v>
      </c>
      <c r="M53" s="13" t="n">
        <f aca="false">K53+L53</f>
        <v>4500</v>
      </c>
      <c r="N53" s="13" t="n">
        <f aca="false">IF($B$34=2,IF(M53&gt;1944,M53*0.055,0),IF(M53&gt;972,M53*0.055,0))</f>
        <v>247.5</v>
      </c>
      <c r="O53" s="13" t="n">
        <f aca="false">M53*$B$33</f>
        <v>405</v>
      </c>
      <c r="P53" s="13" t="n">
        <f aca="false">P52*(1+$B$37)</f>
        <v>52478.2179654194</v>
      </c>
      <c r="Q53" s="13" t="n">
        <f aca="false">B53+C53+D53+E53+F53+G53-H53-I53-M53-N53-O53-P53</f>
        <v>798017.945953986</v>
      </c>
      <c r="R53" s="16"/>
      <c r="S53" s="16"/>
      <c r="T53" s="13"/>
      <c r="U53" s="13"/>
      <c r="V53" s="13"/>
      <c r="W53" s="13"/>
    </row>
    <row r="54" customFormat="false" ht="12.8" hidden="false" customHeight="false" outlineLevel="0" collapsed="false">
      <c r="A54" s="17" t="n">
        <v>13</v>
      </c>
      <c r="B54" s="13" t="n">
        <f aca="false">Q53</f>
        <v>798017.945953986</v>
      </c>
      <c r="C54" s="13" t="n">
        <f aca="false">IF((B54-(P54/2))*$B$3&gt;0,(B54-(P54/2))*$B$3,0)</f>
        <v>42797.3186881923</v>
      </c>
      <c r="D54" s="13" t="n">
        <f aca="false">IF(D53&gt;0,D53*(1+$B$7),IF(A54=$B$6,$B$5,0))</f>
        <v>3399.9933</v>
      </c>
      <c r="E54" s="13" t="n">
        <f aca="false">IF(E53&gt;0,E53*(1+$B$12),IF(A54=$B$11,$B$10,0))</f>
        <v>0</v>
      </c>
      <c r="F54" s="13" t="n">
        <f aca="false">IF(F53&gt;0,F53*(1+$B$17),IF(A54=$B$16,$B$15,0))</f>
        <v>0</v>
      </c>
      <c r="G54" s="13" t="n">
        <f aca="false">IF(G53&gt;0,G53*(1+$B$22),IF(A54=$B$21,$B$20,0))</f>
        <v>999</v>
      </c>
      <c r="H54" s="13" t="n">
        <f aca="false">H53*(1+$B$26)</f>
        <v>5652.3728154153</v>
      </c>
      <c r="I54" s="13" t="n">
        <f aca="false">MIN(((C54+D54+E54+F54+G54)*$B$28*POWER((1+$B$29),A53)),($B$30*$B$28)*12*$B$34*POWER((1+$B$31),A53))</f>
        <v>11008.67103539</v>
      </c>
      <c r="J54" s="18" t="n">
        <f aca="false">MAX((MAX((C54-(1000*$B$34)),0))+(D54*$B$8)+(E54*$B$13)+(F54*$B$18)+(G54*$B$23)-H54-I54,0)</f>
        <v>29535.268137387</v>
      </c>
      <c r="K54" s="23" t="n">
        <f aca="false">IF($B$34=1,MAX(ROUNDDOWN(IF($J54&lt;=$C$192,(((($J54-$C$191)/10000)*$D$192)+$E$192)*(($J54-$C$191)/10000),IF($J54&lt;=$C$193,(((($J54-$C$192)/10000)*$D$193)+$E$193)*(($J54-$C$192)/10000)+$F$193,IF($J54&lt;=$C$194,$J54*0.42-$E$194,$J54*0.45-$E$195))),0),0),0)</f>
        <v>4090</v>
      </c>
      <c r="L54" s="23" t="n">
        <f aca="false">IF($B$34=2,MAX(ROUNDDOWN(IF(($J54/2)&lt;=$C$192,((((($J54/2)-$C$191)/10000)*$D$192)+$E$192)*((($J54/2)-$C$191)/10000),IF(($J54/2)&lt;=$C$193,((((($J54/2)-$C$192)/10000)*$D$193)+$E$193)*((($J54/2)-$C$192)/10000)+$F$193,IF(($J54/2)&lt;=$C$194,($J54/2)*0.42-$E$194,($J54/2)*0.45-$E$195))),0),0),0)*$B$34</f>
        <v>0</v>
      </c>
      <c r="M54" s="13" t="n">
        <f aca="false">K54+L54</f>
        <v>4090</v>
      </c>
      <c r="N54" s="13" t="n">
        <f aca="false">IF($B$34=2,IF(M54&gt;1944,M54*0.055,0),IF(M54&gt;972,M54*0.055,0))</f>
        <v>224.95</v>
      </c>
      <c r="O54" s="13" t="n">
        <f aca="false">M54*$B$33</f>
        <v>368.1</v>
      </c>
      <c r="P54" s="13" t="n">
        <f aca="false">P53*(1+$B$37)</f>
        <v>53790.1734145549</v>
      </c>
      <c r="Q54" s="13" t="n">
        <f aca="false">B54+C54+D54+E54+F54+G54-H54-I54-M54-N54-O54-P54</f>
        <v>770079.990676818</v>
      </c>
      <c r="R54" s="16"/>
      <c r="S54" s="16"/>
      <c r="T54" s="13"/>
      <c r="U54" s="13"/>
      <c r="V54" s="13"/>
      <c r="W54" s="13"/>
    </row>
    <row r="55" customFormat="false" ht="12.8" hidden="false" customHeight="false" outlineLevel="0" collapsed="false">
      <c r="A55" s="17" t="n">
        <v>14</v>
      </c>
      <c r="B55" s="13" t="n">
        <f aca="false">Q54</f>
        <v>770079.990676818</v>
      </c>
      <c r="C55" s="13" t="n">
        <f aca="false">IF((B55-(P55/2))*$B$3&gt;0,(B55-(P55/2))*$B$3,0)</f>
        <v>41209.4452375032</v>
      </c>
      <c r="D55" s="13" t="n">
        <f aca="false">IF(D54&gt;0,D54*(1+$B$7),IF(A55=$B$6,$B$5,0))</f>
        <v>3433.993233</v>
      </c>
      <c r="E55" s="13" t="n">
        <f aca="false">IF(E54&gt;0,E54*(1+$B$12),IF(A55=$B$11,$B$10,0))</f>
        <v>0</v>
      </c>
      <c r="F55" s="13" t="n">
        <f aca="false">IF(F54&gt;0,F54*(1+$B$17),IF(A55=$B$16,$B$15,0))</f>
        <v>0</v>
      </c>
      <c r="G55" s="13" t="n">
        <f aca="false">IF(G54&gt;0,G54*(1+$B$22),IF(A55=$B$21,$B$20,0))</f>
        <v>999</v>
      </c>
      <c r="H55" s="13" t="n">
        <f aca="false">H54*(1+$B$26)</f>
        <v>5906.72959210898</v>
      </c>
      <c r="I55" s="13" t="n">
        <f aca="false">MIN(((C55+D55+E55+F55+G55)*$B$28*POWER((1+$B$29),A54)),($B$30*$B$28)*12*$B$34*POWER((1+$B$31),A54))</f>
        <v>10752.687972855</v>
      </c>
      <c r="J55" s="18" t="n">
        <f aca="false">MAX((MAX((C55-(1000*$B$34)),0))+(D55*$B$8)+(E55*$B$13)+(F55*$B$18)+(G55*$B$23)-H55-I55,0)</f>
        <v>27983.0209055392</v>
      </c>
      <c r="K55" s="23" t="n">
        <f aca="false">IF($B$34=1,MAX(ROUNDDOWN(IF($J55&lt;=$C$192,(((($J55-$C$191)/10000)*$D$192)+$E$192)*(($J55-$C$191)/10000),IF($J55&lt;=$C$193,(((($J55-$C$192)/10000)*$D$193)+$E$193)*(($J55-$C$192)/10000)+$F$193,IF($J55&lt;=$C$194,$J55*0.42-$E$194,$J55*0.45-$E$195))),0),0),0)</f>
        <v>3659</v>
      </c>
      <c r="L55" s="23" t="n">
        <f aca="false">IF($B$34=2,MAX(ROUNDDOWN(IF(($J55/2)&lt;=$C$192,((((($J55/2)-$C$191)/10000)*$D$192)+$E$192)*((($J55/2)-$C$191)/10000),IF(($J55/2)&lt;=$C$193,((((($J55/2)-$C$192)/10000)*$D$193)+$E$193)*((($J55/2)-$C$192)/10000)+$F$193,IF(($J55/2)&lt;=$C$194,($J55/2)*0.42-$E$194,($J55/2)*0.45-$E$195))),0),0),0)*$B$34</f>
        <v>0</v>
      </c>
      <c r="M55" s="13" t="n">
        <f aca="false">K55+L55</f>
        <v>3659</v>
      </c>
      <c r="N55" s="13" t="n">
        <f aca="false">IF($B$34=2,IF(M55&gt;1944,M55*0.055,0),IF(M55&gt;972,M55*0.055,0))</f>
        <v>201.245</v>
      </c>
      <c r="O55" s="13" t="n">
        <f aca="false">M55*$B$33</f>
        <v>329.31</v>
      </c>
      <c r="P55" s="13" t="n">
        <f aca="false">P54*(1+$B$37)</f>
        <v>55134.9277499188</v>
      </c>
      <c r="Q55" s="13" t="n">
        <f aca="false">B55+C55+D55+E55+F55+G55-H55-I55-M55-N55-O55-P55</f>
        <v>739738.528832439</v>
      </c>
      <c r="R55" s="16"/>
      <c r="S55" s="16"/>
      <c r="T55" s="13"/>
      <c r="U55" s="13"/>
      <c r="V55" s="13"/>
      <c r="W55" s="13"/>
    </row>
    <row r="56" customFormat="false" ht="12.8" hidden="false" customHeight="false" outlineLevel="0" collapsed="false">
      <c r="A56" s="17" t="n">
        <v>15</v>
      </c>
      <c r="B56" s="13" t="n">
        <f aca="false">Q55</f>
        <v>739738.528832439</v>
      </c>
      <c r="C56" s="13" t="n">
        <f aca="false">IF((B56-(P56/2))*$B$3&gt;0,(B56-(P56/2))*$B$3,0)</f>
        <v>39487.2442490136</v>
      </c>
      <c r="D56" s="13" t="n">
        <f aca="false">IF(D55&gt;0,D55*(1+$B$7),IF(A56=$B$6,$B$5,0))</f>
        <v>3468.33316533</v>
      </c>
      <c r="E56" s="13" t="n">
        <f aca="false">IF(E55&gt;0,E55*(1+$B$12),IF(A56=$B$11,$B$10,0))</f>
        <v>0</v>
      </c>
      <c r="F56" s="13" t="n">
        <f aca="false">IF(F55&gt;0,F55*(1+$B$17),IF(A56=$B$16,$B$15,0))</f>
        <v>0</v>
      </c>
      <c r="G56" s="13" t="n">
        <f aca="false">IF(G55&gt;0,G55*(1+$B$22),IF(A56=$B$21,$B$20,0))</f>
        <v>999</v>
      </c>
      <c r="H56" s="13" t="n">
        <f aca="false">H55*(1+$B$26)</f>
        <v>6172.53242375389</v>
      </c>
      <c r="I56" s="13" t="n">
        <f aca="false">MIN(((C56+D56+E56+F56+G56)*$B$28*POWER((1+$B$29),A55)),($B$30*$B$28)*12*$B$34*POWER((1+$B$31),A55))</f>
        <v>10458.6032313498</v>
      </c>
      <c r="J56" s="18" t="n">
        <f aca="false">MAX((MAX((C56-(1000*$B$34)),0))+(D56*$B$8)+(E56*$B$13)+(F56*$B$18)+(G56*$B$23)-H56-I56,0)</f>
        <v>26323.4417592399</v>
      </c>
      <c r="K56" s="23" t="n">
        <f aca="false">IF($B$34=1,MAX(ROUNDDOWN(IF($J56&lt;=$C$192,(((($J56-$C$191)/10000)*$D$192)+$E$192)*(($J56-$C$191)/10000),IF($J56&lt;=$C$193,(((($J56-$C$192)/10000)*$D$193)+$E$193)*(($J56-$C$192)/10000)+$F$193,IF($J56&lt;=$C$194,$J56*0.42-$E$194,$J56*0.45-$E$195))),0),0),0)</f>
        <v>3207</v>
      </c>
      <c r="L56" s="23" t="n">
        <f aca="false">IF($B$34=2,MAX(ROUNDDOWN(IF(($J56/2)&lt;=$C$192,((((($J56/2)-$C$191)/10000)*$D$192)+$E$192)*((($J56/2)-$C$191)/10000),IF(($J56/2)&lt;=$C$193,((((($J56/2)-$C$192)/10000)*$D$193)+$E$193)*((($J56/2)-$C$192)/10000)+$F$193,IF(($J56/2)&lt;=$C$194,($J56/2)*0.42-$E$194,($J56/2)*0.45-$E$195))),0),0),0)*$B$34</f>
        <v>0</v>
      </c>
      <c r="M56" s="13" t="n">
        <f aca="false">K56+L56</f>
        <v>3207</v>
      </c>
      <c r="N56" s="13" t="n">
        <f aca="false">IF($B$34=2,IF(M56&gt;1944,M56*0.055,0),IF(M56&gt;972,M56*0.055,0))</f>
        <v>176.385</v>
      </c>
      <c r="O56" s="13" t="n">
        <f aca="false">M56*$B$33</f>
        <v>288.63</v>
      </c>
      <c r="P56" s="13" t="n">
        <f aca="false">P55*(1+$B$37)</f>
        <v>56513.3009436667</v>
      </c>
      <c r="Q56" s="13" t="n">
        <f aca="false">B56+C56+D56+E56+F56+G56-H56-I56-M56-N56-O56-P56</f>
        <v>706876.654648012</v>
      </c>
      <c r="R56" s="16"/>
      <c r="S56" s="16"/>
      <c r="T56" s="13"/>
      <c r="U56" s="13"/>
      <c r="V56" s="13"/>
      <c r="W56" s="13"/>
    </row>
    <row r="57" customFormat="false" ht="12.8" hidden="false" customHeight="false" outlineLevel="0" collapsed="false">
      <c r="A57" s="17" t="n">
        <v>16</v>
      </c>
      <c r="B57" s="13" t="n">
        <f aca="false">Q56</f>
        <v>706876.654648012</v>
      </c>
      <c r="C57" s="13" t="n">
        <f aca="false">IF((B57-(P57/2))*$B$3&gt;0,(B57-(P57/2))*$B$3,0)</f>
        <v>37624.2041292482</v>
      </c>
      <c r="D57" s="13" t="n">
        <f aca="false">IF(D56&gt;0,D56*(1+$B$7),IF(A57=$B$6,$B$5,0))</f>
        <v>3503.0164969833</v>
      </c>
      <c r="E57" s="13" t="n">
        <f aca="false">IF(E56&gt;0,E56*(1+$B$12),IF(A57=$B$11,$B$10,0))</f>
        <v>0</v>
      </c>
      <c r="F57" s="13" t="n">
        <f aca="false">IF(F56&gt;0,F56*(1+$B$17),IF(A57=$B$16,$B$15,0))</f>
        <v>0</v>
      </c>
      <c r="G57" s="13" t="n">
        <f aca="false">IF(G56&gt;0,G56*(1+$B$22),IF(A57=$B$21,$B$20,0))</f>
        <v>999</v>
      </c>
      <c r="H57" s="13" t="n">
        <f aca="false">H56*(1+$B$26)</f>
        <v>6450.29638282281</v>
      </c>
      <c r="I57" s="13" t="n">
        <f aca="false">MIN(((C57+D57+E57+F57+G57)*$B$28*POWER((1+$B$29),A56)),($B$30*$B$28)*12*$B$34*POWER((1+$B$31),A56))</f>
        <v>10123.7975113033</v>
      </c>
      <c r="J57" s="18" t="n">
        <f aca="false">MAX((MAX((C57-(1000*$B$34)),0))+(D57*$B$8)+(E57*$B$13)+(F57*$B$18)+(G57*$B$23)-H57-I57,0)</f>
        <v>24552.1267321055</v>
      </c>
      <c r="K57" s="23" t="n">
        <f aca="false">IF($B$34=1,MAX(ROUNDDOWN(IF($J57&lt;=$C$192,(((($J57-$C$191)/10000)*$D$192)+$E$192)*(($J57-$C$191)/10000),IF($J57&lt;=$C$193,(((($J57-$C$192)/10000)*$D$193)+$E$193)*(($J57-$C$192)/10000)+$F$193,IF($J57&lt;=$C$194,$J57*0.42-$E$194,$J57*0.45-$E$195))),0),0),0)</f>
        <v>2736</v>
      </c>
      <c r="L57" s="23" t="n">
        <f aca="false">IF($B$34=2,MAX(ROUNDDOWN(IF(($J57/2)&lt;=$C$192,((((($J57/2)-$C$191)/10000)*$D$192)+$E$192)*((($J57/2)-$C$191)/10000),IF(($J57/2)&lt;=$C$193,((((($J57/2)-$C$192)/10000)*$D$193)+$E$193)*((($J57/2)-$C$192)/10000)+$F$193,IF(($J57/2)&lt;=$C$194,($J57/2)*0.42-$E$194,($J57/2)*0.45-$E$195))),0),0),0)*$B$34</f>
        <v>0</v>
      </c>
      <c r="M57" s="13" t="n">
        <f aca="false">K57+L57</f>
        <v>2736</v>
      </c>
      <c r="N57" s="13" t="n">
        <f aca="false">IF($B$34=2,IF(M57&gt;1944,M57*0.055,0),IF(M57&gt;972,M57*0.055,0))</f>
        <v>150.48</v>
      </c>
      <c r="O57" s="13" t="n">
        <f aca="false">M57*$B$33</f>
        <v>246.24</v>
      </c>
      <c r="P57" s="13" t="n">
        <f aca="false">P56*(1+$B$37)</f>
        <v>57926.1334672584</v>
      </c>
      <c r="Q57" s="13" t="n">
        <f aca="false">B57+C57+D57+E57+F57+G57-H57-I57-M57-N57-O57-P57</f>
        <v>671369.927912859</v>
      </c>
      <c r="R57" s="16"/>
      <c r="S57" s="16"/>
      <c r="T57" s="13"/>
      <c r="U57" s="13"/>
      <c r="V57" s="13"/>
      <c r="W57" s="13"/>
    </row>
    <row r="58" customFormat="false" ht="12.8" hidden="false" customHeight="false" outlineLevel="0" collapsed="false">
      <c r="A58" s="17" t="n">
        <v>17</v>
      </c>
      <c r="B58" s="13" t="n">
        <f aca="false">Q57</f>
        <v>671369.927912859</v>
      </c>
      <c r="C58" s="13" t="n">
        <f aca="false">IF((B58-(P58/2))*$B$3&gt;0,(B58-(P58/2))*$B$3,0)</f>
        <v>35613.3945403544</v>
      </c>
      <c r="D58" s="13" t="n">
        <f aca="false">IF(D57&gt;0,D57*(1+$B$7),IF(A58=$B$6,$B$5,0))</f>
        <v>3538.04666195313</v>
      </c>
      <c r="E58" s="13" t="n">
        <f aca="false">IF(E57&gt;0,E57*(1+$B$12),IF(A58=$B$11,$B$10,0))</f>
        <v>0</v>
      </c>
      <c r="F58" s="13" t="n">
        <f aca="false">IF(F57&gt;0,F57*(1+$B$17),IF(A58=$B$16,$B$15,0))</f>
        <v>0</v>
      </c>
      <c r="G58" s="13" t="n">
        <f aca="false">IF(G57&gt;0,G57*(1+$B$22),IF(A58=$B$21,$B$20,0))</f>
        <v>999</v>
      </c>
      <c r="H58" s="13" t="n">
        <f aca="false">H57*(1+$B$26)</f>
        <v>6740.55972004984</v>
      </c>
      <c r="I58" s="13" t="n">
        <f aca="false">MIN(((C58+D58+E58+F58+G58)*$B$28*POWER((1+$B$29),A57)),($B$30*$B$28)*12*$B$34*POWER((1+$B$31),A57))</f>
        <v>9745.4668371847</v>
      </c>
      <c r="J58" s="18" t="n">
        <f aca="false">MAX((MAX((C58-(1000*$B$34)),0))+(D58*$B$8)+(E58*$B$13)+(F58*$B$18)+(G58*$B$23)-H58-I58,0)</f>
        <v>22664.4146450729</v>
      </c>
      <c r="K58" s="23" t="n">
        <f aca="false">IF($B$34=1,MAX(ROUNDDOWN(IF($J58&lt;=$C$192,(((($J58-$C$191)/10000)*$D$192)+$E$192)*(($J58-$C$191)/10000),IF($J58&lt;=$C$193,(((($J58-$C$192)/10000)*$D$193)+$E$193)*(($J58-$C$192)/10000)+$F$193,IF($J58&lt;=$C$194,$J58*0.42-$E$194,$J58*0.45-$E$195))),0),0),0)</f>
        <v>2245</v>
      </c>
      <c r="L58" s="23" t="n">
        <f aca="false">IF($B$34=2,MAX(ROUNDDOWN(IF(($J58/2)&lt;=$C$192,((((($J58/2)-$C$191)/10000)*$D$192)+$E$192)*((($J58/2)-$C$191)/10000),IF(($J58/2)&lt;=$C$193,((((($J58/2)-$C$192)/10000)*$D$193)+$E$193)*((($J58/2)-$C$192)/10000)+$F$193,IF(($J58/2)&lt;=$C$194,($J58/2)*0.42-$E$194,($J58/2)*0.45-$E$195))),0),0),0)*$B$34</f>
        <v>0</v>
      </c>
      <c r="M58" s="13" t="n">
        <f aca="false">K58+L58</f>
        <v>2245</v>
      </c>
      <c r="N58" s="13" t="n">
        <f aca="false">IF($B$34=2,IF(M58&gt;1944,M58*0.055,0),IF(M58&gt;972,M58*0.055,0))</f>
        <v>123.475</v>
      </c>
      <c r="O58" s="13" t="n">
        <f aca="false">M58*$B$33</f>
        <v>202.05</v>
      </c>
      <c r="P58" s="13" t="n">
        <f aca="false">P57*(1+$B$37)</f>
        <v>59374.2868039399</v>
      </c>
      <c r="Q58" s="13" t="n">
        <f aca="false">B58+C58+D58+E58+F58+G58-H58-I58-M58-N58-O58-P58</f>
        <v>633089.530753992</v>
      </c>
      <c r="R58" s="16"/>
      <c r="S58" s="16"/>
      <c r="T58" s="13"/>
      <c r="U58" s="13"/>
      <c r="V58" s="13"/>
      <c r="W58" s="13"/>
    </row>
    <row r="59" customFormat="false" ht="12.8" hidden="false" customHeight="false" outlineLevel="0" collapsed="false">
      <c r="A59" s="17" t="n">
        <v>18</v>
      </c>
      <c r="B59" s="13" t="n">
        <f aca="false">Q58</f>
        <v>633089.530753992</v>
      </c>
      <c r="C59" s="13" t="n">
        <f aca="false">IF((B59-(P59/2))*$B$3&gt;0,(B59-(P59/2))*$B$3,0)</f>
        <v>33447.641586567</v>
      </c>
      <c r="D59" s="13" t="n">
        <f aca="false">IF(D58&gt;0,D58*(1+$B$7),IF(A59=$B$6,$B$5,0))</f>
        <v>3573.42712857267</v>
      </c>
      <c r="E59" s="13" t="n">
        <f aca="false">IF(E58&gt;0,E58*(1+$B$12),IF(A59=$B$11,$B$10,0))</f>
        <v>0</v>
      </c>
      <c r="F59" s="13" t="n">
        <f aca="false">IF(F58&gt;0,F58*(1+$B$17),IF(A59=$B$16,$B$15,0))</f>
        <v>0</v>
      </c>
      <c r="G59" s="13" t="n">
        <f aca="false">IF(G58&gt;0,G58*(1+$B$22),IF(A59=$B$21,$B$20,0))</f>
        <v>999</v>
      </c>
      <c r="H59" s="13" t="n">
        <f aca="false">H58*(1+$B$26)</f>
        <v>7043.88490745208</v>
      </c>
      <c r="I59" s="13" t="n">
        <f aca="false">MIN(((C59+D59+E59+F59+G59)*$B$28*POWER((1+$B$29),A58)),($B$30*$B$28)*12*$B$34*POWER((1+$B$31),A58))</f>
        <v>9320.65852311179</v>
      </c>
      <c r="J59" s="18" t="n">
        <f aca="false">MAX((MAX((C59-(1000*$B$34)),0))+(D59*$B$8)+(E59*$B$13)+(F59*$B$18)+(G59*$B$23)-H59-I59,0)</f>
        <v>20655.5252845758</v>
      </c>
      <c r="K59" s="23" t="n">
        <f aca="false">IF($B$34=1,MAX(ROUNDDOWN(IF($J59&lt;=$C$192,(((($J59-$C$191)/10000)*$D$192)+$E$192)*(($J59-$C$191)/10000),IF($J59&lt;=$C$193,(((($J59-$C$192)/10000)*$D$193)+$E$193)*(($J59-$C$192)/10000)+$F$193,IF($J59&lt;=$C$194,$J59*0.42-$E$194,$J59*0.45-$E$195))),0),0),0)</f>
        <v>1737</v>
      </c>
      <c r="L59" s="23" t="n">
        <f aca="false">IF($B$34=2,MAX(ROUNDDOWN(IF(($J59/2)&lt;=$C$192,((((($J59/2)-$C$191)/10000)*$D$192)+$E$192)*((($J59/2)-$C$191)/10000),IF(($J59/2)&lt;=$C$193,((((($J59/2)-$C$192)/10000)*$D$193)+$E$193)*((($J59/2)-$C$192)/10000)+$F$193,IF(($J59/2)&lt;=$C$194,($J59/2)*0.42-$E$194,($J59/2)*0.45-$E$195))),0),0),0)*$B$34</f>
        <v>0</v>
      </c>
      <c r="M59" s="13" t="n">
        <f aca="false">K59+L59</f>
        <v>1737</v>
      </c>
      <c r="N59" s="13" t="n">
        <f aca="false">IF($B$34=2,IF(M59&gt;1944,M59*0.055,0),IF(M59&gt;972,M59*0.055,0))</f>
        <v>95.535</v>
      </c>
      <c r="O59" s="13" t="n">
        <f aca="false">M59*$B$33</f>
        <v>156.33</v>
      </c>
      <c r="P59" s="13" t="n">
        <f aca="false">P58*(1+$B$37)</f>
        <v>60858.6439740383</v>
      </c>
      <c r="Q59" s="13" t="n">
        <f aca="false">B59+C59+D59+E59+F59+G59-H59-I59-M59-N59-O59-P59</f>
        <v>591897.54706453</v>
      </c>
      <c r="R59" s="16"/>
      <c r="S59" s="16"/>
      <c r="T59" s="13"/>
      <c r="U59" s="13"/>
      <c r="V59" s="13"/>
      <c r="W59" s="13"/>
    </row>
    <row r="60" customFormat="false" ht="12.8" hidden="false" customHeight="false" outlineLevel="0" collapsed="false">
      <c r="A60" s="17" t="n">
        <v>19</v>
      </c>
      <c r="B60" s="13" t="n">
        <f aca="false">Q59</f>
        <v>591897.54706453</v>
      </c>
      <c r="C60" s="13" t="n">
        <f aca="false">IF((B60-(P60/2))*$B$3&gt;0,(B60-(P60/2))*$B$3,0)</f>
        <v>31119.2658075448</v>
      </c>
      <c r="D60" s="13" t="n">
        <f aca="false">IF(D59&gt;0,D59*(1+$B$7),IF(A60=$B$6,$B$5,0))</f>
        <v>3609.16139985839</v>
      </c>
      <c r="E60" s="13" t="n">
        <f aca="false">IF(E59&gt;0,E59*(1+$B$12),IF(A60=$B$11,$B$10,0))</f>
        <v>0</v>
      </c>
      <c r="F60" s="13" t="n">
        <f aca="false">IF(F59&gt;0,F59*(1+$B$17),IF(A60=$B$16,$B$15,0))</f>
        <v>0</v>
      </c>
      <c r="G60" s="13" t="n">
        <f aca="false">IF(G59&gt;0,G59*(1+$B$22),IF(A60=$B$21,$B$20,0))</f>
        <v>999</v>
      </c>
      <c r="H60" s="13" t="n">
        <f aca="false">H59*(1+$B$26)</f>
        <v>7360.85972828742</v>
      </c>
      <c r="I60" s="13" t="n">
        <f aca="false">MIN(((C60+D60+E60+F60+G60)*$B$28*POWER((1+$B$29),A59)),($B$30*$B$28)*12*$B$34*POWER((1+$B$31),A59))</f>
        <v>8846.20127645129</v>
      </c>
      <c r="J60" s="18" t="n">
        <f aca="false">MAX((MAX((C60-(1000*$B$34)),0))+(D60*$B$8)+(E60*$B$13)+(F60*$B$18)+(G60*$B$23)-H60-I60,0)</f>
        <v>18520.3662026645</v>
      </c>
      <c r="K60" s="23" t="n">
        <f aca="false">IF($B$34=1,MAX(ROUNDDOWN(IF($J60&lt;=$C$192,(((($J60-$C$191)/10000)*$D$192)+$E$192)*(($J60-$C$191)/10000),IF($J60&lt;=$C$193,(((($J60-$C$192)/10000)*$D$193)+$E$193)*(($J60-$C$192)/10000)+$F$193,IF($J60&lt;=$C$194,$J60*0.42-$E$194,$J60*0.45-$E$195))),0),0),0)</f>
        <v>1212</v>
      </c>
      <c r="L60" s="23" t="n">
        <f aca="false">IF($B$34=2,MAX(ROUNDDOWN(IF(($J60/2)&lt;=$C$192,((((($J60/2)-$C$191)/10000)*$D$192)+$E$192)*((($J60/2)-$C$191)/10000),IF(($J60/2)&lt;=$C$193,((((($J60/2)-$C$192)/10000)*$D$193)+$E$193)*((($J60/2)-$C$192)/10000)+$F$193,IF(($J60/2)&lt;=$C$194,($J60/2)*0.42-$E$194,($J60/2)*0.45-$E$195))),0),0),0)*$B$34</f>
        <v>0</v>
      </c>
      <c r="M60" s="13" t="n">
        <f aca="false">K60+L60</f>
        <v>1212</v>
      </c>
      <c r="N60" s="13" t="n">
        <f aca="false">IF($B$34=2,IF(M60&gt;1944,M60*0.055,0),IF(M60&gt;972,M60*0.055,0))</f>
        <v>66.66</v>
      </c>
      <c r="O60" s="13" t="n">
        <f aca="false">M60*$B$33</f>
        <v>109.08</v>
      </c>
      <c r="P60" s="13" t="n">
        <f aca="false">P59*(1+$B$37)</f>
        <v>62380.1100733893</v>
      </c>
      <c r="Q60" s="13" t="n">
        <f aca="false">B60+C60+D60+E60+F60+G60-H60-I60-M60-N60-O60-P60</f>
        <v>547650.063193805</v>
      </c>
      <c r="R60" s="16"/>
      <c r="S60" s="16"/>
      <c r="T60" s="13"/>
      <c r="U60" s="13"/>
      <c r="V60" s="13"/>
      <c r="W60" s="13"/>
    </row>
    <row r="61" customFormat="false" ht="12.8" hidden="false" customHeight="false" outlineLevel="0" collapsed="false">
      <c r="A61" s="17" t="n">
        <v>20</v>
      </c>
      <c r="B61" s="13" t="n">
        <f aca="false">Q60</f>
        <v>547650.063193805</v>
      </c>
      <c r="C61" s="13" t="n">
        <f aca="false">IF((B61-(P61/2))*$B$3&gt;0,(B61-(P61/2))*$B$3,0)</f>
        <v>28620.2542513562</v>
      </c>
      <c r="D61" s="13" t="n">
        <f aca="false">IF(D60&gt;0,D60*(1+$B$7),IF(A61=$B$6,$B$5,0))</f>
        <v>3645.25301385698</v>
      </c>
      <c r="E61" s="13" t="n">
        <f aca="false">IF(E60&gt;0,E60*(1+$B$12),IF(A61=$B$11,$B$10,0))</f>
        <v>0</v>
      </c>
      <c r="F61" s="13" t="n">
        <f aca="false">IF(F60&gt;0,F60*(1+$B$17),IF(A61=$B$16,$B$15,0))</f>
        <v>0</v>
      </c>
      <c r="G61" s="13" t="n">
        <f aca="false">IF(G60&gt;0,G60*(1+$B$22),IF(A61=$B$21,$B$20,0))</f>
        <v>999</v>
      </c>
      <c r="H61" s="13" t="n">
        <f aca="false">H60*(1+$B$26)</f>
        <v>7692.09841606036</v>
      </c>
      <c r="I61" s="13" t="n">
        <f aca="false">MIN(((C61+D61+E61+F61+G61)*$B$28*POWER((1+$B$29),A60)),($B$30*$B$28)*12*$B$34*POWER((1+$B$31),A60))</f>
        <v>8318.73983455397</v>
      </c>
      <c r="J61" s="18" t="n">
        <f aca="false">MAX((MAX((C61-(1000*$B$34)),0))+(D61*$B$8)+(E61*$B$13)+(F61*$B$18)+(G61*$B$23)-H61-I61,0)</f>
        <v>16253.6690145989</v>
      </c>
      <c r="K61" s="23" t="n">
        <f aca="false">IF($B$34=1,MAX(ROUNDDOWN(IF($J61&lt;=$C$192,(((($J61-$C$191)/10000)*$D$192)+$E$192)*(($J61-$C$191)/10000),IF($J61&lt;=$C$193,(((($J61-$C$192)/10000)*$D$193)+$E$193)*(($J61-$C$192)/10000)+$F$193,IF($J61&lt;=$C$194,$J61*0.42-$E$194,$J61*0.45-$E$195))),0),0),0)</f>
        <v>689</v>
      </c>
      <c r="L61" s="23" t="n">
        <f aca="false">IF($B$34=2,MAX(ROUNDDOWN(IF(($J61/2)&lt;=$C$192,((((($J61/2)-$C$191)/10000)*$D$192)+$E$192)*((($J61/2)-$C$191)/10000),IF(($J61/2)&lt;=$C$193,((((($J61/2)-$C$192)/10000)*$D$193)+$E$193)*((($J61/2)-$C$192)/10000)+$F$193,IF(($J61/2)&lt;=$C$194,($J61/2)*0.42-$E$194,($J61/2)*0.45-$E$195))),0),0),0)*$B$34</f>
        <v>0</v>
      </c>
      <c r="M61" s="13" t="n">
        <f aca="false">K61+L61</f>
        <v>689</v>
      </c>
      <c r="N61" s="13" t="n">
        <f aca="false">IF($B$34=2,IF(M61&gt;1944,M61*0.055,0),IF(M61&gt;972,M61*0.055,0))</f>
        <v>0</v>
      </c>
      <c r="O61" s="13" t="n">
        <f aca="false">M61*$B$33</f>
        <v>62.01</v>
      </c>
      <c r="P61" s="13" t="n">
        <f aca="false">P60*(1+$B$37)</f>
        <v>63939.612825224</v>
      </c>
      <c r="Q61" s="13" t="n">
        <f aca="false">B61+C61+D61+E61+F61+G61-H61-I61-M61-N61-O61-P61</f>
        <v>500213.10938318</v>
      </c>
      <c r="R61" s="16"/>
      <c r="S61" s="16"/>
      <c r="T61" s="13"/>
      <c r="U61" s="13"/>
      <c r="V61" s="13"/>
      <c r="W61" s="13"/>
    </row>
    <row r="62" customFormat="false" ht="12.8" hidden="false" customHeight="false" outlineLevel="0" collapsed="false">
      <c r="A62" s="17" t="n">
        <v>21</v>
      </c>
      <c r="B62" s="13" t="n">
        <f aca="false">Q61</f>
        <v>500213.10938318</v>
      </c>
      <c r="C62" s="13" t="n">
        <f aca="false">IF((B62-(P62/2))*$B$3&gt;0,(B62-(P62/2))*$B$3,0)</f>
        <v>25943.145208469</v>
      </c>
      <c r="D62" s="13" t="n">
        <f aca="false">IF(D61&gt;0,D61*(1+$B$7),IF(A62=$B$6,$B$5,0))</f>
        <v>3681.70554399555</v>
      </c>
      <c r="E62" s="13" t="n">
        <f aca="false">IF(E61&gt;0,E61*(1+$B$12),IF(A62=$B$11,$B$10,0))</f>
        <v>0</v>
      </c>
      <c r="F62" s="13" t="n">
        <f aca="false">IF(F61&gt;0,F61*(1+$B$17),IF(A62=$B$16,$B$15,0))</f>
        <v>0</v>
      </c>
      <c r="G62" s="13" t="n">
        <f aca="false">IF(G61&gt;0,G61*(1+$B$22),IF(A62=$B$21,$B$20,0))</f>
        <v>999</v>
      </c>
      <c r="H62" s="13" t="n">
        <f aca="false">H61*(1+$B$26)</f>
        <v>8038.24284478307</v>
      </c>
      <c r="I62" s="13" t="n">
        <f aca="false">MIN(((C62+D62+E62+F62+G62)*$B$28*POWER((1+$B$29),A61)),($B$30*$B$28)*12*$B$34*POWER((1+$B$31),A61))</f>
        <v>7734.95195831313</v>
      </c>
      <c r="J62" s="18" t="n">
        <f aca="false">MAX((MAX((C62-(1000*$B$34)),0))+(D62*$B$8)+(E62*$B$13)+(F62*$B$18)+(G62*$B$23)-H62-I62,0)</f>
        <v>13850.6559493684</v>
      </c>
      <c r="K62" s="23" t="n">
        <f aca="false">IF($B$34=1,MAX(ROUNDDOWN(IF($J62&lt;=$C$192,(((($J62-$C$191)/10000)*$D$192)+$E$192)*(($J62-$C$191)/10000),IF($J62&lt;=$C$193,(((($J62-$C$192)/10000)*$D$193)+$E$193)*(($J62-$C$192)/10000)+$F$193,IF($J62&lt;=$C$194,$J62*0.42-$E$194,$J62*0.45-$E$195))),0),0),0)</f>
        <v>233</v>
      </c>
      <c r="L62" s="23" t="n">
        <f aca="false">IF($B$34=2,MAX(ROUNDDOWN(IF(($J62/2)&lt;=$C$192,((((($J62/2)-$C$191)/10000)*$D$192)+$E$192)*((($J62/2)-$C$191)/10000),IF(($J62/2)&lt;=$C$193,((((($J62/2)-$C$192)/10000)*$D$193)+$E$193)*((($J62/2)-$C$192)/10000)+$F$193,IF(($J62/2)&lt;=$C$194,($J62/2)*0.42-$E$194,($J62/2)*0.45-$E$195))),0),0),0)*$B$34</f>
        <v>0</v>
      </c>
      <c r="M62" s="13" t="n">
        <f aca="false">K62+L62</f>
        <v>233</v>
      </c>
      <c r="N62" s="13" t="n">
        <f aca="false">IF($B$34=2,IF(M62&gt;1944,M62*0.055,0),IF(M62&gt;972,M62*0.055,0))</f>
        <v>0</v>
      </c>
      <c r="O62" s="13" t="n">
        <f aca="false">M62*$B$33</f>
        <v>20.97</v>
      </c>
      <c r="P62" s="13" t="n">
        <f aca="false">P61*(1+$B$37)</f>
        <v>65538.1031458546</v>
      </c>
      <c r="Q62" s="13" t="n">
        <f aca="false">B62+C62+D62+E62+F62+G62-H62-I62-M62-N62-O62-P62</f>
        <v>449271.692186693</v>
      </c>
      <c r="R62" s="16"/>
      <c r="S62" s="16"/>
      <c r="T62" s="13"/>
      <c r="U62" s="13"/>
      <c r="V62" s="13"/>
      <c r="W62" s="13"/>
    </row>
    <row r="63" customFormat="false" ht="12.8" hidden="false" customHeight="false" outlineLevel="0" collapsed="false">
      <c r="A63" s="17" t="n">
        <v>22</v>
      </c>
      <c r="B63" s="13" t="n">
        <f aca="false">Q62</f>
        <v>449271.692186693</v>
      </c>
      <c r="C63" s="13" t="n">
        <f aca="false">IF((B63-(P63/2))*$B$3&gt;0,(B63-(P63/2))*$B$3,0)</f>
        <v>23070.4294950066</v>
      </c>
      <c r="D63" s="13" t="n">
        <f aca="false">IF(D62&gt;0,D62*(1+$B$7),IF(A63=$B$6,$B$5,0))</f>
        <v>3718.5225994355</v>
      </c>
      <c r="E63" s="13" t="n">
        <f aca="false">IF(E62&gt;0,E62*(1+$B$12),IF(A63=$B$11,$B$10,0))</f>
        <v>4444</v>
      </c>
      <c r="F63" s="13" t="n">
        <f aca="false">IF(F62&gt;0,F62*(1+$B$17),IF(A63=$B$16,$B$15,0))</f>
        <v>1111</v>
      </c>
      <c r="G63" s="13" t="n">
        <f aca="false">IF(G62&gt;0,G62*(1+$B$22),IF(A63=$B$21,$B$20,0))</f>
        <v>999</v>
      </c>
      <c r="H63" s="13" t="n">
        <f aca="false">H62*(1+$B$26)</f>
        <v>8399.96377279831</v>
      </c>
      <c r="I63" s="13" t="n">
        <f aca="false">MIN(((C63+D63+E63+F63+G63)*$B$28*POWER((1+$B$29),A62)),($B$30*$B$28)*12*$B$34*POWER((1+$B$31),A62))</f>
        <v>8505.95818371636</v>
      </c>
      <c r="J63" s="18" t="n">
        <f aca="false">MAX((MAX((C63-(1000*$B$34)),0))+(D63*$B$8)+(E63*$B$13)+(F63*$B$18)+(G63*$B$23)-H63-I63,0)</f>
        <v>15437.0301379274</v>
      </c>
      <c r="K63" s="23" t="n">
        <f aca="false">IF($B$34=1,MAX(ROUNDDOWN(IF($J63&lt;=$C$192,(((($J63-$C$191)/10000)*$D$192)+$E$192)*(($J63-$C$191)/10000),IF($J63&lt;=$C$193,(((($J63-$C$192)/10000)*$D$193)+$E$193)*(($J63-$C$192)/10000)+$F$193,IF($J63&lt;=$C$194,$J63*0.42-$E$194,$J63*0.45-$E$195))),0),0),0)</f>
        <v>522</v>
      </c>
      <c r="L63" s="23" t="n">
        <f aca="false">IF($B$34=2,MAX(ROUNDDOWN(IF(($J63/2)&lt;=$C$192,((((($J63/2)-$C$191)/10000)*$D$192)+$E$192)*((($J63/2)-$C$191)/10000),IF(($J63/2)&lt;=$C$193,((((($J63/2)-$C$192)/10000)*$D$193)+$E$193)*((($J63/2)-$C$192)/10000)+$F$193,IF(($J63/2)&lt;=$C$194,($J63/2)*0.42-$E$194,($J63/2)*0.45-$E$195))),0),0),0)*$B$34</f>
        <v>0</v>
      </c>
      <c r="M63" s="13" t="n">
        <f aca="false">K63+L63</f>
        <v>522</v>
      </c>
      <c r="N63" s="13" t="n">
        <f aca="false">IF($B$34=2,IF(M63&gt;1944,M63*0.055,0),IF(M63&gt;972,M63*0.055,0))</f>
        <v>0</v>
      </c>
      <c r="O63" s="13" t="n">
        <f aca="false">M63*$B$33</f>
        <v>46.98</v>
      </c>
      <c r="P63" s="13" t="n">
        <f aca="false">P62*(1+$B$37)</f>
        <v>67176.555724501</v>
      </c>
      <c r="Q63" s="13" t="n">
        <f aca="false">B63+C63+D63+E63+F63+G63-H63-I63-M63-N63-O63-P63</f>
        <v>397963.18660012</v>
      </c>
      <c r="R63" s="16"/>
      <c r="S63" s="16"/>
      <c r="T63" s="13"/>
      <c r="U63" s="13"/>
      <c r="V63" s="13"/>
      <c r="W63" s="13"/>
    </row>
    <row r="64" customFormat="false" ht="12.8" hidden="false" customHeight="false" outlineLevel="0" collapsed="false">
      <c r="A64" s="17" t="n">
        <v>23</v>
      </c>
      <c r="B64" s="13" t="n">
        <f aca="false">Q63</f>
        <v>397963.18660012</v>
      </c>
      <c r="C64" s="13" t="n">
        <f aca="false">IF((B64-(P64/2))*$B$3&gt;0,(B64-(P64/2))*$B$3,0)</f>
        <v>20176.2036994179</v>
      </c>
      <c r="D64" s="13" t="n">
        <f aca="false">IF(D63&gt;0,D63*(1+$B$7),IF(A64=$B$6,$B$5,0))</f>
        <v>3755.70782542986</v>
      </c>
      <c r="E64" s="13" t="n">
        <f aca="false">IF(E63&gt;0,E63*(1+$B$12),IF(A64=$B$11,$B$10,0))</f>
        <v>4488.44</v>
      </c>
      <c r="F64" s="13" t="n">
        <f aca="false">IF(F63&gt;0,F63*(1+$B$17),IF(A64=$B$16,$B$15,0))</f>
        <v>1111</v>
      </c>
      <c r="G64" s="13" t="n">
        <f aca="false">IF(G63&gt;0,G63*(1+$B$22),IF(A64=$B$21,$B$20,0))</f>
        <v>999</v>
      </c>
      <c r="H64" s="13" t="n">
        <f aca="false">H63*(1+$B$26)</f>
        <v>8777.96214257423</v>
      </c>
      <c r="I64" s="13" t="n">
        <f aca="false">MIN(((C64+D64+E64+F64+G64)*$B$28*POWER((1+$B$29),A63)),($B$30*$B$28)*12*$B$34*POWER((1+$B$31),A63))</f>
        <v>7866.33383857698</v>
      </c>
      <c r="J64" s="18" t="n">
        <f aca="false">MAX((MAX((C64-(1000*$B$34)),0))+(D64*$B$8)+(E64*$B$13)+(F64*$B$18)+(G64*$B$23)-H64-I64,0)</f>
        <v>12886.0555436965</v>
      </c>
      <c r="K64" s="23" t="n">
        <f aca="false">IF($B$34=1,MAX(ROUNDDOWN(IF($J64&lt;=$C$192,(((($J64-$C$191)/10000)*$D$192)+$E$192)*(($J64-$C$191)/10000),IF($J64&lt;=$C$193,(((($J64-$C$192)/10000)*$D$193)+$E$193)*(($J64-$C$192)/10000)+$F$193,IF($J64&lt;=$C$194,$J64*0.42-$E$194,$J64*0.45-$E$195))),0),0),0)</f>
        <v>79</v>
      </c>
      <c r="L64" s="23" t="n">
        <f aca="false">IF($B$34=2,MAX(ROUNDDOWN(IF(($J64/2)&lt;=$C$192,((((($J64/2)-$C$191)/10000)*$D$192)+$E$192)*((($J64/2)-$C$191)/10000),IF(($J64/2)&lt;=$C$193,((((($J64/2)-$C$192)/10000)*$D$193)+$E$193)*((($J64/2)-$C$192)/10000)+$F$193,IF(($J64/2)&lt;=$C$194,($J64/2)*0.42-$E$194,($J64/2)*0.45-$E$195))),0),0),0)*$B$34</f>
        <v>0</v>
      </c>
      <c r="M64" s="13" t="n">
        <f aca="false">K64+L64</f>
        <v>79</v>
      </c>
      <c r="N64" s="13" t="n">
        <f aca="false">IF($B$34=2,IF(M64&gt;1944,M64*0.055,0),IF(M64&gt;972,M64*0.055,0))</f>
        <v>0</v>
      </c>
      <c r="O64" s="13" t="n">
        <f aca="false">M64*$B$33</f>
        <v>7.11</v>
      </c>
      <c r="P64" s="13" t="n">
        <f aca="false">P63*(1+$B$37)</f>
        <v>68855.9696176135</v>
      </c>
      <c r="Q64" s="13" t="n">
        <f aca="false">B64+C64+D64+E64+F64+G64-H64-I64-M64-N64-O64-P64</f>
        <v>342907.162526203</v>
      </c>
      <c r="R64" s="16"/>
      <c r="S64" s="16"/>
      <c r="T64" s="13"/>
      <c r="U64" s="13"/>
      <c r="V64" s="13"/>
      <c r="W64" s="13"/>
    </row>
    <row r="65" customFormat="false" ht="12.8" hidden="false" customHeight="false" outlineLevel="0" collapsed="false">
      <c r="A65" s="17" t="n">
        <v>24</v>
      </c>
      <c r="B65" s="13" t="n">
        <f aca="false">Q64</f>
        <v>342907.162526203</v>
      </c>
      <c r="C65" s="13" t="n">
        <f aca="false">IF((B65-(P65/2))*$B$3&gt;0,(B65-(P65/2))*$B$3,0)</f>
        <v>17072.8255343933</v>
      </c>
      <c r="D65" s="13" t="n">
        <f aca="false">IF(D64&gt;0,D64*(1+$B$7),IF(A65=$B$6,$B$5,0))</f>
        <v>3793.26490368415</v>
      </c>
      <c r="E65" s="13" t="n">
        <f aca="false">IF(E64&gt;0,E64*(1+$B$12),IF(A65=$B$11,$B$10,0))</f>
        <v>4533.3244</v>
      </c>
      <c r="F65" s="13" t="n">
        <f aca="false">IF(F64&gt;0,F64*(1+$B$17),IF(A65=$B$16,$B$15,0))</f>
        <v>1111</v>
      </c>
      <c r="G65" s="13" t="n">
        <f aca="false">IF(G64&gt;0,G64*(1+$B$22),IF(A65=$B$21,$B$20,0))</f>
        <v>999</v>
      </c>
      <c r="H65" s="13" t="n">
        <f aca="false">H64*(1+$B$26)</f>
        <v>9172.97043899007</v>
      </c>
      <c r="I65" s="13" t="n">
        <f aca="false">MIN(((C65+D65+E65+F65+G65)*$B$28*POWER((1+$B$29),A64)),($B$30*$B$28)*12*$B$34*POWER((1+$B$31),A64))</f>
        <v>7158.85053110316</v>
      </c>
      <c r="J65" s="18" t="n">
        <f aca="false">MAX((MAX((C65-(1000*$B$34)),0))+(D65*$B$8)+(E65*$B$13)+(F65*$B$18)+(G65*$B$23)-H65-I65,0)</f>
        <v>10177.5938679842</v>
      </c>
      <c r="K65" s="23" t="n">
        <f aca="false">IF($B$34=1,MAX(ROUNDDOWN(IF($J65&lt;=$C$192,(((($J65-$C$191)/10000)*$D$192)+$E$192)*(($J65-$C$191)/10000),IF($J65&lt;=$C$193,(((($J65-$C$192)/10000)*$D$193)+$E$193)*(($J65-$C$192)/10000)+$F$193,IF($J65&lt;=$C$194,$J65*0.42-$E$194,$J65*0.45-$E$195))),0),0),0)</f>
        <v>0</v>
      </c>
      <c r="L65" s="23" t="n">
        <f aca="false">IF($B$34=2,MAX(ROUNDDOWN(IF(($J65/2)&lt;=$C$192,((((($J65/2)-$C$191)/10000)*$D$192)+$E$192)*((($J65/2)-$C$191)/10000),IF(($J65/2)&lt;=$C$193,((((($J65/2)-$C$192)/10000)*$D$193)+$E$193)*((($J65/2)-$C$192)/10000)+$F$193,IF(($J65/2)&lt;=$C$194,($J65/2)*0.42-$E$194,($J65/2)*0.45-$E$195))),0),0),0)*$B$34</f>
        <v>0</v>
      </c>
      <c r="M65" s="13" t="n">
        <f aca="false">K65+L65</f>
        <v>0</v>
      </c>
      <c r="N65" s="13" t="n">
        <f aca="false">IF($B$34=2,IF(M65&gt;1944,M65*0.055,0),IF(M65&gt;972,M65*0.055,0))</f>
        <v>0</v>
      </c>
      <c r="O65" s="13" t="n">
        <f aca="false">M65*$B$33</f>
        <v>0</v>
      </c>
      <c r="P65" s="13" t="n">
        <f aca="false">P64*(1+$B$37)</f>
        <v>70577.3688580538</v>
      </c>
      <c r="Q65" s="13" t="n">
        <f aca="false">B65+C65+D65+E65+F65+G65-H65-I65-M65-N65-O65-P65</f>
        <v>283507.387536133</v>
      </c>
      <c r="R65" s="16"/>
      <c r="S65" s="16"/>
      <c r="T65" s="13"/>
      <c r="U65" s="13"/>
      <c r="V65" s="13"/>
      <c r="W65" s="13"/>
    </row>
    <row r="66" customFormat="false" ht="12.8" hidden="false" customHeight="false" outlineLevel="0" collapsed="false">
      <c r="A66" s="17" t="n">
        <v>25</v>
      </c>
      <c r="B66" s="13" t="n">
        <f aca="false">Q65</f>
        <v>283507.387536133</v>
      </c>
      <c r="C66" s="13" t="n">
        <f aca="false">IF((B66-(P66/2))*$B$3&gt;0,(B66-(P66/2))*$B$3,0)</f>
        <v>13727.1749727991</v>
      </c>
      <c r="D66" s="13" t="n">
        <f aca="false">IF(D65&gt;0,D65*(1+$B$7),IF(A66=$B$6,$B$5,0))</f>
        <v>3831.197552721</v>
      </c>
      <c r="E66" s="13" t="n">
        <f aca="false">IF(E65&gt;0,E65*(1+$B$12),IF(A66=$B$11,$B$10,0))</f>
        <v>4578.657644</v>
      </c>
      <c r="F66" s="13" t="n">
        <f aca="false">IF(F65&gt;0,F65*(1+$B$17),IF(A66=$B$16,$B$15,0))</f>
        <v>1111</v>
      </c>
      <c r="G66" s="13" t="n">
        <f aca="false">IF(G65&gt;0,G65*(1+$B$22),IF(A66=$B$21,$B$20,0))</f>
        <v>999</v>
      </c>
      <c r="H66" s="13" t="n">
        <f aca="false">H65*(1+$B$26)</f>
        <v>9585.75410874462</v>
      </c>
      <c r="I66" s="13" t="n">
        <f aca="false">MIN(((C66+D66+E66+F66+G66)*$B$28*POWER((1+$B$29),A65)),($B$30*$B$28)*12*$B$34*POWER((1+$B$31),A65))</f>
        <v>6372.96992635934</v>
      </c>
      <c r="J66" s="18" t="n">
        <f aca="false">MAX((MAX((C66-(1000*$B$34)),0))+(D66*$B$8)+(E66*$B$13)+(F66*$B$18)+(G66*$B$23)-H66-I66,0)</f>
        <v>7288.30613441617</v>
      </c>
      <c r="K66" s="23" t="n">
        <f aca="false">IF($B$34=1,MAX(ROUNDDOWN(IF($J66&lt;=$C$192,(((($J66-$C$191)/10000)*$D$192)+$E$192)*(($J66-$C$191)/10000),IF($J66&lt;=$C$193,(((($J66-$C$192)/10000)*$D$193)+$E$193)*(($J66-$C$192)/10000)+$F$193,IF($J66&lt;=$C$194,$J66*0.42-$E$194,$J66*0.45-$E$195))),0),0),0)</f>
        <v>0</v>
      </c>
      <c r="L66" s="23" t="n">
        <f aca="false">IF($B$34=2,MAX(ROUNDDOWN(IF(($J66/2)&lt;=$C$192,((((($J66/2)-$C$191)/10000)*$D$192)+$E$192)*((($J66/2)-$C$191)/10000),IF(($J66/2)&lt;=$C$193,((((($J66/2)-$C$192)/10000)*$D$193)+$E$193)*((($J66/2)-$C$192)/10000)+$F$193,IF(($J66/2)&lt;=$C$194,($J66/2)*0.42-$E$194,($J66/2)*0.45-$E$195))),0),0),0)*$B$34</f>
        <v>0</v>
      </c>
      <c r="M66" s="13" t="n">
        <f aca="false">K66+L66</f>
        <v>0</v>
      </c>
      <c r="N66" s="13" t="n">
        <f aca="false">IF($B$34=2,IF(M66&gt;1944,M66*0.055,0),IF(M66&gt;972,M66*0.055,0))</f>
        <v>0</v>
      </c>
      <c r="O66" s="13" t="n">
        <f aca="false">M66*$B$33</f>
        <v>0</v>
      </c>
      <c r="P66" s="13" t="n">
        <f aca="false">P65*(1+$B$37)</f>
        <v>72341.8030795052</v>
      </c>
      <c r="Q66" s="13" t="n">
        <f aca="false">B66+C66+D66+E66+F66+G66-H66-I66-M66-N66-O66-P66</f>
        <v>219453.890591044</v>
      </c>
      <c r="R66" s="16"/>
      <c r="S66" s="16"/>
      <c r="T66" s="13"/>
      <c r="U66" s="13"/>
      <c r="V66" s="13"/>
      <c r="W66" s="13"/>
    </row>
    <row r="67" customFormat="false" ht="12.8" hidden="false" customHeight="false" outlineLevel="0" collapsed="false">
      <c r="A67" s="17" t="n">
        <v>26</v>
      </c>
      <c r="B67" s="13" t="n">
        <f aca="false">Q66</f>
        <v>219453.890591044</v>
      </c>
      <c r="C67" s="13" t="n">
        <f aca="false">IF((B67-(P67/2))*$B$3&gt;0,(B67-(P67/2))*$B$3,0)</f>
        <v>10122.0187664603</v>
      </c>
      <c r="D67" s="13" t="n">
        <f aca="false">IF(D66&gt;0,D66*(1+$B$7),IF(A67=$B$6,$B$5,0))</f>
        <v>3869.50952824821</v>
      </c>
      <c r="E67" s="13" t="n">
        <f aca="false">IF(E66&gt;0,E66*(1+$B$12),IF(A67=$B$11,$B$10,0))</f>
        <v>4624.44422044</v>
      </c>
      <c r="F67" s="13" t="n">
        <f aca="false">IF(F66&gt;0,F66*(1+$B$17),IF(A67=$B$16,$B$15,0))</f>
        <v>1111</v>
      </c>
      <c r="G67" s="13" t="n">
        <f aca="false">IF(G66&gt;0,G66*(1+$B$22),IF(A67=$B$21,$B$20,0))</f>
        <v>999</v>
      </c>
      <c r="H67" s="13" t="n">
        <f aca="false">H66*(1+$B$26)</f>
        <v>10017.1130436381</v>
      </c>
      <c r="I67" s="13" t="n">
        <f aca="false">MIN(((C67+D67+E67+F67+G67)*$B$28*POWER((1+$B$29),A66)),($B$30*$B$28)*12*$B$34*POWER((1+$B$31),A66))</f>
        <v>5501.98760822377</v>
      </c>
      <c r="J67" s="18" t="n">
        <f aca="false">MAX((MAX((C67-(1000*$B$34)),0))+(D67*$B$8)+(E67*$B$13)+(F67*$B$18)+(G67*$B$23)-H67-I67,0)</f>
        <v>4206.87186328663</v>
      </c>
      <c r="K67" s="23" t="n">
        <f aca="false">IF($B$34=1,MAX(ROUNDDOWN(IF($J67&lt;=$C$192,(((($J67-$C$191)/10000)*$D$192)+$E$192)*(($J67-$C$191)/10000),IF($J67&lt;=$C$193,(((($J67-$C$192)/10000)*$D$193)+$E$193)*(($J67-$C$192)/10000)+$F$193,IF($J67&lt;=$C$194,$J67*0.42-$E$194,$J67*0.45-$E$195))),0),0),0)</f>
        <v>0</v>
      </c>
      <c r="L67" s="23" t="n">
        <f aca="false">IF($B$34=2,MAX(ROUNDDOWN(IF(($J67/2)&lt;=$C$192,((((($J67/2)-$C$191)/10000)*$D$192)+$E$192)*((($J67/2)-$C$191)/10000),IF(($J67/2)&lt;=$C$193,((((($J67/2)-$C$192)/10000)*$D$193)+$E$193)*((($J67/2)-$C$192)/10000)+$F$193,IF(($J67/2)&lt;=$C$194,($J67/2)*0.42-$E$194,($J67/2)*0.45-$E$195))),0),0),0)*$B$34</f>
        <v>0</v>
      </c>
      <c r="M67" s="13" t="n">
        <f aca="false">K67+L67</f>
        <v>0</v>
      </c>
      <c r="N67" s="13" t="n">
        <f aca="false">IF($B$34=2,IF(M67&gt;1944,M67*0.055,0),IF(M67&gt;972,M67*0.055,0))</f>
        <v>0</v>
      </c>
      <c r="O67" s="13" t="n">
        <f aca="false">M67*$B$33</f>
        <v>0</v>
      </c>
      <c r="P67" s="13" t="n">
        <f aca="false">P66*(1+$B$37)</f>
        <v>74150.3481564928</v>
      </c>
      <c r="Q67" s="13" t="n">
        <f aca="false">B67+C67+D67+E67+F67+G67-H67-I67-M67-N67-O67-P67</f>
        <v>150510.414297838</v>
      </c>
      <c r="R67" s="16"/>
      <c r="S67" s="16"/>
      <c r="T67" s="13"/>
      <c r="U67" s="13"/>
      <c r="V67" s="13"/>
      <c r="W67" s="13"/>
    </row>
    <row r="68" customFormat="false" ht="12.8" hidden="false" customHeight="false" outlineLevel="0" collapsed="false">
      <c r="A68" s="17" t="n">
        <v>27</v>
      </c>
      <c r="B68" s="13" t="n">
        <f aca="false">Q67</f>
        <v>150510.414297838</v>
      </c>
      <c r="C68" s="13" t="n">
        <f aca="false">IF((B68-(P68/2))*$B$3&gt;0,(B68-(P68/2))*$B$3,0)</f>
        <v>6244.21402815378</v>
      </c>
      <c r="D68" s="13" t="n">
        <f aca="false">IF(D67&gt;0,D67*(1+$B$7),IF(A68=$B$6,$B$5,0))</f>
        <v>3908.20462353069</v>
      </c>
      <c r="E68" s="13" t="n">
        <f aca="false">IF(E67&gt;0,E67*(1+$B$12),IF(A68=$B$11,$B$10,0))</f>
        <v>4670.6886626444</v>
      </c>
      <c r="F68" s="13" t="n">
        <f aca="false">IF(F67&gt;0,F67*(1+$B$17),IF(A68=$B$16,$B$15,0))</f>
        <v>1111</v>
      </c>
      <c r="G68" s="13" t="n">
        <f aca="false">IF(G67&gt;0,G67*(1+$B$22),IF(A68=$B$21,$B$20,0))</f>
        <v>999</v>
      </c>
      <c r="H68" s="13" t="n">
        <f aca="false">H67*(1+$B$26)</f>
        <v>10467.8831306018</v>
      </c>
      <c r="I68" s="13" t="n">
        <f aca="false">MIN(((C68+D68+E68+F68+G68)*$B$28*POWER((1+$B$29),A67)),($B$30*$B$28)*12*$B$34*POWER((1+$B$31),A67))</f>
        <v>4540.07183544739</v>
      </c>
      <c r="J68" s="18" t="n">
        <f aca="false">MAX((MAX((C68-(1000*$B$34)),0))+(D68*$B$8)+(E68*$B$13)+(F68*$B$18)+(G68*$B$23)-H68-I68,0)</f>
        <v>925.152348279682</v>
      </c>
      <c r="K68" s="23" t="n">
        <f aca="false">IF($B$34=1,MAX(ROUNDDOWN(IF($J68&lt;=$C$192,(((($J68-$C$191)/10000)*$D$192)+$E$192)*(($J68-$C$191)/10000),IF($J68&lt;=$C$193,(((($J68-$C$192)/10000)*$D$193)+$E$193)*(($J68-$C$192)/10000)+$F$193,IF($J68&lt;=$C$194,$J68*0.42-$E$194,$J68*0.45-$E$195))),0),0),0)</f>
        <v>0</v>
      </c>
      <c r="L68" s="23" t="n">
        <f aca="false">IF($B$34=2,MAX(ROUNDDOWN(IF(($J68/2)&lt;=$C$192,((((($J68/2)-$C$191)/10000)*$D$192)+$E$192)*((($J68/2)-$C$191)/10000),IF(($J68/2)&lt;=$C$193,((((($J68/2)-$C$192)/10000)*$D$193)+$E$193)*((($J68/2)-$C$192)/10000)+$F$193,IF(($J68/2)&lt;=$C$194,($J68/2)*0.42-$E$194,($J68/2)*0.45-$E$195))),0),0),0)*$B$34</f>
        <v>0</v>
      </c>
      <c r="M68" s="13" t="n">
        <f aca="false">K68+L68</f>
        <v>0</v>
      </c>
      <c r="N68" s="13" t="n">
        <f aca="false">IF($B$34=2,IF(M68&gt;1944,M68*0.055,0),IF(M68&gt;972,M68*0.055,0))</f>
        <v>0</v>
      </c>
      <c r="O68" s="13" t="n">
        <f aca="false">M68*$B$33</f>
        <v>0</v>
      </c>
      <c r="P68" s="13" t="n">
        <f aca="false">P67*(1+$B$37)</f>
        <v>76004.1068604051</v>
      </c>
      <c r="Q68" s="13" t="n">
        <f aca="false">B68+C68+D68+E68+F68+G68-H68-I68-M68-N68-O68-P68</f>
        <v>76431.4597857127</v>
      </c>
      <c r="R68" s="16"/>
      <c r="S68" s="16"/>
      <c r="T68" s="13"/>
      <c r="U68" s="13"/>
      <c r="V68" s="13"/>
      <c r="W68" s="13"/>
    </row>
    <row r="69" customFormat="false" ht="12.8" hidden="false" customHeight="false" outlineLevel="0" collapsed="false">
      <c r="A69" s="17" t="n">
        <v>28</v>
      </c>
      <c r="B69" s="13" t="n">
        <f aca="false">Q68</f>
        <v>76431.4597857127</v>
      </c>
      <c r="C69" s="13" t="n">
        <f aca="false">IF((B69-(P69/2))*$B$3&gt;0,(B69-(P69/2))*$B$3,0)</f>
        <v>2080.10420359641</v>
      </c>
      <c r="D69" s="13" t="n">
        <f aca="false">IF(D68&gt;0,D68*(1+$B$7),IF(A69=$B$6,$B$5,0))</f>
        <v>3947.28666976599</v>
      </c>
      <c r="E69" s="13" t="n">
        <f aca="false">IF(E68&gt;0,E68*(1+$B$12),IF(A69=$B$11,$B$10,0))</f>
        <v>4717.39554927085</v>
      </c>
      <c r="F69" s="13" t="n">
        <f aca="false">IF(F68&gt;0,F68*(1+$B$17),IF(A69=$B$16,$B$15,0))</f>
        <v>1111</v>
      </c>
      <c r="G69" s="13" t="n">
        <f aca="false">IF(G68&gt;0,G68*(1+$B$22),IF(A69=$B$21,$B$20,0))</f>
        <v>999</v>
      </c>
      <c r="H69" s="13" t="n">
        <f aca="false">H68*(1+$B$26)</f>
        <v>10938.9378714789</v>
      </c>
      <c r="I69" s="13" t="n">
        <f aca="false">MIN(((C69+D69+E69+F69+G69)*$B$28*POWER((1+$B$29),A68)),($B$30*$B$28)*12*$B$34*POWER((1+$B$31),A68))</f>
        <v>3481.06636494826</v>
      </c>
      <c r="J69" s="18" t="n">
        <f aca="false">MAX((MAX((C69-(1000*$B$34)),0))+(D69*$B$8)+(E69*$B$13)+(F69*$B$18)+(G69*$B$23)-H69-I69,0)</f>
        <v>0</v>
      </c>
      <c r="K69" s="23" t="n">
        <f aca="false">IF($B$34=1,MAX(ROUNDDOWN(IF($J69&lt;=$C$192,(((($J69-$C$191)/10000)*$D$192)+$E$192)*(($J69-$C$191)/10000),IF($J69&lt;=$C$193,(((($J69-$C$192)/10000)*$D$193)+$E$193)*(($J69-$C$192)/10000)+$F$193,IF($J69&lt;=$C$194,$J69*0.42-$E$194,$J69*0.45-$E$195))),0),0),0)</f>
        <v>0</v>
      </c>
      <c r="L69" s="23" t="n">
        <f aca="false">IF($B$34=2,MAX(ROUNDDOWN(IF(($J69/2)&lt;=$C$192,((((($J69/2)-$C$191)/10000)*$D$192)+$E$192)*((($J69/2)-$C$191)/10000),IF(($J69/2)&lt;=$C$193,((((($J69/2)-$C$192)/10000)*$D$193)+$E$193)*((($J69/2)-$C$192)/10000)+$F$193,IF(($J69/2)&lt;=$C$194,($J69/2)*0.42-$E$194,($J69/2)*0.45-$E$195))),0),0),0)*$B$34</f>
        <v>0</v>
      </c>
      <c r="M69" s="13" t="n">
        <f aca="false">K69+L69</f>
        <v>0</v>
      </c>
      <c r="N69" s="13" t="n">
        <f aca="false">IF($B$34=2,IF(M69&gt;1944,M69*0.055,0),IF(M69&gt;972,M69*0.055,0))</f>
        <v>0</v>
      </c>
      <c r="O69" s="13" t="n">
        <f aca="false">M69*$B$33</f>
        <v>0</v>
      </c>
      <c r="P69" s="13" t="n">
        <f aca="false">P68*(1+$B$37)</f>
        <v>77904.2095319152</v>
      </c>
      <c r="Q69" s="13" t="n">
        <f aca="false">B69+C69+D69+E69+F69+G69-H69-I69-M69-N69-O69-P69</f>
        <v>-3037.96755999641</v>
      </c>
      <c r="R69" s="16"/>
      <c r="S69" s="16"/>
      <c r="T69" s="13"/>
      <c r="U69" s="13"/>
      <c r="V69" s="13"/>
      <c r="W69" s="13"/>
    </row>
    <row r="70" customFormat="false" ht="12.8" hidden="false" customHeight="false" outlineLevel="0" collapsed="false">
      <c r="A70" s="17" t="n">
        <v>29</v>
      </c>
      <c r="B70" s="13" t="n">
        <f aca="false">Q69</f>
        <v>-3037.96755999641</v>
      </c>
      <c r="C70" s="13" t="n">
        <f aca="false">IF((B70-(P70/2))*$B$3&gt;0,(B70-(P70/2))*$B$3,0)</f>
        <v>0</v>
      </c>
      <c r="D70" s="13" t="n">
        <f aca="false">IF(D69&gt;0,D69*(1+$B$7),IF(A70=$B$6,$B$5,0))</f>
        <v>3986.75953646365</v>
      </c>
      <c r="E70" s="13" t="n">
        <f aca="false">IF(E69&gt;0,E69*(1+$B$12),IF(A70=$B$11,$B$10,0))</f>
        <v>4764.56950476355</v>
      </c>
      <c r="F70" s="13" t="n">
        <f aca="false">IF(F69&gt;0,F69*(1+$B$17),IF(A70=$B$16,$B$15,0))</f>
        <v>1111</v>
      </c>
      <c r="G70" s="13" t="n">
        <f aca="false">IF(G69&gt;0,G69*(1+$B$22),IF(A70=$B$21,$B$20,0))</f>
        <v>999</v>
      </c>
      <c r="H70" s="13" t="n">
        <f aca="false">H69*(1+$B$26)</f>
        <v>11431.1900756955</v>
      </c>
      <c r="I70" s="13" t="n">
        <f aca="false">MIN(((C70+D70+E70+F70+G70)*$B$28*POWER((1+$B$29),A69)),($B$30*$B$28)*12*$B$34*POWER((1+$B$31),A69))</f>
        <v>2970.65202179141</v>
      </c>
      <c r="J70" s="18" t="n">
        <f aca="false">MAX((MAX((C70-(1000*$B$34)),0))+(D70*$B$8)+(E70*$B$13)+(F70*$B$18)+(G70*$B$23)-H70-I70,0)</f>
        <v>0</v>
      </c>
      <c r="K70" s="23" t="n">
        <f aca="false">IF($B$34=1,MAX(ROUNDDOWN(IF($J70&lt;=$C$192,(((($J70-$C$191)/10000)*$D$192)+$E$192)*(($J70-$C$191)/10000),IF($J70&lt;=$C$193,(((($J70-$C$192)/10000)*$D$193)+$E$193)*(($J70-$C$192)/10000)+$F$193,IF($J70&lt;=$C$194,$J70*0.42-$E$194,$J70*0.45-$E$195))),0),0),0)</f>
        <v>0</v>
      </c>
      <c r="L70" s="23" t="n">
        <f aca="false">IF($B$34=2,MAX(ROUNDDOWN(IF(($J70/2)&lt;=$C$192,((((($J70/2)-$C$191)/10000)*$D$192)+$E$192)*((($J70/2)-$C$191)/10000),IF(($J70/2)&lt;=$C$193,((((($J70/2)-$C$192)/10000)*$D$193)+$E$193)*((($J70/2)-$C$192)/10000)+$F$193,IF(($J70/2)&lt;=$C$194,($J70/2)*0.42-$E$194,($J70/2)*0.45-$E$195))),0),0),0)*$B$34</f>
        <v>0</v>
      </c>
      <c r="M70" s="13" t="n">
        <f aca="false">K70+L70</f>
        <v>0</v>
      </c>
      <c r="N70" s="13" t="n">
        <f aca="false">IF($B$34=2,IF(M70&gt;1944,M70*0.055,0),IF(M70&gt;972,M70*0.055,0))</f>
        <v>0</v>
      </c>
      <c r="O70" s="13" t="n">
        <f aca="false">M70*$B$33</f>
        <v>0</v>
      </c>
      <c r="P70" s="13" t="n">
        <f aca="false">P69*(1+$B$37)</f>
        <v>79851.8147702131</v>
      </c>
      <c r="Q70" s="13" t="n">
        <f aca="false">B70+C70+D70+E70+F70+G70-H70-I70-M70-N70-O70-P70</f>
        <v>-86430.2953864692</v>
      </c>
      <c r="R70" s="16"/>
      <c r="S70" s="16"/>
      <c r="T70" s="13"/>
      <c r="U70" s="13"/>
      <c r="V70" s="13"/>
      <c r="W70" s="13"/>
    </row>
    <row r="71" customFormat="false" ht="12.8" hidden="false" customHeight="false" outlineLevel="0" collapsed="false">
      <c r="A71" s="17" t="n">
        <v>30</v>
      </c>
      <c r="B71" s="13" t="n">
        <f aca="false">Q70</f>
        <v>-86430.2953864692</v>
      </c>
      <c r="C71" s="13" t="n">
        <f aca="false">IF((B71-(P71/2))*$B$3&gt;0,(B71-(P71/2))*$B$3,0)</f>
        <v>0</v>
      </c>
      <c r="D71" s="13" t="n">
        <f aca="false">IF(D70&gt;0,D70*(1+$B$7),IF(A71=$B$6,$B$5,0))</f>
        <v>4026.62713182829</v>
      </c>
      <c r="E71" s="13" t="n">
        <f aca="false">IF(E70&gt;0,E70*(1+$B$12),IF(A71=$B$11,$B$10,0))</f>
        <v>4812.21519981119</v>
      </c>
      <c r="F71" s="13" t="n">
        <f aca="false">IF(F70&gt;0,F70*(1+$B$17),IF(A71=$B$16,$B$15,0))</f>
        <v>1111</v>
      </c>
      <c r="G71" s="13" t="n">
        <f aca="false">IF(G70&gt;0,G70*(1+$B$22),IF(A71=$B$21,$B$20,0))</f>
        <v>999</v>
      </c>
      <c r="H71" s="13" t="n">
        <f aca="false">H70*(1+$B$26)</f>
        <v>11945.5936291018</v>
      </c>
      <c r="I71" s="13" t="n">
        <f aca="false">MIN(((C71+D71+E71+F71+G71)*$B$28*POWER((1+$B$29),A70)),($B$30*$B$28)*12*$B$34*POWER((1+$B$31),A70))</f>
        <v>3024.53341484774</v>
      </c>
      <c r="J71" s="18" t="n">
        <f aca="false">MAX((MAX((C71-(1000*$B$34)),0))+(D71*$B$8)+(E71*$B$13)+(F71*$B$18)+(G71*$B$23)-H71-I71,0)</f>
        <v>0</v>
      </c>
      <c r="K71" s="23" t="n">
        <f aca="false">IF($B$34=1,MAX(ROUNDDOWN(IF($J71&lt;=$C$192,(((($J71-$C$191)/10000)*$D$192)+$E$192)*(($J71-$C$191)/10000),IF($J71&lt;=$C$193,(((($J71-$C$192)/10000)*$D$193)+$E$193)*(($J71-$C$192)/10000)+$F$193,IF($J71&lt;=$C$194,$J71*0.42-$E$194,$J71*0.45-$E$195))),0),0),0)</f>
        <v>0</v>
      </c>
      <c r="L71" s="23" t="n">
        <f aca="false">IF($B$34=2,MAX(ROUNDDOWN(IF(($J71/2)&lt;=$C$192,((((($J71/2)-$C$191)/10000)*$D$192)+$E$192)*((($J71/2)-$C$191)/10000),IF(($J71/2)&lt;=$C$193,((((($J71/2)-$C$192)/10000)*$D$193)+$E$193)*((($J71/2)-$C$192)/10000)+$F$193,IF(($J71/2)&lt;=$C$194,($J71/2)*0.42-$E$194,($J71/2)*0.45-$E$195))),0),0),0)*$B$34</f>
        <v>0</v>
      </c>
      <c r="M71" s="13" t="n">
        <f aca="false">K71+L71</f>
        <v>0</v>
      </c>
      <c r="N71" s="13" t="n">
        <f aca="false">IF($B$34=2,IF(M71&gt;1944,M71*0.055,0),IF(M71&gt;972,M71*0.055,0))</f>
        <v>0</v>
      </c>
      <c r="O71" s="13" t="n">
        <f aca="false">M71*$B$33</f>
        <v>0</v>
      </c>
      <c r="P71" s="13" t="n">
        <f aca="false">P70*(1+$B$37)</f>
        <v>81848.1101394684</v>
      </c>
      <c r="Q71" s="13" t="n">
        <f aca="false">B71+C71+D71+E71+F71+G71-H71-I71-M71-N71-O71-P71</f>
        <v>-172299.690238248</v>
      </c>
      <c r="R71" s="16"/>
      <c r="S71" s="16"/>
      <c r="T71" s="13"/>
      <c r="U71" s="13"/>
      <c r="V71" s="13"/>
      <c r="W71" s="13"/>
    </row>
    <row r="72" customFormat="false" ht="12.8" hidden="false" customHeight="false" outlineLevel="0" collapsed="false">
      <c r="A72" s="17" t="n">
        <v>31</v>
      </c>
      <c r="B72" s="13" t="n">
        <f aca="false">Q71</f>
        <v>-172299.690238248</v>
      </c>
      <c r="C72" s="13" t="n">
        <f aca="false">IF((B72-(P72/2))*$B$3&gt;0,(B72-(P72/2))*$B$3,0)</f>
        <v>0</v>
      </c>
      <c r="D72" s="13" t="n">
        <f aca="false">IF(D71&gt;0,D71*(1+$B$7),IF(A72=$B$6,$B$5,0))</f>
        <v>4066.89340314657</v>
      </c>
      <c r="E72" s="13" t="n">
        <f aca="false">IF(E71&gt;0,E71*(1+$B$12),IF(A72=$B$11,$B$10,0))</f>
        <v>4860.3373518093</v>
      </c>
      <c r="F72" s="13" t="n">
        <f aca="false">IF(F71&gt;0,F71*(1+$B$17),IF(A72=$B$16,$B$15,0))</f>
        <v>1111</v>
      </c>
      <c r="G72" s="13" t="n">
        <f aca="false">IF(G71&gt;0,G71*(1+$B$22),IF(A72=$B$21,$B$20,0))</f>
        <v>999</v>
      </c>
      <c r="H72" s="13" t="n">
        <f aca="false">H71*(1+$B$26)</f>
        <v>12483.1453424114</v>
      </c>
      <c r="I72" s="13" t="n">
        <f aca="false">MIN(((C72+D72+E72+F72+G72)*$B$28*POWER((1+$B$29),A71)),($B$30*$B$28)*12*$B$34*POWER((1+$B$31),A71))</f>
        <v>3079.43953677868</v>
      </c>
      <c r="J72" s="18" t="n">
        <f aca="false">MAX((MAX((C72-(1000*$B$34)),0))+(D72*$B$8)+(E72*$B$13)+(F72*$B$18)+(G72*$B$23)-H72-I72,0)</f>
        <v>0</v>
      </c>
      <c r="K72" s="23" t="n">
        <f aca="false">IF($B$34=1,MAX(ROUNDDOWN(IF($J72&lt;=$C$192,(((($J72-$C$191)/10000)*$D$192)+$E$192)*(($J72-$C$191)/10000),IF($J72&lt;=$C$193,(((($J72-$C$192)/10000)*$D$193)+$E$193)*(($J72-$C$192)/10000)+$F$193,IF($J72&lt;=$C$194,$J72*0.42-$E$194,$J72*0.45-$E$195))),0),0),0)</f>
        <v>0</v>
      </c>
      <c r="L72" s="23" t="n">
        <f aca="false">IF($B$34=2,MAX(ROUNDDOWN(IF(($J72/2)&lt;=$C$192,((((($J72/2)-$C$191)/10000)*$D$192)+$E$192)*((($J72/2)-$C$191)/10000),IF(($J72/2)&lt;=$C$193,((((($J72/2)-$C$192)/10000)*$D$193)+$E$193)*((($J72/2)-$C$192)/10000)+$F$193,IF(($J72/2)&lt;=$C$194,($J72/2)*0.42-$E$194,($J72/2)*0.45-$E$195))),0),0),0)*$B$34</f>
        <v>0</v>
      </c>
      <c r="M72" s="13" t="n">
        <f aca="false">K72+L72</f>
        <v>0</v>
      </c>
      <c r="N72" s="13" t="n">
        <f aca="false">IF($B$34=2,IF(M72&gt;1944,M72*0.055,0),IF(M72&gt;972,M72*0.055,0))</f>
        <v>0</v>
      </c>
      <c r="O72" s="13" t="n">
        <f aca="false">M72*$B$33</f>
        <v>0</v>
      </c>
      <c r="P72" s="13" t="n">
        <f aca="false">P71*(1+$B$37)</f>
        <v>83894.3128929551</v>
      </c>
      <c r="Q72" s="13" t="n">
        <f aca="false">B72+C72+D72+E72+F72+G72-H72-I72-M72-N72-O72-P72</f>
        <v>-260719.357255437</v>
      </c>
      <c r="R72" s="16"/>
      <c r="S72" s="16"/>
      <c r="T72" s="13"/>
      <c r="U72" s="13"/>
      <c r="V72" s="13"/>
      <c r="W72" s="13"/>
    </row>
    <row r="73" customFormat="false" ht="12.8" hidden="false" customHeight="false" outlineLevel="0" collapsed="false">
      <c r="A73" s="17" t="n">
        <v>32</v>
      </c>
      <c r="B73" s="13" t="n">
        <f aca="false">Q72</f>
        <v>-260719.357255437</v>
      </c>
      <c r="C73" s="13" t="n">
        <f aca="false">IF((B73-(P73/2))*$B$3&gt;0,(B73-(P73/2))*$B$3,0)</f>
        <v>0</v>
      </c>
      <c r="D73" s="13" t="n">
        <f aca="false">IF(D72&gt;0,D72*(1+$B$7),IF(A73=$B$6,$B$5,0))</f>
        <v>4107.56233717804</v>
      </c>
      <c r="E73" s="13" t="n">
        <f aca="false">IF(E72&gt;0,E72*(1+$B$12),IF(A73=$B$11,$B$10,0))</f>
        <v>4908.94072532739</v>
      </c>
      <c r="F73" s="13" t="n">
        <f aca="false">IF(F72&gt;0,F72*(1+$B$17),IF(A73=$B$16,$B$15,0))</f>
        <v>1111</v>
      </c>
      <c r="G73" s="13" t="n">
        <f aca="false">IF(G72&gt;0,G72*(1+$B$22),IF(A73=$B$21,$B$20,0))</f>
        <v>999</v>
      </c>
      <c r="H73" s="13" t="n">
        <f aca="false">H72*(1+$B$26)</f>
        <v>13044.8868828199</v>
      </c>
      <c r="I73" s="13" t="n">
        <f aca="false">MIN(((C73+D73+E73+F73+G73)*$B$28*POWER((1+$B$29),A72)),($B$30*$B$28)*12*$B$34*POWER((1+$B$31),A72))</f>
        <v>3135.39040176335</v>
      </c>
      <c r="J73" s="18" t="n">
        <f aca="false">MAX((MAX((C73-(1000*$B$34)),0))+(D73*$B$8)+(E73*$B$13)+(F73*$B$18)+(G73*$B$23)-H73-I73,0)</f>
        <v>0</v>
      </c>
      <c r="K73" s="23" t="n">
        <f aca="false">IF($B$34=1,MAX(ROUNDDOWN(IF($J73&lt;=$C$192,(((($J73-$C$191)/10000)*$D$192)+$E$192)*(($J73-$C$191)/10000),IF($J73&lt;=$C$193,(((($J73-$C$192)/10000)*$D$193)+$E$193)*(($J73-$C$192)/10000)+$F$193,IF($J73&lt;=$C$194,$J73*0.42-$E$194,$J73*0.45-$E$195))),0),0),0)</f>
        <v>0</v>
      </c>
      <c r="L73" s="23" t="n">
        <f aca="false">IF($B$34=2,MAX(ROUNDDOWN(IF(($J73/2)&lt;=$C$192,((((($J73/2)-$C$191)/10000)*$D$192)+$E$192)*((($J73/2)-$C$191)/10000),IF(($J73/2)&lt;=$C$193,((((($J73/2)-$C$192)/10000)*$D$193)+$E$193)*((($J73/2)-$C$192)/10000)+$F$193,IF(($J73/2)&lt;=$C$194,($J73/2)*0.42-$E$194,($J73/2)*0.45-$E$195))),0),0),0)*$B$34</f>
        <v>0</v>
      </c>
      <c r="M73" s="13" t="n">
        <f aca="false">K73+L73</f>
        <v>0</v>
      </c>
      <c r="N73" s="13" t="n">
        <f aca="false">IF($B$34=2,IF(M73&gt;1944,M73*0.055,0),IF(M73&gt;972,M73*0.055,0))</f>
        <v>0</v>
      </c>
      <c r="O73" s="13" t="n">
        <f aca="false">M73*$B$33</f>
        <v>0</v>
      </c>
      <c r="P73" s="13" t="n">
        <f aca="false">P72*(1+$B$37)</f>
        <v>85991.670715279</v>
      </c>
      <c r="Q73" s="13" t="n">
        <f aca="false">B73+C73+D73+E73+F73+G73-H73-I73-M73-N73-O73-P73</f>
        <v>-351764.802192794</v>
      </c>
      <c r="R73" s="16"/>
      <c r="S73" s="16"/>
      <c r="T73" s="13"/>
      <c r="U73" s="13"/>
      <c r="V73" s="13"/>
      <c r="W73" s="13"/>
    </row>
    <row r="74" customFormat="false" ht="12.8" hidden="false" customHeight="false" outlineLevel="0" collapsed="false">
      <c r="A74" s="17" t="n">
        <v>33</v>
      </c>
      <c r="B74" s="13" t="n">
        <f aca="false">Q73</f>
        <v>-351764.802192794</v>
      </c>
      <c r="C74" s="13" t="n">
        <f aca="false">IF((B74-(P74/2))*$B$3&gt;0,(B74-(P74/2))*$B$3,0)</f>
        <v>0</v>
      </c>
      <c r="D74" s="13" t="n">
        <f aca="false">IF(D73&gt;0,D73*(1+$B$7),IF(A74=$B$6,$B$5,0))</f>
        <v>4148.63796054982</v>
      </c>
      <c r="E74" s="13" t="n">
        <f aca="false">IF(E73&gt;0,E73*(1+$B$12),IF(A74=$B$11,$B$10,0))</f>
        <v>4958.03013258067</v>
      </c>
      <c r="F74" s="13" t="n">
        <f aca="false">IF(F73&gt;0,F73*(1+$B$17),IF(A74=$B$16,$B$15,0))</f>
        <v>1111</v>
      </c>
      <c r="G74" s="13" t="n">
        <f aca="false">IF(G73&gt;0,G73*(1+$B$22),IF(A74=$B$21,$B$20,0))</f>
        <v>999</v>
      </c>
      <c r="H74" s="13" t="n">
        <f aca="false">H73*(1+$B$26)</f>
        <v>13631.9067925468</v>
      </c>
      <c r="I74" s="13" t="n">
        <f aca="false">MIN(((C74+D74+E74+F74+G74)*$B$28*POWER((1+$B$29),A73)),($B$30*$B$28)*12*$B$34*POWER((1+$B$31),A73))</f>
        <v>3192.40642043718</v>
      </c>
      <c r="J74" s="18" t="n">
        <f aca="false">MAX((MAX((C74-(1000*$B$34)),0))+(D74*$B$8)+(E74*$B$13)+(F74*$B$18)+(G74*$B$23)-H74-I74,0)</f>
        <v>0</v>
      </c>
      <c r="K74" s="23" t="n">
        <f aca="false">IF($B$34=1,MAX(ROUNDDOWN(IF($J74&lt;=$C$192,(((($J74-$C$191)/10000)*$D$192)+$E$192)*(($J74-$C$191)/10000),IF($J74&lt;=$C$193,(((($J74-$C$192)/10000)*$D$193)+$E$193)*(($J74-$C$192)/10000)+$F$193,IF($J74&lt;=$C$194,$J74*0.42-$E$194,$J74*0.45-$E$195))),0),0),0)</f>
        <v>0</v>
      </c>
      <c r="L74" s="23" t="n">
        <f aca="false">IF($B$34=2,MAX(ROUNDDOWN(IF(($J74/2)&lt;=$C$192,((((($J74/2)-$C$191)/10000)*$D$192)+$E$192)*((($J74/2)-$C$191)/10000),IF(($J74/2)&lt;=$C$193,((((($J74/2)-$C$192)/10000)*$D$193)+$E$193)*((($J74/2)-$C$192)/10000)+$F$193,IF(($J74/2)&lt;=$C$194,($J74/2)*0.42-$E$194,($J74/2)*0.45-$E$195))),0),0),0)*$B$34</f>
        <v>0</v>
      </c>
      <c r="M74" s="13" t="n">
        <f aca="false">K74+L74</f>
        <v>0</v>
      </c>
      <c r="N74" s="13" t="n">
        <f aca="false">IF($B$34=2,IF(M74&gt;1944,M74*0.055,0),IF(M74&gt;972,M74*0.055,0))</f>
        <v>0</v>
      </c>
      <c r="O74" s="13" t="n">
        <f aca="false">M74*$B$33</f>
        <v>0</v>
      </c>
      <c r="P74" s="13" t="n">
        <f aca="false">P73*(1+$B$37)</f>
        <v>88141.462483161</v>
      </c>
      <c r="Q74" s="13" t="n">
        <f aca="false">B74+C74+D74+E74+F74+G74-H74-I74-M74-N74-O74-P74</f>
        <v>-445513.909795808</v>
      </c>
      <c r="R74" s="16"/>
      <c r="S74" s="16"/>
      <c r="T74" s="13"/>
      <c r="U74" s="13"/>
      <c r="V74" s="13"/>
      <c r="W74" s="13"/>
    </row>
    <row r="75" customFormat="false" ht="12.8" hidden="false" customHeight="false" outlineLevel="0" collapsed="false">
      <c r="A75" s="17" t="n">
        <v>34</v>
      </c>
      <c r="B75" s="13" t="n">
        <f aca="false">Q74</f>
        <v>-445513.909795808</v>
      </c>
      <c r="C75" s="13" t="n">
        <f aca="false">IF((B75-(P75/2))*$B$3&gt;0,(B75-(P75/2))*$B$3,0)</f>
        <v>0</v>
      </c>
      <c r="D75" s="13" t="n">
        <f aca="false">IF(D74&gt;0,D74*(1+$B$7),IF(A75=$B$6,$B$5,0))</f>
        <v>4190.12434015532</v>
      </c>
      <c r="E75" s="13" t="n">
        <f aca="false">IF(E74&gt;0,E74*(1+$B$12),IF(A75=$B$11,$B$10,0))</f>
        <v>5007.61043390647</v>
      </c>
      <c r="F75" s="13" t="n">
        <f aca="false">IF(F74&gt;0,F74*(1+$B$17),IF(A75=$B$16,$B$15,0))</f>
        <v>1111</v>
      </c>
      <c r="G75" s="13" t="n">
        <f aca="false">IF(G74&gt;0,G74*(1+$B$22),IF(A75=$B$21,$B$20,0))</f>
        <v>999</v>
      </c>
      <c r="H75" s="13" t="n">
        <f aca="false">H74*(1+$B$26)</f>
        <v>14245.3425982114</v>
      </c>
      <c r="I75" s="13" t="n">
        <f aca="false">MIN(((C75+D75+E75+F75+G75)*$B$28*POWER((1+$B$29),A74)),($B$30*$B$28)*12*$B$34*POWER((1+$B$31),A74))</f>
        <v>3250.50840780233</v>
      </c>
      <c r="J75" s="18" t="n">
        <f aca="false">MAX((MAX((C75-(1000*$B$34)),0))+(D75*$B$8)+(E75*$B$13)+(F75*$B$18)+(G75*$B$23)-H75-I75,0)</f>
        <v>0</v>
      </c>
      <c r="K75" s="23" t="n">
        <f aca="false">IF($B$34=1,MAX(ROUNDDOWN(IF($J75&lt;=$C$192,(((($J75-$C$191)/10000)*$D$192)+$E$192)*(($J75-$C$191)/10000),IF($J75&lt;=$C$193,(((($J75-$C$192)/10000)*$D$193)+$E$193)*(($J75-$C$192)/10000)+$F$193,IF($J75&lt;=$C$194,$J75*0.42-$E$194,$J75*0.45-$E$195))),0),0),0)</f>
        <v>0</v>
      </c>
      <c r="L75" s="23" t="n">
        <f aca="false">IF($B$34=2,MAX(ROUNDDOWN(IF(($J75/2)&lt;=$C$192,((((($J75/2)-$C$191)/10000)*$D$192)+$E$192)*((($J75/2)-$C$191)/10000),IF(($J75/2)&lt;=$C$193,((((($J75/2)-$C$192)/10000)*$D$193)+$E$193)*((($J75/2)-$C$192)/10000)+$F$193,IF(($J75/2)&lt;=$C$194,($J75/2)*0.42-$E$194,($J75/2)*0.45-$E$195))),0),0),0)*$B$34</f>
        <v>0</v>
      </c>
      <c r="M75" s="13" t="n">
        <f aca="false">K75+L75</f>
        <v>0</v>
      </c>
      <c r="N75" s="13" t="n">
        <f aca="false">IF($B$34=2,IF(M75&gt;1944,M75*0.055,0),IF(M75&gt;972,M75*0.055,0))</f>
        <v>0</v>
      </c>
      <c r="O75" s="13" t="n">
        <f aca="false">M75*$B$33</f>
        <v>0</v>
      </c>
      <c r="P75" s="13" t="n">
        <f aca="false">P74*(1+$B$37)</f>
        <v>90344.99904524</v>
      </c>
      <c r="Q75" s="13" t="n">
        <f aca="false">B75+C75+D75+E75+F75+G75-H75-I75-M75-N75-O75-P75</f>
        <v>-542047.025073</v>
      </c>
      <c r="R75" s="16"/>
      <c r="S75" s="16"/>
      <c r="T75" s="13"/>
      <c r="U75" s="13"/>
      <c r="V75" s="13"/>
      <c r="W75" s="13"/>
    </row>
    <row r="76" customFormat="false" ht="12.8" hidden="false" customHeight="false" outlineLevel="0" collapsed="false">
      <c r="A76" s="17" t="n">
        <v>35</v>
      </c>
      <c r="B76" s="13" t="n">
        <f aca="false">Q75</f>
        <v>-542047.025073</v>
      </c>
      <c r="C76" s="13" t="n">
        <f aca="false">IF((B76-(P76/2))*$B$3&gt;0,(B76-(P76/2))*$B$3,0)</f>
        <v>0</v>
      </c>
      <c r="D76" s="13" t="n">
        <f aca="false">IF(D75&gt;0,D75*(1+$B$7),IF(A76=$B$6,$B$5,0))</f>
        <v>4232.02558355687</v>
      </c>
      <c r="E76" s="13" t="n">
        <f aca="false">IF(E75&gt;0,E75*(1+$B$12),IF(A76=$B$11,$B$10,0))</f>
        <v>5057.68653824554</v>
      </c>
      <c r="F76" s="13" t="n">
        <f aca="false">IF(F75&gt;0,F75*(1+$B$17),IF(A76=$B$16,$B$15,0))</f>
        <v>1111</v>
      </c>
      <c r="G76" s="13" t="n">
        <f aca="false">IF(G75&gt;0,G75*(1+$B$22),IF(A76=$B$21,$B$20,0))</f>
        <v>999</v>
      </c>
      <c r="H76" s="13" t="n">
        <f aca="false">H75*(1+$B$26)</f>
        <v>14886.3830151309</v>
      </c>
      <c r="I76" s="13" t="n">
        <f aca="false">MIN(((C76+D76+E76+F76+G76)*$B$28*POWER((1+$B$29),A75)),($B$30*$B$28)*12*$B$34*POWER((1+$B$31),A75))</f>
        <v>3309.71759129666</v>
      </c>
      <c r="J76" s="18" t="n">
        <f aca="false">MAX((MAX((C76-(1000*$B$34)),0))+(D76*$B$8)+(E76*$B$13)+(F76*$B$18)+(G76*$B$23)-H76-I76,0)</f>
        <v>0</v>
      </c>
      <c r="K76" s="23" t="n">
        <f aca="false">IF($B$34=1,MAX(ROUNDDOWN(IF($J76&lt;=$C$192,(((($J76-$C$191)/10000)*$D$192)+$E$192)*(($J76-$C$191)/10000),IF($J76&lt;=$C$193,(((($J76-$C$192)/10000)*$D$193)+$E$193)*(($J76-$C$192)/10000)+$F$193,IF($J76&lt;=$C$194,$J76*0.42-$E$194,$J76*0.45-$E$195))),0),0),0)</f>
        <v>0</v>
      </c>
      <c r="L76" s="23" t="n">
        <f aca="false">IF($B$34=2,MAX(ROUNDDOWN(IF(($J76/2)&lt;=$C$192,((((($J76/2)-$C$191)/10000)*$D$192)+$E$192)*((($J76/2)-$C$191)/10000),IF(($J76/2)&lt;=$C$193,((((($J76/2)-$C$192)/10000)*$D$193)+$E$193)*((($J76/2)-$C$192)/10000)+$F$193,IF(($J76/2)&lt;=$C$194,($J76/2)*0.42-$E$194,($J76/2)*0.45-$E$195))),0),0),0)*$B$34</f>
        <v>0</v>
      </c>
      <c r="M76" s="13" t="n">
        <f aca="false">K76+L76</f>
        <v>0</v>
      </c>
      <c r="N76" s="13" t="n">
        <f aca="false">IF($B$34=2,IF(M76&gt;1944,M76*0.055,0),IF(M76&gt;972,M76*0.055,0))</f>
        <v>0</v>
      </c>
      <c r="O76" s="13" t="n">
        <f aca="false">M76*$B$33</f>
        <v>0</v>
      </c>
      <c r="P76" s="13" t="n">
        <f aca="false">P75*(1+$B$37)</f>
        <v>92603.624021371</v>
      </c>
      <c r="Q76" s="13" t="n">
        <f aca="false">B76+C76+D76+E76+F76+G76-H76-I76-M76-N76-O76-P76</f>
        <v>-641447.037578996</v>
      </c>
      <c r="R76" s="16"/>
      <c r="S76" s="16"/>
      <c r="T76" s="13"/>
      <c r="U76" s="13"/>
      <c r="V76" s="13"/>
      <c r="W76" s="13"/>
    </row>
    <row r="77" customFormat="false" ht="12.8" hidden="false" customHeight="false" outlineLevel="0" collapsed="false">
      <c r="A77" s="17" t="n">
        <v>36</v>
      </c>
      <c r="B77" s="13" t="n">
        <f aca="false">Q76</f>
        <v>-641447.037578996</v>
      </c>
      <c r="C77" s="13" t="n">
        <f aca="false">IF((B77-(P77/2))*$B$3&gt;0,(B77-(P77/2))*$B$3,0)</f>
        <v>0</v>
      </c>
      <c r="D77" s="13" t="n">
        <f aca="false">IF(D76&gt;0,D76*(1+$B$7),IF(A77=$B$6,$B$5,0))</f>
        <v>4274.34583939244</v>
      </c>
      <c r="E77" s="13" t="n">
        <f aca="false">IF(E76&gt;0,E76*(1+$B$12),IF(A77=$B$11,$B$10,0))</f>
        <v>5108.26340362799</v>
      </c>
      <c r="F77" s="13" t="n">
        <f aca="false">IF(F76&gt;0,F76*(1+$B$17),IF(A77=$B$16,$B$15,0))</f>
        <v>1111</v>
      </c>
      <c r="G77" s="13" t="n">
        <f aca="false">IF(G76&gt;0,G76*(1+$B$22),IF(A77=$B$21,$B$20,0))</f>
        <v>999</v>
      </c>
      <c r="H77" s="13" t="n">
        <f aca="false">H76*(1+$B$26)</f>
        <v>15556.2702508118</v>
      </c>
      <c r="I77" s="13" t="n">
        <f aca="false">MIN(((C77+D77+E77+F77+G77)*$B$28*POWER((1+$B$29),A76)),($B$30*$B$28)*12*$B$34*POWER((1+$B$31),A76))</f>
        <v>3370.05561902421</v>
      </c>
      <c r="J77" s="18" t="n">
        <f aca="false">MAX((MAX((C77-(1000*$B$34)),0))+(D77*$B$8)+(E77*$B$13)+(F77*$B$18)+(G77*$B$23)-H77-I77,0)</f>
        <v>0</v>
      </c>
      <c r="K77" s="23" t="n">
        <f aca="false">IF($B$34=1,MAX(ROUNDDOWN(IF($J77&lt;=$C$192,(((($J77-$C$191)/10000)*$D$192)+$E$192)*(($J77-$C$191)/10000),IF($J77&lt;=$C$193,(((($J77-$C$192)/10000)*$D$193)+$E$193)*(($J77-$C$192)/10000)+$F$193,IF($J77&lt;=$C$194,$J77*0.42-$E$194,$J77*0.45-$E$195))),0),0),0)</f>
        <v>0</v>
      </c>
      <c r="L77" s="23" t="n">
        <f aca="false">IF($B$34=2,MAX(ROUNDDOWN(IF(($J77/2)&lt;=$C$192,((((($J77/2)-$C$191)/10000)*$D$192)+$E$192)*((($J77/2)-$C$191)/10000),IF(($J77/2)&lt;=$C$193,((((($J77/2)-$C$192)/10000)*$D$193)+$E$193)*((($J77/2)-$C$192)/10000)+$F$193,IF(($J77/2)&lt;=$C$194,($J77/2)*0.42-$E$194,($J77/2)*0.45-$E$195))),0),0),0)*$B$34</f>
        <v>0</v>
      </c>
      <c r="M77" s="13" t="n">
        <f aca="false">K77+L77</f>
        <v>0</v>
      </c>
      <c r="N77" s="13" t="n">
        <f aca="false">IF($B$34=2,IF(M77&gt;1944,M77*0.055,0),IF(M77&gt;972,M77*0.055,0))</f>
        <v>0</v>
      </c>
      <c r="O77" s="13" t="n">
        <f aca="false">M77*$B$33</f>
        <v>0</v>
      </c>
      <c r="P77" s="13" t="n">
        <f aca="false">P76*(1+$B$37)</f>
        <v>94918.7146219052</v>
      </c>
      <c r="Q77" s="13" t="n">
        <f aca="false">B77+C77+D77+E77+F77+G77-H77-I77-M77-N77-O77-P77</f>
        <v>-743799.468827717</v>
      </c>
      <c r="R77" s="16"/>
      <c r="S77" s="16"/>
      <c r="T77" s="13"/>
      <c r="U77" s="13"/>
      <c r="V77" s="13"/>
      <c r="W77" s="13"/>
    </row>
    <row r="78" customFormat="false" ht="12.8" hidden="false" customHeight="false" outlineLevel="0" collapsed="false">
      <c r="A78" s="17" t="n">
        <v>37</v>
      </c>
      <c r="B78" s="13" t="n">
        <f aca="false">Q77</f>
        <v>-743799.468827717</v>
      </c>
      <c r="C78" s="13" t="n">
        <f aca="false">IF((B78-(P78/2))*$B$3&gt;0,(B78-(P78/2))*$B$3,0)</f>
        <v>0</v>
      </c>
      <c r="D78" s="13" t="n">
        <f aca="false">IF(D77&gt;0,D77*(1+$B$7),IF(A78=$B$6,$B$5,0))</f>
        <v>4317.08929778637</v>
      </c>
      <c r="E78" s="13" t="n">
        <f aca="false">IF(E77&gt;0,E77*(1+$B$12),IF(A78=$B$11,$B$10,0))</f>
        <v>5159.34603766427</v>
      </c>
      <c r="F78" s="13" t="n">
        <f aca="false">IF(F77&gt;0,F77*(1+$B$17),IF(A78=$B$16,$B$15,0))</f>
        <v>1111</v>
      </c>
      <c r="G78" s="13" t="n">
        <f aca="false">IF(G77&gt;0,G77*(1+$B$22),IF(A78=$B$21,$B$20,0))</f>
        <v>999</v>
      </c>
      <c r="H78" s="13" t="n">
        <f aca="false">H77*(1+$B$26)</f>
        <v>16256.3024120983</v>
      </c>
      <c r="I78" s="13" t="n">
        <f aca="false">MIN(((C78+D78+E78+F78+G78)*$B$28*POWER((1+$B$29),A77)),($B$30*$B$28)*12*$B$34*POWER((1+$B$31),A77))</f>
        <v>3431.5445681505</v>
      </c>
      <c r="J78" s="18" t="n">
        <f aca="false">MAX((MAX((C78-(1000*$B$34)),0))+(D78*$B$8)+(E78*$B$13)+(F78*$B$18)+(G78*$B$23)-H78-I78,0)</f>
        <v>0</v>
      </c>
      <c r="K78" s="23" t="n">
        <f aca="false">IF($B$34=1,MAX(ROUNDDOWN(IF($J78&lt;=$C$192,(((($J78-$C$191)/10000)*$D$192)+$E$192)*(($J78-$C$191)/10000),IF($J78&lt;=$C$193,(((($J78-$C$192)/10000)*$D$193)+$E$193)*(($J78-$C$192)/10000)+$F$193,IF($J78&lt;=$C$194,$J78*0.42-$E$194,$J78*0.45-$E$195))),0),0),0)</f>
        <v>0</v>
      </c>
      <c r="L78" s="23" t="n">
        <f aca="false">IF($B$34=2,MAX(ROUNDDOWN(IF(($J78/2)&lt;=$C$192,((((($J78/2)-$C$191)/10000)*$D$192)+$E$192)*((($J78/2)-$C$191)/10000),IF(($J78/2)&lt;=$C$193,((((($J78/2)-$C$192)/10000)*$D$193)+$E$193)*((($J78/2)-$C$192)/10000)+$F$193,IF(($J78/2)&lt;=$C$194,($J78/2)*0.42-$E$194,($J78/2)*0.45-$E$195))),0),0),0)*$B$34</f>
        <v>0</v>
      </c>
      <c r="M78" s="13" t="n">
        <f aca="false">K78+L78</f>
        <v>0</v>
      </c>
      <c r="N78" s="13" t="n">
        <f aca="false">IF($B$34=2,IF(M78&gt;1944,M78*0.055,0),IF(M78&gt;972,M78*0.055,0))</f>
        <v>0</v>
      </c>
      <c r="O78" s="13" t="n">
        <f aca="false">M78*$B$33</f>
        <v>0</v>
      </c>
      <c r="P78" s="13" t="n">
        <f aca="false">P77*(1+$B$37)</f>
        <v>97291.6824874529</v>
      </c>
      <c r="Q78" s="13" t="n">
        <f aca="false">B78+C78+D78+E78+F78+G78-H78-I78-M78-N78-O78-P78</f>
        <v>-849192.562959968</v>
      </c>
      <c r="R78" s="16"/>
      <c r="S78" s="16"/>
      <c r="T78" s="13"/>
      <c r="U78" s="13"/>
      <c r="V78" s="13"/>
      <c r="W78" s="13"/>
    </row>
    <row r="79" customFormat="false" ht="12.8" hidden="false" customHeight="false" outlineLevel="0" collapsed="false">
      <c r="A79" s="17" t="n">
        <v>38</v>
      </c>
      <c r="B79" s="13" t="n">
        <f aca="false">Q78</f>
        <v>-849192.562959968</v>
      </c>
      <c r="C79" s="13" t="n">
        <f aca="false">IF((B79-(P79/2))*$B$3&gt;0,(B79-(P79/2))*$B$3,0)</f>
        <v>0</v>
      </c>
      <c r="D79" s="13" t="n">
        <f aca="false">IF(D78&gt;0,D78*(1+$B$7),IF(A79=$B$6,$B$5,0))</f>
        <v>4360.26019076423</v>
      </c>
      <c r="E79" s="13" t="n">
        <f aca="false">IF(E78&gt;0,E78*(1+$B$12),IF(A79=$B$11,$B$10,0))</f>
        <v>5210.93949804092</v>
      </c>
      <c r="F79" s="13" t="n">
        <f aca="false">IF(F78&gt;0,F78*(1+$B$17),IF(A79=$B$16,$B$15,0))</f>
        <v>1111</v>
      </c>
      <c r="G79" s="13" t="n">
        <f aca="false">IF(G78&gt;0,G78*(1+$B$22),IF(A79=$B$21,$B$20,0))</f>
        <v>999</v>
      </c>
      <c r="H79" s="13" t="n">
        <f aca="false">H78*(1+$B$26)</f>
        <v>16987.8360206427</v>
      </c>
      <c r="I79" s="13" t="n">
        <f aca="false">MIN(((C79+D79+E79+F79+G79)*$B$28*POWER((1+$B$29),A78)),($B$30*$B$28)*12*$B$34*POWER((1+$B$31),A78))</f>
        <v>3494.20695346607</v>
      </c>
      <c r="J79" s="18" t="n">
        <f aca="false">MAX((MAX((C79-(1000*$B$34)),0))+(D79*$B$8)+(E79*$B$13)+(F79*$B$18)+(G79*$B$23)-H79-I79,0)</f>
        <v>0</v>
      </c>
      <c r="K79" s="23" t="n">
        <f aca="false">IF($B$34=1,MAX(ROUNDDOWN(IF($J79&lt;=$C$192,(((($J79-$C$191)/10000)*$D$192)+$E$192)*(($J79-$C$191)/10000),IF($J79&lt;=$C$193,(((($J79-$C$192)/10000)*$D$193)+$E$193)*(($J79-$C$192)/10000)+$F$193,IF($J79&lt;=$C$194,$J79*0.42-$E$194,$J79*0.45-$E$195))),0),0),0)</f>
        <v>0</v>
      </c>
      <c r="L79" s="23" t="n">
        <f aca="false">IF($B$34=2,MAX(ROUNDDOWN(IF(($J79/2)&lt;=$C$192,((((($J79/2)-$C$191)/10000)*$D$192)+$E$192)*((($J79/2)-$C$191)/10000),IF(($J79/2)&lt;=$C$193,((((($J79/2)-$C$192)/10000)*$D$193)+$E$193)*((($J79/2)-$C$192)/10000)+$F$193,IF(($J79/2)&lt;=$C$194,($J79/2)*0.42-$E$194,($J79/2)*0.45-$E$195))),0),0),0)*$B$34</f>
        <v>0</v>
      </c>
      <c r="M79" s="13" t="n">
        <f aca="false">K79+L79</f>
        <v>0</v>
      </c>
      <c r="N79" s="13" t="n">
        <f aca="false">IF($B$34=2,IF(M79&gt;1944,M79*0.055,0),IF(M79&gt;972,M79*0.055,0))</f>
        <v>0</v>
      </c>
      <c r="O79" s="13" t="n">
        <f aca="false">M79*$B$33</f>
        <v>0</v>
      </c>
      <c r="P79" s="13" t="n">
        <f aca="false">P78*(1+$B$37)</f>
        <v>99723.9745496392</v>
      </c>
      <c r="Q79" s="13" t="n">
        <f aca="false">B79+C79+D79+E79+F79+G79-H79-I79-M79-N79-O79-P79</f>
        <v>-957717.380794911</v>
      </c>
      <c r="R79" s="16"/>
      <c r="S79" s="16"/>
      <c r="T79" s="13"/>
      <c r="U79" s="13"/>
      <c r="V79" s="13"/>
      <c r="W79" s="13"/>
    </row>
    <row r="80" customFormat="false" ht="12.8" hidden="false" customHeight="false" outlineLevel="0" collapsed="false">
      <c r="A80" s="17" t="n">
        <v>39</v>
      </c>
      <c r="B80" s="13" t="n">
        <f aca="false">Q79</f>
        <v>-957717.380794911</v>
      </c>
      <c r="C80" s="13" t="n">
        <f aca="false">IF((B80-(P80/2))*$B$3&gt;0,(B80-(P80/2))*$B$3,0)</f>
        <v>0</v>
      </c>
      <c r="D80" s="13" t="n">
        <f aca="false">IF(D79&gt;0,D79*(1+$B$7),IF(A80=$B$6,$B$5,0))</f>
        <v>4403.86279267187</v>
      </c>
      <c r="E80" s="13" t="n">
        <f aca="false">IF(E79&gt;0,E79*(1+$B$12),IF(A80=$B$11,$B$10,0))</f>
        <v>5263.04889302133</v>
      </c>
      <c r="F80" s="13" t="n">
        <f aca="false">IF(F79&gt;0,F79*(1+$B$17),IF(A80=$B$16,$B$15,0))</f>
        <v>1111</v>
      </c>
      <c r="G80" s="13" t="n">
        <f aca="false">IF(G79&gt;0,G79*(1+$B$22),IF(A80=$B$21,$B$20,0))</f>
        <v>999</v>
      </c>
      <c r="H80" s="13" t="n">
        <f aca="false">H79*(1+$B$26)</f>
        <v>17752.2886415716</v>
      </c>
      <c r="I80" s="13" t="n">
        <f aca="false">MIN(((C80+D80+E80+F80+G80)*$B$28*POWER((1+$B$29),A79)),($B$30*$B$28)*12*$B$34*POWER((1+$B$31),A79))</f>
        <v>3558.06573612144</v>
      </c>
      <c r="J80" s="18" t="n">
        <f aca="false">MAX((MAX((C80-(1000*$B$34)),0))+(D80*$B$8)+(E80*$B$13)+(F80*$B$18)+(G80*$B$23)-H80-I80,0)</f>
        <v>0</v>
      </c>
      <c r="K80" s="23" t="n">
        <f aca="false">IF($B$34=1,MAX(ROUNDDOWN(IF($J80&lt;=$C$192,(((($J80-$C$191)/10000)*$D$192)+$E$192)*(($J80-$C$191)/10000),IF($J80&lt;=$C$193,(((($J80-$C$192)/10000)*$D$193)+$E$193)*(($J80-$C$192)/10000)+$F$193,IF($J80&lt;=$C$194,$J80*0.42-$E$194,$J80*0.45-$E$195))),0),0),0)</f>
        <v>0</v>
      </c>
      <c r="L80" s="23" t="n">
        <f aca="false">IF($B$34=2,MAX(ROUNDDOWN(IF(($J80/2)&lt;=$C$192,((((($J80/2)-$C$191)/10000)*$D$192)+$E$192)*((($J80/2)-$C$191)/10000),IF(($J80/2)&lt;=$C$193,((((($J80/2)-$C$192)/10000)*$D$193)+$E$193)*((($J80/2)-$C$192)/10000)+$F$193,IF(($J80/2)&lt;=$C$194,($J80/2)*0.42-$E$194,($J80/2)*0.45-$E$195))),0),0),0)*$B$34</f>
        <v>0</v>
      </c>
      <c r="M80" s="13" t="n">
        <f aca="false">K80+L80</f>
        <v>0</v>
      </c>
      <c r="N80" s="13" t="n">
        <f aca="false">IF($B$34=2,IF(M80&gt;1944,M80*0.055,0),IF(M80&gt;972,M80*0.055,0))</f>
        <v>0</v>
      </c>
      <c r="O80" s="13" t="n">
        <f aca="false">M80*$B$33</f>
        <v>0</v>
      </c>
      <c r="P80" s="13" t="n">
        <f aca="false">P79*(1+$B$37)</f>
        <v>102217.07391338</v>
      </c>
      <c r="Q80" s="13" t="n">
        <f aca="false">B80+C80+D80+E80+F80+G80-H80-I80-M80-N80-O80-P80</f>
        <v>-1069467.89740029</v>
      </c>
      <c r="R80" s="16"/>
      <c r="S80" s="16"/>
      <c r="T80" s="13"/>
      <c r="U80" s="13"/>
      <c r="V80" s="13"/>
      <c r="W80" s="13"/>
    </row>
    <row r="81" customFormat="false" ht="12.8" hidden="false" customHeight="false" outlineLevel="0" collapsed="false">
      <c r="A81" s="17" t="n">
        <v>40</v>
      </c>
      <c r="B81" s="13" t="n">
        <f aca="false">Q80</f>
        <v>-1069467.89740029</v>
      </c>
      <c r="C81" s="13" t="n">
        <f aca="false">IF((B81-(P81/2))*$B$3&gt;0,(B81-(P81/2))*$B$3,0)</f>
        <v>0</v>
      </c>
      <c r="D81" s="13" t="n">
        <f aca="false">IF(D80&gt;0,D80*(1+$B$7),IF(A81=$B$6,$B$5,0))</f>
        <v>4447.90142059859</v>
      </c>
      <c r="E81" s="13" t="n">
        <f aca="false">IF(E80&gt;0,E80*(1+$B$12),IF(A81=$B$11,$B$10,0))</f>
        <v>5315.67938195154</v>
      </c>
      <c r="F81" s="13" t="n">
        <f aca="false">IF(F80&gt;0,F80*(1+$B$17),IF(A81=$B$16,$B$15,0))</f>
        <v>1111</v>
      </c>
      <c r="G81" s="13" t="n">
        <f aca="false">IF(G80&gt;0,G80*(1+$B$22),IF(A81=$B$21,$B$20,0))</f>
        <v>999</v>
      </c>
      <c r="H81" s="13" t="n">
        <f aca="false">H80*(1+$B$26)</f>
        <v>18551.1416304424</v>
      </c>
      <c r="I81" s="13" t="n">
        <f aca="false">MIN(((C81+D81+E81+F81+G81)*$B$28*POWER((1+$B$29),A80)),($B$30*$B$28)*12*$B$34*POWER((1+$B$31),A80))</f>
        <v>3623.1443325371</v>
      </c>
      <c r="J81" s="18" t="n">
        <f aca="false">MAX((MAX((C81-(1000*$B$34)),0))+(D81*$B$8)+(E81*$B$13)+(F81*$B$18)+(G81*$B$23)-H81-I81,0)</f>
        <v>0</v>
      </c>
      <c r="K81" s="23" t="n">
        <f aca="false">IF($B$34=1,MAX(ROUNDDOWN(IF($J81&lt;=$C$192,(((($J81-$C$191)/10000)*$D$192)+$E$192)*(($J81-$C$191)/10000),IF($J81&lt;=$C$193,(((($J81-$C$192)/10000)*$D$193)+$E$193)*(($J81-$C$192)/10000)+$F$193,IF($J81&lt;=$C$194,$J81*0.42-$E$194,$J81*0.45-$E$195))),0),0),0)</f>
        <v>0</v>
      </c>
      <c r="L81" s="23" t="n">
        <f aca="false">IF($B$34=2,MAX(ROUNDDOWN(IF(($J81/2)&lt;=$C$192,((((($J81/2)-$C$191)/10000)*$D$192)+$E$192)*((($J81/2)-$C$191)/10000),IF(($J81/2)&lt;=$C$193,((((($J81/2)-$C$192)/10000)*$D$193)+$E$193)*((($J81/2)-$C$192)/10000)+$F$193,IF(($J81/2)&lt;=$C$194,($J81/2)*0.42-$E$194,($J81/2)*0.45-$E$195))),0),0),0)*$B$34</f>
        <v>0</v>
      </c>
      <c r="M81" s="13" t="n">
        <f aca="false">K81+L81</f>
        <v>0</v>
      </c>
      <c r="N81" s="13" t="n">
        <f aca="false">IF($B$34=2,IF(M81&gt;1944,M81*0.055,0),IF(M81&gt;972,M81*0.055,0))</f>
        <v>0</v>
      </c>
      <c r="O81" s="13" t="n">
        <f aca="false">M81*$B$33</f>
        <v>0</v>
      </c>
      <c r="P81" s="13" t="n">
        <f aca="false">P80*(1+$B$37)</f>
        <v>104772.500761215</v>
      </c>
      <c r="Q81" s="13" t="n">
        <f aca="false">B81+C81+D81+E81+F81+G81-H81-I81-M81-N81-O81-P81</f>
        <v>-1184541.10332194</v>
      </c>
      <c r="R81" s="16"/>
      <c r="S81" s="16"/>
      <c r="T81" s="13"/>
      <c r="U81" s="13"/>
      <c r="V81" s="13"/>
      <c r="W81" s="13"/>
    </row>
    <row r="82" customFormat="false" ht="12.8" hidden="false" customHeight="false" outlineLevel="0" collapsed="false">
      <c r="A82" s="17" t="n">
        <v>41</v>
      </c>
      <c r="B82" s="13" t="n">
        <f aca="false">Q81</f>
        <v>-1184541.10332194</v>
      </c>
      <c r="C82" s="13" t="n">
        <f aca="false">IF((B82-(P82/2))*$B$3&gt;0,(B82-(P82/2))*$B$3,0)</f>
        <v>0</v>
      </c>
      <c r="D82" s="13" t="n">
        <f aca="false">IF(D81&gt;0,D81*(1+$B$7),IF(A82=$B$6,$B$5,0))</f>
        <v>4492.38043480458</v>
      </c>
      <c r="E82" s="13" t="n">
        <f aca="false">IF(E81&gt;0,E81*(1+$B$12),IF(A82=$B$11,$B$10,0))</f>
        <v>5368.83617577105</v>
      </c>
      <c r="F82" s="13" t="n">
        <f aca="false">IF(F81&gt;0,F81*(1+$B$17),IF(A82=$B$16,$B$15,0))</f>
        <v>1111</v>
      </c>
      <c r="G82" s="13" t="n">
        <f aca="false">IF(G81&gt;0,G81*(1+$B$22),IF(A82=$B$21,$B$20,0))</f>
        <v>999</v>
      </c>
      <c r="H82" s="13" t="n">
        <f aca="false">H81*(1+$B$26)</f>
        <v>19385.9430038123</v>
      </c>
      <c r="I82" s="13" t="n">
        <f aca="false">MIN(((C82+D82+E82+F82+G82)*$B$28*POWER((1+$B$29),A81)),($B$30*$B$28)*12*$B$34*POWER((1+$B$31),A81))</f>
        <v>3689.4666234919</v>
      </c>
      <c r="J82" s="18" t="n">
        <f aca="false">MAX((MAX((C82-(1000*$B$34)),0))+(D82*$B$8)+(E82*$B$13)+(F82*$B$18)+(G82*$B$23)-H82-I82,0)</f>
        <v>0</v>
      </c>
      <c r="K82" s="23" t="n">
        <f aca="false">IF($B$34=1,MAX(ROUNDDOWN(IF($J82&lt;=$C$192,(((($J82-$C$191)/10000)*$D$192)+$E$192)*(($J82-$C$191)/10000),IF($J82&lt;=$C$193,(((($J82-$C$192)/10000)*$D$193)+$E$193)*(($J82-$C$192)/10000)+$F$193,IF($J82&lt;=$C$194,$J82*0.42-$E$194,$J82*0.45-$E$195))),0),0),0)</f>
        <v>0</v>
      </c>
      <c r="L82" s="23" t="n">
        <f aca="false">IF($B$34=2,MAX(ROUNDDOWN(IF(($J82/2)&lt;=$C$192,((((($J82/2)-$C$191)/10000)*$D$192)+$E$192)*((($J82/2)-$C$191)/10000),IF(($J82/2)&lt;=$C$193,((((($J82/2)-$C$192)/10000)*$D$193)+$E$193)*((($J82/2)-$C$192)/10000)+$F$193,IF(($J82/2)&lt;=$C$194,($J82/2)*0.42-$E$194,($J82/2)*0.45-$E$195))),0),0),0)*$B$34</f>
        <v>0</v>
      </c>
      <c r="M82" s="13" t="n">
        <f aca="false">K82+L82</f>
        <v>0</v>
      </c>
      <c r="N82" s="13" t="n">
        <f aca="false">IF($B$34=2,IF(M82&gt;1944,M82*0.055,0),IF(M82&gt;972,M82*0.055,0))</f>
        <v>0</v>
      </c>
      <c r="O82" s="13" t="n">
        <f aca="false">M82*$B$33</f>
        <v>0</v>
      </c>
      <c r="P82" s="13" t="n">
        <f aca="false">P81*(1+$B$37)</f>
        <v>107391.813280245</v>
      </c>
      <c r="Q82" s="13" t="n">
        <f aca="false">B82+C82+D82+E82+F82+G82-H82-I82-M82-N82-O82-P82</f>
        <v>-1303037.10961891</v>
      </c>
      <c r="R82" s="16"/>
      <c r="S82" s="16"/>
      <c r="T82" s="13"/>
      <c r="U82" s="13"/>
      <c r="V82" s="13"/>
      <c r="W82" s="13"/>
    </row>
    <row r="83" customFormat="false" ht="12.8" hidden="false" customHeight="false" outlineLevel="0" collapsed="false">
      <c r="A83" s="17" t="n">
        <v>42</v>
      </c>
      <c r="B83" s="13" t="n">
        <f aca="false">Q82</f>
        <v>-1303037.10961891</v>
      </c>
      <c r="C83" s="13" t="n">
        <f aca="false">IF((B83-(P83/2))*$B$3&gt;0,(B83-(P83/2))*$B$3,0)</f>
        <v>0</v>
      </c>
      <c r="D83" s="13" t="n">
        <f aca="false">IF(D82&gt;0,D82*(1+$B$7),IF(A83=$B$6,$B$5,0))</f>
        <v>4537.30423915262</v>
      </c>
      <c r="E83" s="13" t="n">
        <f aca="false">IF(E82&gt;0,E82*(1+$B$12),IF(A83=$B$11,$B$10,0))</f>
        <v>5422.52453752877</v>
      </c>
      <c r="F83" s="13" t="n">
        <f aca="false">IF(F82&gt;0,F82*(1+$B$17),IF(A83=$B$16,$B$15,0))</f>
        <v>1111</v>
      </c>
      <c r="G83" s="13" t="n">
        <f aca="false">IF(G82&gt;0,G82*(1+$B$22),IF(A83=$B$21,$B$20,0))</f>
        <v>999</v>
      </c>
      <c r="H83" s="13" t="n">
        <f aca="false">H82*(1+$B$26)</f>
        <v>20258.3104389838</v>
      </c>
      <c r="I83" s="13" t="n">
        <f aca="false">MIN(((C83+D83+E83+F83+G83)*$B$28*POWER((1+$B$29),A82)),($B$30*$B$28)*12*$B$34*POWER((1+$B$31),A82))</f>
        <v>3757.0569633936</v>
      </c>
      <c r="J83" s="18" t="n">
        <f aca="false">MAX((MAX((C83-(1000*$B$34)),0))+(D83*$B$8)+(E83*$B$13)+(F83*$B$18)+(G83*$B$23)-H83-I83,0)</f>
        <v>0</v>
      </c>
      <c r="K83" s="23" t="n">
        <f aca="false">IF($B$34=1,MAX(ROUNDDOWN(IF($J83&lt;=$C$192,(((($J83-$C$191)/10000)*$D$192)+$E$192)*(($J83-$C$191)/10000),IF($J83&lt;=$C$193,(((($J83-$C$192)/10000)*$D$193)+$E$193)*(($J83-$C$192)/10000)+$F$193,IF($J83&lt;=$C$194,$J83*0.42-$E$194,$J83*0.45-$E$195))),0),0),0)</f>
        <v>0</v>
      </c>
      <c r="L83" s="23" t="n">
        <f aca="false">IF($B$34=2,MAX(ROUNDDOWN(IF(($J83/2)&lt;=$C$192,((((($J83/2)-$C$191)/10000)*$D$192)+$E$192)*((($J83/2)-$C$191)/10000),IF(($J83/2)&lt;=$C$193,((((($J83/2)-$C$192)/10000)*$D$193)+$E$193)*((($J83/2)-$C$192)/10000)+$F$193,IF(($J83/2)&lt;=$C$194,($J83/2)*0.42-$E$194,($J83/2)*0.45-$E$195))),0),0),0)*$B$34</f>
        <v>0</v>
      </c>
      <c r="M83" s="13" t="n">
        <f aca="false">K83+L83</f>
        <v>0</v>
      </c>
      <c r="N83" s="13" t="n">
        <f aca="false">IF($B$34=2,IF(M83&gt;1944,M83*0.055,0),IF(M83&gt;972,M83*0.055,0))</f>
        <v>0</v>
      </c>
      <c r="O83" s="13" t="n">
        <f aca="false">M83*$B$33</f>
        <v>0</v>
      </c>
      <c r="P83" s="13" t="n">
        <f aca="false">P82*(1+$B$37)</f>
        <v>110076.608612251</v>
      </c>
      <c r="Q83" s="13" t="n">
        <f aca="false">B83+C83+D83+E83+F83+G83-H83-I83-M83-N83-O83-P83</f>
        <v>-1425059.25685686</v>
      </c>
      <c r="R83" s="16"/>
      <c r="S83" s="16"/>
      <c r="T83" s="13"/>
      <c r="U83" s="13"/>
      <c r="V83" s="13"/>
      <c r="W83" s="13"/>
    </row>
    <row r="84" customFormat="false" ht="12.8" hidden="false" customHeight="false" outlineLevel="0" collapsed="false">
      <c r="A84" s="17" t="n">
        <v>43</v>
      </c>
      <c r="B84" s="13" t="n">
        <f aca="false">Q83</f>
        <v>-1425059.25685686</v>
      </c>
      <c r="C84" s="13" t="n">
        <f aca="false">IF((B84-(P84/2))*$B$3&gt;0,(B84-(P84/2))*$B$3,0)</f>
        <v>0</v>
      </c>
      <c r="D84" s="13" t="n">
        <f aca="false">IF(D83&gt;0,D83*(1+$B$7),IF(A84=$B$6,$B$5,0))</f>
        <v>4582.67728154415</v>
      </c>
      <c r="E84" s="13" t="n">
        <f aca="false">IF(E83&gt;0,E83*(1+$B$12),IF(A84=$B$11,$B$10,0))</f>
        <v>5476.74978290405</v>
      </c>
      <c r="F84" s="13" t="n">
        <f aca="false">IF(F83&gt;0,F83*(1+$B$17),IF(A84=$B$16,$B$15,0))</f>
        <v>1111</v>
      </c>
      <c r="G84" s="13" t="n">
        <f aca="false">IF(G83&gt;0,G83*(1+$B$22),IF(A84=$B$21,$B$20,0))</f>
        <v>999</v>
      </c>
      <c r="H84" s="13" t="n">
        <f aca="false">H83*(1+$B$26)</f>
        <v>21169.9344087381</v>
      </c>
      <c r="I84" s="13" t="n">
        <f aca="false">MIN(((C84+D84+E84+F84+G84)*$B$28*POWER((1+$B$29),A83)),($B$30*$B$28)*12*$B$34*POWER((1+$B$31),A83))</f>
        <v>3825.94018973502</v>
      </c>
      <c r="J84" s="18" t="n">
        <f aca="false">MAX((MAX((C84-(1000*$B$34)),0))+(D84*$B$8)+(E84*$B$13)+(F84*$B$18)+(G84*$B$23)-H84-I84,0)</f>
        <v>0</v>
      </c>
      <c r="K84" s="23" t="n">
        <f aca="false">IF($B$34=1,MAX(ROUNDDOWN(IF($J84&lt;=$C$192,(((($J84-$C$191)/10000)*$D$192)+$E$192)*(($J84-$C$191)/10000),IF($J84&lt;=$C$193,(((($J84-$C$192)/10000)*$D$193)+$E$193)*(($J84-$C$192)/10000)+$F$193,IF($J84&lt;=$C$194,$J84*0.42-$E$194,$J84*0.45-$E$195))),0),0),0)</f>
        <v>0</v>
      </c>
      <c r="L84" s="23" t="n">
        <f aca="false">IF($B$34=2,MAX(ROUNDDOWN(IF(($J84/2)&lt;=$C$192,((((($J84/2)-$C$191)/10000)*$D$192)+$E$192)*((($J84/2)-$C$191)/10000),IF(($J84/2)&lt;=$C$193,((((($J84/2)-$C$192)/10000)*$D$193)+$E$193)*((($J84/2)-$C$192)/10000)+$F$193,IF(($J84/2)&lt;=$C$194,($J84/2)*0.42-$E$194,($J84/2)*0.45-$E$195))),0),0),0)*$B$34</f>
        <v>0</v>
      </c>
      <c r="M84" s="13" t="n">
        <f aca="false">K84+L84</f>
        <v>0</v>
      </c>
      <c r="N84" s="13" t="n">
        <f aca="false">IF($B$34=2,IF(M84&gt;1944,M84*0.055,0),IF(M84&gt;972,M84*0.055,0))</f>
        <v>0</v>
      </c>
      <c r="O84" s="13" t="n">
        <f aca="false">M84*$B$33</f>
        <v>0</v>
      </c>
      <c r="P84" s="13" t="n">
        <f aca="false">P83*(1+$B$37)</f>
        <v>112828.523827557</v>
      </c>
      <c r="Q84" s="13" t="n">
        <f aca="false">B84+C84+D84+E84+F84+G84-H84-I84-M84-N84-O84-P84</f>
        <v>-1550714.22821844</v>
      </c>
      <c r="R84" s="16"/>
      <c r="S84" s="16"/>
      <c r="T84" s="13"/>
      <c r="U84" s="13"/>
      <c r="V84" s="13"/>
      <c r="W84" s="13"/>
    </row>
    <row r="85" customFormat="false" ht="12.8" hidden="false" customHeight="false" outlineLevel="0" collapsed="false">
      <c r="A85" s="17" t="n">
        <v>44</v>
      </c>
      <c r="B85" s="13" t="n">
        <f aca="false">Q84</f>
        <v>-1550714.22821844</v>
      </c>
      <c r="C85" s="13" t="n">
        <f aca="false">IF((B85-(P85/2))*$B$3&gt;0,(B85-(P85/2))*$B$3,0)</f>
        <v>0</v>
      </c>
      <c r="D85" s="13" t="n">
        <f aca="false">IF(D84&gt;0,D84*(1+$B$7),IF(A85=$B$6,$B$5,0))</f>
        <v>4628.50405435959</v>
      </c>
      <c r="E85" s="13" t="n">
        <f aca="false">IF(E84&gt;0,E84*(1+$B$12),IF(A85=$B$11,$B$10,0))</f>
        <v>5531.51728073309</v>
      </c>
      <c r="F85" s="13" t="n">
        <f aca="false">IF(F84&gt;0,F84*(1+$B$17),IF(A85=$B$16,$B$15,0))</f>
        <v>1111</v>
      </c>
      <c r="G85" s="13" t="n">
        <f aca="false">IF(G84&gt;0,G84*(1+$B$22),IF(A85=$B$21,$B$20,0))</f>
        <v>999</v>
      </c>
      <c r="H85" s="13" t="n">
        <f aca="false">H84*(1+$B$26)</f>
        <v>22122.5814571313</v>
      </c>
      <c r="I85" s="13" t="n">
        <f aca="false">MIN(((C85+D85+E85+F85+G85)*$B$28*POWER((1+$B$29),A84)),($B$30*$B$28)*12*$B$34*POWER((1+$B$31),A84))</f>
        <v>3896.14163273968</v>
      </c>
      <c r="J85" s="18" t="n">
        <f aca="false">MAX((MAX((C85-(1000*$B$34)),0))+(D85*$B$8)+(E85*$B$13)+(F85*$B$18)+(G85*$B$23)-H85-I85,0)</f>
        <v>0</v>
      </c>
      <c r="K85" s="23" t="n">
        <f aca="false">IF($B$34=1,MAX(ROUNDDOWN(IF($J85&lt;=$C$192,(((($J85-$C$191)/10000)*$D$192)+$E$192)*(($J85-$C$191)/10000),IF($J85&lt;=$C$193,(((($J85-$C$192)/10000)*$D$193)+$E$193)*(($J85-$C$192)/10000)+$F$193,IF($J85&lt;=$C$194,$J85*0.42-$E$194,$J85*0.45-$E$195))),0),0),0)</f>
        <v>0</v>
      </c>
      <c r="L85" s="23" t="n">
        <f aca="false">IF($B$34=2,MAX(ROUNDDOWN(IF(($J85/2)&lt;=$C$192,((((($J85/2)-$C$191)/10000)*$D$192)+$E$192)*((($J85/2)-$C$191)/10000),IF(($J85/2)&lt;=$C$193,((((($J85/2)-$C$192)/10000)*$D$193)+$E$193)*((($J85/2)-$C$192)/10000)+$F$193,IF(($J85/2)&lt;=$C$194,($J85/2)*0.42-$E$194,($J85/2)*0.45-$E$195))),0),0),0)*$B$34</f>
        <v>0</v>
      </c>
      <c r="M85" s="13" t="n">
        <f aca="false">K85+L85</f>
        <v>0</v>
      </c>
      <c r="N85" s="13" t="n">
        <f aca="false">IF($B$34=2,IF(M85&gt;1944,M85*0.055,0),IF(M85&gt;972,M85*0.055,0))</f>
        <v>0</v>
      </c>
      <c r="O85" s="13" t="n">
        <f aca="false">M85*$B$33</f>
        <v>0</v>
      </c>
      <c r="P85" s="13" t="n">
        <f aca="false">P84*(1+$B$37)</f>
        <v>115649.236923246</v>
      </c>
      <c r="Q85" s="13" t="n">
        <f aca="false">B85+C85+D85+E85+F85+G85-H85-I85-M85-N85-O85-P85</f>
        <v>-1680112.16689646</v>
      </c>
      <c r="R85" s="16"/>
      <c r="S85" s="16"/>
      <c r="T85" s="13"/>
      <c r="U85" s="13"/>
      <c r="V85" s="13"/>
      <c r="W85" s="13"/>
    </row>
    <row r="86" customFormat="false" ht="12.8" hidden="false" customHeight="false" outlineLevel="0" collapsed="false">
      <c r="A86" s="17" t="n">
        <v>45</v>
      </c>
      <c r="B86" s="13" t="n">
        <f aca="false">Q85</f>
        <v>-1680112.16689646</v>
      </c>
      <c r="C86" s="13" t="n">
        <f aca="false">IF((B86-(P86/2))*$B$3&gt;0,(B86-(P86/2))*$B$3,0)</f>
        <v>0</v>
      </c>
      <c r="D86" s="13" t="n">
        <f aca="false">IF(D85&gt;0,D85*(1+$B$7),IF(A86=$B$6,$B$5,0))</f>
        <v>4674.78909490318</v>
      </c>
      <c r="E86" s="13" t="n">
        <f aca="false">IF(E85&gt;0,E85*(1+$B$12),IF(A86=$B$11,$B$10,0))</f>
        <v>5586.83245354042</v>
      </c>
      <c r="F86" s="13" t="n">
        <f aca="false">IF(F85&gt;0,F85*(1+$B$17),IF(A86=$B$16,$B$15,0))</f>
        <v>1111</v>
      </c>
      <c r="G86" s="13" t="n">
        <f aca="false">IF(G85&gt;0,G85*(1+$B$22),IF(A86=$B$21,$B$20,0))</f>
        <v>999</v>
      </c>
      <c r="H86" s="13" t="n">
        <f aca="false">H85*(1+$B$26)</f>
        <v>23118.0976227022</v>
      </c>
      <c r="I86" s="13" t="n">
        <f aca="false">MIN(((C86+D86+E86+F86+G86)*$B$28*POWER((1+$B$29),A85)),($B$30*$B$28)*12*$B$34*POWER((1+$B$31),A85))</f>
        <v>3967.68712520063</v>
      </c>
      <c r="J86" s="18" t="n">
        <f aca="false">MAX((MAX((C86-(1000*$B$34)),0))+(D86*$B$8)+(E86*$B$13)+(F86*$B$18)+(G86*$B$23)-H86-I86,0)</f>
        <v>0</v>
      </c>
      <c r="K86" s="23" t="n">
        <f aca="false">IF($B$34=1,MAX(ROUNDDOWN(IF($J86&lt;=$C$192,(((($J86-$C$191)/10000)*$D$192)+$E$192)*(($J86-$C$191)/10000),IF($J86&lt;=$C$193,(((($J86-$C$192)/10000)*$D$193)+$E$193)*(($J86-$C$192)/10000)+$F$193,IF($J86&lt;=$C$194,$J86*0.42-$E$194,$J86*0.45-$E$195))),0),0),0)</f>
        <v>0</v>
      </c>
      <c r="L86" s="23" t="n">
        <f aca="false">IF($B$34=2,MAX(ROUNDDOWN(IF(($J86/2)&lt;=$C$192,((((($J86/2)-$C$191)/10000)*$D$192)+$E$192)*((($J86/2)-$C$191)/10000),IF(($J86/2)&lt;=$C$193,((((($J86/2)-$C$192)/10000)*$D$193)+$E$193)*((($J86/2)-$C$192)/10000)+$F$193,IF(($J86/2)&lt;=$C$194,($J86/2)*0.42-$E$194,($J86/2)*0.45-$E$195))),0),0),0)*$B$34</f>
        <v>0</v>
      </c>
      <c r="M86" s="13" t="n">
        <f aca="false">K86+L86</f>
        <v>0</v>
      </c>
      <c r="N86" s="13" t="n">
        <f aca="false">IF($B$34=2,IF(M86&gt;1944,M86*0.055,0),IF(M86&gt;972,M86*0.055,0))</f>
        <v>0</v>
      </c>
      <c r="O86" s="13" t="n">
        <f aca="false">M86*$B$33</f>
        <v>0</v>
      </c>
      <c r="P86" s="13" t="n">
        <f aca="false">P85*(1+$B$37)</f>
        <v>118540.467846327</v>
      </c>
      <c r="Q86" s="13" t="n">
        <f aca="false">B86+C86+D86+E86+F86+G86-H86-I86-M86-N86-O86-P86</f>
        <v>-1813366.79794225</v>
      </c>
      <c r="R86" s="16"/>
      <c r="S86" s="16"/>
      <c r="T86" s="13"/>
      <c r="U86" s="13"/>
      <c r="V86" s="13"/>
      <c r="W86" s="13"/>
    </row>
    <row r="87" customFormat="false" ht="13.2" hidden="false" customHeight="false" outlineLevel="0" collapsed="false">
      <c r="A87" s="17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</row>
    <row r="88" customFormat="false" ht="13.2" hidden="false" customHeight="false" outlineLevel="0" collapsed="false">
      <c r="A88" s="17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</row>
    <row r="89" customFormat="false" ht="13.2" hidden="false" customHeight="false" outlineLevel="0" collapsed="false">
      <c r="A89" s="10" t="s">
        <v>18</v>
      </c>
      <c r="B89" s="16" t="s">
        <v>19</v>
      </c>
      <c r="C89" s="16" t="s">
        <v>20</v>
      </c>
      <c r="D89" s="16" t="s">
        <v>21</v>
      </c>
      <c r="E89" s="16" t="s">
        <v>22</v>
      </c>
      <c r="F89" s="16" t="s">
        <v>23</v>
      </c>
      <c r="G89" s="16" t="s">
        <v>24</v>
      </c>
      <c r="H89" s="16" t="s">
        <v>25</v>
      </c>
      <c r="I89" s="16" t="s">
        <v>26</v>
      </c>
      <c r="J89" s="16" t="s">
        <v>27</v>
      </c>
      <c r="K89" s="16" t="s">
        <v>28</v>
      </c>
      <c r="L89" s="16" t="s">
        <v>29</v>
      </c>
      <c r="M89" s="16" t="s">
        <v>30</v>
      </c>
      <c r="N89" s="16" t="s">
        <v>31</v>
      </c>
      <c r="O89" s="16" t="s">
        <v>32</v>
      </c>
      <c r="P89" s="16" t="s">
        <v>33</v>
      </c>
      <c r="Q89" s="16" t="s">
        <v>34</v>
      </c>
      <c r="R89" s="16"/>
      <c r="S89" s="16"/>
    </row>
    <row r="90" customFormat="false" ht="12.8" hidden="false" customHeight="false" outlineLevel="0" collapsed="false">
      <c r="A90" s="17" t="n">
        <v>1</v>
      </c>
      <c r="B90" s="13" t="n">
        <f aca="false">$C$2</f>
        <v>999999</v>
      </c>
      <c r="C90" s="13" t="n">
        <f aca="false">IF((B90-(P90/2))*$C$3&gt;0,(B90-(P90/2))*$C$3,0)</f>
        <v>43630.5924</v>
      </c>
      <c r="D90" s="13" t="n">
        <f aca="false">IF($A90&gt;=C6,C5,0)</f>
        <v>2222</v>
      </c>
      <c r="E90" s="13" t="n">
        <f aca="false">IF($A90&gt;=C11,C10,0)</f>
        <v>0</v>
      </c>
      <c r="F90" s="13" t="n">
        <f aca="false">IF($A90&gt;=C16,C15,0)</f>
        <v>0</v>
      </c>
      <c r="G90" s="13" t="n">
        <f aca="false">IF($A90&gt;=C21,C20,0)</f>
        <v>0</v>
      </c>
      <c r="H90" s="13" t="n">
        <f aca="false">$C$25</f>
        <v>4444</v>
      </c>
      <c r="I90" s="13" t="n">
        <f aca="false">MIN(((C90+D90+E90+F90+G90)*$C$28),($C$30*$C$28)*12*$C$34)</f>
        <v>0</v>
      </c>
      <c r="J90" s="18" t="n">
        <f aca="false">MAX((MAX((C90-(1000*$C$34)),0))+(D90*$C$8)+(E90*$C$13)+(F90*$C$18)+(G90*$C$23)-H90-I90,0)</f>
        <v>40408.5924</v>
      </c>
      <c r="K90" s="23" t="n">
        <f aca="false">IF($C$34=1,MAX(ROUNDDOWN(IF($J90&lt;=$C$192,(((($J90-$C$191)/10000)*$D$192)+$E$192)*(($J90-$C$191)/10000),IF($J90&lt;=$C$193,(((($J90-$C$192)/10000)*$D$193)+$E$193)*(($J90-$C$192)/10000)+$F$193,IF($J90&lt;=$C$194,$J90*0.42-$E$194,$J90*0.45-$E$195))),0),0),0)</f>
        <v>7345</v>
      </c>
      <c r="L90" s="23" t="n">
        <f aca="false">IF($C$34=2,MAX(ROUNDDOWN(IF(($J90/2)&lt;=$C$192,((((($J90/2)-$C$191)/10000)*$D$192)+$E$192)*((($J90/2)-$C$191)/10000),IF(($J90/2)&lt;=$C$193,((((($J90/2)-$C$192)/10000)*$D$193)+$E$193)*((($J90/2)-$C$192)/10000)+$F$193,IF(($J90/2)&lt;=$C$194,($J90/2)*0.42-$E$194,($J90/2)*0.45-$E$195))),0),0),0)*$C$34</f>
        <v>0</v>
      </c>
      <c r="M90" s="13" t="n">
        <f aca="false">K90+L90</f>
        <v>7345</v>
      </c>
      <c r="N90" s="13" t="n">
        <f aca="false">IF($B$34=2,IF(M90&gt;1944,M90*0.055,0),IF(M90&gt;972,M90*0.055,0))</f>
        <v>403.975</v>
      </c>
      <c r="O90" s="13" t="n">
        <f aca="false">M90*$C$33</f>
        <v>0</v>
      </c>
      <c r="P90" s="13" t="n">
        <f aca="false">C36*12</f>
        <v>34656</v>
      </c>
      <c r="Q90" s="13" t="n">
        <f aca="false">B90+C90+D90+E90+F90+G90-H90-I90-M90-N90-O90-P90</f>
        <v>999002.6174</v>
      </c>
      <c r="R90" s="13"/>
      <c r="S90" s="13"/>
      <c r="T90" s="13"/>
      <c r="U90" s="13"/>
      <c r="V90" s="13"/>
      <c r="W90" s="13"/>
      <c r="X90" s="13"/>
    </row>
    <row r="91" customFormat="false" ht="12.8" hidden="false" customHeight="false" outlineLevel="0" collapsed="false">
      <c r="A91" s="17" t="n">
        <v>2</v>
      </c>
      <c r="B91" s="13" t="n">
        <f aca="false">Q90</f>
        <v>999002.6174</v>
      </c>
      <c r="C91" s="13" t="n">
        <f aca="false">IF((B91-(P91/2))*$C$3&gt;0,(B91-(P91/2))*$C$3,0)</f>
        <v>43559.42530056</v>
      </c>
      <c r="D91" s="13" t="n">
        <f aca="false">IF(D90&gt;0,D90*(1+$C$7),IF(A91=$C$6,$C$5,0))</f>
        <v>2233.11</v>
      </c>
      <c r="E91" s="13" t="n">
        <f aca="false">IF(E90&gt;0,E90*(1+$C$12),IF(A91=$C$11,$C$10,0))</f>
        <v>0</v>
      </c>
      <c r="F91" s="13" t="n">
        <f aca="false">IF(F90&gt;0,F90*(1+$C$17),IF(A91=$C$16,$C$15,0))</f>
        <v>0</v>
      </c>
      <c r="G91" s="13" t="n">
        <f aca="false">IF(G90&gt;0,G90*(1+$C$22),IF(A91=$C$21,$C$20,0))</f>
        <v>0</v>
      </c>
      <c r="H91" s="13" t="n">
        <f aca="false">H90*(1+$C$26)</f>
        <v>4666.2</v>
      </c>
      <c r="I91" s="13" t="n">
        <f aca="false">MIN(((C91+D91+E91+F91+G91)*$C$28*POWER((1+$C$29),A90)),($C$30*$C$28)*12*$C$34*POWER((1+$C$31),A90))</f>
        <v>0</v>
      </c>
      <c r="J91" s="18" t="n">
        <f aca="false">MAX((MAX((C91-(1000*$C$34)),0))+(D91*$C$8)+(E91*$C$13)+(F91*$C$18)+(G91*$C$23)-H91-I91,0)</f>
        <v>40126.33530056</v>
      </c>
      <c r="K91" s="23" t="n">
        <f aca="false">IF($C$34=1,MAX(ROUNDDOWN(IF($J91&lt;=$C$192,(((($J91-$C$191)/10000)*$D$192)+$E$192)*(($J91-$C$191)/10000),IF($J91&lt;=$C$193,(((($J91-$C$192)/10000)*$D$193)+$E$193)*(($J91-$C$192)/10000)+$F$193,IF($J91&lt;=$C$194,$J91*0.42-$E$194,$J91*0.45-$E$195))),0),0),0)</f>
        <v>7255</v>
      </c>
      <c r="L91" s="23" t="n">
        <f aca="false">IF($C$34=2,MAX(ROUNDDOWN(IF(($J91/2)&lt;=$C$192,((((($J91/2)-$C$191)/10000)*$D$192)+$E$192)*((($J91/2)-$C$191)/10000),IF(($J91/2)&lt;=$C$193,((((($J91/2)-$C$192)/10000)*$D$193)+$E$193)*((($J91/2)-$C$192)/10000)+$F$193,IF(($J91/2)&lt;=$C$194,($J91/2)*0.42-$E$194,($J91/2)*0.45-$E$195))),0),0),0)*$C$34</f>
        <v>0</v>
      </c>
      <c r="M91" s="13" t="n">
        <f aca="false">K91+L91</f>
        <v>7255</v>
      </c>
      <c r="N91" s="13" t="n">
        <f aca="false">IF($B$34=2,IF(M91&gt;1944,M91*0.055,0),IF(M91&gt;972,M91*0.055,0))</f>
        <v>399.025</v>
      </c>
      <c r="O91" s="13" t="n">
        <f aca="false">M91*$C$33</f>
        <v>0</v>
      </c>
      <c r="P91" s="13" t="n">
        <f aca="false">P90*(1+$C$37)</f>
        <v>35868.96</v>
      </c>
      <c r="Q91" s="13" t="n">
        <f aca="false">B91+C91+D91+E91+F91+G91-H91-I91-M91-N91-O91-P91</f>
        <v>996605.96770056</v>
      </c>
      <c r="R91" s="13"/>
      <c r="S91" s="13"/>
      <c r="T91" s="13"/>
      <c r="U91" s="13"/>
      <c r="V91" s="13"/>
      <c r="W91" s="13"/>
      <c r="X91" s="13"/>
    </row>
    <row r="92" customFormat="false" ht="12.8" hidden="false" customHeight="false" outlineLevel="0" collapsed="false">
      <c r="A92" s="17" t="n">
        <v>3</v>
      </c>
      <c r="B92" s="13" t="n">
        <f aca="false">Q91</f>
        <v>996605.96770056</v>
      </c>
      <c r="C92" s="13" t="n">
        <f aca="false">IF((B92-(P92/2))*$C$3&gt;0,(B92-(P92/2))*$C$3,0)</f>
        <v>43425.1438719849</v>
      </c>
      <c r="D92" s="13" t="n">
        <f aca="false">IF(D91&gt;0,D91*(1+$C$7),IF(A92=$C$6,$C$5,0))</f>
        <v>2244.27555</v>
      </c>
      <c r="E92" s="13" t="n">
        <f aca="false">IF(E91&gt;0,E91*(1+$C$12),IF(A92=$C$11,$C$10,0))</f>
        <v>0</v>
      </c>
      <c r="F92" s="13" t="n">
        <f aca="false">IF(F91&gt;0,F91*(1+$C$17),IF(A92=$C$16,$C$15,0))</f>
        <v>0</v>
      </c>
      <c r="G92" s="13" t="n">
        <f aca="false">IF(G91&gt;0,G91*(1+$C$22),IF(A92=$C$21,$C$20,0))</f>
        <v>0</v>
      </c>
      <c r="H92" s="13" t="n">
        <f aca="false">H91*(1+$C$26)</f>
        <v>4899.51</v>
      </c>
      <c r="I92" s="13" t="n">
        <f aca="false">MIN(((C92+D92+E92+F92+G92)*$C$28*POWER((1+$C$29),A91)),($C$30*$C$28)*12*$C$34*POWER((1+$C$31),A91))</f>
        <v>0</v>
      </c>
      <c r="J92" s="18" t="n">
        <f aca="false">MAX((MAX((C92-(1000*$C$34)),0))+(D92*$C$8)+(E92*$C$13)+(F92*$C$18)+(G92*$C$23)-H92-I92,0)</f>
        <v>39769.9094219849</v>
      </c>
      <c r="K92" s="23" t="n">
        <f aca="false">IF($C$34=1,MAX(ROUNDDOWN(IF($J92&lt;=$C$192,(((($J92-$C$191)/10000)*$D$192)+$E$192)*(($J92-$C$191)/10000),IF($J92&lt;=$C$193,(((($J92-$C$192)/10000)*$D$193)+$E$193)*(($J92-$C$192)/10000)+$F$193,IF($J92&lt;=$C$194,$J92*0.42-$E$194,$J92*0.45-$E$195))),0),0),0)</f>
        <v>7142</v>
      </c>
      <c r="L92" s="23" t="n">
        <f aca="false">IF($C$34=2,MAX(ROUNDDOWN(IF(($J92/2)&lt;=$C$192,((((($J92/2)-$C$191)/10000)*$D$192)+$E$192)*((($J92/2)-$C$191)/10000),IF(($J92/2)&lt;=$C$193,((((($J92/2)-$C$192)/10000)*$D$193)+$E$193)*((($J92/2)-$C$192)/10000)+$F$193,IF(($J92/2)&lt;=$C$194,($J92/2)*0.42-$E$194,($J92/2)*0.45-$E$195))),0),0),0)*$C$34</f>
        <v>0</v>
      </c>
      <c r="M92" s="13" t="n">
        <f aca="false">K92+L92</f>
        <v>7142</v>
      </c>
      <c r="N92" s="13" t="n">
        <f aca="false">IF($B$34=2,IF(M92&gt;1944,M92*0.055,0),IF(M92&gt;972,M92*0.055,0))</f>
        <v>392.81</v>
      </c>
      <c r="O92" s="13" t="n">
        <f aca="false">M92*$C$33</f>
        <v>0</v>
      </c>
      <c r="P92" s="13" t="n">
        <f aca="false">P91*(1+$C$37)</f>
        <v>37124.3736</v>
      </c>
      <c r="Q92" s="13" t="n">
        <f aca="false">B92+C92+D92+E92+F92+G92-H92-I92-M92-N92-O92-P92</f>
        <v>992716.693522545</v>
      </c>
      <c r="R92" s="13"/>
      <c r="S92" s="13"/>
      <c r="T92" s="13"/>
      <c r="U92" s="13"/>
      <c r="V92" s="13"/>
      <c r="W92" s="13"/>
      <c r="X92" s="13"/>
    </row>
    <row r="93" customFormat="false" ht="12.8" hidden="false" customHeight="false" outlineLevel="0" collapsed="false">
      <c r="A93" s="17" t="n">
        <v>4</v>
      </c>
      <c r="B93" s="13" t="n">
        <f aca="false">Q92</f>
        <v>992716.693522545</v>
      </c>
      <c r="C93" s="13" t="n">
        <f aca="false">IF((B93-(P93/2))*$C$3&gt;0,(B93-(P93/2))*$C$3,0)</f>
        <v>43223.6144601938</v>
      </c>
      <c r="D93" s="13" t="n">
        <f aca="false">IF(D92&gt;0,D92*(1+$C$7),IF(A93=$C$6,$C$5,0))</f>
        <v>2255.49692775</v>
      </c>
      <c r="E93" s="13" t="n">
        <f aca="false">IF(E92&gt;0,E92*(1+$C$12),IF(A93=$C$11,$C$10,0))</f>
        <v>0</v>
      </c>
      <c r="F93" s="13" t="n">
        <f aca="false">IF(F92&gt;0,F92*(1+$C$17),IF(A93=$C$16,$C$15,0))</f>
        <v>0</v>
      </c>
      <c r="G93" s="13" t="n">
        <f aca="false">IF(G92&gt;0,G92*(1+$C$22),IF(A93=$C$21,$C$20,0))</f>
        <v>0</v>
      </c>
      <c r="H93" s="13" t="n">
        <f aca="false">H92*(1+$C$26)</f>
        <v>5144.4855</v>
      </c>
      <c r="I93" s="13" t="n">
        <f aca="false">MIN(((C93+D93+E93+F93+G93)*$C$28*POWER((1+$C$29),A92)),($C$30*$C$28)*12*$C$34*POWER((1+$C$31),A92))</f>
        <v>0</v>
      </c>
      <c r="J93" s="18" t="n">
        <f aca="false">MAX((MAX((C93-(1000*$C$34)),0))+(D93*$C$8)+(E93*$C$13)+(F93*$C$18)+(G93*$C$23)-H93-I93,0)</f>
        <v>39334.6258879438</v>
      </c>
      <c r="K93" s="23" t="n">
        <f aca="false">IF($C$34=1,MAX(ROUNDDOWN(IF($J93&lt;=$C$192,(((($J93-$C$191)/10000)*$D$192)+$E$192)*(($J93-$C$191)/10000),IF($J93&lt;=$C$193,(((($J93-$C$192)/10000)*$D$193)+$E$193)*(($J93-$C$192)/10000)+$F$193,IF($J93&lt;=$C$194,$J93*0.42-$E$194,$J93*0.45-$E$195))),0),0),0)</f>
        <v>7005</v>
      </c>
      <c r="L93" s="23" t="n">
        <f aca="false">IF($C$34=2,MAX(ROUNDDOWN(IF(($J93/2)&lt;=$C$192,((((($J93/2)-$C$191)/10000)*$D$192)+$E$192)*((($J93/2)-$C$191)/10000),IF(($J93/2)&lt;=$C$193,((((($J93/2)-$C$192)/10000)*$D$193)+$E$193)*((($J93/2)-$C$192)/10000)+$F$193,IF(($J93/2)&lt;=$C$194,($J93/2)*0.42-$E$194,($J93/2)*0.45-$E$195))),0),0),0)*$C$34</f>
        <v>0</v>
      </c>
      <c r="M93" s="13" t="n">
        <f aca="false">K93+L93</f>
        <v>7005</v>
      </c>
      <c r="N93" s="13" t="n">
        <f aca="false">IF($B$34=2,IF(M93&gt;1944,M93*0.055,0),IF(M93&gt;972,M93*0.055,0))</f>
        <v>385.275</v>
      </c>
      <c r="O93" s="13" t="n">
        <f aca="false">M93*$C$33</f>
        <v>0</v>
      </c>
      <c r="P93" s="13" t="n">
        <f aca="false">P92*(1+$C$37)</f>
        <v>38423.726676</v>
      </c>
      <c r="Q93" s="13" t="n">
        <f aca="false">B93+C93+D93+E93+F93+G93-H93-I93-M93-N93-O93-P93</f>
        <v>987237.317734489</v>
      </c>
      <c r="R93" s="13"/>
      <c r="S93" s="13"/>
      <c r="T93" s="13"/>
      <c r="U93" s="13"/>
      <c r="V93" s="13"/>
      <c r="W93" s="13"/>
      <c r="X93" s="13"/>
    </row>
    <row r="94" customFormat="false" ht="12.8" hidden="false" customHeight="false" outlineLevel="0" collapsed="false">
      <c r="A94" s="17" t="n">
        <v>5</v>
      </c>
      <c r="B94" s="13" t="n">
        <f aca="false">Q93</f>
        <v>987237.317734489</v>
      </c>
      <c r="C94" s="13" t="n">
        <f aca="false">IF((B94-(P94/2))*$C$3&gt;0,(B94-(P94/2))*$C$3,0)</f>
        <v>42950.4749395768</v>
      </c>
      <c r="D94" s="13" t="n">
        <f aca="false">IF(D93&gt;0,D93*(1+$C$7),IF(A94=$C$6,$C$5,0))</f>
        <v>2266.77441238875</v>
      </c>
      <c r="E94" s="13" t="n">
        <f aca="false">IF(E93&gt;0,E93*(1+$C$12),IF(A94=$C$11,$C$10,0))</f>
        <v>0</v>
      </c>
      <c r="F94" s="13" t="n">
        <f aca="false">IF(F93&gt;0,F93*(1+$C$17),IF(A94=$C$16,$C$15,0))</f>
        <v>777</v>
      </c>
      <c r="G94" s="13" t="n">
        <f aca="false">IF(G93&gt;0,G93*(1+$C$22),IF(A94=$C$21,$C$20,0))</f>
        <v>0</v>
      </c>
      <c r="H94" s="13" t="n">
        <f aca="false">H93*(1+$C$26)</f>
        <v>5401.709775</v>
      </c>
      <c r="I94" s="13" t="n">
        <f aca="false">MIN(((C94+D94+E94+F94+G94)*$C$28*POWER((1+$C$29),A93)),($C$30*$C$28)*12*$C$34*POWER((1+$C$31),A93))</f>
        <v>0</v>
      </c>
      <c r="J94" s="18" t="n">
        <f aca="false">MAX((MAX((C94-(1000*$C$34)),0))+(D94*$C$8)+(E94*$C$13)+(F94*$C$18)+(G94*$C$23)-H94-I94,0)</f>
        <v>39522.6095769656</v>
      </c>
      <c r="K94" s="23" t="n">
        <f aca="false">IF($C$34=1,MAX(ROUNDDOWN(IF($J94&lt;=$C$192,(((($J94-$C$191)/10000)*$D$192)+$E$192)*(($J94-$C$191)/10000),IF($J94&lt;=$C$193,(((($J94-$C$192)/10000)*$D$193)+$E$193)*(($J94-$C$192)/10000)+$F$193,IF($J94&lt;=$C$194,$J94*0.42-$E$194,$J94*0.45-$E$195))),0),0),0)</f>
        <v>7064</v>
      </c>
      <c r="L94" s="23" t="n">
        <f aca="false">IF($C$34=2,MAX(ROUNDDOWN(IF(($J94/2)&lt;=$C$192,((((($J94/2)-$C$191)/10000)*$D$192)+$E$192)*((($J94/2)-$C$191)/10000),IF(($J94/2)&lt;=$C$193,((((($J94/2)-$C$192)/10000)*$D$193)+$E$193)*((($J94/2)-$C$192)/10000)+$F$193,IF(($J94/2)&lt;=$C$194,($J94/2)*0.42-$E$194,($J94/2)*0.45-$E$195))),0),0),0)*$C$34</f>
        <v>0</v>
      </c>
      <c r="M94" s="13" t="n">
        <f aca="false">K94+L94</f>
        <v>7064</v>
      </c>
      <c r="N94" s="13" t="n">
        <f aca="false">IF($B$34=2,IF(M94&gt;1944,M94*0.055,0),IF(M94&gt;972,M94*0.055,0))</f>
        <v>388.52</v>
      </c>
      <c r="O94" s="13" t="n">
        <f aca="false">M94*$C$33</f>
        <v>0</v>
      </c>
      <c r="P94" s="13" t="n">
        <f aca="false">P93*(1+$C$37)</f>
        <v>39768.55710966</v>
      </c>
      <c r="Q94" s="13" t="n">
        <f aca="false">B94+C94+D94+E94+F94+G94-H94-I94-M94-N94-O94-P94</f>
        <v>980608.780201794</v>
      </c>
      <c r="R94" s="13"/>
      <c r="S94" s="13"/>
      <c r="T94" s="13"/>
      <c r="U94" s="13"/>
      <c r="V94" s="13"/>
      <c r="W94" s="13"/>
      <c r="X94" s="13"/>
    </row>
    <row r="95" customFormat="false" ht="12.8" hidden="false" customHeight="false" outlineLevel="0" collapsed="false">
      <c r="A95" s="17" t="n">
        <v>6</v>
      </c>
      <c r="B95" s="13" t="n">
        <f aca="false">Q94</f>
        <v>980608.780201794</v>
      </c>
      <c r="C95" s="13" t="n">
        <f aca="false">IF((B95-(P95/2))*$C$3&gt;0,(B95-(P95/2))*$C$3,0)</f>
        <v>42625.267704251</v>
      </c>
      <c r="D95" s="13" t="n">
        <f aca="false">IF(D94&gt;0,D94*(1+$C$7),IF(A95=$C$6,$C$5,0))</f>
        <v>2278.10828445069</v>
      </c>
      <c r="E95" s="13" t="n">
        <f aca="false">IF(E94&gt;0,E94*(1+$C$12),IF(A95=$C$11,$C$10,0))</f>
        <v>0</v>
      </c>
      <c r="F95" s="13" t="n">
        <f aca="false">IF(F94&gt;0,F94*(1+$C$17),IF(A95=$C$16,$C$15,0))</f>
        <v>777</v>
      </c>
      <c r="G95" s="13" t="n">
        <f aca="false">IF(G94&gt;0,G94*(1+$C$22),IF(A95=$C$21,$C$20,0))</f>
        <v>0</v>
      </c>
      <c r="H95" s="13" t="n">
        <f aca="false">H94*(1+$C$26)</f>
        <v>5671.79526375</v>
      </c>
      <c r="I95" s="13" t="n">
        <f aca="false">MIN(((C95+D95+E95+F95+G95)*$C$28*POWER((1+$C$29),A94)),($C$30*$C$28)*12*$C$34*POWER((1+$C$31),A94))</f>
        <v>0</v>
      </c>
      <c r="J95" s="18" t="n">
        <f aca="false">MAX((MAX((C95-(1000*$C$34)),0))+(D95*$C$8)+(E95*$C$13)+(F95*$C$18)+(G95*$C$23)-H95-I95,0)</f>
        <v>38938.6507249517</v>
      </c>
      <c r="K95" s="23" t="n">
        <f aca="false">IF($C$34=1,MAX(ROUNDDOWN(IF($J95&lt;=$C$192,(((($J95-$C$191)/10000)*$D$192)+$E$192)*(($J95-$C$191)/10000),IF($J95&lt;=$C$193,(((($J95-$C$192)/10000)*$D$193)+$E$193)*(($J95-$C$192)/10000)+$F$193,IF($J95&lt;=$C$194,$J95*0.42-$E$194,$J95*0.45-$E$195))),0),0),0)</f>
        <v>6881</v>
      </c>
      <c r="L95" s="23" t="n">
        <f aca="false">IF($C$34=2,MAX(ROUNDDOWN(IF(($J95/2)&lt;=$C$192,((((($J95/2)-$C$191)/10000)*$D$192)+$E$192)*((($J95/2)-$C$191)/10000),IF(($J95/2)&lt;=$C$193,((((($J95/2)-$C$192)/10000)*$D$193)+$E$193)*((($J95/2)-$C$192)/10000)+$F$193,IF(($J95/2)&lt;=$C$194,($J95/2)*0.42-$E$194,($J95/2)*0.45-$E$195))),0),0),0)*$C$34</f>
        <v>0</v>
      </c>
      <c r="M95" s="13" t="n">
        <f aca="false">K95+L95</f>
        <v>6881</v>
      </c>
      <c r="N95" s="13" t="n">
        <f aca="false">IF($B$34=2,IF(M95&gt;1944,M95*0.055,0),IF(M95&gt;972,M95*0.055,0))</f>
        <v>378.455</v>
      </c>
      <c r="O95" s="13" t="n">
        <f aca="false">M95*$C$33</f>
        <v>0</v>
      </c>
      <c r="P95" s="13" t="n">
        <f aca="false">P94*(1+$C$37)</f>
        <v>41160.4566084981</v>
      </c>
      <c r="Q95" s="13" t="n">
        <f aca="false">B95+C95+D95+E95+F95+G95-H95-I95-M95-N95-O95-P95</f>
        <v>972197.449318248</v>
      </c>
      <c r="R95" s="13"/>
      <c r="S95" s="13"/>
      <c r="T95" s="13"/>
      <c r="U95" s="13"/>
      <c r="V95" s="13"/>
      <c r="W95" s="13"/>
      <c r="X95" s="13"/>
    </row>
    <row r="96" customFormat="false" ht="12.8" hidden="false" customHeight="false" outlineLevel="0" collapsed="false">
      <c r="A96" s="17" t="n">
        <v>7</v>
      </c>
      <c r="B96" s="13" t="n">
        <f aca="false">Q95</f>
        <v>972197.449318248</v>
      </c>
      <c r="C96" s="13" t="n">
        <f aca="false">IF((B96-(P96/2))*$C$3&gt;0,(B96-(P96/2))*$C$3,0)</f>
        <v>42219.8229382367</v>
      </c>
      <c r="D96" s="13" t="n">
        <f aca="false">IF(D95&gt;0,D95*(1+$C$7),IF(A96=$C$6,$C$5,0))</f>
        <v>2289.49882587295</v>
      </c>
      <c r="E96" s="13" t="n">
        <f aca="false">IF(E95&gt;0,E95*(1+$C$12),IF(A96=$C$11,$C$10,0))</f>
        <v>0</v>
      </c>
      <c r="F96" s="13" t="n">
        <f aca="false">IF(F95&gt;0,F95*(1+$C$17),IF(A96=$C$16,$C$15,0))</f>
        <v>777</v>
      </c>
      <c r="G96" s="13" t="n">
        <f aca="false">IF(G95&gt;0,G95*(1+$C$22),IF(A96=$C$21,$C$20,0))</f>
        <v>0</v>
      </c>
      <c r="H96" s="13" t="n">
        <f aca="false">H95*(1+$C$26)</f>
        <v>5955.3850269375</v>
      </c>
      <c r="I96" s="13" t="n">
        <f aca="false">MIN(((C96+D96+E96+F96+G96)*$C$28*POWER((1+$C$29),A95)),($C$30*$C$28)*12*$C$34*POWER((1+$C$31),A95))</f>
        <v>0</v>
      </c>
      <c r="J96" s="18" t="n">
        <f aca="false">MAX((MAX((C96-(1000*$C$34)),0))+(D96*$C$8)+(E96*$C$13)+(F96*$C$18)+(G96*$C$23)-H96-I96,0)</f>
        <v>38261.0067371722</v>
      </c>
      <c r="K96" s="23" t="n">
        <f aca="false">IF($C$34=1,MAX(ROUNDDOWN(IF($J96&lt;=$C$192,(((($J96-$C$191)/10000)*$D$192)+$E$192)*(($J96-$C$191)/10000),IF($J96&lt;=$C$193,(((($J96-$C$192)/10000)*$D$193)+$E$193)*(($J96-$C$192)/10000)+$F$193,IF($J96&lt;=$C$194,$J96*0.42-$E$194,$J96*0.45-$E$195))),0),0),0)</f>
        <v>6669</v>
      </c>
      <c r="L96" s="23" t="n">
        <f aca="false">IF($C$34=2,MAX(ROUNDDOWN(IF(($J96/2)&lt;=$C$192,((((($J96/2)-$C$191)/10000)*$D$192)+$E$192)*((($J96/2)-$C$191)/10000),IF(($J96/2)&lt;=$C$193,((((($J96/2)-$C$192)/10000)*$D$193)+$E$193)*((($J96/2)-$C$192)/10000)+$F$193,IF(($J96/2)&lt;=$C$194,($J96/2)*0.42-$E$194,($J96/2)*0.45-$E$195))),0),0),0)*$C$34</f>
        <v>0</v>
      </c>
      <c r="M96" s="13" t="n">
        <f aca="false">K96+L96</f>
        <v>6669</v>
      </c>
      <c r="N96" s="13" t="n">
        <f aca="false">IF($B$34=2,IF(M96&gt;1944,M96*0.055,0),IF(M96&gt;972,M96*0.055,0))</f>
        <v>366.795</v>
      </c>
      <c r="O96" s="13" t="n">
        <f aca="false">M96*$C$33</f>
        <v>0</v>
      </c>
      <c r="P96" s="13" t="n">
        <f aca="false">P95*(1+$C$37)</f>
        <v>42601.0725897955</v>
      </c>
      <c r="Q96" s="13" t="n">
        <f aca="false">B96+C96+D96+E96+F96+G96-H96-I96-M96-N96-O96-P96</f>
        <v>961891.518465624</v>
      </c>
      <c r="R96" s="13"/>
      <c r="S96" s="13"/>
      <c r="T96" s="13"/>
      <c r="U96" s="13"/>
      <c r="V96" s="13"/>
      <c r="W96" s="13"/>
      <c r="X96" s="13"/>
    </row>
    <row r="97" customFormat="false" ht="12.8" hidden="false" customHeight="false" outlineLevel="0" collapsed="false">
      <c r="A97" s="17" t="n">
        <v>8</v>
      </c>
      <c r="B97" s="13" t="n">
        <f aca="false">Q96</f>
        <v>961891.518465624</v>
      </c>
      <c r="C97" s="13" t="n">
        <f aca="false">IF((B97-(P97/2))*$C$3&gt;0,(B97-(P97/2))*$C$3,0)</f>
        <v>41729.138574978</v>
      </c>
      <c r="D97" s="13" t="n">
        <f aca="false">IF(D96&gt;0,D96*(1+$C$7),IF(A97=$C$6,$C$5,0))</f>
        <v>2300.94632000231</v>
      </c>
      <c r="E97" s="13" t="n">
        <f aca="false">IF(E96&gt;0,E96*(1+$C$12),IF(A97=$C$11,$C$10,0))</f>
        <v>0</v>
      </c>
      <c r="F97" s="13" t="n">
        <f aca="false">IF(F96&gt;0,F96*(1+$C$17),IF(A97=$C$16,$C$15,0))</f>
        <v>777</v>
      </c>
      <c r="G97" s="13" t="n">
        <f aca="false">IF(G96&gt;0,G96*(1+$C$22),IF(A97=$C$21,$C$20,0))</f>
        <v>0</v>
      </c>
      <c r="H97" s="13" t="n">
        <f aca="false">H96*(1+$C$26)</f>
        <v>6253.15427828438</v>
      </c>
      <c r="I97" s="13" t="n">
        <f aca="false">MIN(((C97+D97+E97+F97+G97)*$C$28*POWER((1+$C$29),A96)),($C$30*$C$28)*12*$C$34*POWER((1+$C$31),A96))</f>
        <v>0</v>
      </c>
      <c r="J97" s="18" t="n">
        <f aca="false">MAX((MAX((C97-(1000*$C$34)),0))+(D97*$C$8)+(E97*$C$13)+(F97*$C$18)+(G97*$C$23)-H97-I97,0)</f>
        <v>37484.0006166959</v>
      </c>
      <c r="K97" s="23" t="n">
        <f aca="false">IF($C$34=1,MAX(ROUNDDOWN(IF($J97&lt;=$C$192,(((($J97-$C$191)/10000)*$D$192)+$E$192)*(($J97-$C$191)/10000),IF($J97&lt;=$C$193,(((($J97-$C$192)/10000)*$D$193)+$E$193)*(($J97-$C$192)/10000)+$F$193,IF($J97&lt;=$C$194,$J97*0.42-$E$194,$J97*0.45-$E$195))),0),0),0)</f>
        <v>6429</v>
      </c>
      <c r="L97" s="23" t="n">
        <f aca="false">IF($C$34=2,MAX(ROUNDDOWN(IF(($J97/2)&lt;=$C$192,((((($J97/2)-$C$191)/10000)*$D$192)+$E$192)*((($J97/2)-$C$191)/10000),IF(($J97/2)&lt;=$C$193,((((($J97/2)-$C$192)/10000)*$D$193)+$E$193)*((($J97/2)-$C$192)/10000)+$F$193,IF(($J97/2)&lt;=$C$194,($J97/2)*0.42-$E$194,($J97/2)*0.45-$E$195))),0),0),0)*$C$34</f>
        <v>0</v>
      </c>
      <c r="M97" s="13" t="n">
        <f aca="false">K97+L97</f>
        <v>6429</v>
      </c>
      <c r="N97" s="13" t="n">
        <f aca="false">IF($B$34=2,IF(M97&gt;1944,M97*0.055,0),IF(M97&gt;972,M97*0.055,0))</f>
        <v>353.595</v>
      </c>
      <c r="O97" s="13" t="n">
        <f aca="false">M97*$C$33</f>
        <v>0</v>
      </c>
      <c r="P97" s="13" t="n">
        <f aca="false">P96*(1+$C$37)</f>
        <v>44092.1101304384</v>
      </c>
      <c r="Q97" s="13" t="n">
        <f aca="false">B97+C97+D97+E97+F97+G97-H97-I97-M97-N97-O97-P97</f>
        <v>949570.743951882</v>
      </c>
      <c r="R97" s="13"/>
      <c r="S97" s="13"/>
      <c r="T97" s="13"/>
      <c r="U97" s="13"/>
      <c r="V97" s="13"/>
      <c r="W97" s="13"/>
      <c r="X97" s="13"/>
    </row>
    <row r="98" customFormat="false" ht="12.8" hidden="false" customHeight="false" outlineLevel="0" collapsed="false">
      <c r="A98" s="17" t="n">
        <v>9</v>
      </c>
      <c r="B98" s="13" t="n">
        <f aca="false">Q97</f>
        <v>949570.743951882</v>
      </c>
      <c r="C98" s="13" t="n">
        <f aca="false">IF((B98-(P98/2))*$C$3&gt;0,(B98-(P98/2))*$C$3,0)</f>
        <v>41147.8366169965</v>
      </c>
      <c r="D98" s="13" t="n">
        <f aca="false">IF(D97&gt;0,D97*(1+$C$7),IF(A98=$C$6,$C$5,0))</f>
        <v>2312.45105160232</v>
      </c>
      <c r="E98" s="13" t="n">
        <f aca="false">IF(E97&gt;0,E97*(1+$C$12),IF(A98=$C$11,$C$10,0))</f>
        <v>0</v>
      </c>
      <c r="F98" s="13" t="n">
        <f aca="false">IF(F97&gt;0,F97*(1+$C$17),IF(A98=$C$16,$C$15,0))</f>
        <v>777</v>
      </c>
      <c r="G98" s="13" t="n">
        <f aca="false">IF(G97&gt;0,G97*(1+$C$22),IF(A98=$C$21,$C$20,0))</f>
        <v>0</v>
      </c>
      <c r="H98" s="13" t="n">
        <f aca="false">H97*(1+$C$26)</f>
        <v>6565.8119921986</v>
      </c>
      <c r="I98" s="13" t="n">
        <f aca="false">MIN(((C98+D98+E98+F98+G98)*$C$28*POWER((1+$C$29),A97)),($C$30*$C$28)*12*$C$34*POWER((1+$C$31),A97))</f>
        <v>0</v>
      </c>
      <c r="J98" s="18" t="n">
        <f aca="false">MAX((MAX((C98-(1000*$C$34)),0))+(D98*$C$8)+(E98*$C$13)+(F98*$C$18)+(G98*$C$23)-H98-I98,0)</f>
        <v>36601.5456764002</v>
      </c>
      <c r="K98" s="23" t="n">
        <f aca="false">IF($C$34=1,MAX(ROUNDDOWN(IF($J98&lt;=$C$192,(((($J98-$C$191)/10000)*$D$192)+$E$192)*(($J98-$C$191)/10000),IF($J98&lt;=$C$193,(((($J98-$C$192)/10000)*$D$193)+$E$193)*(($J98-$C$192)/10000)+$F$193,IF($J98&lt;=$C$194,$J98*0.42-$E$194,$J98*0.45-$E$195))),0),0),0)</f>
        <v>6159</v>
      </c>
      <c r="L98" s="23" t="n">
        <f aca="false">IF($C$34=2,MAX(ROUNDDOWN(IF(($J98/2)&lt;=$C$192,((((($J98/2)-$C$191)/10000)*$D$192)+$E$192)*((($J98/2)-$C$191)/10000),IF(($J98/2)&lt;=$C$193,((((($J98/2)-$C$192)/10000)*$D$193)+$E$193)*((($J98/2)-$C$192)/10000)+$F$193,IF(($J98/2)&lt;=$C$194,($J98/2)*0.42-$E$194,($J98/2)*0.45-$E$195))),0),0),0)*$C$34</f>
        <v>0</v>
      </c>
      <c r="M98" s="13" t="n">
        <f aca="false">K98+L98</f>
        <v>6159</v>
      </c>
      <c r="N98" s="13" t="n">
        <f aca="false">IF($B$34=2,IF(M98&gt;1944,M98*0.055,0),IF(M98&gt;972,M98*0.055,0))</f>
        <v>338.745</v>
      </c>
      <c r="O98" s="13" t="n">
        <f aca="false">M98*$C$33</f>
        <v>0</v>
      </c>
      <c r="P98" s="13" t="n">
        <f aca="false">P97*(1+$C$37)</f>
        <v>45635.3339850037</v>
      </c>
      <c r="Q98" s="13" t="n">
        <f aca="false">B98+C98+D98+E98+F98+G98-H98-I98-M98-N98-O98-P98</f>
        <v>935109.140643278</v>
      </c>
      <c r="R98" s="13"/>
      <c r="S98" s="13"/>
      <c r="T98" s="13"/>
      <c r="U98" s="13"/>
      <c r="V98" s="13"/>
      <c r="W98" s="13"/>
      <c r="X98" s="13"/>
    </row>
    <row r="99" customFormat="false" ht="12.8" hidden="false" customHeight="false" outlineLevel="0" collapsed="false">
      <c r="A99" s="17" t="n">
        <v>10</v>
      </c>
      <c r="B99" s="13" t="n">
        <f aca="false">Q98</f>
        <v>935109.140643278</v>
      </c>
      <c r="C99" s="13" t="n">
        <f aca="false">IF((B99-(P99/2))*$C$3&gt;0,(B99-(P99/2))*$C$3,0)</f>
        <v>40470.2827755881</v>
      </c>
      <c r="D99" s="13" t="n">
        <f aca="false">IF(D98&gt;0,D98*(1+$C$7),IF(A99=$C$6,$C$5,0))</f>
        <v>2324.01330686033</v>
      </c>
      <c r="E99" s="13" t="n">
        <f aca="false">IF(E98&gt;0,E98*(1+$C$12),IF(A99=$C$11,$C$10,0))</f>
        <v>0</v>
      </c>
      <c r="F99" s="13" t="n">
        <f aca="false">IF(F98&gt;0,F98*(1+$C$17),IF(A99=$C$16,$C$15,0))</f>
        <v>777</v>
      </c>
      <c r="G99" s="13" t="n">
        <f aca="false">IF(G98&gt;0,G98*(1+$C$22),IF(A99=$C$21,$C$20,0))</f>
        <v>2222</v>
      </c>
      <c r="H99" s="13" t="n">
        <f aca="false">H98*(1+$C$26)</f>
        <v>6894.10259180853</v>
      </c>
      <c r="I99" s="13" t="n">
        <f aca="false">MIN(((C99+D99+E99+F99+G99)*$C$28*POWER((1+$C$29),A98)),($C$30*$C$28)*12*$C$34*POWER((1+$C$31),A98))</f>
        <v>0</v>
      </c>
      <c r="J99" s="18" t="n">
        <f aca="false">MAX((MAX((C99-(1000*$C$34)),0))+(D99*$C$8)+(E99*$C$13)+(F99*$C$18)+(G99*$C$23)-H99-I99,0)</f>
        <v>37629.2834906399</v>
      </c>
      <c r="K99" s="23" t="n">
        <f aca="false">IF($C$34=1,MAX(ROUNDDOWN(IF($J99&lt;=$C$192,(((($J99-$C$191)/10000)*$D$192)+$E$192)*(($J99-$C$191)/10000),IF($J99&lt;=$C$193,(((($J99-$C$192)/10000)*$D$193)+$E$193)*(($J99-$C$192)/10000)+$F$193,IF($J99&lt;=$C$194,$J99*0.42-$E$194,$J99*0.45-$E$195))),0),0),0)</f>
        <v>6474</v>
      </c>
      <c r="L99" s="23" t="n">
        <f aca="false">IF($C$34=2,MAX(ROUNDDOWN(IF(($J99/2)&lt;=$C$192,((((($J99/2)-$C$191)/10000)*$D$192)+$E$192)*((($J99/2)-$C$191)/10000),IF(($J99/2)&lt;=$C$193,((((($J99/2)-$C$192)/10000)*$D$193)+$E$193)*((($J99/2)-$C$192)/10000)+$F$193,IF(($J99/2)&lt;=$C$194,($J99/2)*0.42-$E$194,($J99/2)*0.45-$E$195))),0),0),0)*$C$34</f>
        <v>0</v>
      </c>
      <c r="M99" s="13" t="n">
        <f aca="false">K99+L99</f>
        <v>6474</v>
      </c>
      <c r="N99" s="13" t="n">
        <f aca="false">IF($B$34=2,IF(M99&gt;1944,M99*0.055,0),IF(M99&gt;972,M99*0.055,0))</f>
        <v>356.07</v>
      </c>
      <c r="O99" s="13" t="n">
        <f aca="false">M99*$C$33</f>
        <v>0</v>
      </c>
      <c r="P99" s="13" t="n">
        <f aca="false">P98*(1+$C$37)</f>
        <v>47232.5706744788</v>
      </c>
      <c r="Q99" s="13" t="n">
        <f aca="false">B99+C99+D99+E99+F99+G99-H99-I99-M99-N99-O99-P99</f>
        <v>919945.69345944</v>
      </c>
      <c r="R99" s="13"/>
      <c r="S99" s="13"/>
      <c r="T99" s="13"/>
      <c r="U99" s="13"/>
      <c r="V99" s="13"/>
      <c r="W99" s="13"/>
      <c r="X99" s="13"/>
    </row>
    <row r="100" customFormat="false" ht="12.8" hidden="false" customHeight="false" outlineLevel="0" collapsed="false">
      <c r="A100" s="17" t="n">
        <v>11</v>
      </c>
      <c r="B100" s="13" t="n">
        <f aca="false">Q99</f>
        <v>919945.69345944</v>
      </c>
      <c r="C100" s="13" t="n">
        <f aca="false">IF((B100-(P100/2))*$C$3&gt;0,(B100-(P100/2))*$C$3,0)</f>
        <v>39760.3260132116</v>
      </c>
      <c r="D100" s="13" t="n">
        <f aca="false">IF(D99&gt;0,D99*(1+$C$7),IF(A100=$C$6,$C$5,0))</f>
        <v>2335.63337339463</v>
      </c>
      <c r="E100" s="13" t="n">
        <f aca="false">IF(E99&gt;0,E99*(1+$C$12),IF(A100=$C$11,$C$10,0))</f>
        <v>0</v>
      </c>
      <c r="F100" s="13" t="n">
        <f aca="false">IF(F99&gt;0,F99*(1+$C$17),IF(A100=$C$16,$C$15,0))</f>
        <v>777</v>
      </c>
      <c r="G100" s="13" t="n">
        <f aca="false">IF(G99&gt;0,G99*(1+$C$22),IF(A100=$C$21,$C$20,0))</f>
        <v>2222</v>
      </c>
      <c r="H100" s="13" t="n">
        <f aca="false">H99*(1+$C$26)</f>
        <v>7238.80772139895</v>
      </c>
      <c r="I100" s="13" t="n">
        <f aca="false">MIN(((C100+D100+E100+F100+G100)*$C$28*POWER((1+$C$29),A99)),($C$30*$C$28)*12*$C$34*POWER((1+$C$31),A99))</f>
        <v>0</v>
      </c>
      <c r="J100" s="18" t="n">
        <f aca="false">MAX((MAX((C100-(1000*$C$34)),0))+(D100*$C$8)+(E100*$C$13)+(F100*$C$18)+(G100*$C$23)-H100-I100,0)</f>
        <v>36586.2416652073</v>
      </c>
      <c r="K100" s="23" t="n">
        <f aca="false">IF($C$34=1,MAX(ROUNDDOWN(IF($J100&lt;=$C$192,(((($J100-$C$191)/10000)*$D$192)+$E$192)*(($J100-$C$191)/10000),IF($J100&lt;=$C$193,(((($J100-$C$192)/10000)*$D$193)+$E$193)*(($J100-$C$192)/10000)+$F$193,IF($J100&lt;=$C$194,$J100*0.42-$E$194,$J100*0.45-$E$195))),0),0),0)</f>
        <v>6154</v>
      </c>
      <c r="L100" s="23" t="n">
        <f aca="false">IF($C$34=2,MAX(ROUNDDOWN(IF(($J100/2)&lt;=$C$192,((((($J100/2)-$C$191)/10000)*$D$192)+$E$192)*((($J100/2)-$C$191)/10000),IF(($J100/2)&lt;=$C$193,((((($J100/2)-$C$192)/10000)*$D$193)+$E$193)*((($J100/2)-$C$192)/10000)+$F$193,IF(($J100/2)&lt;=$C$194,($J100/2)*0.42-$E$194,($J100/2)*0.45-$E$195))),0),0),0)*$C$34</f>
        <v>0</v>
      </c>
      <c r="M100" s="13" t="n">
        <f aca="false">K100+L100</f>
        <v>6154</v>
      </c>
      <c r="N100" s="13" t="n">
        <f aca="false">IF($B$34=2,IF(M100&gt;1944,M100*0.055,0),IF(M100&gt;972,M100*0.055,0))</f>
        <v>338.47</v>
      </c>
      <c r="O100" s="13" t="n">
        <f aca="false">M100*$C$33</f>
        <v>0</v>
      </c>
      <c r="P100" s="13" t="n">
        <f aca="false">P99*(1+$C$37)</f>
        <v>48885.7106480856</v>
      </c>
      <c r="Q100" s="13" t="n">
        <f aca="false">B100+C100+D100+E100+F100+G100-H100-I100-M100-N100-O100-P100</f>
        <v>902423.664476561</v>
      </c>
      <c r="R100" s="13"/>
      <c r="S100" s="13"/>
      <c r="T100" s="13"/>
      <c r="U100" s="13"/>
      <c r="V100" s="13"/>
      <c r="W100" s="13"/>
      <c r="X100" s="13"/>
    </row>
    <row r="101" customFormat="false" ht="12.8" hidden="false" customHeight="false" outlineLevel="0" collapsed="false">
      <c r="A101" s="17" t="n">
        <v>12</v>
      </c>
      <c r="B101" s="13" t="n">
        <f aca="false">Q100</f>
        <v>902423.664476561</v>
      </c>
      <c r="C101" s="13" t="n">
        <f aca="false">IF((B101-(P101/2))*$C$3&gt;0,(B101-(P101/2))*$C$3,0)</f>
        <v>38944.3637291983</v>
      </c>
      <c r="D101" s="13" t="n">
        <f aca="false">IF(D100&gt;0,D100*(1+$C$7),IF(A101=$C$6,$C$5,0))</f>
        <v>2347.31154026161</v>
      </c>
      <c r="E101" s="13" t="n">
        <f aca="false">IF(E100&gt;0,E100*(1+$C$12),IF(A101=$C$11,$C$10,0))</f>
        <v>0</v>
      </c>
      <c r="F101" s="13" t="n">
        <f aca="false">IF(F100&gt;0,F100*(1+$C$17),IF(A101=$C$16,$C$15,0))</f>
        <v>777</v>
      </c>
      <c r="G101" s="13" t="n">
        <f aca="false">IF(G100&gt;0,G100*(1+$C$22),IF(A101=$C$21,$C$20,0))</f>
        <v>2222</v>
      </c>
      <c r="H101" s="13" t="n">
        <f aca="false">H100*(1+$C$26)</f>
        <v>7600.7481074689</v>
      </c>
      <c r="I101" s="13" t="n">
        <f aca="false">MIN(((C101+D101+E101+F101+G101)*$C$28*POWER((1+$C$29),A100)),($C$30*$C$28)*12*$C$34*POWER((1+$C$31),A100))</f>
        <v>0</v>
      </c>
      <c r="J101" s="18" t="n">
        <f aca="false">MAX((MAX((C101-(1000*$C$34)),0))+(D101*$C$8)+(E101*$C$13)+(F101*$C$18)+(G101*$C$23)-H101-I101,0)</f>
        <v>35420.017161991</v>
      </c>
      <c r="K101" s="23" t="n">
        <f aca="false">IF($C$34=1,MAX(ROUNDDOWN(IF($J101&lt;=$C$192,(((($J101-$C$191)/10000)*$D$192)+$E$192)*(($J101-$C$191)/10000),IF($J101&lt;=$C$193,(((($J101-$C$192)/10000)*$D$193)+$E$193)*(($J101-$C$192)/10000)+$F$193,IF($J101&lt;=$C$194,$J101*0.42-$E$194,$J101*0.45-$E$195))),0),0),0)</f>
        <v>5801</v>
      </c>
      <c r="L101" s="23" t="n">
        <f aca="false">IF($C$34=2,MAX(ROUNDDOWN(IF(($J101/2)&lt;=$C$192,((((($J101/2)-$C$191)/10000)*$D$192)+$E$192)*((($J101/2)-$C$191)/10000),IF(($J101/2)&lt;=$C$193,((((($J101/2)-$C$192)/10000)*$D$193)+$E$193)*((($J101/2)-$C$192)/10000)+$F$193,IF(($J101/2)&lt;=$C$194,($J101/2)*0.42-$E$194,($J101/2)*0.45-$E$195))),0),0),0)*$C$34</f>
        <v>0</v>
      </c>
      <c r="M101" s="13" t="n">
        <f aca="false">K101+L101</f>
        <v>5801</v>
      </c>
      <c r="N101" s="13" t="n">
        <f aca="false">IF($B$34=2,IF(M101&gt;1944,M101*0.055,0),IF(M101&gt;972,M101*0.055,0))</f>
        <v>319.055</v>
      </c>
      <c r="O101" s="13" t="n">
        <f aca="false">M101*$C$33</f>
        <v>0</v>
      </c>
      <c r="P101" s="13" t="n">
        <f aca="false">P100*(1+$C$37)</f>
        <v>50596.7105207686</v>
      </c>
      <c r="Q101" s="13" t="n">
        <f aca="false">B101+C101+D101+E101+F101+G101-H101-I101-M101-N101-O101-P101</f>
        <v>882396.826117784</v>
      </c>
      <c r="R101" s="13"/>
      <c r="S101" s="13"/>
      <c r="T101" s="13"/>
      <c r="U101" s="13"/>
      <c r="V101" s="13"/>
      <c r="W101" s="13"/>
      <c r="X101" s="13"/>
    </row>
    <row r="102" customFormat="false" ht="12.8" hidden="false" customHeight="false" outlineLevel="0" collapsed="false">
      <c r="A102" s="17" t="n">
        <v>13</v>
      </c>
      <c r="B102" s="13" t="n">
        <f aca="false">Q101</f>
        <v>882396.826117784</v>
      </c>
      <c r="C102" s="13" t="n">
        <f aca="false">IF((B102-(P102/2))*$C$3&gt;0,(B102-(P102/2))*$C$3,0)</f>
        <v>38015.8584619939</v>
      </c>
      <c r="D102" s="13" t="n">
        <f aca="false">IF(D101&gt;0,D101*(1+$C$7),IF(A102=$C$6,$C$5,0))</f>
        <v>2359.04809796291</v>
      </c>
      <c r="E102" s="13" t="n">
        <f aca="false">IF(E101&gt;0,E101*(1+$C$12),IF(A102=$C$11,$C$10,0))</f>
        <v>0</v>
      </c>
      <c r="F102" s="13" t="n">
        <f aca="false">IF(F101&gt;0,F101*(1+$C$17),IF(A102=$C$16,$C$15,0))</f>
        <v>777</v>
      </c>
      <c r="G102" s="13" t="n">
        <f aca="false">IF(G101&gt;0,G101*(1+$C$22),IF(A102=$C$21,$C$20,0))</f>
        <v>2222</v>
      </c>
      <c r="H102" s="13" t="n">
        <f aca="false">H101*(1+$C$26)</f>
        <v>7980.78551284235</v>
      </c>
      <c r="I102" s="13" t="n">
        <f aca="false">MIN(((C102+D102+E102+F102+G102)*$C$28*POWER((1+$C$29),A101)),($C$30*$C$28)*12*$C$34*POWER((1+$C$31),A101))</f>
        <v>0</v>
      </c>
      <c r="J102" s="18" t="n">
        <f aca="false">MAX((MAX((C102-(1000*$C$34)),0))+(D102*$C$8)+(E102*$C$13)+(F102*$C$18)+(G102*$C$23)-H102-I102,0)</f>
        <v>34123.2110471145</v>
      </c>
      <c r="K102" s="23" t="n">
        <f aca="false">IF($C$34=1,MAX(ROUNDDOWN(IF($J102&lt;=$C$192,(((($J102-$C$191)/10000)*$D$192)+$E$192)*(($J102-$C$191)/10000),IF($J102&lt;=$C$193,(((($J102-$C$192)/10000)*$D$193)+$E$193)*(($J102-$C$192)/10000)+$F$193,IF($J102&lt;=$C$194,$J102*0.42-$E$194,$J102*0.45-$E$195))),0),0),0)</f>
        <v>5413</v>
      </c>
      <c r="L102" s="23" t="n">
        <f aca="false">IF($C$34=2,MAX(ROUNDDOWN(IF(($J102/2)&lt;=$C$192,((((($J102/2)-$C$191)/10000)*$D$192)+$E$192)*((($J102/2)-$C$191)/10000),IF(($J102/2)&lt;=$C$193,((((($J102/2)-$C$192)/10000)*$D$193)+$E$193)*((($J102/2)-$C$192)/10000)+$F$193,IF(($J102/2)&lt;=$C$194,($J102/2)*0.42-$E$194,($J102/2)*0.45-$E$195))),0),0),0)*$C$34</f>
        <v>0</v>
      </c>
      <c r="M102" s="13" t="n">
        <f aca="false">K102+L102</f>
        <v>5413</v>
      </c>
      <c r="N102" s="13" t="n">
        <f aca="false">IF($B$34=2,IF(M102&gt;1944,M102*0.055,0),IF(M102&gt;972,M102*0.055,0))</f>
        <v>297.715</v>
      </c>
      <c r="O102" s="13" t="n">
        <f aca="false">M102*$C$33</f>
        <v>0</v>
      </c>
      <c r="P102" s="13" t="n">
        <f aca="false">P101*(1+$C$37)</f>
        <v>52367.5953889955</v>
      </c>
      <c r="Q102" s="13" t="n">
        <f aca="false">B102+C102+D102+E102+F102+G102-H102-I102-M102-N102-O102-P102</f>
        <v>859711.636775903</v>
      </c>
      <c r="R102" s="13"/>
      <c r="S102" s="13"/>
      <c r="T102" s="13"/>
      <c r="U102" s="13"/>
      <c r="V102" s="13"/>
      <c r="W102" s="13"/>
      <c r="X102" s="13"/>
    </row>
    <row r="103" customFormat="false" ht="12.8" hidden="false" customHeight="false" outlineLevel="0" collapsed="false">
      <c r="A103" s="17" t="n">
        <v>14</v>
      </c>
      <c r="B103" s="13" t="n">
        <f aca="false">Q102</f>
        <v>859711.636775903</v>
      </c>
      <c r="C103" s="13" t="n">
        <f aca="false">IF((B103-(P103/2))*$C$3&gt;0,(B103-(P103/2))*$C$3,0)</f>
        <v>36967.9464335971</v>
      </c>
      <c r="D103" s="13" t="n">
        <f aca="false">IF(D102&gt;0,D102*(1+$C$7),IF(A103=$C$6,$C$5,0))</f>
        <v>2370.84333845273</v>
      </c>
      <c r="E103" s="13" t="n">
        <f aca="false">IF(E102&gt;0,E102*(1+$C$12),IF(A103=$C$11,$C$10,0))</f>
        <v>0</v>
      </c>
      <c r="F103" s="13" t="n">
        <f aca="false">IF(F102&gt;0,F102*(1+$C$17),IF(A103=$C$16,$C$15,0))</f>
        <v>777</v>
      </c>
      <c r="G103" s="13" t="n">
        <f aca="false">IF(G102&gt;0,G102*(1+$C$22),IF(A103=$C$21,$C$20,0))</f>
        <v>2222</v>
      </c>
      <c r="H103" s="13" t="n">
        <f aca="false">H102*(1+$C$26)</f>
        <v>8379.82478848446</v>
      </c>
      <c r="I103" s="13" t="n">
        <f aca="false">MIN(((C103+D103+E103+F103+G103)*$C$28*POWER((1+$C$29),A102)),($C$30*$C$28)*12*$C$34*POWER((1+$C$31),A102))</f>
        <v>0</v>
      </c>
      <c r="J103" s="18" t="n">
        <f aca="false">MAX((MAX((C103-(1000*$C$34)),0))+(D103*$C$8)+(E103*$C$13)+(F103*$C$18)+(G103*$C$23)-H103-I103,0)</f>
        <v>32688.0549835654</v>
      </c>
      <c r="K103" s="23" t="n">
        <f aca="false">IF($C$34=1,MAX(ROUNDDOWN(IF($J103&lt;=$C$192,(((($J103-$C$191)/10000)*$D$192)+$E$192)*(($J103-$C$191)/10000),IF($J103&lt;=$C$193,(((($J103-$C$192)/10000)*$D$193)+$E$193)*(($J103-$C$192)/10000)+$F$193,IF($J103&lt;=$C$194,$J103*0.42-$E$194,$J103*0.45-$E$195))),0),0),0)</f>
        <v>4992</v>
      </c>
      <c r="L103" s="23" t="n">
        <f aca="false">IF($C$34=2,MAX(ROUNDDOWN(IF(($J103/2)&lt;=$C$192,((((($J103/2)-$C$191)/10000)*$D$192)+$E$192)*((($J103/2)-$C$191)/10000),IF(($J103/2)&lt;=$C$193,((((($J103/2)-$C$192)/10000)*$D$193)+$E$193)*((($J103/2)-$C$192)/10000)+$F$193,IF(($J103/2)&lt;=$C$194,($J103/2)*0.42-$E$194,($J103/2)*0.45-$E$195))),0),0),0)*$C$34</f>
        <v>0</v>
      </c>
      <c r="M103" s="13" t="n">
        <f aca="false">K103+L103</f>
        <v>4992</v>
      </c>
      <c r="N103" s="13" t="n">
        <f aca="false">IF($B$34=2,IF(M103&gt;1944,M103*0.055,0),IF(M103&gt;972,M103*0.055,0))</f>
        <v>274.56</v>
      </c>
      <c r="O103" s="13" t="n">
        <f aca="false">M103*$C$33</f>
        <v>0</v>
      </c>
      <c r="P103" s="13" t="n">
        <f aca="false">P102*(1+$C$37)</f>
        <v>54200.4612276103</v>
      </c>
      <c r="Q103" s="13" t="n">
        <f aca="false">B103+C103+D103+E103+F103+G103-H103-I103-M103-N103-O103-P103</f>
        <v>834202.580531857</v>
      </c>
      <c r="R103" s="13"/>
      <c r="S103" s="13"/>
      <c r="T103" s="13"/>
      <c r="U103" s="13"/>
      <c r="V103" s="13"/>
      <c r="W103" s="13"/>
      <c r="X103" s="13"/>
    </row>
    <row r="104" customFormat="false" ht="12.8" hidden="false" customHeight="false" outlineLevel="0" collapsed="false">
      <c r="A104" s="17" t="n">
        <v>15</v>
      </c>
      <c r="B104" s="13" t="n">
        <f aca="false">Q103</f>
        <v>834202.580531857</v>
      </c>
      <c r="C104" s="13" t="n">
        <f aca="false">IF((B104-(P104/2))*$C$3&gt;0,(B104-(P104/2))*$C$3,0)</f>
        <v>35793.2305779877</v>
      </c>
      <c r="D104" s="13" t="n">
        <f aca="false">IF(D103&gt;0,D103*(1+$C$7),IF(A104=$C$6,$C$5,0))</f>
        <v>2382.69755514499</v>
      </c>
      <c r="E104" s="13" t="n">
        <f aca="false">IF(E103&gt;0,E103*(1+$C$12),IF(A104=$C$11,$C$10,0))</f>
        <v>0</v>
      </c>
      <c r="F104" s="13" t="n">
        <f aca="false">IF(F103&gt;0,F103*(1+$C$17),IF(A104=$C$16,$C$15,0))</f>
        <v>777</v>
      </c>
      <c r="G104" s="13" t="n">
        <f aca="false">IF(G103&gt;0,G103*(1+$C$22),IF(A104=$C$21,$C$20,0))</f>
        <v>2222</v>
      </c>
      <c r="H104" s="13" t="n">
        <f aca="false">H103*(1+$C$26)</f>
        <v>8798.81602790869</v>
      </c>
      <c r="I104" s="13" t="n">
        <f aca="false">MIN(((C104+D104+E104+F104+G104)*$C$28*POWER((1+$C$29),A103)),($C$30*$C$28)*12*$C$34*POWER((1+$C$31),A103))</f>
        <v>0</v>
      </c>
      <c r="J104" s="18" t="n">
        <f aca="false">MAX((MAX((C104-(1000*$C$34)),0))+(D104*$C$8)+(E104*$C$13)+(F104*$C$18)+(G104*$C$23)-H104-I104,0)</f>
        <v>31106.202105224</v>
      </c>
      <c r="K104" s="23" t="n">
        <f aca="false">IF($C$34=1,MAX(ROUNDDOWN(IF($J104&lt;=$C$192,(((($J104-$C$191)/10000)*$D$192)+$E$192)*(($J104-$C$191)/10000),IF($J104&lt;=$C$193,(((($J104-$C$192)/10000)*$D$193)+$E$193)*(($J104-$C$192)/10000)+$F$193,IF($J104&lt;=$C$194,$J104*0.42-$E$194,$J104*0.45-$E$195))),0),0),0)</f>
        <v>4535</v>
      </c>
      <c r="L104" s="23" t="n">
        <f aca="false">IF($C$34=2,MAX(ROUNDDOWN(IF(($J104/2)&lt;=$C$192,((((($J104/2)-$C$191)/10000)*$D$192)+$E$192)*((($J104/2)-$C$191)/10000),IF(($J104/2)&lt;=$C$193,((((($J104/2)-$C$192)/10000)*$D$193)+$E$193)*((($J104/2)-$C$192)/10000)+$F$193,IF(($J104/2)&lt;=$C$194,($J104/2)*0.42-$E$194,($J104/2)*0.45-$E$195))),0),0),0)*$C$34</f>
        <v>0</v>
      </c>
      <c r="M104" s="13" t="n">
        <f aca="false">K104+L104</f>
        <v>4535</v>
      </c>
      <c r="N104" s="13" t="n">
        <f aca="false">IF($B$34=2,IF(M104&gt;1944,M104*0.055,0),IF(M104&gt;972,M104*0.055,0))</f>
        <v>249.425</v>
      </c>
      <c r="O104" s="13" t="n">
        <f aca="false">M104*$C$33</f>
        <v>0</v>
      </c>
      <c r="P104" s="13" t="n">
        <f aca="false">P103*(1+$C$37)</f>
        <v>56097.4773705767</v>
      </c>
      <c r="Q104" s="13" t="n">
        <f aca="false">B104+C104+D104+E104+F104+G104-H104-I104-M104-N104-O104-P104</f>
        <v>805696.790266505</v>
      </c>
      <c r="R104" s="13"/>
      <c r="S104" s="13"/>
      <c r="T104" s="13"/>
      <c r="U104" s="13"/>
      <c r="V104" s="13"/>
      <c r="W104" s="13"/>
      <c r="X104" s="13"/>
    </row>
    <row r="105" customFormat="false" ht="12.8" hidden="false" customHeight="false" outlineLevel="0" collapsed="false">
      <c r="A105" s="17" t="n">
        <v>16</v>
      </c>
      <c r="B105" s="13" t="n">
        <f aca="false">Q104</f>
        <v>805696.790266505</v>
      </c>
      <c r="C105" s="13" t="n">
        <f aca="false">IF((B105-(P105/2))*$C$3&gt;0,(B105-(P105/2))*$C$3,0)</f>
        <v>34483.9857502891</v>
      </c>
      <c r="D105" s="13" t="n">
        <f aca="false">IF(D104&gt;0,D104*(1+$C$7),IF(A105=$C$6,$C$5,0))</f>
        <v>2394.61104292072</v>
      </c>
      <c r="E105" s="13" t="n">
        <f aca="false">IF(E104&gt;0,E104*(1+$C$12),IF(A105=$C$11,$C$10,0))</f>
        <v>0</v>
      </c>
      <c r="F105" s="13" t="n">
        <f aca="false">IF(F104&gt;0,F104*(1+$C$17),IF(A105=$C$16,$C$15,0))</f>
        <v>777</v>
      </c>
      <c r="G105" s="13" t="n">
        <f aca="false">IF(G104&gt;0,G104*(1+$C$22),IF(A105=$C$21,$C$20,0))</f>
        <v>2222</v>
      </c>
      <c r="H105" s="13" t="n">
        <f aca="false">H104*(1+$C$26)</f>
        <v>9238.75682930412</v>
      </c>
      <c r="I105" s="13" t="n">
        <f aca="false">MIN(((C105+D105+E105+F105+G105)*$C$28*POWER((1+$C$29),A104)),($C$30*$C$28)*12*$C$34*POWER((1+$C$31),A104))</f>
        <v>0</v>
      </c>
      <c r="J105" s="18" t="n">
        <f aca="false">MAX((MAX((C105-(1000*$C$34)),0))+(D105*$C$8)+(E105*$C$13)+(F105*$C$18)+(G105*$C$23)-H105-I105,0)</f>
        <v>29368.9299639057</v>
      </c>
      <c r="K105" s="23" t="n">
        <f aca="false">IF($C$34=1,MAX(ROUNDDOWN(IF($J105&lt;=$C$192,(((($J105-$C$191)/10000)*$D$192)+$E$192)*(($J105-$C$191)/10000),IF($J105&lt;=$C$193,(((($J105-$C$192)/10000)*$D$193)+$E$193)*(($J105-$C$192)/10000)+$F$193,IF($J105&lt;=$C$194,$J105*0.42-$E$194,$J105*0.45-$E$195))),0),0),0)</f>
        <v>4044</v>
      </c>
      <c r="L105" s="23" t="n">
        <f aca="false">IF($C$34=2,MAX(ROUNDDOWN(IF(($J105/2)&lt;=$C$192,((((($J105/2)-$C$191)/10000)*$D$192)+$E$192)*((($J105/2)-$C$191)/10000),IF(($J105/2)&lt;=$C$193,((((($J105/2)-$C$192)/10000)*$D$193)+$E$193)*((($J105/2)-$C$192)/10000)+$F$193,IF(($J105/2)&lt;=$C$194,($J105/2)*0.42-$E$194,($J105/2)*0.45-$E$195))),0),0),0)*$C$34</f>
        <v>0</v>
      </c>
      <c r="M105" s="13" t="n">
        <f aca="false">K105+L105</f>
        <v>4044</v>
      </c>
      <c r="N105" s="13" t="n">
        <f aca="false">IF($B$34=2,IF(M105&gt;1944,M105*0.055,0),IF(M105&gt;972,M105*0.055,0))</f>
        <v>222.42</v>
      </c>
      <c r="O105" s="13" t="n">
        <f aca="false">M105*$C$33</f>
        <v>0</v>
      </c>
      <c r="P105" s="13" t="n">
        <f aca="false">P104*(1+$C$37)</f>
        <v>58060.8890785468</v>
      </c>
      <c r="Q105" s="13" t="n">
        <f aca="false">B105+C105+D105+E105+F105+G105-H105-I105-M105-N105-O105-P105</f>
        <v>774008.321151863</v>
      </c>
      <c r="R105" s="13"/>
      <c r="S105" s="13"/>
      <c r="T105" s="13"/>
      <c r="U105" s="13"/>
      <c r="V105" s="13"/>
      <c r="W105" s="13"/>
      <c r="X105" s="13"/>
    </row>
    <row r="106" customFormat="false" ht="12.8" hidden="false" customHeight="false" outlineLevel="0" collapsed="false">
      <c r="A106" s="17" t="n">
        <v>17</v>
      </c>
      <c r="B106" s="13" t="n">
        <f aca="false">Q105</f>
        <v>774008.321151863</v>
      </c>
      <c r="C106" s="13" t="n">
        <f aca="false">IF((B106-(P106/2))*$C$3&gt;0,(B106-(P106/2))*$C$3,0)</f>
        <v>33031.904410785</v>
      </c>
      <c r="D106" s="13" t="n">
        <f aca="false">IF(D105&gt;0,D105*(1+$C$7),IF(A106=$C$6,$C$5,0))</f>
        <v>2406.58409813532</v>
      </c>
      <c r="E106" s="13" t="n">
        <f aca="false">IF(E105&gt;0,E105*(1+$C$12),IF(A106=$C$11,$C$10,0))</f>
        <v>0</v>
      </c>
      <c r="F106" s="13" t="n">
        <f aca="false">IF(F105&gt;0,F105*(1+$C$17),IF(A106=$C$16,$C$15,0))</f>
        <v>777</v>
      </c>
      <c r="G106" s="13" t="n">
        <f aca="false">IF(G105&gt;0,G105*(1+$C$22),IF(A106=$C$21,$C$20,0))</f>
        <v>2222</v>
      </c>
      <c r="H106" s="13" t="n">
        <f aca="false">H105*(1+$C$26)</f>
        <v>9700.69467076933</v>
      </c>
      <c r="I106" s="13" t="n">
        <f aca="false">MIN(((C106+D106+E106+F106+G106)*$C$28*POWER((1+$C$29),A105)),($C$30*$C$28)*12*$C$34*POWER((1+$C$31),A105))</f>
        <v>0</v>
      </c>
      <c r="J106" s="18" t="n">
        <f aca="false">MAX((MAX((C106-(1000*$C$34)),0))+(D106*$C$8)+(E106*$C$13)+(F106*$C$18)+(G106*$C$23)-H106-I106,0)</f>
        <v>27466.883838151</v>
      </c>
      <c r="K106" s="23" t="n">
        <f aca="false">IF($C$34=1,MAX(ROUNDDOWN(IF($J106&lt;=$C$192,(((($J106-$C$191)/10000)*$D$192)+$E$192)*(($J106-$C$191)/10000),IF($J106&lt;=$C$193,(((($J106-$C$192)/10000)*$D$193)+$E$193)*(($J106-$C$192)/10000)+$F$193,IF($J106&lt;=$C$194,$J106*0.42-$E$194,$J106*0.45-$E$195))),0),0),0)</f>
        <v>3518</v>
      </c>
      <c r="L106" s="23" t="n">
        <f aca="false">IF($C$34=2,MAX(ROUNDDOWN(IF(($J106/2)&lt;=$C$192,((((($J106/2)-$C$191)/10000)*$D$192)+$E$192)*((($J106/2)-$C$191)/10000),IF(($J106/2)&lt;=$C$193,((((($J106/2)-$C$192)/10000)*$D$193)+$E$193)*((($J106/2)-$C$192)/10000)+$F$193,IF(($J106/2)&lt;=$C$194,($J106/2)*0.42-$E$194,($J106/2)*0.45-$E$195))),0),0),0)*$C$34</f>
        <v>0</v>
      </c>
      <c r="M106" s="13" t="n">
        <f aca="false">K106+L106</f>
        <v>3518</v>
      </c>
      <c r="N106" s="13" t="n">
        <f aca="false">IF($B$34=2,IF(M106&gt;1944,M106*0.055,0),IF(M106&gt;972,M106*0.055,0))</f>
        <v>193.49</v>
      </c>
      <c r="O106" s="13" t="n">
        <f aca="false">M106*$C$33</f>
        <v>0</v>
      </c>
      <c r="P106" s="13" t="n">
        <f aca="false">P105*(1+$C$37)</f>
        <v>60093.020196296</v>
      </c>
      <c r="Q106" s="13" t="n">
        <f aca="false">B106+C106+D106+E106+F106+G106-H106-I106-M106-N106-O106-P106</f>
        <v>738940.604793718</v>
      </c>
      <c r="R106" s="13"/>
      <c r="S106" s="13"/>
      <c r="T106" s="13"/>
      <c r="U106" s="13"/>
      <c r="V106" s="13"/>
      <c r="W106" s="13"/>
      <c r="X106" s="13"/>
    </row>
    <row r="107" customFormat="false" ht="12.8" hidden="false" customHeight="false" outlineLevel="0" collapsed="false">
      <c r="A107" s="17" t="n">
        <v>18</v>
      </c>
      <c r="B107" s="13" t="n">
        <f aca="false">Q106</f>
        <v>738940.604793718</v>
      </c>
      <c r="C107" s="13" t="n">
        <f aca="false">IF((B107-(P107/2))*$C$3&gt;0,(B107-(P107/2))*$C$3,0)</f>
        <v>31428.2055277908</v>
      </c>
      <c r="D107" s="13" t="n">
        <f aca="false">IF(D106&gt;0,D106*(1+$C$7),IF(A107=$C$6,$C$5,0))</f>
        <v>2418.617018626</v>
      </c>
      <c r="E107" s="13" t="n">
        <f aca="false">IF(E106&gt;0,E106*(1+$C$12),IF(A107=$C$11,$C$10,0))</f>
        <v>0</v>
      </c>
      <c r="F107" s="13" t="n">
        <f aca="false">IF(F106&gt;0,F106*(1+$C$17),IF(A107=$C$16,$C$15,0))</f>
        <v>777</v>
      </c>
      <c r="G107" s="13" t="n">
        <f aca="false">IF(G106&gt;0,G106*(1+$C$22),IF(A107=$C$21,$C$20,0))</f>
        <v>2222</v>
      </c>
      <c r="H107" s="13" t="n">
        <f aca="false">H106*(1+$C$26)</f>
        <v>10185.7294043078</v>
      </c>
      <c r="I107" s="13" t="n">
        <f aca="false">MIN(((C107+D107+E107+F107+G107)*$C$28*POWER((1+$C$29),A106)),($C$30*$C$28)*12*$C$34*POWER((1+$C$31),A106))</f>
        <v>0</v>
      </c>
      <c r="J107" s="18" t="n">
        <f aca="false">MAX((MAX((C107-(1000*$C$34)),0))+(D107*$C$8)+(E107*$C$13)+(F107*$C$18)+(G107*$C$23)-H107-I107,0)</f>
        <v>25390.183142109</v>
      </c>
      <c r="K107" s="23" t="n">
        <f aca="false">IF($C$34=1,MAX(ROUNDDOWN(IF($J107&lt;=$C$192,(((($J107-$C$191)/10000)*$D$192)+$E$192)*(($J107-$C$191)/10000),IF($J107&lt;=$C$193,(((($J107-$C$192)/10000)*$D$193)+$E$193)*(($J107-$C$192)/10000)+$F$193,IF($J107&lt;=$C$194,$J107*0.42-$E$194,$J107*0.45-$E$195))),0),0),0)</f>
        <v>2958</v>
      </c>
      <c r="L107" s="23" t="n">
        <f aca="false">IF($C$34=2,MAX(ROUNDDOWN(IF(($J107/2)&lt;=$C$192,((((($J107/2)-$C$191)/10000)*$D$192)+$E$192)*((($J107/2)-$C$191)/10000),IF(($J107/2)&lt;=$C$193,((((($J107/2)-$C$192)/10000)*$D$193)+$E$193)*((($J107/2)-$C$192)/10000)+$F$193,IF(($J107/2)&lt;=$C$194,($J107/2)*0.42-$E$194,($J107/2)*0.45-$E$195))),0),0),0)*$C$34</f>
        <v>0</v>
      </c>
      <c r="M107" s="13" t="n">
        <f aca="false">K107+L107</f>
        <v>2958</v>
      </c>
      <c r="N107" s="13" t="n">
        <f aca="false">IF($B$34=2,IF(M107&gt;1944,M107*0.055,0),IF(M107&gt;972,M107*0.055,0))</f>
        <v>162.69</v>
      </c>
      <c r="O107" s="13" t="n">
        <f aca="false">M107*$C$33</f>
        <v>0</v>
      </c>
      <c r="P107" s="13" t="n">
        <f aca="false">P106*(1+$C$37)</f>
        <v>62196.2759031663</v>
      </c>
      <c r="Q107" s="13" t="n">
        <f aca="false">B107+C107+D107+E107+F107+G107-H107-I107-M107-N107-O107-P107</f>
        <v>700283.732032661</v>
      </c>
      <c r="R107" s="13"/>
      <c r="S107" s="13"/>
      <c r="T107" s="13"/>
      <c r="U107" s="13"/>
      <c r="V107" s="13"/>
      <c r="W107" s="13"/>
      <c r="X107" s="13"/>
    </row>
    <row r="108" customFormat="false" ht="12.8" hidden="false" customHeight="false" outlineLevel="0" collapsed="false">
      <c r="A108" s="17" t="n">
        <v>19</v>
      </c>
      <c r="B108" s="13" t="n">
        <f aca="false">Q107</f>
        <v>700283.732032661</v>
      </c>
      <c r="C108" s="13" t="n">
        <f aca="false">IF((B108-(P108/2))*$C$3&gt;0,(B108-(P108/2))*$C$3,0)</f>
        <v>29663.5138708231</v>
      </c>
      <c r="D108" s="13" t="n">
        <f aca="false">IF(D107&gt;0,D107*(1+$C$7),IF(A108=$C$6,$C$5,0))</f>
        <v>2430.71010371913</v>
      </c>
      <c r="E108" s="13" t="n">
        <f aca="false">IF(E107&gt;0,E107*(1+$C$12),IF(A108=$C$11,$C$10,0))</f>
        <v>0</v>
      </c>
      <c r="F108" s="13" t="n">
        <f aca="false">IF(F107&gt;0,F107*(1+$C$17),IF(A108=$C$16,$C$15,0))</f>
        <v>777</v>
      </c>
      <c r="G108" s="13" t="n">
        <f aca="false">IF(G107&gt;0,G107*(1+$C$22),IF(A108=$C$21,$C$20,0))</f>
        <v>2222</v>
      </c>
      <c r="H108" s="13" t="n">
        <f aca="false">H107*(1+$C$26)</f>
        <v>10695.0158745232</v>
      </c>
      <c r="I108" s="13" t="n">
        <f aca="false">MIN(((C108+D108+E108+F108+G108)*$C$28*POWER((1+$C$29),A107)),($C$30*$C$28)*12*$C$34*POWER((1+$C$31),A107))</f>
        <v>0</v>
      </c>
      <c r="J108" s="18" t="n">
        <f aca="false">MAX((MAX((C108-(1000*$C$34)),0))+(D108*$C$8)+(E108*$C$13)+(F108*$C$18)+(G108*$C$23)-H108-I108,0)</f>
        <v>23128.298100019</v>
      </c>
      <c r="K108" s="23" t="n">
        <f aca="false">IF($C$34=1,MAX(ROUNDDOWN(IF($J108&lt;=$C$192,(((($J108-$C$191)/10000)*$D$192)+$E$192)*(($J108-$C$191)/10000),IF($J108&lt;=$C$193,(((($J108-$C$192)/10000)*$D$193)+$E$193)*(($J108-$C$192)/10000)+$F$193,IF($J108&lt;=$C$194,$J108*0.42-$E$194,$J108*0.45-$E$195))),0),0),0)</f>
        <v>2365</v>
      </c>
      <c r="L108" s="23" t="n">
        <f aca="false">IF($C$34=2,MAX(ROUNDDOWN(IF(($J108/2)&lt;=$C$192,((((($J108/2)-$C$191)/10000)*$D$192)+$E$192)*((($J108/2)-$C$191)/10000),IF(($J108/2)&lt;=$C$193,((((($J108/2)-$C$192)/10000)*$D$193)+$E$193)*((($J108/2)-$C$192)/10000)+$F$193,IF(($J108/2)&lt;=$C$194,($J108/2)*0.42-$E$194,($J108/2)*0.45-$E$195))),0),0),0)*$C$34</f>
        <v>0</v>
      </c>
      <c r="M108" s="13" t="n">
        <f aca="false">K108+L108</f>
        <v>2365</v>
      </c>
      <c r="N108" s="13" t="n">
        <f aca="false">IF($B$34=2,IF(M108&gt;1944,M108*0.055,0),IF(M108&gt;972,M108*0.055,0))</f>
        <v>130.075</v>
      </c>
      <c r="O108" s="13" t="n">
        <f aca="false">M108*$C$33</f>
        <v>0</v>
      </c>
      <c r="P108" s="13" t="n">
        <f aca="false">P107*(1+$C$37)</f>
        <v>64373.1455597772</v>
      </c>
      <c r="Q108" s="13" t="n">
        <f aca="false">B108+C108+D108+E108+F108+G108-H108-I108-M108-N108-O108-P108</f>
        <v>657813.719572903</v>
      </c>
      <c r="R108" s="13"/>
      <c r="S108" s="13"/>
      <c r="T108" s="13"/>
      <c r="U108" s="13"/>
      <c r="V108" s="13"/>
      <c r="W108" s="13"/>
      <c r="X108" s="13"/>
    </row>
    <row r="109" customFormat="false" ht="12.8" hidden="false" customHeight="false" outlineLevel="0" collapsed="false">
      <c r="A109" s="17" t="n">
        <v>20</v>
      </c>
      <c r="B109" s="13" t="n">
        <f aca="false">Q108</f>
        <v>657813.719572903</v>
      </c>
      <c r="C109" s="13" t="n">
        <f aca="false">IF((B109-(P109/2))*$C$3&gt;0,(B109-(P109/2))*$C$3,0)</f>
        <v>27727.8273835099</v>
      </c>
      <c r="D109" s="13" t="n">
        <f aca="false">IF(D108&gt;0,D108*(1+$C$7),IF(A109=$C$6,$C$5,0))</f>
        <v>2442.86365423772</v>
      </c>
      <c r="E109" s="13" t="n">
        <f aca="false">IF(E108&gt;0,E108*(1+$C$12),IF(A109=$C$11,$C$10,0))</f>
        <v>0</v>
      </c>
      <c r="F109" s="13" t="n">
        <f aca="false">IF(F108&gt;0,F108*(1+$C$17),IF(A109=$C$16,$C$15,0))</f>
        <v>777</v>
      </c>
      <c r="G109" s="13" t="n">
        <f aca="false">IF(G108&gt;0,G108*(1+$C$22),IF(A109=$C$21,$C$20,0))</f>
        <v>2222</v>
      </c>
      <c r="H109" s="13" t="n">
        <f aca="false">H108*(1+$C$26)</f>
        <v>11229.7666682493</v>
      </c>
      <c r="I109" s="13" t="n">
        <f aca="false">MIN(((C109+D109+E109+F109+G109)*$C$28*POWER((1+$C$29),A108)),($C$30*$C$28)*12*$C$34*POWER((1+$C$31),A108))</f>
        <v>0</v>
      </c>
      <c r="J109" s="18" t="n">
        <f aca="false">MAX((MAX((C109-(1000*$C$34)),0))+(D109*$C$8)+(E109*$C$13)+(F109*$C$18)+(G109*$C$23)-H109-I109,0)</f>
        <v>20670.0143694983</v>
      </c>
      <c r="K109" s="23" t="n">
        <f aca="false">IF($C$34=1,MAX(ROUNDDOWN(IF($J109&lt;=$C$192,(((($J109-$C$191)/10000)*$D$192)+$E$192)*(($J109-$C$191)/10000),IF($J109&lt;=$C$193,(((($J109-$C$192)/10000)*$D$193)+$E$193)*(($J109-$C$192)/10000)+$F$193,IF($J109&lt;=$C$194,$J109*0.42-$E$194,$J109*0.45-$E$195))),0),0),0)</f>
        <v>1740</v>
      </c>
      <c r="L109" s="23" t="n">
        <f aca="false">IF($C$34=2,MAX(ROUNDDOWN(IF(($J109/2)&lt;=$C$192,((((($J109/2)-$C$191)/10000)*$D$192)+$E$192)*((($J109/2)-$C$191)/10000),IF(($J109/2)&lt;=$C$193,((((($J109/2)-$C$192)/10000)*$D$193)+$E$193)*((($J109/2)-$C$192)/10000)+$F$193,IF(($J109/2)&lt;=$C$194,($J109/2)*0.42-$E$194,($J109/2)*0.45-$E$195))),0),0),0)*$C$34</f>
        <v>0</v>
      </c>
      <c r="M109" s="13" t="n">
        <f aca="false">K109+L109</f>
        <v>1740</v>
      </c>
      <c r="N109" s="13" t="n">
        <f aca="false">IF($B$34=2,IF(M109&gt;1944,M109*0.055,0),IF(M109&gt;972,M109*0.055,0))</f>
        <v>95.7</v>
      </c>
      <c r="O109" s="13" t="n">
        <f aca="false">M109*$C$33</f>
        <v>0</v>
      </c>
      <c r="P109" s="13" t="n">
        <f aca="false">P108*(1+$C$37)</f>
        <v>66626.2056543694</v>
      </c>
      <c r="Q109" s="13" t="n">
        <f aca="false">B109+C109+D109+E109+F109+G109-H109-I109-M109-N109-O109-P109</f>
        <v>611291.738288032</v>
      </c>
      <c r="R109" s="13"/>
      <c r="S109" s="13"/>
      <c r="T109" s="13"/>
      <c r="U109" s="13"/>
      <c r="V109" s="13"/>
      <c r="W109" s="13"/>
      <c r="X109" s="13"/>
    </row>
    <row r="110" customFormat="false" ht="12.8" hidden="false" customHeight="false" outlineLevel="0" collapsed="false">
      <c r="A110" s="17" t="n">
        <v>21</v>
      </c>
      <c r="B110" s="13" t="n">
        <f aca="false">Q109</f>
        <v>611291.738288032</v>
      </c>
      <c r="C110" s="13" t="n">
        <f aca="false">IF((B110-(P110/2))*$C$3&gt;0,(B110-(P110/2))*$C$3,0)</f>
        <v>25610.4828526682</v>
      </c>
      <c r="D110" s="13" t="n">
        <f aca="false">IF(D109&gt;0,D109*(1+$C$7),IF(A110=$C$6,$C$5,0))</f>
        <v>2455.07797250891</v>
      </c>
      <c r="E110" s="13" t="n">
        <f aca="false">IF(E109&gt;0,E109*(1+$C$12),IF(A110=$C$11,$C$10,0))</f>
        <v>0</v>
      </c>
      <c r="F110" s="13" t="n">
        <f aca="false">IF(F109&gt;0,F109*(1+$C$17),IF(A110=$C$16,$C$15,0))</f>
        <v>777</v>
      </c>
      <c r="G110" s="13" t="n">
        <f aca="false">IF(G109&gt;0,G109*(1+$C$22),IF(A110=$C$21,$C$20,0))</f>
        <v>2222</v>
      </c>
      <c r="H110" s="13" t="n">
        <f aca="false">H109*(1+$C$26)</f>
        <v>11791.2550016618</v>
      </c>
      <c r="I110" s="13" t="n">
        <f aca="false">MIN(((C110+D110+E110+F110+G110)*$C$28*POWER((1+$C$29),A109)),($C$30*$C$28)*12*$C$34*POWER((1+$C$31),A109))</f>
        <v>0</v>
      </c>
      <c r="J110" s="18" t="n">
        <f aca="false">MAX((MAX((C110-(1000*$C$34)),0))+(D110*$C$8)+(E110*$C$13)+(F110*$C$18)+(G110*$C$23)-H110-I110,0)</f>
        <v>18003.3958235153</v>
      </c>
      <c r="K110" s="23" t="n">
        <f aca="false">IF($C$34=1,MAX(ROUNDDOWN(IF($J110&lt;=$C$192,(((($J110-$C$191)/10000)*$D$192)+$E$192)*(($J110-$C$191)/10000),IF($J110&lt;=$C$193,(((($J110-$C$192)/10000)*$D$193)+$E$193)*(($J110-$C$192)/10000)+$F$193,IF($J110&lt;=$C$194,$J110*0.42-$E$194,$J110*0.45-$E$195))),0),0),0)</f>
        <v>1087</v>
      </c>
      <c r="L110" s="23" t="n">
        <f aca="false">IF($C$34=2,MAX(ROUNDDOWN(IF(($J110/2)&lt;=$C$192,((((($J110/2)-$C$191)/10000)*$D$192)+$E$192)*((($J110/2)-$C$191)/10000),IF(($J110/2)&lt;=$C$193,((((($J110/2)-$C$192)/10000)*$D$193)+$E$193)*((($J110/2)-$C$192)/10000)+$F$193,IF(($J110/2)&lt;=$C$194,($J110/2)*0.42-$E$194,($J110/2)*0.45-$E$195))),0),0),0)*$C$34</f>
        <v>0</v>
      </c>
      <c r="M110" s="13" t="n">
        <f aca="false">K110+L110</f>
        <v>1087</v>
      </c>
      <c r="N110" s="13" t="n">
        <f aca="false">IF($B$34=2,IF(M110&gt;1944,M110*0.055,0),IF(M110&gt;972,M110*0.055,0))</f>
        <v>59.785</v>
      </c>
      <c r="O110" s="13" t="n">
        <f aca="false">M110*$C$33</f>
        <v>0</v>
      </c>
      <c r="P110" s="13" t="n">
        <f aca="false">P109*(1+$C$37)</f>
        <v>68958.1228522723</v>
      </c>
      <c r="Q110" s="13" t="n">
        <f aca="false">B110+C110+D110+E110+F110+G110-H110-I110-M110-N110-O110-P110</f>
        <v>560460.136259275</v>
      </c>
      <c r="R110" s="13"/>
      <c r="S110" s="13"/>
      <c r="T110" s="13"/>
      <c r="U110" s="13"/>
      <c r="V110" s="13"/>
      <c r="W110" s="13"/>
      <c r="X110" s="13"/>
    </row>
    <row r="111" customFormat="false" ht="12.8" hidden="false" customHeight="false" outlineLevel="0" collapsed="false">
      <c r="A111" s="17" t="n">
        <v>22</v>
      </c>
      <c r="B111" s="13" t="n">
        <f aca="false">Q110</f>
        <v>560460.136259275</v>
      </c>
      <c r="C111" s="13" t="n">
        <f aca="false">IF((B111-(P111/2))*$C$3&gt;0,(B111-(P111/2))*$C$3,0)</f>
        <v>23299.9792611351</v>
      </c>
      <c r="D111" s="13" t="n">
        <f aca="false">IF(D110&gt;0,D110*(1+$C$7),IF(A111=$C$6,$C$5,0))</f>
        <v>2467.35336237145</v>
      </c>
      <c r="E111" s="13" t="n">
        <f aca="false">IF(E110&gt;0,E110*(1+$C$12),IF(A111=$C$11,$C$10,0))</f>
        <v>0</v>
      </c>
      <c r="F111" s="13" t="n">
        <f aca="false">IF(F110&gt;0,F110*(1+$C$17),IF(A111=$C$16,$C$15,0))</f>
        <v>777</v>
      </c>
      <c r="G111" s="13" t="n">
        <f aca="false">IF(G110&gt;0,G110*(1+$C$22),IF(A111=$C$21,$C$20,0))</f>
        <v>2222</v>
      </c>
      <c r="H111" s="13" t="n">
        <f aca="false">H110*(1+$C$26)</f>
        <v>12380.8177517449</v>
      </c>
      <c r="I111" s="13" t="n">
        <f aca="false">MIN(((C111+D111+E111+F111+G111)*$C$28*POWER((1+$C$29),A110)),($C$30*$C$28)*12*$C$34*POWER((1+$C$31),A110))</f>
        <v>0</v>
      </c>
      <c r="J111" s="18" t="n">
        <f aca="false">MAX((MAX((C111-(1000*$C$34)),0))+(D111*$C$8)+(E111*$C$13)+(F111*$C$18)+(G111*$C$23)-H111-I111,0)</f>
        <v>15115.6048717617</v>
      </c>
      <c r="K111" s="23" t="n">
        <f aca="false">IF($C$34=1,MAX(ROUNDDOWN(IF($J111&lt;=$C$192,(((($J111-$C$191)/10000)*$D$192)+$E$192)*(($J111-$C$191)/10000),IF($J111&lt;=$C$193,(((($J111-$C$192)/10000)*$D$193)+$E$193)*(($J111-$C$192)/10000)+$F$193,IF($J111&lt;=$C$194,$J111*0.42-$E$194,$J111*0.45-$E$195))),0),0),0)</f>
        <v>459</v>
      </c>
      <c r="L111" s="23" t="n">
        <f aca="false">IF($C$34=2,MAX(ROUNDDOWN(IF(($J111/2)&lt;=$C$192,((((($J111/2)-$C$191)/10000)*$D$192)+$E$192)*((($J111/2)-$C$191)/10000),IF(($J111/2)&lt;=$C$193,((((($J111/2)-$C$192)/10000)*$D$193)+$E$193)*((($J111/2)-$C$192)/10000)+$F$193,IF(($J111/2)&lt;=$C$194,($J111/2)*0.42-$E$194,($J111/2)*0.45-$E$195))),0),0),0)*$C$34</f>
        <v>0</v>
      </c>
      <c r="M111" s="13" t="n">
        <f aca="false">K111+L111</f>
        <v>459</v>
      </c>
      <c r="N111" s="13" t="n">
        <f aca="false">IF($B$34=2,IF(M111&gt;1944,M111*0.055,0),IF(M111&gt;972,M111*0.055,0))</f>
        <v>0</v>
      </c>
      <c r="O111" s="13" t="n">
        <f aca="false">M111*$C$33</f>
        <v>0</v>
      </c>
      <c r="P111" s="13" t="n">
        <f aca="false">P110*(1+$C$37)</f>
        <v>71371.6571521018</v>
      </c>
      <c r="Q111" s="13" t="n">
        <f aca="false">B111+C111+D111+E111+F111+G111-H111-I111-M111-N111-O111-P111</f>
        <v>505014.993978935</v>
      </c>
      <c r="R111" s="13"/>
      <c r="S111" s="13"/>
      <c r="T111" s="13"/>
      <c r="U111" s="13"/>
      <c r="V111" s="13"/>
      <c r="W111" s="13"/>
      <c r="X111" s="13"/>
    </row>
    <row r="112" customFormat="false" ht="12.8" hidden="false" customHeight="false" outlineLevel="0" collapsed="false">
      <c r="A112" s="17" t="n">
        <v>23</v>
      </c>
      <c r="B112" s="13" t="n">
        <f aca="false">Q111</f>
        <v>505014.993978935</v>
      </c>
      <c r="C112" s="13" t="n">
        <f aca="false">IF((B112-(P112/2))*$C$3&gt;0,(B112-(P112/2))*$C$3,0)</f>
        <v>20782.7591662809</v>
      </c>
      <c r="D112" s="13" t="n">
        <f aca="false">IF(D111&gt;0,D111*(1+$C$7),IF(A112=$C$6,$C$5,0))</f>
        <v>2479.69012918331</v>
      </c>
      <c r="E112" s="13" t="n">
        <f aca="false">IF(E111&gt;0,E111*(1+$C$12),IF(A112=$C$11,$C$10,0))</f>
        <v>0</v>
      </c>
      <c r="F112" s="13" t="n">
        <f aca="false">IF(F111&gt;0,F111*(1+$C$17),IF(A112=$C$16,$C$15,0))</f>
        <v>777</v>
      </c>
      <c r="G112" s="13" t="n">
        <f aca="false">IF(G111&gt;0,G111*(1+$C$22),IF(A112=$C$21,$C$20,0))</f>
        <v>2222</v>
      </c>
      <c r="H112" s="13" t="n">
        <f aca="false">H111*(1+$C$26)</f>
        <v>12999.8586393321</v>
      </c>
      <c r="I112" s="13" t="n">
        <f aca="false">MIN(((C112+D112+E112+F112+G112)*$C$28*POWER((1+$C$29),A111)),($C$30*$C$28)*12*$C$34*POWER((1+$C$31),A111))</f>
        <v>0</v>
      </c>
      <c r="J112" s="18" t="n">
        <f aca="false">MAX((MAX((C112-(1000*$C$34)),0))+(D112*$C$8)+(E112*$C$13)+(F112*$C$18)+(G112*$C$23)-H112-I112,0)</f>
        <v>11991.680656132</v>
      </c>
      <c r="K112" s="23" t="n">
        <f aca="false">IF($C$34=1,MAX(ROUNDDOWN(IF($J112&lt;=$C$192,(((($J112-$C$191)/10000)*$D$192)+$E$192)*(($J112-$C$191)/10000),IF($J112&lt;=$C$193,(((($J112-$C$192)/10000)*$D$193)+$E$193)*(($J112-$C$192)/10000)+$F$193,IF($J112&lt;=$C$194,$J112*0.42-$E$194,$J112*0.45-$E$195))),0),0),0)</f>
        <v>0</v>
      </c>
      <c r="L112" s="23" t="n">
        <f aca="false">IF($C$34=2,MAX(ROUNDDOWN(IF(($J112/2)&lt;=$C$192,((((($J112/2)-$C$191)/10000)*$D$192)+$E$192)*((($J112/2)-$C$191)/10000),IF(($J112/2)&lt;=$C$193,((((($J112/2)-$C$192)/10000)*$D$193)+$E$193)*((($J112/2)-$C$192)/10000)+$F$193,IF(($J112/2)&lt;=$C$194,($J112/2)*0.42-$E$194,($J112/2)*0.45-$E$195))),0),0),0)*$C$34</f>
        <v>0</v>
      </c>
      <c r="M112" s="13" t="n">
        <f aca="false">K112+L112</f>
        <v>0</v>
      </c>
      <c r="N112" s="13" t="n">
        <f aca="false">IF($B$34=2,IF(M112&gt;1944,M112*0.055,0),IF(M112&gt;972,M112*0.055,0))</f>
        <v>0</v>
      </c>
      <c r="O112" s="13" t="n">
        <f aca="false">M112*$C$33</f>
        <v>0</v>
      </c>
      <c r="P112" s="13" t="n">
        <f aca="false">P111*(1+$C$37)</f>
        <v>73869.6651524254</v>
      </c>
      <c r="Q112" s="13" t="n">
        <f aca="false">B112+C112+D112+E112+F112+G112-H112-I112-M112-N112-O112-P112</f>
        <v>444406.919482642</v>
      </c>
      <c r="R112" s="13"/>
      <c r="S112" s="13"/>
      <c r="T112" s="13"/>
      <c r="U112" s="13"/>
      <c r="V112" s="13"/>
      <c r="W112" s="13"/>
      <c r="X112" s="13"/>
    </row>
    <row r="113" customFormat="false" ht="12.8" hidden="false" customHeight="false" outlineLevel="0" collapsed="false">
      <c r="A113" s="17" t="n">
        <v>24</v>
      </c>
      <c r="B113" s="13" t="n">
        <f aca="false">Q112</f>
        <v>444406.919482642</v>
      </c>
      <c r="C113" s="13" t="n">
        <f aca="false">IF((B113-(P113/2))*$C$3&gt;0,(B113-(P113/2))*$C$3,0)</f>
        <v>18034.363928822</v>
      </c>
      <c r="D113" s="13" t="n">
        <f aca="false">IF(D112&gt;0,D112*(1+$C$7),IF(A113=$C$6,$C$5,0))</f>
        <v>2492.08857982923</v>
      </c>
      <c r="E113" s="13" t="n">
        <f aca="false">IF(E112&gt;0,E112*(1+$C$12),IF(A113=$C$11,$C$10,0))</f>
        <v>0</v>
      </c>
      <c r="F113" s="13" t="n">
        <f aca="false">IF(F112&gt;0,F112*(1+$C$17),IF(A113=$C$16,$C$15,0))</f>
        <v>777</v>
      </c>
      <c r="G113" s="13" t="n">
        <f aca="false">IF(G112&gt;0,G112*(1+$C$22),IF(A113=$C$21,$C$20,0))</f>
        <v>2222</v>
      </c>
      <c r="H113" s="13" t="n">
        <f aca="false">H112*(1+$C$26)</f>
        <v>13649.8515712988</v>
      </c>
      <c r="I113" s="13" t="n">
        <f aca="false">MIN(((C113+D113+E113+F113+G113)*$C$28*POWER((1+$C$29),A112)),($C$30*$C$28)*12*$C$34*POWER((1+$C$31),A112))</f>
        <v>0</v>
      </c>
      <c r="J113" s="18" t="n">
        <f aca="false">MAX((MAX((C113-(1000*$C$34)),0))+(D113*$C$8)+(E113*$C$13)+(F113*$C$18)+(G113*$C$23)-H113-I113,0)</f>
        <v>8605.69093735248</v>
      </c>
      <c r="K113" s="23" t="n">
        <f aca="false">IF($C$34=1,MAX(ROUNDDOWN(IF($J113&lt;=$C$192,(((($J113-$C$191)/10000)*$D$192)+$E$192)*(($J113-$C$191)/10000),IF($J113&lt;=$C$193,(((($J113-$C$192)/10000)*$D$193)+$E$193)*(($J113-$C$192)/10000)+$F$193,IF($J113&lt;=$C$194,$J113*0.42-$E$194,$J113*0.45-$E$195))),0),0),0)</f>
        <v>0</v>
      </c>
      <c r="L113" s="23" t="n">
        <f aca="false">IF($C$34=2,MAX(ROUNDDOWN(IF(($J113/2)&lt;=$C$192,((((($J113/2)-$C$191)/10000)*$D$192)+$E$192)*((($J113/2)-$C$191)/10000),IF(($J113/2)&lt;=$C$193,((((($J113/2)-$C$192)/10000)*$D$193)+$E$193)*((($J113/2)-$C$192)/10000)+$F$193,IF(($J113/2)&lt;=$C$194,($J113/2)*0.42-$E$194,($J113/2)*0.45-$E$195))),0),0),0)*$C$34</f>
        <v>0</v>
      </c>
      <c r="M113" s="13" t="n">
        <f aca="false">K113+L113</f>
        <v>0</v>
      </c>
      <c r="N113" s="13" t="n">
        <f aca="false">IF($B$34=2,IF(M113&gt;1944,M113*0.055,0),IF(M113&gt;972,M113*0.055,0))</f>
        <v>0</v>
      </c>
      <c r="O113" s="13" t="n">
        <f aca="false">M113*$C$33</f>
        <v>0</v>
      </c>
      <c r="P113" s="13" t="n">
        <f aca="false">P112*(1+$C$37)</f>
        <v>76455.1034327602</v>
      </c>
      <c r="Q113" s="13" t="n">
        <f aca="false">B113+C113+D113+E113+F113+G113-H113-I113-M113-N113-O113-P113</f>
        <v>377827.416987234</v>
      </c>
      <c r="R113" s="13"/>
      <c r="S113" s="13"/>
      <c r="T113" s="13"/>
      <c r="U113" s="13"/>
      <c r="V113" s="13"/>
      <c r="W113" s="13"/>
      <c r="X113" s="13"/>
    </row>
    <row r="114" customFormat="false" ht="12.8" hidden="false" customHeight="false" outlineLevel="0" collapsed="false">
      <c r="A114" s="17" t="n">
        <v>25</v>
      </c>
      <c r="B114" s="13" t="n">
        <f aca="false">Q113</f>
        <v>377827.416987234</v>
      </c>
      <c r="C114" s="13" t="n">
        <f aca="false">IF((B114-(P114/2))*$C$3&gt;0,(B114-(P114/2))*$C$3,0)</f>
        <v>15018.8284026587</v>
      </c>
      <c r="D114" s="13" t="n">
        <f aca="false">IF(D113&gt;0,D113*(1+$C$7),IF(A114=$C$6,$C$5,0))</f>
        <v>2504.54902272837</v>
      </c>
      <c r="E114" s="13" t="n">
        <f aca="false">IF(E113&gt;0,E113*(1+$C$12),IF(A114=$C$11,$C$10,0))</f>
        <v>0</v>
      </c>
      <c r="F114" s="13" t="n">
        <f aca="false">IF(F113&gt;0,F113*(1+$C$17),IF(A114=$C$16,$C$15,0))</f>
        <v>777</v>
      </c>
      <c r="G114" s="13" t="n">
        <f aca="false">IF(G113&gt;0,G113*(1+$C$22),IF(A114=$C$21,$C$20,0))</f>
        <v>2222</v>
      </c>
      <c r="H114" s="13" t="n">
        <f aca="false">H113*(1+$C$26)</f>
        <v>14332.3441498637</v>
      </c>
      <c r="I114" s="13" t="n">
        <f aca="false">MIN(((C114+D114+E114+F114+G114)*$C$28*POWER((1+$C$29),A113)),($C$30*$C$28)*12*$C$34*POWER((1+$C$31),A113))</f>
        <v>0</v>
      </c>
      <c r="J114" s="18" t="n">
        <f aca="false">MAX((MAX((C114-(1000*$C$34)),0))+(D114*$C$8)+(E114*$C$13)+(F114*$C$18)+(G114*$C$23)-H114-I114,0)</f>
        <v>4920.12327552333</v>
      </c>
      <c r="K114" s="23" t="n">
        <f aca="false">IF($C$34=1,MAX(ROUNDDOWN(IF($J114&lt;=$C$192,(((($J114-$C$191)/10000)*$D$192)+$E$192)*(($J114-$C$191)/10000),IF($J114&lt;=$C$193,(((($J114-$C$192)/10000)*$D$193)+$E$193)*(($J114-$C$192)/10000)+$F$193,IF($J114&lt;=$C$194,$J114*0.42-$E$194,$J114*0.45-$E$195))),0),0),0)</f>
        <v>0</v>
      </c>
      <c r="L114" s="23" t="n">
        <f aca="false">IF($C$34=2,MAX(ROUNDDOWN(IF(($J114/2)&lt;=$C$192,((((($J114/2)-$C$191)/10000)*$D$192)+$E$192)*((($J114/2)-$C$191)/10000),IF(($J114/2)&lt;=$C$193,((((($J114/2)-$C$192)/10000)*$D$193)+$E$193)*((($J114/2)-$C$192)/10000)+$F$193,IF(($J114/2)&lt;=$C$194,($J114/2)*0.42-$E$194,($J114/2)*0.45-$E$195))),0),0),0)*$C$34</f>
        <v>0</v>
      </c>
      <c r="M114" s="13" t="n">
        <f aca="false">K114+L114</f>
        <v>0</v>
      </c>
      <c r="N114" s="13" t="n">
        <f aca="false">IF($B$34=2,IF(M114&gt;1944,M114*0.055,0),IF(M114&gt;972,M114*0.055,0))</f>
        <v>0</v>
      </c>
      <c r="O114" s="13" t="n">
        <f aca="false">M114*$C$33</f>
        <v>0</v>
      </c>
      <c r="P114" s="13" t="n">
        <f aca="false">P113*(1+$C$37)</f>
        <v>79131.0320529068</v>
      </c>
      <c r="Q114" s="13" t="n">
        <f aca="false">B114+C114+D114+E114+F114+G114-H114-I114-M114-N114-O114-P114</f>
        <v>304886.41820985</v>
      </c>
      <c r="R114" s="13"/>
      <c r="S114" s="13"/>
      <c r="T114" s="13"/>
      <c r="U114" s="13"/>
      <c r="V114" s="13"/>
      <c r="W114" s="13"/>
      <c r="X114" s="13"/>
    </row>
    <row r="115" customFormat="false" ht="12.8" hidden="false" customHeight="false" outlineLevel="0" collapsed="false">
      <c r="A115" s="17" t="n">
        <v>26</v>
      </c>
      <c r="B115" s="13" t="n">
        <f aca="false">Q114</f>
        <v>304886.41820985</v>
      </c>
      <c r="C115" s="13" t="n">
        <f aca="false">IF((B115-(P115/2))*$C$3&gt;0,(B115-(P115/2))*$C$3,0)</f>
        <v>11718.7632450377</v>
      </c>
      <c r="D115" s="13" t="n">
        <f aca="false">IF(D114&gt;0,D114*(1+$C$7),IF(A115=$C$6,$C$5,0))</f>
        <v>2517.07176784201</v>
      </c>
      <c r="E115" s="13" t="n">
        <f aca="false">IF(E114&gt;0,E114*(1+$C$12),IF(A115=$C$11,$C$10,0))</f>
        <v>0</v>
      </c>
      <c r="F115" s="13" t="n">
        <f aca="false">IF(F114&gt;0,F114*(1+$C$17),IF(A115=$C$16,$C$15,0))</f>
        <v>777</v>
      </c>
      <c r="G115" s="13" t="n">
        <f aca="false">IF(G114&gt;0,G114*(1+$C$22),IF(A115=$C$21,$C$20,0))</f>
        <v>2222</v>
      </c>
      <c r="H115" s="13" t="n">
        <f aca="false">H114*(1+$C$26)</f>
        <v>15048.9613573569</v>
      </c>
      <c r="I115" s="13" t="n">
        <f aca="false">MIN(((C115+D115+E115+F115+G115)*$C$28*POWER((1+$C$29),A114)),($C$30*$C$28)*12*$C$34*POWER((1+$C$31),A114))</f>
        <v>0</v>
      </c>
      <c r="J115" s="18" t="n">
        <f aca="false">MAX((MAX((C115-(1000*$C$34)),0))+(D115*$C$8)+(E115*$C$13)+(F115*$C$18)+(G115*$C$23)-H115-I115,0)</f>
        <v>915.963655522846</v>
      </c>
      <c r="K115" s="23" t="n">
        <f aca="false">IF($C$34=1,MAX(ROUNDDOWN(IF($J115&lt;=$C$192,(((($J115-$C$191)/10000)*$D$192)+$E$192)*(($J115-$C$191)/10000),IF($J115&lt;=$C$193,(((($J115-$C$192)/10000)*$D$193)+$E$193)*(($J115-$C$192)/10000)+$F$193,IF($J115&lt;=$C$194,$J115*0.42-$E$194,$J115*0.45-$E$195))),0),0),0)</f>
        <v>0</v>
      </c>
      <c r="L115" s="23" t="n">
        <f aca="false">IF($C$34=2,MAX(ROUNDDOWN(IF(($J115/2)&lt;=$C$192,((((($J115/2)-$C$191)/10000)*$D$192)+$E$192)*((($J115/2)-$C$191)/10000),IF(($J115/2)&lt;=$C$193,((((($J115/2)-$C$192)/10000)*$D$193)+$E$193)*((($J115/2)-$C$192)/10000)+$F$193,IF(($J115/2)&lt;=$C$194,($J115/2)*0.42-$E$194,($J115/2)*0.45-$E$195))),0),0),0)*$C$34</f>
        <v>0</v>
      </c>
      <c r="M115" s="13" t="n">
        <f aca="false">K115+L115</f>
        <v>0</v>
      </c>
      <c r="N115" s="13" t="n">
        <f aca="false">IF($B$34=2,IF(M115&gt;1944,M115*0.055,0),IF(M115&gt;972,M115*0.055,0))</f>
        <v>0</v>
      </c>
      <c r="O115" s="13" t="n">
        <f aca="false">M115*$C$33</f>
        <v>0</v>
      </c>
      <c r="P115" s="13" t="n">
        <f aca="false">P114*(1+$C$37)</f>
        <v>81900.6181747586</v>
      </c>
      <c r="Q115" s="13" t="n">
        <f aca="false">B115+C115+D115+E115+F115+G115-H115-I115-M115-N115-O115-P115</f>
        <v>225171.673690614</v>
      </c>
      <c r="R115" s="13"/>
      <c r="S115" s="13"/>
      <c r="T115" s="13"/>
      <c r="U115" s="13"/>
      <c r="V115" s="13"/>
      <c r="W115" s="13"/>
      <c r="X115" s="13"/>
    </row>
    <row r="116" customFormat="false" ht="12.8" hidden="false" customHeight="false" outlineLevel="0" collapsed="false">
      <c r="A116" s="17" t="n">
        <v>27</v>
      </c>
      <c r="B116" s="13" t="n">
        <f aca="false">Q115</f>
        <v>225171.673690614</v>
      </c>
      <c r="C116" s="13" t="n">
        <f aca="false">IF((B116-(P116/2))*$C$3&gt;0,(B116-(P116/2))*$C$3,0)</f>
        <v>8115.79180806186</v>
      </c>
      <c r="D116" s="13" t="n">
        <f aca="false">IF(D115&gt;0,D115*(1+$C$7),IF(A116=$C$6,$C$5,0))</f>
        <v>2529.65712668122</v>
      </c>
      <c r="E116" s="13" t="n">
        <f aca="false">IF(E115&gt;0,E115*(1+$C$12),IF(A116=$C$11,$C$10,0))</f>
        <v>0</v>
      </c>
      <c r="F116" s="13" t="n">
        <f aca="false">IF(F115&gt;0,F115*(1+$C$17),IF(A116=$C$16,$C$15,0))</f>
        <v>777</v>
      </c>
      <c r="G116" s="13" t="n">
        <f aca="false">IF(G115&gt;0,G115*(1+$C$22),IF(A116=$C$21,$C$20,0))</f>
        <v>2222</v>
      </c>
      <c r="H116" s="13" t="n">
        <f aca="false">H115*(1+$C$26)</f>
        <v>15801.4094252247</v>
      </c>
      <c r="I116" s="13" t="n">
        <f aca="false">MIN(((C116+D116+E116+F116+G116)*$C$28*POWER((1+$C$29),A115)),($C$30*$C$28)*12*$C$34*POWER((1+$C$31),A115))</f>
        <v>0</v>
      </c>
      <c r="J116" s="18" t="n">
        <f aca="false">MAX((MAX((C116-(1000*$C$34)),0))+(D116*$C$8)+(E116*$C$13)+(F116*$C$18)+(G116*$C$23)-H116-I116,0)</f>
        <v>0</v>
      </c>
      <c r="K116" s="23" t="n">
        <f aca="false">IF($C$34=1,MAX(ROUNDDOWN(IF($J116&lt;=$C$192,(((($J116-$C$191)/10000)*$D$192)+$E$192)*(($J116-$C$191)/10000),IF($J116&lt;=$C$193,(((($J116-$C$192)/10000)*$D$193)+$E$193)*(($J116-$C$192)/10000)+$F$193,IF($J116&lt;=$C$194,$J116*0.42-$E$194,$J116*0.45-$E$195))),0),0),0)</f>
        <v>0</v>
      </c>
      <c r="L116" s="23" t="n">
        <f aca="false">IF($C$34=2,MAX(ROUNDDOWN(IF(($J116/2)&lt;=$C$192,((((($J116/2)-$C$191)/10000)*$D$192)+$E$192)*((($J116/2)-$C$191)/10000),IF(($J116/2)&lt;=$C$193,((((($J116/2)-$C$192)/10000)*$D$193)+$E$193)*((($J116/2)-$C$192)/10000)+$F$193,IF(($J116/2)&lt;=$C$194,($J116/2)*0.42-$E$194,($J116/2)*0.45-$E$195))),0),0),0)*$C$34</f>
        <v>0</v>
      </c>
      <c r="M116" s="13" t="n">
        <f aca="false">K116+L116</f>
        <v>0</v>
      </c>
      <c r="N116" s="13" t="n">
        <f aca="false">IF($B$34=2,IF(M116&gt;1944,M116*0.055,0),IF(M116&gt;972,M116*0.055,0))</f>
        <v>0</v>
      </c>
      <c r="O116" s="13" t="n">
        <f aca="false">M116*$C$33</f>
        <v>0</v>
      </c>
      <c r="P116" s="13" t="n">
        <f aca="false">P115*(1+$C$37)</f>
        <v>84767.1398108751</v>
      </c>
      <c r="Q116" s="13" t="n">
        <f aca="false">B116+C116+D116+E116+F116+G116-H116-I116-M116-N116-O116-P116</f>
        <v>138247.573389258</v>
      </c>
      <c r="R116" s="13"/>
      <c r="S116" s="13"/>
      <c r="T116" s="13"/>
      <c r="U116" s="13"/>
      <c r="V116" s="13"/>
      <c r="W116" s="13"/>
      <c r="X116" s="13"/>
    </row>
    <row r="117" customFormat="false" ht="12.8" hidden="false" customHeight="false" outlineLevel="0" collapsed="false">
      <c r="A117" s="17" t="n">
        <v>28</v>
      </c>
      <c r="B117" s="13" t="n">
        <f aca="false">Q116</f>
        <v>138247.573389258</v>
      </c>
      <c r="C117" s="13" t="n">
        <f aca="false">IF((B117-(P117/2))*$C$3&gt;0,(B117-(P117/2))*$C$3,0)</f>
        <v>4190.49768704856</v>
      </c>
      <c r="D117" s="13" t="n">
        <f aca="false">IF(D116&gt;0,D116*(1+$C$7),IF(A117=$C$6,$C$5,0))</f>
        <v>2542.30541231463</v>
      </c>
      <c r="E117" s="13" t="n">
        <f aca="false">IF(E116&gt;0,E116*(1+$C$12),IF(A117=$C$11,$C$10,0))</f>
        <v>0</v>
      </c>
      <c r="F117" s="13" t="n">
        <f aca="false">IF(F116&gt;0,F116*(1+$C$17),IF(A117=$C$16,$C$15,0))</f>
        <v>777</v>
      </c>
      <c r="G117" s="13" t="n">
        <f aca="false">IF(G116&gt;0,G116*(1+$C$22),IF(A117=$C$21,$C$20,0))</f>
        <v>2222</v>
      </c>
      <c r="H117" s="13" t="n">
        <f aca="false">H116*(1+$C$26)</f>
        <v>16591.479896486</v>
      </c>
      <c r="I117" s="13" t="n">
        <f aca="false">MIN(((C117+D117+E117+F117+G117)*$C$28*POWER((1+$C$29),A116)),($C$30*$C$28)*12*$C$34*POWER((1+$C$31),A116))</f>
        <v>0</v>
      </c>
      <c r="J117" s="18" t="n">
        <f aca="false">MAX((MAX((C117-(1000*$C$34)),0))+(D117*$C$8)+(E117*$C$13)+(F117*$C$18)+(G117*$C$23)-H117-I117,0)</f>
        <v>0</v>
      </c>
      <c r="K117" s="23" t="n">
        <f aca="false">IF($C$34=1,MAX(ROUNDDOWN(IF($J117&lt;=$C$192,(((($J117-$C$191)/10000)*$D$192)+$E$192)*(($J117-$C$191)/10000),IF($J117&lt;=$C$193,(((($J117-$C$192)/10000)*$D$193)+$E$193)*(($J117-$C$192)/10000)+$F$193,IF($J117&lt;=$C$194,$J117*0.42-$E$194,$J117*0.45-$E$195))),0),0),0)</f>
        <v>0</v>
      </c>
      <c r="L117" s="23" t="n">
        <f aca="false">IF($C$34=2,MAX(ROUNDDOWN(IF(($J117/2)&lt;=$C$192,((((($J117/2)-$C$191)/10000)*$D$192)+$E$192)*((($J117/2)-$C$191)/10000),IF(($J117/2)&lt;=$C$193,((((($J117/2)-$C$192)/10000)*$D$193)+$E$193)*((($J117/2)-$C$192)/10000)+$F$193,IF(($J117/2)&lt;=$C$194,($J117/2)*0.42-$E$194,($J117/2)*0.45-$E$195))),0),0),0)*$C$34</f>
        <v>0</v>
      </c>
      <c r="M117" s="13" t="n">
        <f aca="false">K117+L117</f>
        <v>0</v>
      </c>
      <c r="N117" s="13" t="n">
        <f aca="false">IF($B$34=2,IF(M117&gt;1944,M117*0.055,0),IF(M117&gt;972,M117*0.055,0))</f>
        <v>0</v>
      </c>
      <c r="O117" s="13" t="n">
        <f aca="false">M117*$C$33</f>
        <v>0</v>
      </c>
      <c r="P117" s="13" t="n">
        <f aca="false">P116*(1+$C$37)</f>
        <v>87733.9897042557</v>
      </c>
      <c r="Q117" s="13" t="n">
        <f aca="false">B117+C117+D117+E117+F117+G117-H117-I117-M117-N117-O117-P117</f>
        <v>43653.9068878792</v>
      </c>
      <c r="R117" s="13"/>
      <c r="S117" s="13"/>
      <c r="T117" s="13"/>
      <c r="U117" s="13"/>
      <c r="V117" s="13"/>
      <c r="W117" s="13"/>
      <c r="X117" s="13"/>
    </row>
    <row r="118" customFormat="false" ht="12.8" hidden="false" customHeight="false" outlineLevel="0" collapsed="false">
      <c r="A118" s="17" t="n">
        <v>29</v>
      </c>
      <c r="B118" s="13" t="n">
        <f aca="false">Q117</f>
        <v>43653.9068878792</v>
      </c>
      <c r="C118" s="13" t="n">
        <f aca="false">IF((B118-(P118/2))*$C$3&gt;0,(B118-(P118/2))*$C$3,0)</f>
        <v>0</v>
      </c>
      <c r="D118" s="13" t="n">
        <f aca="false">IF(D117&gt;0,D117*(1+$C$7),IF(A118=$C$6,$C$5,0))</f>
        <v>2555.0169393762</v>
      </c>
      <c r="E118" s="13" t="n">
        <f aca="false">IF(E117&gt;0,E117*(1+$C$12),IF(A118=$C$11,$C$10,0))</f>
        <v>0</v>
      </c>
      <c r="F118" s="13" t="n">
        <f aca="false">IF(F117&gt;0,F117*(1+$C$17),IF(A118=$C$16,$C$15,0))</f>
        <v>777</v>
      </c>
      <c r="G118" s="13" t="n">
        <f aca="false">IF(G117&gt;0,G117*(1+$C$22),IF(A118=$C$21,$C$20,0))</f>
        <v>2222</v>
      </c>
      <c r="H118" s="13" t="n">
        <f aca="false">H117*(1+$C$26)</f>
        <v>17421.0538913103</v>
      </c>
      <c r="I118" s="13" t="n">
        <f aca="false">MIN(((C118+D118+E118+F118+G118)*$C$28*POWER((1+$C$29),A117)),($C$30*$C$28)*12*$C$34*POWER((1+$C$31),A117))</f>
        <v>0</v>
      </c>
      <c r="J118" s="18" t="n">
        <f aca="false">MAX((MAX((C118-(1000*$C$34)),0))+(D118*$C$8)+(E118*$C$13)+(F118*$C$18)+(G118*$C$23)-H118-I118,0)</f>
        <v>0</v>
      </c>
      <c r="K118" s="23" t="n">
        <f aca="false">IF($C$34=1,MAX(ROUNDDOWN(IF($J118&lt;=$C$192,(((($J118-$C$191)/10000)*$D$192)+$E$192)*(($J118-$C$191)/10000),IF($J118&lt;=$C$193,(((($J118-$C$192)/10000)*$D$193)+$E$193)*(($J118-$C$192)/10000)+$F$193,IF($J118&lt;=$C$194,$J118*0.42-$E$194,$J118*0.45-$E$195))),0),0),0)</f>
        <v>0</v>
      </c>
      <c r="L118" s="23" t="n">
        <f aca="false">IF($C$34=2,MAX(ROUNDDOWN(IF(($J118/2)&lt;=$C$192,((((($J118/2)-$C$191)/10000)*$D$192)+$E$192)*((($J118/2)-$C$191)/10000),IF(($J118/2)&lt;=$C$193,((((($J118/2)-$C$192)/10000)*$D$193)+$E$193)*((($J118/2)-$C$192)/10000)+$F$193,IF(($J118/2)&lt;=$C$194,($J118/2)*0.42-$E$194,($J118/2)*0.45-$E$195))),0),0),0)*$C$34</f>
        <v>0</v>
      </c>
      <c r="M118" s="13" t="n">
        <f aca="false">K118+L118</f>
        <v>0</v>
      </c>
      <c r="N118" s="13" t="n">
        <f aca="false">IF($B$34=2,IF(M118&gt;1944,M118*0.055,0),IF(M118&gt;972,M118*0.055,0))</f>
        <v>0</v>
      </c>
      <c r="O118" s="13" t="n">
        <f aca="false">M118*$C$33</f>
        <v>0</v>
      </c>
      <c r="P118" s="13" t="n">
        <f aca="false">P117*(1+$C$37)</f>
        <v>90804.6793439047</v>
      </c>
      <c r="Q118" s="13" t="n">
        <f aca="false">B118+C118+D118+E118+F118+G118-H118-I118-M118-N118-O118-P118</f>
        <v>-59017.8094079596</v>
      </c>
      <c r="R118" s="13"/>
      <c r="S118" s="13"/>
      <c r="T118" s="13"/>
      <c r="U118" s="13"/>
      <c r="V118" s="13"/>
      <c r="W118" s="13"/>
      <c r="X118" s="13"/>
    </row>
    <row r="119" customFormat="false" ht="12.8" hidden="false" customHeight="false" outlineLevel="0" collapsed="false">
      <c r="A119" s="17" t="n">
        <v>30</v>
      </c>
      <c r="B119" s="13" t="n">
        <f aca="false">Q118</f>
        <v>-59017.8094079596</v>
      </c>
      <c r="C119" s="13" t="n">
        <f aca="false">IF((B119-(P119/2))*$C$3&gt;0,(B119-(P119/2))*$C$3,0)</f>
        <v>0</v>
      </c>
      <c r="D119" s="13" t="n">
        <f aca="false">IF(D118&gt;0,D118*(1+$C$7),IF(A119=$C$6,$C$5,0))</f>
        <v>2567.79202407308</v>
      </c>
      <c r="E119" s="13" t="n">
        <f aca="false">IF(E118&gt;0,E118*(1+$C$12),IF(A119=$C$11,$C$10,0))</f>
        <v>0</v>
      </c>
      <c r="F119" s="13" t="n">
        <f aca="false">IF(F118&gt;0,F118*(1+$C$17),IF(A119=$C$16,$C$15,0))</f>
        <v>777</v>
      </c>
      <c r="G119" s="13" t="n">
        <f aca="false">IF(G118&gt;0,G118*(1+$C$22),IF(A119=$C$21,$C$20,0))</f>
        <v>2222</v>
      </c>
      <c r="H119" s="13" t="n">
        <f aca="false">H118*(1+$C$26)</f>
        <v>18292.1065858758</v>
      </c>
      <c r="I119" s="13" t="n">
        <f aca="false">MIN(((C119+D119+E119+F119+G119)*$C$28*POWER((1+$C$29),A118)),($C$30*$C$28)*12*$C$34*POWER((1+$C$31),A118))</f>
        <v>0</v>
      </c>
      <c r="J119" s="18" t="n">
        <f aca="false">MAX((MAX((C119-(1000*$C$34)),0))+(D119*$C$8)+(E119*$C$13)+(F119*$C$18)+(G119*$C$23)-H119-I119,0)</f>
        <v>0</v>
      </c>
      <c r="K119" s="23" t="n">
        <f aca="false">IF($C$34=1,MAX(ROUNDDOWN(IF($J119&lt;=$C$192,(((($J119-$C$191)/10000)*$D$192)+$E$192)*(($J119-$C$191)/10000),IF($J119&lt;=$C$193,(((($J119-$C$192)/10000)*$D$193)+$E$193)*(($J119-$C$192)/10000)+$F$193,IF($J119&lt;=$C$194,$J119*0.42-$E$194,$J119*0.45-$E$195))),0),0),0)</f>
        <v>0</v>
      </c>
      <c r="L119" s="23" t="n">
        <f aca="false">IF($C$34=2,MAX(ROUNDDOWN(IF(($J119/2)&lt;=$C$192,((((($J119/2)-$C$191)/10000)*$D$192)+$E$192)*((($J119/2)-$C$191)/10000),IF(($J119/2)&lt;=$C$193,((((($J119/2)-$C$192)/10000)*$D$193)+$E$193)*((($J119/2)-$C$192)/10000)+$F$193,IF(($J119/2)&lt;=$C$194,($J119/2)*0.42-$E$194,($J119/2)*0.45-$E$195))),0),0),0)*$C$34</f>
        <v>0</v>
      </c>
      <c r="M119" s="13" t="n">
        <f aca="false">K119+L119</f>
        <v>0</v>
      </c>
      <c r="N119" s="13" t="n">
        <f aca="false">IF($B$34=2,IF(M119&gt;1944,M119*0.055,0),IF(M119&gt;972,M119*0.055,0))</f>
        <v>0</v>
      </c>
      <c r="O119" s="13" t="n">
        <f aca="false">M119*$C$33</f>
        <v>0</v>
      </c>
      <c r="P119" s="13" t="n">
        <f aca="false">P118*(1+$C$37)</f>
        <v>93982.8431209413</v>
      </c>
      <c r="Q119" s="13" t="n">
        <f aca="false">B119+C119+D119+E119+F119+G119-H119-I119-M119-N119-O119-P119</f>
        <v>-165725.967090704</v>
      </c>
      <c r="R119" s="13"/>
      <c r="S119" s="13"/>
      <c r="T119" s="13"/>
      <c r="U119" s="13"/>
      <c r="V119" s="13"/>
      <c r="W119" s="13"/>
      <c r="X119" s="13"/>
    </row>
    <row r="120" customFormat="false" ht="12.8" hidden="false" customHeight="false" outlineLevel="0" collapsed="false">
      <c r="A120" s="17" t="n">
        <v>31</v>
      </c>
      <c r="B120" s="13" t="n">
        <f aca="false">Q119</f>
        <v>-165725.967090704</v>
      </c>
      <c r="C120" s="13" t="n">
        <f aca="false">IF((B120-(P120/2))*$C$3&gt;0,(B120-(P120/2))*$C$3,0)</f>
        <v>0</v>
      </c>
      <c r="D120" s="13" t="n">
        <f aca="false">IF(D119&gt;0,D119*(1+$C$7),IF(A120=$C$6,$C$5,0))</f>
        <v>2580.63098419345</v>
      </c>
      <c r="E120" s="13" t="n">
        <f aca="false">IF(E119&gt;0,E119*(1+$C$12),IF(A120=$C$11,$C$10,0))</f>
        <v>0</v>
      </c>
      <c r="F120" s="13" t="n">
        <f aca="false">IF(F119&gt;0,F119*(1+$C$17),IF(A120=$C$16,$C$15,0))</f>
        <v>777</v>
      </c>
      <c r="G120" s="13" t="n">
        <f aca="false">IF(G119&gt;0,G119*(1+$C$22),IF(A120=$C$21,$C$20,0))</f>
        <v>2222</v>
      </c>
      <c r="H120" s="13" t="n">
        <f aca="false">H119*(1+$C$26)</f>
        <v>19206.7119151696</v>
      </c>
      <c r="I120" s="13" t="n">
        <f aca="false">MIN(((C120+D120+E120+F120+G120)*$C$28*POWER((1+$C$29),A119)),($C$30*$C$28)*12*$C$34*POWER((1+$C$31),A119))</f>
        <v>0</v>
      </c>
      <c r="J120" s="18" t="n">
        <f aca="false">MAX((MAX((C120-(1000*$C$34)),0))+(D120*$C$8)+(E120*$C$13)+(F120*$C$18)+(G120*$C$23)-H120-I120,0)</f>
        <v>0</v>
      </c>
      <c r="K120" s="23" t="n">
        <f aca="false">IF($C$34=1,MAX(ROUNDDOWN(IF($J120&lt;=$C$192,(((($J120-$C$191)/10000)*$D$192)+$E$192)*(($J120-$C$191)/10000),IF($J120&lt;=$C$193,(((($J120-$C$192)/10000)*$D$193)+$E$193)*(($J120-$C$192)/10000)+$F$193,IF($J120&lt;=$C$194,$J120*0.42-$E$194,$J120*0.45-$E$195))),0),0),0)</f>
        <v>0</v>
      </c>
      <c r="L120" s="23" t="n">
        <f aca="false">IF($C$34=2,MAX(ROUNDDOWN(IF(($J120/2)&lt;=$C$192,((((($J120/2)-$C$191)/10000)*$D$192)+$E$192)*((($J120/2)-$C$191)/10000),IF(($J120/2)&lt;=$C$193,((((($J120/2)-$C$192)/10000)*$D$193)+$E$193)*((($J120/2)-$C$192)/10000)+$F$193,IF(($J120/2)&lt;=$C$194,($J120/2)*0.42-$E$194,($J120/2)*0.45-$E$195))),0),0),0)*$C$34</f>
        <v>0</v>
      </c>
      <c r="M120" s="13" t="n">
        <f aca="false">K120+L120</f>
        <v>0</v>
      </c>
      <c r="N120" s="13" t="n">
        <f aca="false">IF($B$34=2,IF(M120&gt;1944,M120*0.055,0),IF(M120&gt;972,M120*0.055,0))</f>
        <v>0</v>
      </c>
      <c r="O120" s="13" t="n">
        <f aca="false">M120*$C$33</f>
        <v>0</v>
      </c>
      <c r="P120" s="13" t="n">
        <f aca="false">P119*(1+$C$37)</f>
        <v>97272.2426301743</v>
      </c>
      <c r="Q120" s="13" t="n">
        <f aca="false">B120+C120+D120+E120+F120+G120-H120-I120-M120-N120-O120-P120</f>
        <v>-276625.290651854</v>
      </c>
      <c r="R120" s="13"/>
      <c r="S120" s="13"/>
      <c r="T120" s="13"/>
      <c r="U120" s="13"/>
      <c r="V120" s="13"/>
      <c r="W120" s="13"/>
      <c r="X120" s="13"/>
    </row>
    <row r="121" customFormat="false" ht="12.8" hidden="false" customHeight="false" outlineLevel="0" collapsed="false">
      <c r="A121" s="17" t="n">
        <v>32</v>
      </c>
      <c r="B121" s="13" t="n">
        <f aca="false">Q120</f>
        <v>-276625.290651854</v>
      </c>
      <c r="C121" s="13" t="n">
        <f aca="false">IF((B121-(P121/2))*$C$3&gt;0,(B121-(P121/2))*$C$3,0)</f>
        <v>0</v>
      </c>
      <c r="D121" s="13" t="n">
        <f aca="false">IF(D120&gt;0,D120*(1+$C$7),IF(A121=$C$6,$C$5,0))</f>
        <v>2593.53413911442</v>
      </c>
      <c r="E121" s="13" t="n">
        <f aca="false">IF(E120&gt;0,E120*(1+$C$12),IF(A121=$C$11,$C$10,0))</f>
        <v>0</v>
      </c>
      <c r="F121" s="13" t="n">
        <f aca="false">IF(F120&gt;0,F120*(1+$C$17),IF(A121=$C$16,$C$15,0))</f>
        <v>777</v>
      </c>
      <c r="G121" s="13" t="n">
        <f aca="false">IF(G120&gt;0,G120*(1+$C$22),IF(A121=$C$21,$C$20,0))</f>
        <v>2222</v>
      </c>
      <c r="H121" s="13" t="n">
        <f aca="false">H120*(1+$C$26)</f>
        <v>20167.047510928</v>
      </c>
      <c r="I121" s="13" t="n">
        <f aca="false">MIN(((C121+D121+E121+F121+G121)*$C$28*POWER((1+$C$29),A120)),($C$30*$C$28)*12*$C$34*POWER((1+$C$31),A120))</f>
        <v>0</v>
      </c>
      <c r="J121" s="18" t="n">
        <f aca="false">MAX((MAX((C121-(1000*$C$34)),0))+(D121*$C$8)+(E121*$C$13)+(F121*$C$18)+(G121*$C$23)-H121-I121,0)</f>
        <v>0</v>
      </c>
      <c r="K121" s="23" t="n">
        <f aca="false">IF($C$34=1,MAX(ROUNDDOWN(IF($J121&lt;=$C$192,(((($J121-$C$191)/10000)*$D$192)+$E$192)*(($J121-$C$191)/10000),IF($J121&lt;=$C$193,(((($J121-$C$192)/10000)*$D$193)+$E$193)*(($J121-$C$192)/10000)+$F$193,IF($J121&lt;=$C$194,$J121*0.42-$E$194,$J121*0.45-$E$195))),0),0),0)</f>
        <v>0</v>
      </c>
      <c r="L121" s="23" t="n">
        <f aca="false">IF($C$34=2,MAX(ROUNDDOWN(IF(($J121/2)&lt;=$C$192,((((($J121/2)-$C$191)/10000)*$D$192)+$E$192)*((($J121/2)-$C$191)/10000),IF(($J121/2)&lt;=$C$193,((((($J121/2)-$C$192)/10000)*$D$193)+$E$193)*((($J121/2)-$C$192)/10000)+$F$193,IF(($J121/2)&lt;=$C$194,($J121/2)*0.42-$E$194,($J121/2)*0.45-$E$195))),0),0),0)*$C$34</f>
        <v>0</v>
      </c>
      <c r="M121" s="13" t="n">
        <f aca="false">K121+L121</f>
        <v>0</v>
      </c>
      <c r="N121" s="13" t="n">
        <f aca="false">IF($B$34=2,IF(M121&gt;1944,M121*0.055,0),IF(M121&gt;972,M121*0.055,0))</f>
        <v>0</v>
      </c>
      <c r="O121" s="13" t="n">
        <f aca="false">M121*$C$33</f>
        <v>0</v>
      </c>
      <c r="P121" s="13" t="n">
        <f aca="false">P120*(1+$C$37)</f>
        <v>100676.77112223</v>
      </c>
      <c r="Q121" s="13" t="n">
        <f aca="false">B121+C121+D121+E121+F121+G121-H121-I121-M121-N121-O121-P121</f>
        <v>-391876.575145898</v>
      </c>
      <c r="R121" s="13"/>
      <c r="S121" s="13"/>
      <c r="T121" s="13"/>
      <c r="U121" s="13"/>
      <c r="V121" s="13"/>
      <c r="W121" s="13"/>
      <c r="X121" s="13"/>
    </row>
    <row r="122" customFormat="false" ht="12.8" hidden="false" customHeight="false" outlineLevel="0" collapsed="false">
      <c r="A122" s="17" t="n">
        <v>33</v>
      </c>
      <c r="B122" s="13" t="n">
        <f aca="false">Q121</f>
        <v>-391876.575145898</v>
      </c>
      <c r="C122" s="13" t="n">
        <f aca="false">IF((B122-(P122/2))*$C$3&gt;0,(B122-(P122/2))*$C$3,0)</f>
        <v>0</v>
      </c>
      <c r="D122" s="13" t="n">
        <f aca="false">IF(D121&gt;0,D121*(1+$C$7),IF(A122=$C$6,$C$5,0))</f>
        <v>2606.50180980999</v>
      </c>
      <c r="E122" s="13" t="n">
        <f aca="false">IF(E121&gt;0,E121*(1+$C$12),IF(A122=$C$11,$C$10,0))</f>
        <v>1111</v>
      </c>
      <c r="F122" s="13" t="n">
        <f aca="false">IF(F121&gt;0,F121*(1+$C$17),IF(A122=$C$16,$C$15,0))</f>
        <v>777</v>
      </c>
      <c r="G122" s="13" t="n">
        <f aca="false">IF(G121&gt;0,G121*(1+$C$22),IF(A122=$C$21,$C$20,0))</f>
        <v>2222</v>
      </c>
      <c r="H122" s="13" t="n">
        <f aca="false">H121*(1+$C$26)</f>
        <v>21175.3998864744</v>
      </c>
      <c r="I122" s="13" t="n">
        <f aca="false">MIN(((C122+D122+E122+F122+G122)*$C$28*POWER((1+$C$29),A121)),($C$30*$C$28)*12*$C$34*POWER((1+$C$31),A121))</f>
        <v>0</v>
      </c>
      <c r="J122" s="18" t="n">
        <f aca="false">MAX((MAX((C122-(1000*$C$34)),0))+(D122*$C$8)+(E122*$C$13)+(F122*$C$18)+(G122*$C$23)-H122-I122,0)</f>
        <v>0</v>
      </c>
      <c r="K122" s="23" t="n">
        <f aca="false">IF($C$34=1,MAX(ROUNDDOWN(IF($J122&lt;=$C$192,(((($J122-$C$191)/10000)*$D$192)+$E$192)*(($J122-$C$191)/10000),IF($J122&lt;=$C$193,(((($J122-$C$192)/10000)*$D$193)+$E$193)*(($J122-$C$192)/10000)+$F$193,IF($J122&lt;=$C$194,$J122*0.42-$E$194,$J122*0.45-$E$195))),0),0),0)</f>
        <v>0</v>
      </c>
      <c r="L122" s="23" t="n">
        <f aca="false">IF($C$34=2,MAX(ROUNDDOWN(IF(($J122/2)&lt;=$C$192,((((($J122/2)-$C$191)/10000)*$D$192)+$E$192)*((($J122/2)-$C$191)/10000),IF(($J122/2)&lt;=$C$193,((((($J122/2)-$C$192)/10000)*$D$193)+$E$193)*((($J122/2)-$C$192)/10000)+$F$193,IF(($J122/2)&lt;=$C$194,($J122/2)*0.42-$E$194,($J122/2)*0.45-$E$195))),0),0),0)*$C$34</f>
        <v>0</v>
      </c>
      <c r="M122" s="13" t="n">
        <f aca="false">K122+L122</f>
        <v>0</v>
      </c>
      <c r="N122" s="13" t="n">
        <f aca="false">IF($B$34=2,IF(M122&gt;1944,M122*0.055,0),IF(M122&gt;972,M122*0.055,0))</f>
        <v>0</v>
      </c>
      <c r="O122" s="13" t="n">
        <f aca="false">M122*$C$33</f>
        <v>0</v>
      </c>
      <c r="P122" s="13" t="n">
        <f aca="false">P121*(1+$C$37)</f>
        <v>104200.458111508</v>
      </c>
      <c r="Q122" s="13" t="n">
        <f aca="false">B122+C122+D122+E122+F122+G122-H122-I122-M122-N122-O122-P122</f>
        <v>-510535.931334071</v>
      </c>
      <c r="R122" s="13"/>
      <c r="S122" s="13"/>
      <c r="T122" s="13"/>
      <c r="U122" s="13"/>
      <c r="V122" s="13"/>
      <c r="W122" s="13"/>
      <c r="X122" s="13"/>
    </row>
    <row r="123" customFormat="false" ht="12.8" hidden="false" customHeight="false" outlineLevel="0" collapsed="false">
      <c r="A123" s="17" t="n">
        <v>34</v>
      </c>
      <c r="B123" s="13" t="n">
        <f aca="false">Q122</f>
        <v>-510535.931334071</v>
      </c>
      <c r="C123" s="13" t="n">
        <f aca="false">IF((B123-(P123/2))*$C$3&gt;0,(B123-(P123/2))*$C$3,0)</f>
        <v>0</v>
      </c>
      <c r="D123" s="13" t="n">
        <f aca="false">IF(D122&gt;0,D122*(1+$C$7),IF(A123=$C$6,$C$5,0))</f>
        <v>2619.53431885904</v>
      </c>
      <c r="E123" s="13" t="n">
        <f aca="false">IF(E122&gt;0,E122*(1+$C$12),IF(A123=$C$11,$C$10,0))</f>
        <v>1116.555</v>
      </c>
      <c r="F123" s="13" t="n">
        <f aca="false">IF(F122&gt;0,F122*(1+$C$17),IF(A123=$C$16,$C$15,0))</f>
        <v>777</v>
      </c>
      <c r="G123" s="13" t="n">
        <f aca="false">IF(G122&gt;0,G122*(1+$C$22),IF(A123=$C$21,$C$20,0))</f>
        <v>2222</v>
      </c>
      <c r="H123" s="13" t="n">
        <f aca="false">H122*(1+$C$26)</f>
        <v>22234.1698807982</v>
      </c>
      <c r="I123" s="13" t="n">
        <f aca="false">MIN(((C123+D123+E123+F123+G123)*$C$28*POWER((1+$C$29),A122)),($C$30*$C$28)*12*$C$34*POWER((1+$C$31),A122))</f>
        <v>0</v>
      </c>
      <c r="J123" s="18" t="n">
        <f aca="false">MAX((MAX((C123-(1000*$C$34)),0))+(D123*$C$8)+(E123*$C$13)+(F123*$C$18)+(G123*$C$23)-H123-I123,0)</f>
        <v>0</v>
      </c>
      <c r="K123" s="23" t="n">
        <f aca="false">IF($C$34=1,MAX(ROUNDDOWN(IF($J123&lt;=$C$192,(((($J123-$C$191)/10000)*$D$192)+$E$192)*(($J123-$C$191)/10000),IF($J123&lt;=$C$193,(((($J123-$C$192)/10000)*$D$193)+$E$193)*(($J123-$C$192)/10000)+$F$193,IF($J123&lt;=$C$194,$J123*0.42-$E$194,$J123*0.45-$E$195))),0),0),0)</f>
        <v>0</v>
      </c>
      <c r="L123" s="23" t="n">
        <f aca="false">IF($C$34=2,MAX(ROUNDDOWN(IF(($J123/2)&lt;=$C$192,((((($J123/2)-$C$191)/10000)*$D$192)+$E$192)*((($J123/2)-$C$191)/10000),IF(($J123/2)&lt;=$C$193,((((($J123/2)-$C$192)/10000)*$D$193)+$E$193)*((($J123/2)-$C$192)/10000)+$F$193,IF(($J123/2)&lt;=$C$194,($J123/2)*0.42-$E$194,($J123/2)*0.45-$E$195))),0),0),0)*$C$34</f>
        <v>0</v>
      </c>
      <c r="M123" s="13" t="n">
        <f aca="false">K123+L123</f>
        <v>0</v>
      </c>
      <c r="N123" s="13" t="n">
        <f aca="false">IF($B$34=2,IF(M123&gt;1944,M123*0.055,0),IF(M123&gt;972,M123*0.055,0))</f>
        <v>0</v>
      </c>
      <c r="O123" s="13" t="n">
        <f aca="false">M123*$C$33</f>
        <v>0</v>
      </c>
      <c r="P123" s="13" t="n">
        <f aca="false">P122*(1+$C$37)</f>
        <v>107847.474145411</v>
      </c>
      <c r="Q123" s="13" t="n">
        <f aca="false">B123+C123+D123+E123+F123+G123-H123-I123-M123-N123-O123-P123</f>
        <v>-633882.486041421</v>
      </c>
      <c r="R123" s="13"/>
      <c r="S123" s="13"/>
      <c r="T123" s="13"/>
      <c r="U123" s="13"/>
      <c r="V123" s="13"/>
      <c r="W123" s="13"/>
      <c r="X123" s="13"/>
    </row>
    <row r="124" customFormat="false" ht="12.8" hidden="false" customHeight="false" outlineLevel="0" collapsed="false">
      <c r="A124" s="17" t="n">
        <v>35</v>
      </c>
      <c r="B124" s="13" t="n">
        <f aca="false">Q123</f>
        <v>-633882.486041421</v>
      </c>
      <c r="C124" s="13" t="n">
        <f aca="false">IF((B124-(P124/2))*$C$3&gt;0,(B124-(P124/2))*$C$3,0)</f>
        <v>0</v>
      </c>
      <c r="D124" s="13" t="n">
        <f aca="false">IF(D123&gt;0,D123*(1+$C$7),IF(A124=$C$6,$C$5,0))</f>
        <v>2632.63199045333</v>
      </c>
      <c r="E124" s="13" t="n">
        <f aca="false">IF(E123&gt;0,E123*(1+$C$12),IF(A124=$C$11,$C$10,0))</f>
        <v>1122.137775</v>
      </c>
      <c r="F124" s="13" t="n">
        <f aca="false">IF(F123&gt;0,F123*(1+$C$17),IF(A124=$C$16,$C$15,0))</f>
        <v>777</v>
      </c>
      <c r="G124" s="13" t="n">
        <f aca="false">IF(G123&gt;0,G123*(1+$C$22),IF(A124=$C$21,$C$20,0))</f>
        <v>2222</v>
      </c>
      <c r="H124" s="13" t="n">
        <f aca="false">H123*(1+$C$26)</f>
        <v>23345.8783748381</v>
      </c>
      <c r="I124" s="13" t="n">
        <f aca="false">MIN(((C124+D124+E124+F124+G124)*$C$28*POWER((1+$C$29),A123)),($C$30*$C$28)*12*$C$34*POWER((1+$C$31),A123))</f>
        <v>0</v>
      </c>
      <c r="J124" s="18" t="n">
        <f aca="false">MAX((MAX((C124-(1000*$C$34)),0))+(D124*$C$8)+(E124*$C$13)+(F124*$C$18)+(G124*$C$23)-H124-I124,0)</f>
        <v>0</v>
      </c>
      <c r="K124" s="23" t="n">
        <f aca="false">IF($C$34=1,MAX(ROUNDDOWN(IF($J124&lt;=$C$192,(((($J124-$C$191)/10000)*$D$192)+$E$192)*(($J124-$C$191)/10000),IF($J124&lt;=$C$193,(((($J124-$C$192)/10000)*$D$193)+$E$193)*(($J124-$C$192)/10000)+$F$193,IF($J124&lt;=$C$194,$J124*0.42-$E$194,$J124*0.45-$E$195))),0),0),0)</f>
        <v>0</v>
      </c>
      <c r="L124" s="23" t="n">
        <f aca="false">IF($C$34=2,MAX(ROUNDDOWN(IF(($J124/2)&lt;=$C$192,((((($J124/2)-$C$191)/10000)*$D$192)+$E$192)*((($J124/2)-$C$191)/10000),IF(($J124/2)&lt;=$C$193,((((($J124/2)-$C$192)/10000)*$D$193)+$E$193)*((($J124/2)-$C$192)/10000)+$F$193,IF(($J124/2)&lt;=$C$194,($J124/2)*0.42-$E$194,($J124/2)*0.45-$E$195))),0),0),0)*$C$34</f>
        <v>0</v>
      </c>
      <c r="M124" s="13" t="n">
        <f aca="false">K124+L124</f>
        <v>0</v>
      </c>
      <c r="N124" s="13" t="n">
        <f aca="false">IF($B$34=2,IF(M124&gt;1944,M124*0.055,0),IF(M124&gt;972,M124*0.055,0))</f>
        <v>0</v>
      </c>
      <c r="O124" s="13" t="n">
        <f aca="false">M124*$C$33</f>
        <v>0</v>
      </c>
      <c r="P124" s="13" t="n">
        <f aca="false">P123*(1+$C$37)</f>
        <v>111622.135740501</v>
      </c>
      <c r="Q124" s="13" t="n">
        <f aca="false">B124+C124+D124+E124+F124+G124-H124-I124-M124-N124-O124-P124</f>
        <v>-762096.730391307</v>
      </c>
      <c r="R124" s="13"/>
      <c r="S124" s="13"/>
      <c r="T124" s="13"/>
      <c r="U124" s="13"/>
      <c r="V124" s="13"/>
      <c r="W124" s="13"/>
      <c r="X124" s="13"/>
    </row>
    <row r="125" customFormat="false" ht="12.8" hidden="false" customHeight="false" outlineLevel="0" collapsed="false">
      <c r="A125" s="17" t="n">
        <v>36</v>
      </c>
      <c r="B125" s="13" t="n">
        <f aca="false">Q124</f>
        <v>-762096.730391307</v>
      </c>
      <c r="C125" s="13" t="n">
        <f aca="false">IF((B125-(P125/2))*$C$3&gt;0,(B125-(P125/2))*$C$3,0)</f>
        <v>0</v>
      </c>
      <c r="D125" s="13" t="n">
        <f aca="false">IF(D124&gt;0,D124*(1+$C$7),IF(A125=$C$6,$C$5,0))</f>
        <v>2645.7951504056</v>
      </c>
      <c r="E125" s="13" t="n">
        <f aca="false">IF(E124&gt;0,E124*(1+$C$12),IF(A125=$C$11,$C$10,0))</f>
        <v>1127.748463875</v>
      </c>
      <c r="F125" s="13" t="n">
        <f aca="false">IF(F124&gt;0,F124*(1+$C$17),IF(A125=$C$16,$C$15,0))</f>
        <v>777</v>
      </c>
      <c r="G125" s="13" t="n">
        <f aca="false">IF(G124&gt;0,G124*(1+$C$22),IF(A125=$C$21,$C$20,0))</f>
        <v>2222</v>
      </c>
      <c r="H125" s="13" t="n">
        <f aca="false">H124*(1+$C$26)</f>
        <v>24513.17229358</v>
      </c>
      <c r="I125" s="13" t="n">
        <f aca="false">MIN(((C125+D125+E125+F125+G125)*$C$28*POWER((1+$C$29),A124)),($C$30*$C$28)*12*$C$34*POWER((1+$C$31),A124))</f>
        <v>0</v>
      </c>
      <c r="J125" s="18" t="n">
        <f aca="false">MAX((MAX((C125-(1000*$C$34)),0))+(D125*$C$8)+(E125*$C$13)+(F125*$C$18)+(G125*$C$23)-H125-I125,0)</f>
        <v>0</v>
      </c>
      <c r="K125" s="23" t="n">
        <f aca="false">IF($C$34=1,MAX(ROUNDDOWN(IF($J125&lt;=$C$192,(((($J125-$C$191)/10000)*$D$192)+$E$192)*(($J125-$C$191)/10000),IF($J125&lt;=$C$193,(((($J125-$C$192)/10000)*$D$193)+$E$193)*(($J125-$C$192)/10000)+$F$193,IF($J125&lt;=$C$194,$J125*0.42-$E$194,$J125*0.45-$E$195))),0),0),0)</f>
        <v>0</v>
      </c>
      <c r="L125" s="23" t="n">
        <f aca="false">IF($C$34=2,MAX(ROUNDDOWN(IF(($J125/2)&lt;=$C$192,((((($J125/2)-$C$191)/10000)*$D$192)+$E$192)*((($J125/2)-$C$191)/10000),IF(($J125/2)&lt;=$C$193,((((($J125/2)-$C$192)/10000)*$D$193)+$E$193)*((($J125/2)-$C$192)/10000)+$F$193,IF(($J125/2)&lt;=$C$194,($J125/2)*0.42-$E$194,($J125/2)*0.45-$E$195))),0),0),0)*$C$34</f>
        <v>0</v>
      </c>
      <c r="M125" s="13" t="n">
        <f aca="false">K125+L125</f>
        <v>0</v>
      </c>
      <c r="N125" s="13" t="n">
        <f aca="false">IF($B$34=2,IF(M125&gt;1944,M125*0.055,0),IF(M125&gt;972,M125*0.055,0))</f>
        <v>0</v>
      </c>
      <c r="O125" s="13" t="n">
        <f aca="false">M125*$C$33</f>
        <v>0</v>
      </c>
      <c r="P125" s="13" t="n">
        <f aca="false">P124*(1+$C$37)</f>
        <v>115528.910491418</v>
      </c>
      <c r="Q125" s="13" t="n">
        <f aca="false">B125+C125+D125+E125+F125+G125-H125-I125-M125-N125-O125-P125</f>
        <v>-895366.269562024</v>
      </c>
      <c r="R125" s="13"/>
      <c r="S125" s="13"/>
      <c r="T125" s="13"/>
      <c r="U125" s="13"/>
      <c r="V125" s="13"/>
      <c r="W125" s="13"/>
      <c r="X125" s="13"/>
    </row>
    <row r="126" customFormat="false" ht="12.8" hidden="false" customHeight="false" outlineLevel="0" collapsed="false">
      <c r="A126" s="17" t="n">
        <v>37</v>
      </c>
      <c r="B126" s="13" t="n">
        <f aca="false">Q125</f>
        <v>-895366.269562024</v>
      </c>
      <c r="C126" s="13" t="n">
        <f aca="false">IF((B126-(P126/2))*$C$3&gt;0,(B126-(P126/2))*$C$3,0)</f>
        <v>0</v>
      </c>
      <c r="D126" s="13" t="n">
        <f aca="false">IF(D125&gt;0,D125*(1+$C$7),IF(A126=$C$6,$C$5,0))</f>
        <v>2659.02412615763</v>
      </c>
      <c r="E126" s="13" t="n">
        <f aca="false">IF(E125&gt;0,E125*(1+$C$12),IF(A126=$C$11,$C$10,0))</f>
        <v>1133.38720619437</v>
      </c>
      <c r="F126" s="13" t="n">
        <f aca="false">IF(F125&gt;0,F125*(1+$C$17),IF(A126=$C$16,$C$15,0))</f>
        <v>777</v>
      </c>
      <c r="G126" s="13" t="n">
        <f aca="false">IF(G125&gt;0,G125*(1+$C$22),IF(A126=$C$21,$C$20,0))</f>
        <v>2222</v>
      </c>
      <c r="H126" s="13" t="n">
        <f aca="false">H125*(1+$C$26)</f>
        <v>25738.830908259</v>
      </c>
      <c r="I126" s="13" t="n">
        <f aca="false">MIN(((C126+D126+E126+F126+G126)*$C$28*POWER((1+$C$29),A125)),($C$30*$C$28)*12*$C$34*POWER((1+$C$31),A125))</f>
        <v>0</v>
      </c>
      <c r="J126" s="18" t="n">
        <f aca="false">MAX((MAX((C126-(1000*$C$34)),0))+(D126*$C$8)+(E126*$C$13)+(F126*$C$18)+(G126*$C$23)-H126-I126,0)</f>
        <v>0</v>
      </c>
      <c r="K126" s="23" t="n">
        <f aca="false">IF($C$34=1,MAX(ROUNDDOWN(IF($J126&lt;=$C$192,(((($J126-$C$191)/10000)*$D$192)+$E$192)*(($J126-$C$191)/10000),IF($J126&lt;=$C$193,(((($J126-$C$192)/10000)*$D$193)+$E$193)*(($J126-$C$192)/10000)+$F$193,IF($J126&lt;=$C$194,$J126*0.42-$E$194,$J126*0.45-$E$195))),0),0),0)</f>
        <v>0</v>
      </c>
      <c r="L126" s="23" t="n">
        <f aca="false">IF($C$34=2,MAX(ROUNDDOWN(IF(($J126/2)&lt;=$C$192,((((($J126/2)-$C$191)/10000)*$D$192)+$E$192)*((($J126/2)-$C$191)/10000),IF(($J126/2)&lt;=$C$193,((((($J126/2)-$C$192)/10000)*$D$193)+$E$193)*((($J126/2)-$C$192)/10000)+$F$193,IF(($J126/2)&lt;=$C$194,($J126/2)*0.42-$E$194,($J126/2)*0.45-$E$195))),0),0),0)*$C$34</f>
        <v>0</v>
      </c>
      <c r="M126" s="13" t="n">
        <f aca="false">K126+L126</f>
        <v>0</v>
      </c>
      <c r="N126" s="13" t="n">
        <f aca="false">IF($B$34=2,IF(M126&gt;1944,M126*0.055,0),IF(M126&gt;972,M126*0.055,0))</f>
        <v>0</v>
      </c>
      <c r="O126" s="13" t="n">
        <f aca="false">M126*$C$33</f>
        <v>0</v>
      </c>
      <c r="P126" s="13" t="n">
        <f aca="false">P125*(1+$C$37)</f>
        <v>119572.422358618</v>
      </c>
      <c r="Q126" s="13" t="n">
        <f aca="false">B126+C126+D126+E126+F126+G126-H126-I126-M126-N126-O126-P126</f>
        <v>-1033886.11149655</v>
      </c>
      <c r="R126" s="13"/>
      <c r="S126" s="13"/>
      <c r="T126" s="13"/>
      <c r="U126" s="13"/>
      <c r="V126" s="13"/>
      <c r="W126" s="13"/>
      <c r="X126" s="13"/>
    </row>
    <row r="127" customFormat="false" ht="12.8" hidden="false" customHeight="false" outlineLevel="0" collapsed="false">
      <c r="A127" s="17" t="n">
        <v>38</v>
      </c>
      <c r="B127" s="13" t="n">
        <f aca="false">Q126</f>
        <v>-1033886.11149655</v>
      </c>
      <c r="C127" s="13" t="n">
        <f aca="false">IF((B127-(P127/2))*$C$3&gt;0,(B127-(P127/2))*$C$3,0)</f>
        <v>0</v>
      </c>
      <c r="D127" s="13" t="n">
        <f aca="false">IF(D126&gt;0,D126*(1+$C$7),IF(A127=$C$6,$C$5,0))</f>
        <v>2672.31924678841</v>
      </c>
      <c r="E127" s="13" t="n">
        <f aca="false">IF(E126&gt;0,E126*(1+$C$12),IF(A127=$C$11,$C$10,0))</f>
        <v>1139.05414222535</v>
      </c>
      <c r="F127" s="13" t="n">
        <f aca="false">IF(F126&gt;0,F126*(1+$C$17),IF(A127=$C$16,$C$15,0))</f>
        <v>777</v>
      </c>
      <c r="G127" s="13" t="n">
        <f aca="false">IF(G126&gt;0,G126*(1+$C$22),IF(A127=$C$21,$C$20,0))</f>
        <v>2222</v>
      </c>
      <c r="H127" s="13" t="n">
        <f aca="false">H126*(1+$C$26)</f>
        <v>27025.7724536719</v>
      </c>
      <c r="I127" s="13" t="n">
        <f aca="false">MIN(((C127+D127+E127+F127+G127)*$C$28*POWER((1+$C$29),A126)),($C$30*$C$28)*12*$C$34*POWER((1+$C$31),A126))</f>
        <v>0</v>
      </c>
      <c r="J127" s="18" t="n">
        <f aca="false">MAX((MAX((C127-(1000*$C$34)),0))+(D127*$C$8)+(E127*$C$13)+(F127*$C$18)+(G127*$C$23)-H127-I127,0)</f>
        <v>0</v>
      </c>
      <c r="K127" s="23" t="n">
        <f aca="false">IF($C$34=1,MAX(ROUNDDOWN(IF($J127&lt;=$C$192,(((($J127-$C$191)/10000)*$D$192)+$E$192)*(($J127-$C$191)/10000),IF($J127&lt;=$C$193,(((($J127-$C$192)/10000)*$D$193)+$E$193)*(($J127-$C$192)/10000)+$F$193,IF($J127&lt;=$C$194,$J127*0.42-$E$194,$J127*0.45-$E$195))),0),0),0)</f>
        <v>0</v>
      </c>
      <c r="L127" s="23" t="n">
        <f aca="false">IF($C$34=2,MAX(ROUNDDOWN(IF(($J127/2)&lt;=$C$192,((((($J127/2)-$C$191)/10000)*$D$192)+$E$192)*((($J127/2)-$C$191)/10000),IF(($J127/2)&lt;=$C$193,((((($J127/2)-$C$192)/10000)*$D$193)+$E$193)*((($J127/2)-$C$192)/10000)+$F$193,IF(($J127/2)&lt;=$C$194,($J127/2)*0.42-$E$194,($J127/2)*0.45-$E$195))),0),0),0)*$C$34</f>
        <v>0</v>
      </c>
      <c r="M127" s="13" t="n">
        <f aca="false">K127+L127</f>
        <v>0</v>
      </c>
      <c r="N127" s="13" t="n">
        <f aca="false">IF($B$34=2,IF(M127&gt;1944,M127*0.055,0),IF(M127&gt;972,M127*0.055,0))</f>
        <v>0</v>
      </c>
      <c r="O127" s="13" t="n">
        <f aca="false">M127*$C$33</f>
        <v>0</v>
      </c>
      <c r="P127" s="13" t="n">
        <f aca="false">P126*(1+$C$37)</f>
        <v>123757.457141169</v>
      </c>
      <c r="Q127" s="13" t="n">
        <f aca="false">B127+C127+D127+E127+F127+G127-H127-I127-M127-N127-O127-P127</f>
        <v>-1177858.96770238</v>
      </c>
      <c r="R127" s="13"/>
      <c r="S127" s="13"/>
      <c r="T127" s="13"/>
      <c r="U127" s="13"/>
      <c r="V127" s="13"/>
      <c r="W127" s="13"/>
      <c r="X127" s="13"/>
    </row>
    <row r="128" customFormat="false" ht="12.8" hidden="false" customHeight="false" outlineLevel="0" collapsed="false">
      <c r="A128" s="17" t="n">
        <v>39</v>
      </c>
      <c r="B128" s="13" t="n">
        <f aca="false">Q127</f>
        <v>-1177858.96770238</v>
      </c>
      <c r="C128" s="13" t="n">
        <f aca="false">IF((B128-(P128/2))*$C$3&gt;0,(B128-(P128/2))*$C$3,0)</f>
        <v>0</v>
      </c>
      <c r="D128" s="13" t="n">
        <f aca="false">IF(D127&gt;0,D127*(1+$C$7),IF(A128=$C$6,$C$5,0))</f>
        <v>2685.68084302236</v>
      </c>
      <c r="E128" s="13" t="n">
        <f aca="false">IF(E127&gt;0,E127*(1+$C$12),IF(A128=$C$11,$C$10,0))</f>
        <v>1144.74941293647</v>
      </c>
      <c r="F128" s="13" t="n">
        <f aca="false">IF(F127&gt;0,F127*(1+$C$17),IF(A128=$C$16,$C$15,0))</f>
        <v>777</v>
      </c>
      <c r="G128" s="13" t="n">
        <f aca="false">IF(G127&gt;0,G127*(1+$C$22),IF(A128=$C$21,$C$20,0))</f>
        <v>2222</v>
      </c>
      <c r="H128" s="13" t="n">
        <f aca="false">H127*(1+$C$26)</f>
        <v>28377.0610763555</v>
      </c>
      <c r="I128" s="13" t="n">
        <f aca="false">MIN(((C128+D128+E128+F128+G128)*$C$28*POWER((1+$C$29),A127)),($C$30*$C$28)*12*$C$34*POWER((1+$C$31),A127))</f>
        <v>0</v>
      </c>
      <c r="J128" s="18" t="n">
        <f aca="false">MAX((MAX((C128-(1000*$C$34)),0))+(D128*$C$8)+(E128*$C$13)+(F128*$C$18)+(G128*$C$23)-H128-I128,0)</f>
        <v>0</v>
      </c>
      <c r="K128" s="23" t="n">
        <f aca="false">IF($C$34=1,MAX(ROUNDDOWN(IF($J128&lt;=$C$192,(((($J128-$C$191)/10000)*$D$192)+$E$192)*(($J128-$C$191)/10000),IF($J128&lt;=$C$193,(((($J128-$C$192)/10000)*$D$193)+$E$193)*(($J128-$C$192)/10000)+$F$193,IF($J128&lt;=$C$194,$J128*0.42-$E$194,$J128*0.45-$E$195))),0),0),0)</f>
        <v>0</v>
      </c>
      <c r="L128" s="23" t="n">
        <f aca="false">IF($C$34=2,MAX(ROUNDDOWN(IF(($J128/2)&lt;=$C$192,((((($J128/2)-$C$191)/10000)*$D$192)+$E$192)*((($J128/2)-$C$191)/10000),IF(($J128/2)&lt;=$C$193,((((($J128/2)-$C$192)/10000)*$D$193)+$E$193)*((($J128/2)-$C$192)/10000)+$F$193,IF(($J128/2)&lt;=$C$194,($J128/2)*0.42-$E$194,($J128/2)*0.45-$E$195))),0),0),0)*$C$34</f>
        <v>0</v>
      </c>
      <c r="M128" s="13" t="n">
        <f aca="false">K128+L128</f>
        <v>0</v>
      </c>
      <c r="N128" s="13" t="n">
        <f aca="false">IF($B$34=2,IF(M128&gt;1944,M128*0.055,0),IF(M128&gt;972,M128*0.055,0))</f>
        <v>0</v>
      </c>
      <c r="O128" s="13" t="n">
        <f aca="false">M128*$C$33</f>
        <v>0</v>
      </c>
      <c r="P128" s="13" t="n">
        <f aca="false">P127*(1+$C$37)</f>
        <v>128088.96814111</v>
      </c>
      <c r="Q128" s="13" t="n">
        <f aca="false">B128+C128+D128+E128+F128+G128-H128-I128-M128-N128-O128-P128</f>
        <v>-1327495.56666388</v>
      </c>
      <c r="R128" s="13"/>
      <c r="S128" s="13"/>
      <c r="T128" s="13"/>
      <c r="U128" s="13"/>
      <c r="V128" s="13"/>
      <c r="W128" s="13"/>
      <c r="X128" s="13"/>
    </row>
    <row r="129" customFormat="false" ht="12.8" hidden="false" customHeight="false" outlineLevel="0" collapsed="false">
      <c r="A129" s="17" t="n">
        <v>40</v>
      </c>
      <c r="B129" s="13" t="n">
        <f aca="false">Q128</f>
        <v>-1327495.56666388</v>
      </c>
      <c r="C129" s="13" t="n">
        <f aca="false">IF((B129-(P129/2))*$C$3&gt;0,(B129-(P129/2))*$C$3,0)</f>
        <v>0</v>
      </c>
      <c r="D129" s="13" t="n">
        <f aca="false">IF(D128&gt;0,D128*(1+$C$7),IF(A129=$C$6,$C$5,0))</f>
        <v>2699.10924723747</v>
      </c>
      <c r="E129" s="13" t="n">
        <f aca="false">IF(E128&gt;0,E128*(1+$C$12),IF(A129=$C$11,$C$10,0))</f>
        <v>1150.47316000115</v>
      </c>
      <c r="F129" s="13" t="n">
        <f aca="false">IF(F128&gt;0,F128*(1+$C$17),IF(A129=$C$16,$C$15,0))</f>
        <v>777</v>
      </c>
      <c r="G129" s="13" t="n">
        <f aca="false">IF(G128&gt;0,G128*(1+$C$22),IF(A129=$C$21,$C$20,0))</f>
        <v>2222</v>
      </c>
      <c r="H129" s="13" t="n">
        <f aca="false">H128*(1+$C$26)</f>
        <v>29795.9141301733</v>
      </c>
      <c r="I129" s="13" t="n">
        <f aca="false">MIN(((C129+D129+E129+F129+G129)*$C$28*POWER((1+$C$29),A128)),($C$30*$C$28)*12*$C$34*POWER((1+$C$31),A128))</f>
        <v>0</v>
      </c>
      <c r="J129" s="18" t="n">
        <f aca="false">MAX((MAX((C129-(1000*$C$34)),0))+(D129*$C$8)+(E129*$C$13)+(F129*$C$18)+(G129*$C$23)-H129-I129,0)</f>
        <v>0</v>
      </c>
      <c r="K129" s="23" t="n">
        <f aca="false">IF($C$34=1,MAX(ROUNDDOWN(IF($J129&lt;=$C$192,(((($J129-$C$191)/10000)*$D$192)+$E$192)*(($J129-$C$191)/10000),IF($J129&lt;=$C$193,(((($J129-$C$192)/10000)*$D$193)+$E$193)*(($J129-$C$192)/10000)+$F$193,IF($J129&lt;=$C$194,$J129*0.42-$E$194,$J129*0.45-$E$195))),0),0),0)</f>
        <v>0</v>
      </c>
      <c r="L129" s="23" t="n">
        <f aca="false">IF($C$34=2,MAX(ROUNDDOWN(IF(($J129/2)&lt;=$C$192,((((($J129/2)-$C$191)/10000)*$D$192)+$E$192)*((($J129/2)-$C$191)/10000),IF(($J129/2)&lt;=$C$193,((((($J129/2)-$C$192)/10000)*$D$193)+$E$193)*((($J129/2)-$C$192)/10000)+$F$193,IF(($J129/2)&lt;=$C$194,($J129/2)*0.42-$E$194,($J129/2)*0.45-$E$195))),0),0),0)*$C$34</f>
        <v>0</v>
      </c>
      <c r="M129" s="13" t="n">
        <f aca="false">K129+L129</f>
        <v>0</v>
      </c>
      <c r="N129" s="13" t="n">
        <f aca="false">IF($B$34=2,IF(M129&gt;1944,M129*0.055,0),IF(M129&gt;972,M129*0.055,0))</f>
        <v>0</v>
      </c>
      <c r="O129" s="13" t="n">
        <f aca="false">M129*$C$33</f>
        <v>0</v>
      </c>
      <c r="P129" s="13" t="n">
        <f aca="false">P128*(1+$C$37)</f>
        <v>132572.082026049</v>
      </c>
      <c r="Q129" s="13" t="n">
        <f aca="false">B129+C129+D129+E129+F129+G129-H129-I129-M129-N129-O129-P129</f>
        <v>-1483014.98041287</v>
      </c>
      <c r="R129" s="13"/>
      <c r="S129" s="13"/>
      <c r="T129" s="13"/>
      <c r="U129" s="13"/>
      <c r="V129" s="13"/>
      <c r="W129" s="13"/>
      <c r="X129" s="13"/>
    </row>
    <row r="130" customFormat="false" ht="12.8" hidden="false" customHeight="false" outlineLevel="0" collapsed="false">
      <c r="A130" s="17" t="n">
        <v>41</v>
      </c>
      <c r="B130" s="13" t="n">
        <f aca="false">Q129</f>
        <v>-1483014.98041287</v>
      </c>
      <c r="C130" s="13" t="n">
        <f aca="false">IF((B130-(P130/2))*$C$3&gt;0,(B130-(P130/2))*$C$3,0)</f>
        <v>0</v>
      </c>
      <c r="D130" s="13" t="n">
        <f aca="false">IF(D129&gt;0,D129*(1+$C$7),IF(A130=$C$6,$C$5,0))</f>
        <v>2712.60479347366</v>
      </c>
      <c r="E130" s="13" t="n">
        <f aca="false">IF(E129&gt;0,E129*(1+$C$12),IF(A130=$C$11,$C$10,0))</f>
        <v>1156.22552580116</v>
      </c>
      <c r="F130" s="13" t="n">
        <f aca="false">IF(F129&gt;0,F129*(1+$C$17),IF(A130=$C$16,$C$15,0))</f>
        <v>777</v>
      </c>
      <c r="G130" s="13" t="n">
        <f aca="false">IF(G129&gt;0,G129*(1+$C$22),IF(A130=$C$21,$C$20,0))</f>
        <v>2222</v>
      </c>
      <c r="H130" s="13" t="n">
        <f aca="false">H129*(1+$C$26)</f>
        <v>31285.709836682</v>
      </c>
      <c r="I130" s="13" t="n">
        <f aca="false">MIN(((C130+D130+E130+F130+G130)*$C$28*POWER((1+$C$29),A129)),($C$30*$C$28)*12*$C$34*POWER((1+$C$31),A129))</f>
        <v>0</v>
      </c>
      <c r="J130" s="18" t="n">
        <f aca="false">MAX((MAX((C130-(1000*$C$34)),0))+(D130*$C$8)+(E130*$C$13)+(F130*$C$18)+(G130*$C$23)-H130-I130,0)</f>
        <v>0</v>
      </c>
      <c r="K130" s="23" t="n">
        <f aca="false">IF($C$34=1,MAX(ROUNDDOWN(IF($J130&lt;=$C$192,(((($J130-$C$191)/10000)*$D$192)+$E$192)*(($J130-$C$191)/10000),IF($J130&lt;=$C$193,(((($J130-$C$192)/10000)*$D$193)+$E$193)*(($J130-$C$192)/10000)+$F$193,IF($J130&lt;=$C$194,$J130*0.42-$E$194,$J130*0.45-$E$195))),0),0),0)</f>
        <v>0</v>
      </c>
      <c r="L130" s="23" t="n">
        <f aca="false">IF($C$34=2,MAX(ROUNDDOWN(IF(($J130/2)&lt;=$C$192,((((($J130/2)-$C$191)/10000)*$D$192)+$E$192)*((($J130/2)-$C$191)/10000),IF(($J130/2)&lt;=$C$193,((((($J130/2)-$C$192)/10000)*$D$193)+$E$193)*((($J130/2)-$C$192)/10000)+$F$193,IF(($J130/2)&lt;=$C$194,($J130/2)*0.42-$E$194,($J130/2)*0.45-$E$195))),0),0),0)*$C$34</f>
        <v>0</v>
      </c>
      <c r="M130" s="13" t="n">
        <f aca="false">K130+L130</f>
        <v>0</v>
      </c>
      <c r="N130" s="13" t="n">
        <f aca="false">IF($B$34=2,IF(M130&gt;1944,M130*0.055,0),IF(M130&gt;972,M130*0.055,0))</f>
        <v>0</v>
      </c>
      <c r="O130" s="13" t="n">
        <f aca="false">M130*$C$33</f>
        <v>0</v>
      </c>
      <c r="P130" s="13" t="n">
        <f aca="false">P129*(1+$C$37)</f>
        <v>137212.104896961</v>
      </c>
      <c r="Q130" s="13" t="n">
        <f aca="false">B130+C130+D130+E130+F130+G130-H130-I130-M130-N130-O130-P130</f>
        <v>-1644644.96482724</v>
      </c>
      <c r="R130" s="13"/>
      <c r="S130" s="13"/>
      <c r="T130" s="13"/>
      <c r="U130" s="13"/>
      <c r="V130" s="13"/>
      <c r="W130" s="13"/>
      <c r="X130" s="13"/>
    </row>
    <row r="131" customFormat="false" ht="12.8" hidden="false" customHeight="false" outlineLevel="0" collapsed="false">
      <c r="A131" s="17" t="n">
        <v>42</v>
      </c>
      <c r="B131" s="13" t="n">
        <f aca="false">Q130</f>
        <v>-1644644.96482724</v>
      </c>
      <c r="C131" s="13" t="n">
        <f aca="false">IF((B131-(P131/2))*$C$3&gt;0,(B131-(P131/2))*$C$3,0)</f>
        <v>0</v>
      </c>
      <c r="D131" s="13" t="n">
        <f aca="false">IF(D130&gt;0,D130*(1+$C$7),IF(A131=$C$6,$C$5,0))</f>
        <v>2726.16781744102</v>
      </c>
      <c r="E131" s="13" t="n">
        <f aca="false">IF(E130&gt;0,E130*(1+$C$12),IF(A131=$C$11,$C$10,0))</f>
        <v>1162.00665343017</v>
      </c>
      <c r="F131" s="13" t="n">
        <f aca="false">IF(F130&gt;0,F130*(1+$C$17),IF(A131=$C$16,$C$15,0))</f>
        <v>777</v>
      </c>
      <c r="G131" s="13" t="n">
        <f aca="false">IF(G130&gt;0,G130*(1+$C$22),IF(A131=$C$21,$C$20,0))</f>
        <v>2222</v>
      </c>
      <c r="H131" s="13" t="n">
        <f aca="false">H130*(1+$C$26)</f>
        <v>32849.9953285161</v>
      </c>
      <c r="I131" s="13" t="n">
        <f aca="false">MIN(((C131+D131+E131+F131+G131)*$C$28*POWER((1+$C$29),A130)),($C$30*$C$28)*12*$C$34*POWER((1+$C$31),A130))</f>
        <v>0</v>
      </c>
      <c r="J131" s="18" t="n">
        <f aca="false">MAX((MAX((C131-(1000*$C$34)),0))+(D131*$C$8)+(E131*$C$13)+(F131*$C$18)+(G131*$C$23)-H131-I131,0)</f>
        <v>0</v>
      </c>
      <c r="K131" s="23" t="n">
        <f aca="false">IF($C$34=1,MAX(ROUNDDOWN(IF($J131&lt;=$C$192,(((($J131-$C$191)/10000)*$D$192)+$E$192)*(($J131-$C$191)/10000),IF($J131&lt;=$C$193,(((($J131-$C$192)/10000)*$D$193)+$E$193)*(($J131-$C$192)/10000)+$F$193,IF($J131&lt;=$C$194,$J131*0.42-$E$194,$J131*0.45-$E$195))),0),0),0)</f>
        <v>0</v>
      </c>
      <c r="L131" s="23" t="n">
        <f aca="false">IF($C$34=2,MAX(ROUNDDOWN(IF(($J131/2)&lt;=$C$192,((((($J131/2)-$C$191)/10000)*$D$192)+$E$192)*((($J131/2)-$C$191)/10000),IF(($J131/2)&lt;=$C$193,((((($J131/2)-$C$192)/10000)*$D$193)+$E$193)*((($J131/2)-$C$192)/10000)+$F$193,IF(($J131/2)&lt;=$C$194,($J131/2)*0.42-$E$194,($J131/2)*0.45-$E$195))),0),0),0)*$C$34</f>
        <v>0</v>
      </c>
      <c r="M131" s="13" t="n">
        <f aca="false">K131+L131</f>
        <v>0</v>
      </c>
      <c r="N131" s="13" t="n">
        <f aca="false">IF($B$34=2,IF(M131&gt;1944,M131*0.055,0),IF(M131&gt;972,M131*0.055,0))</f>
        <v>0</v>
      </c>
      <c r="O131" s="13" t="n">
        <f aca="false">M131*$C$33</f>
        <v>0</v>
      </c>
      <c r="P131" s="13" t="n">
        <f aca="false">P130*(1+$C$37)</f>
        <v>142014.528568354</v>
      </c>
      <c r="Q131" s="13" t="n">
        <f aca="false">B131+C131+D131+E131+F131+G131-H131-I131-M131-N131-O131-P131</f>
        <v>-1812622.31425324</v>
      </c>
      <c r="R131" s="13"/>
      <c r="S131" s="13"/>
      <c r="T131" s="13"/>
      <c r="U131" s="13"/>
      <c r="V131" s="13"/>
      <c r="W131" s="13"/>
      <c r="X131" s="13"/>
    </row>
    <row r="132" customFormat="false" ht="12.8" hidden="false" customHeight="false" outlineLevel="0" collapsed="false">
      <c r="A132" s="17" t="n">
        <v>43</v>
      </c>
      <c r="B132" s="13" t="n">
        <f aca="false">Q131</f>
        <v>-1812622.31425324</v>
      </c>
      <c r="C132" s="13" t="n">
        <f aca="false">IF((B132-(P132/2))*$C$3&gt;0,(B132-(P132/2))*$C$3,0)</f>
        <v>0</v>
      </c>
      <c r="D132" s="13" t="n">
        <f aca="false">IF(D131&gt;0,D131*(1+$C$7),IF(A132=$C$6,$C$5,0))</f>
        <v>2739.79865652823</v>
      </c>
      <c r="E132" s="13" t="n">
        <f aca="false">IF(E131&gt;0,E131*(1+$C$12),IF(A132=$C$11,$C$10,0))</f>
        <v>1167.81668669732</v>
      </c>
      <c r="F132" s="13" t="n">
        <f aca="false">IF(F131&gt;0,F131*(1+$C$17),IF(A132=$C$16,$C$15,0))</f>
        <v>777</v>
      </c>
      <c r="G132" s="13" t="n">
        <f aca="false">IF(G131&gt;0,G131*(1+$C$22),IF(A132=$C$21,$C$20,0))</f>
        <v>2222</v>
      </c>
      <c r="H132" s="13" t="n">
        <f aca="false">H131*(1+$C$26)</f>
        <v>34492.4950949419</v>
      </c>
      <c r="I132" s="13" t="n">
        <f aca="false">MIN(((C132+D132+E132+F132+G132)*$C$28*POWER((1+$C$29),A131)),($C$30*$C$28)*12*$C$34*POWER((1+$C$31),A131))</f>
        <v>0</v>
      </c>
      <c r="J132" s="18" t="n">
        <f aca="false">MAX((MAX((C132-(1000*$C$34)),0))+(D132*$C$8)+(E132*$C$13)+(F132*$C$18)+(G132*$C$23)-H132-I132,0)</f>
        <v>0</v>
      </c>
      <c r="K132" s="23" t="n">
        <f aca="false">IF($C$34=1,MAX(ROUNDDOWN(IF($J132&lt;=$C$192,(((($J132-$C$191)/10000)*$D$192)+$E$192)*(($J132-$C$191)/10000),IF($J132&lt;=$C$193,(((($J132-$C$192)/10000)*$D$193)+$E$193)*(($J132-$C$192)/10000)+$F$193,IF($J132&lt;=$C$194,$J132*0.42-$E$194,$J132*0.45-$E$195))),0),0),0)</f>
        <v>0</v>
      </c>
      <c r="L132" s="23" t="n">
        <f aca="false">IF($C$34=2,MAX(ROUNDDOWN(IF(($J132/2)&lt;=$C$192,((((($J132/2)-$C$191)/10000)*$D$192)+$E$192)*((($J132/2)-$C$191)/10000),IF(($J132/2)&lt;=$C$193,((((($J132/2)-$C$192)/10000)*$D$193)+$E$193)*((($J132/2)-$C$192)/10000)+$F$193,IF(($J132/2)&lt;=$C$194,($J132/2)*0.42-$E$194,($J132/2)*0.45-$E$195))),0),0),0)*$C$34</f>
        <v>0</v>
      </c>
      <c r="M132" s="13" t="n">
        <f aca="false">K132+L132</f>
        <v>0</v>
      </c>
      <c r="N132" s="13" t="n">
        <f aca="false">IF($B$34=2,IF(M132&gt;1944,M132*0.055,0),IF(M132&gt;972,M132*0.055,0))</f>
        <v>0</v>
      </c>
      <c r="O132" s="13" t="n">
        <f aca="false">M132*$C$33</f>
        <v>0</v>
      </c>
      <c r="P132" s="13" t="n">
        <f aca="false">P131*(1+$C$37)</f>
        <v>146985.037068247</v>
      </c>
      <c r="Q132" s="13" t="n">
        <f aca="false">B132+C132+D132+E132+F132+G132-H132-I132-M132-N132-O132-P132</f>
        <v>-1987193.2310732</v>
      </c>
      <c r="R132" s="13"/>
      <c r="S132" s="13"/>
      <c r="T132" s="13"/>
      <c r="U132" s="13"/>
      <c r="V132" s="13"/>
      <c r="W132" s="13"/>
      <c r="X132" s="13"/>
    </row>
    <row r="133" customFormat="false" ht="12.8" hidden="false" customHeight="false" outlineLevel="0" collapsed="false">
      <c r="A133" s="17" t="n">
        <v>44</v>
      </c>
      <c r="B133" s="13" t="n">
        <f aca="false">Q132</f>
        <v>-1987193.2310732</v>
      </c>
      <c r="C133" s="13" t="n">
        <f aca="false">IF((B133-(P133/2))*$C$3&gt;0,(B133-(P133/2))*$C$3,0)</f>
        <v>0</v>
      </c>
      <c r="D133" s="13" t="n">
        <f aca="false">IF(D132&gt;0,D132*(1+$C$7),IF(A133=$C$6,$C$5,0))</f>
        <v>2753.49764981087</v>
      </c>
      <c r="E133" s="13" t="n">
        <f aca="false">IF(E132&gt;0,E132*(1+$C$12),IF(A133=$C$11,$C$10,0))</f>
        <v>1173.6557701308</v>
      </c>
      <c r="F133" s="13" t="n">
        <f aca="false">IF(F132&gt;0,F132*(1+$C$17),IF(A133=$C$16,$C$15,0))</f>
        <v>777</v>
      </c>
      <c r="G133" s="13" t="n">
        <f aca="false">IF(G132&gt;0,G132*(1+$C$22),IF(A133=$C$21,$C$20,0))</f>
        <v>2222</v>
      </c>
      <c r="H133" s="13" t="n">
        <f aca="false">H132*(1+$C$26)</f>
        <v>36217.119849689</v>
      </c>
      <c r="I133" s="13" t="n">
        <f aca="false">MIN(((C133+D133+E133+F133+G133)*$C$28*POWER((1+$C$29),A132)),($C$30*$C$28)*12*$C$34*POWER((1+$C$31),A132))</f>
        <v>0</v>
      </c>
      <c r="J133" s="18" t="n">
        <f aca="false">MAX((MAX((C133-(1000*$C$34)),0))+(D133*$C$8)+(E133*$C$13)+(F133*$C$18)+(G133*$C$23)-H133-I133,0)</f>
        <v>0</v>
      </c>
      <c r="K133" s="23" t="n">
        <f aca="false">IF($C$34=1,MAX(ROUNDDOWN(IF($J133&lt;=$C$192,(((($J133-$C$191)/10000)*$D$192)+$E$192)*(($J133-$C$191)/10000),IF($J133&lt;=$C$193,(((($J133-$C$192)/10000)*$D$193)+$E$193)*(($J133-$C$192)/10000)+$F$193,IF($J133&lt;=$C$194,$J133*0.42-$E$194,$J133*0.45-$E$195))),0),0),0)</f>
        <v>0</v>
      </c>
      <c r="L133" s="23" t="n">
        <f aca="false">IF($C$34=2,MAX(ROUNDDOWN(IF(($J133/2)&lt;=$C$192,((((($J133/2)-$C$191)/10000)*$D$192)+$E$192)*((($J133/2)-$C$191)/10000),IF(($J133/2)&lt;=$C$193,((((($J133/2)-$C$192)/10000)*$D$193)+$E$193)*((($J133/2)-$C$192)/10000)+$F$193,IF(($J133/2)&lt;=$C$194,($J133/2)*0.42-$E$194,($J133/2)*0.45-$E$195))),0),0),0)*$C$34</f>
        <v>0</v>
      </c>
      <c r="M133" s="13" t="n">
        <f aca="false">K133+L133</f>
        <v>0</v>
      </c>
      <c r="N133" s="13" t="n">
        <f aca="false">IF($B$34=2,IF(M133&gt;1944,M133*0.055,0),IF(M133&gt;972,M133*0.055,0))</f>
        <v>0</v>
      </c>
      <c r="O133" s="13" t="n">
        <f aca="false">M133*$C$33</f>
        <v>0</v>
      </c>
      <c r="P133" s="13" t="n">
        <f aca="false">P132*(1+$C$37)</f>
        <v>152129.513365636</v>
      </c>
      <c r="Q133" s="13" t="n">
        <f aca="false">B133+C133+D133+E133+F133+G133-H133-I133-M133-N133-O133-P133</f>
        <v>-2168613.71086858</v>
      </c>
      <c r="R133" s="13"/>
      <c r="S133" s="13"/>
      <c r="T133" s="13"/>
      <c r="U133" s="13"/>
      <c r="V133" s="13"/>
      <c r="W133" s="13"/>
      <c r="X133" s="13"/>
    </row>
    <row r="134" customFormat="false" ht="12.8" hidden="false" customHeight="false" outlineLevel="0" collapsed="false">
      <c r="A134" s="17" t="n">
        <v>45</v>
      </c>
      <c r="B134" s="13" t="n">
        <f aca="false">Q133</f>
        <v>-2168613.71086858</v>
      </c>
      <c r="C134" s="13" t="n">
        <f aca="false">IF((B134-(P134/2))*$C$3&gt;0,(B134-(P134/2))*$C$3,0)</f>
        <v>0</v>
      </c>
      <c r="D134" s="13" t="n">
        <f aca="false">IF(D133&gt;0,D133*(1+$C$7),IF(A134=$C$6,$C$5,0))</f>
        <v>2767.26513805992</v>
      </c>
      <c r="E134" s="13" t="n">
        <f aca="false">IF(E133&gt;0,E133*(1+$C$12),IF(A134=$C$11,$C$10,0))</f>
        <v>1179.52404898146</v>
      </c>
      <c r="F134" s="13" t="n">
        <f aca="false">IF(F133&gt;0,F133*(1+$C$17),IF(A134=$C$16,$C$15,0))</f>
        <v>777</v>
      </c>
      <c r="G134" s="13" t="n">
        <f aca="false">IF(G133&gt;0,G133*(1+$C$22),IF(A134=$C$21,$C$20,0))</f>
        <v>2222</v>
      </c>
      <c r="H134" s="13" t="n">
        <f aca="false">H133*(1+$C$26)</f>
        <v>38027.9758421734</v>
      </c>
      <c r="I134" s="13" t="n">
        <f aca="false">MIN(((C134+D134+E134+F134+G134)*$C$28*POWER((1+$C$29),A133)),($C$30*$C$28)*12*$C$34*POWER((1+$C$31),A133))</f>
        <v>0</v>
      </c>
      <c r="J134" s="18" t="n">
        <f aca="false">MAX((MAX((C134-(1000*$C$34)),0))+(D134*$C$8)+(E134*$C$13)+(F134*$C$18)+(G134*$C$23)-H134-I134,0)</f>
        <v>0</v>
      </c>
      <c r="K134" s="23" t="n">
        <f aca="false">IF($C$34=1,MAX(ROUNDDOWN(IF($J134&lt;=$C$192,(((($J134-$C$191)/10000)*$D$192)+$E$192)*(($J134-$C$191)/10000),IF($J134&lt;=$C$193,(((($J134-$C$192)/10000)*$D$193)+$E$193)*(($J134-$C$192)/10000)+$F$193,IF($J134&lt;=$C$194,$J134*0.42-$E$194,$J134*0.45-$E$195))),0),0),0)</f>
        <v>0</v>
      </c>
      <c r="L134" s="23" t="n">
        <f aca="false">IF($C$34=2,MAX(ROUNDDOWN(IF(($J134/2)&lt;=$C$192,((((($J134/2)-$C$191)/10000)*$D$192)+$E$192)*((($J134/2)-$C$191)/10000),IF(($J134/2)&lt;=$C$193,((((($J134/2)-$C$192)/10000)*$D$193)+$E$193)*((($J134/2)-$C$192)/10000)+$F$193,IF(($J134/2)&lt;=$C$194,($J134/2)*0.42-$E$194,($J134/2)*0.45-$E$195))),0),0),0)*$C$34</f>
        <v>0</v>
      </c>
      <c r="M134" s="13" t="n">
        <f aca="false">K134+L134</f>
        <v>0</v>
      </c>
      <c r="N134" s="13" t="n">
        <f aca="false">IF($B$34=2,IF(M134&gt;1944,M134*0.055,0),IF(M134&gt;972,M134*0.055,0))</f>
        <v>0</v>
      </c>
      <c r="O134" s="13" t="n">
        <f aca="false">M134*$C$33</f>
        <v>0</v>
      </c>
      <c r="P134" s="13" t="n">
        <f aca="false">P133*(1+$C$37)</f>
        <v>157454.046333433</v>
      </c>
      <c r="Q134" s="13" t="n">
        <f aca="false">B134+C134+D134+E134+F134+G134-H134-I134-M134-N134-O134-P134</f>
        <v>-2357149.94385715</v>
      </c>
      <c r="R134" s="13"/>
      <c r="S134" s="13"/>
      <c r="T134" s="13"/>
      <c r="U134" s="13"/>
      <c r="V134" s="13"/>
      <c r="W134" s="13"/>
      <c r="X134" s="13"/>
    </row>
    <row r="135" customFormat="false" ht="13.2" hidden="false" customHeight="false" outlineLevel="0" collapsed="false">
      <c r="A135" s="17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</row>
    <row r="136" customFormat="false" ht="13.2" hidden="false" customHeight="false" outlineLevel="0" collapsed="false">
      <c r="A136" s="17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</row>
    <row r="137" customFormat="false" ht="13.2" hidden="false" customHeight="false" outlineLevel="0" collapsed="false">
      <c r="A137" s="10" t="s">
        <v>18</v>
      </c>
      <c r="B137" s="20" t="s">
        <v>35</v>
      </c>
      <c r="C137" s="20"/>
      <c r="D137" s="21" t="s">
        <v>36</v>
      </c>
      <c r="E137" s="21"/>
      <c r="F137" s="10"/>
      <c r="G137" s="16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</row>
    <row r="138" customFormat="false" ht="13.2" hidden="false" customHeight="false" outlineLevel="0" collapsed="false">
      <c r="A138" s="17" t="n">
        <v>1</v>
      </c>
      <c r="B138" s="13" t="n">
        <f aca="false">Q42</f>
        <v>991972.9490115</v>
      </c>
      <c r="C138" s="13" t="n">
        <f aca="false">Q90</f>
        <v>999002.6174</v>
      </c>
      <c r="D138" s="13" t="n">
        <f aca="false">B138-B2</f>
        <v>-8026.05098850001</v>
      </c>
      <c r="E138" s="13" t="n">
        <f aca="false">C138-C2</f>
        <v>-996.382600000012</v>
      </c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</row>
    <row r="139" customFormat="false" ht="13.2" hidden="false" customHeight="false" outlineLevel="0" collapsed="false">
      <c r="A139" s="17" t="n">
        <v>2</v>
      </c>
      <c r="B139" s="13" t="n">
        <f aca="false">Q43</f>
        <v>982538.018025233</v>
      </c>
      <c r="C139" s="13" t="n">
        <f aca="false">Q91</f>
        <v>996605.96770056</v>
      </c>
      <c r="D139" s="13" t="n">
        <f aca="false">B139-B138</f>
        <v>-9434.93098626682</v>
      </c>
      <c r="E139" s="13" t="n">
        <f aca="false">C139-C138</f>
        <v>-2396.64969943999</v>
      </c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</row>
    <row r="140" customFormat="false" ht="13.2" hidden="false" customHeight="false" outlineLevel="0" collapsed="false">
      <c r="A140" s="17" t="n">
        <v>3</v>
      </c>
      <c r="B140" s="13" t="n">
        <f aca="false">Q44</f>
        <v>971621.694163879</v>
      </c>
      <c r="C140" s="13" t="n">
        <f aca="false">Q92</f>
        <v>992716.693522545</v>
      </c>
      <c r="D140" s="13" t="n">
        <f aca="false">B140-B139</f>
        <v>-10916.3238613544</v>
      </c>
      <c r="E140" s="13" t="n">
        <f aca="false">C140-C139</f>
        <v>-3889.27417801518</v>
      </c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</row>
    <row r="141" customFormat="false" ht="13.2" hidden="false" customHeight="false" outlineLevel="0" collapsed="false">
      <c r="A141" s="17" t="n">
        <v>4</v>
      </c>
      <c r="B141" s="13" t="n">
        <f aca="false">Q45</f>
        <v>959151.309244112</v>
      </c>
      <c r="C141" s="13" t="n">
        <f aca="false">Q93</f>
        <v>987237.317734489</v>
      </c>
      <c r="D141" s="13" t="n">
        <f aca="false">B141-B140</f>
        <v>-12470.3849197668</v>
      </c>
      <c r="E141" s="13" t="n">
        <f aca="false">C141-C140</f>
        <v>-5479.37578805629</v>
      </c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</row>
    <row r="142" customFormat="false" ht="13.2" hidden="false" customHeight="false" outlineLevel="0" collapsed="false">
      <c r="A142" s="17" t="n">
        <v>5</v>
      </c>
      <c r="B142" s="13" t="n">
        <f aca="false">Q46</f>
        <v>945050.61314081</v>
      </c>
      <c r="C142" s="13" t="n">
        <f aca="false">Q94</f>
        <v>980608.780201794</v>
      </c>
      <c r="D142" s="13" t="n">
        <f aca="false">B142-B141</f>
        <v>-14100.6961033024</v>
      </c>
      <c r="E142" s="13" t="n">
        <f aca="false">C142-C141</f>
        <v>-6628.53753269441</v>
      </c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</row>
    <row r="143" customFormat="false" ht="13.2" hidden="false" customHeight="false" outlineLevel="0" collapsed="false">
      <c r="A143" s="17" t="n">
        <v>6</v>
      </c>
      <c r="B143" s="13" t="n">
        <f aca="false">Q47</f>
        <v>929237.343463793</v>
      </c>
      <c r="C143" s="13" t="n">
        <f aca="false">Q95</f>
        <v>972197.449318248</v>
      </c>
      <c r="D143" s="13" t="n">
        <f aca="false">B143-B142</f>
        <v>-15813.269677017</v>
      </c>
      <c r="E143" s="13" t="n">
        <f aca="false">C143-C142</f>
        <v>-8411.33088354638</v>
      </c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</row>
    <row r="144" customFormat="false" ht="13.2" hidden="false" customHeight="false" outlineLevel="0" collapsed="false">
      <c r="A144" s="17" t="n">
        <v>7</v>
      </c>
      <c r="B144" s="13" t="n">
        <f aca="false">Q48</f>
        <v>911628.707159843</v>
      </c>
      <c r="C144" s="13" t="n">
        <f aca="false">Q96</f>
        <v>961891.518465624</v>
      </c>
      <c r="D144" s="13" t="n">
        <f aca="false">B144-B143</f>
        <v>-17608.6363039492</v>
      </c>
      <c r="E144" s="13" t="n">
        <f aca="false">C144-C143</f>
        <v>-10305.9308526234</v>
      </c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</row>
    <row r="145" customFormat="false" ht="13.2" hidden="false" customHeight="false" outlineLevel="0" collapsed="false">
      <c r="A145" s="17" t="n">
        <v>8</v>
      </c>
      <c r="B145" s="13" t="n">
        <f aca="false">Q49</f>
        <v>892135.652523367</v>
      </c>
      <c r="C145" s="13" t="n">
        <f aca="false">Q97</f>
        <v>949570.743951882</v>
      </c>
      <c r="D145" s="13" t="n">
        <f aca="false">B145-B144</f>
        <v>-19493.0546364767</v>
      </c>
      <c r="E145" s="13" t="n">
        <f aca="false">C145-C144</f>
        <v>-12320.7745137424</v>
      </c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</row>
    <row r="146" customFormat="false" ht="13.2" hidden="false" customHeight="false" outlineLevel="0" collapsed="false">
      <c r="A146" s="17" t="n">
        <v>9</v>
      </c>
      <c r="B146" s="13" t="n">
        <f aca="false">Q50</f>
        <v>870667.199975028</v>
      </c>
      <c r="C146" s="13" t="n">
        <f aca="false">Q98</f>
        <v>935109.140643278</v>
      </c>
      <c r="D146" s="13" t="n">
        <f aca="false">B146-B145</f>
        <v>-21468.452548339</v>
      </c>
      <c r="E146" s="13" t="n">
        <f aca="false">C146-C145</f>
        <v>-14461.6033086035</v>
      </c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</row>
    <row r="147" customFormat="false" ht="13.2" hidden="false" customHeight="false" outlineLevel="0" collapsed="false">
      <c r="A147" s="17" t="n">
        <v>10</v>
      </c>
      <c r="B147" s="13" t="n">
        <f aca="false">Q51</f>
        <v>847125.802750058</v>
      </c>
      <c r="C147" s="13" t="n">
        <f aca="false">Q99</f>
        <v>919945.69345944</v>
      </c>
      <c r="D147" s="13" t="n">
        <f aca="false">B147-B146</f>
        <v>-23541.3972249698</v>
      </c>
      <c r="E147" s="13" t="n">
        <f aca="false">C147-C146</f>
        <v>-15163.4471838388</v>
      </c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</row>
    <row r="148" customFormat="false" ht="13.2" hidden="false" customHeight="false" outlineLevel="0" collapsed="false">
      <c r="A148" s="17" t="n">
        <v>11</v>
      </c>
      <c r="B148" s="13" t="n">
        <f aca="false">Q52</f>
        <v>823664.234151832</v>
      </c>
      <c r="C148" s="13" t="n">
        <f aca="false">Q100</f>
        <v>902423.664476561</v>
      </c>
      <c r="D148" s="13" t="n">
        <f aca="false">B148-B147</f>
        <v>-23461.5685982262</v>
      </c>
      <c r="E148" s="13" t="n">
        <f aca="false">C148-C147</f>
        <v>-17522.0289828783</v>
      </c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</row>
    <row r="149" customFormat="false" ht="13.2" hidden="false" customHeight="false" outlineLevel="0" collapsed="false">
      <c r="A149" s="17" t="n">
        <v>12</v>
      </c>
      <c r="B149" s="13" t="n">
        <f aca="false">Q53</f>
        <v>798017.945953986</v>
      </c>
      <c r="C149" s="13" t="n">
        <f aca="false">Q101</f>
        <v>882396.826117784</v>
      </c>
      <c r="D149" s="13" t="n">
        <f aca="false">B149-B148</f>
        <v>-25646.2881978456</v>
      </c>
      <c r="E149" s="13" t="n">
        <f aca="false">C149-C148</f>
        <v>-20026.8383587777</v>
      </c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</row>
    <row r="150" customFormat="false" ht="13.2" hidden="false" customHeight="false" outlineLevel="0" collapsed="false">
      <c r="A150" s="17" t="n">
        <v>13</v>
      </c>
      <c r="B150" s="13" t="n">
        <f aca="false">Q54</f>
        <v>770079.990676818</v>
      </c>
      <c r="C150" s="13" t="n">
        <f aca="false">Q102</f>
        <v>859711.636775903</v>
      </c>
      <c r="D150" s="13" t="n">
        <f aca="false">B150-B149</f>
        <v>-27937.9552771678</v>
      </c>
      <c r="E150" s="13" t="n">
        <f aca="false">C150-C149</f>
        <v>-22685.1893418811</v>
      </c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</row>
    <row r="151" customFormat="false" ht="13.2" hidden="false" customHeight="false" outlineLevel="0" collapsed="false">
      <c r="A151" s="17" t="n">
        <v>14</v>
      </c>
      <c r="B151" s="13" t="n">
        <f aca="false">Q55</f>
        <v>739738.528832439</v>
      </c>
      <c r="C151" s="13" t="n">
        <f aca="false">Q103</f>
        <v>834202.580531857</v>
      </c>
      <c r="D151" s="13" t="n">
        <f aca="false">B151-B150</f>
        <v>-30341.4618443795</v>
      </c>
      <c r="E151" s="13" t="n">
        <f aca="false">C151-C150</f>
        <v>-25509.056244045</v>
      </c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</row>
    <row r="152" customFormat="false" ht="13.2" hidden="false" customHeight="false" outlineLevel="0" collapsed="false">
      <c r="A152" s="17" t="n">
        <v>15</v>
      </c>
      <c r="B152" s="13" t="n">
        <f aca="false">Q56</f>
        <v>706876.654648012</v>
      </c>
      <c r="C152" s="13" t="n">
        <f aca="false">Q104</f>
        <v>805696.790266505</v>
      </c>
      <c r="D152" s="13" t="n">
        <f aca="false">B152-B151</f>
        <v>-32861.8741844267</v>
      </c>
      <c r="E152" s="13" t="n">
        <f aca="false">C152-C151</f>
        <v>-28505.7902653528</v>
      </c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</row>
    <row r="153" customFormat="false" ht="13.2" hidden="false" customHeight="false" outlineLevel="0" collapsed="false">
      <c r="A153" s="17" t="n">
        <v>16</v>
      </c>
      <c r="B153" s="13" t="n">
        <f aca="false">Q57</f>
        <v>671369.927912859</v>
      </c>
      <c r="C153" s="13" t="n">
        <f aca="false">Q105</f>
        <v>774008.321151863</v>
      </c>
      <c r="D153" s="13" t="n">
        <f aca="false">B153-B152</f>
        <v>-35506.7267351529</v>
      </c>
      <c r="E153" s="13" t="n">
        <f aca="false">C153-C152</f>
        <v>-31688.4691146413</v>
      </c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</row>
    <row r="154" customFormat="false" ht="13.2" hidden="false" customHeight="false" outlineLevel="0" collapsed="false">
      <c r="A154" s="17" t="n">
        <v>17</v>
      </c>
      <c r="B154" s="13" t="n">
        <f aca="false">Q58</f>
        <v>633089.530753992</v>
      </c>
      <c r="C154" s="13" t="n">
        <f aca="false">Q106</f>
        <v>738940.604793718</v>
      </c>
      <c r="D154" s="13" t="n">
        <f aca="false">B154-B153</f>
        <v>-38280.3971588671</v>
      </c>
      <c r="E154" s="13" t="n">
        <f aca="false">C154-C153</f>
        <v>-35067.7163581449</v>
      </c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</row>
    <row r="155" customFormat="false" ht="13.2" hidden="false" customHeight="false" outlineLevel="0" collapsed="false">
      <c r="A155" s="17" t="n">
        <v>18</v>
      </c>
      <c r="B155" s="13" t="n">
        <f aca="false">Q59</f>
        <v>591897.54706453</v>
      </c>
      <c r="C155" s="13" t="n">
        <f aca="false">Q107</f>
        <v>700283.732032661</v>
      </c>
      <c r="D155" s="13" t="n">
        <f aca="false">B155-B154</f>
        <v>-41191.9836894624</v>
      </c>
      <c r="E155" s="13" t="n">
        <f aca="false">C155-C154</f>
        <v>-38656.8727610573</v>
      </c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</row>
    <row r="156" customFormat="false" ht="13.2" hidden="false" customHeight="false" outlineLevel="0" collapsed="false">
      <c r="A156" s="17" t="n">
        <v>19</v>
      </c>
      <c r="B156" s="13" t="n">
        <f aca="false">Q60</f>
        <v>547650.063193805</v>
      </c>
      <c r="C156" s="13" t="n">
        <f aca="false">Q108</f>
        <v>657813.719572903</v>
      </c>
      <c r="D156" s="13" t="n">
        <f aca="false">B156-B155</f>
        <v>-44247.4838707248</v>
      </c>
      <c r="E156" s="13" t="n">
        <f aca="false">C156-C155</f>
        <v>-42470.0124597581</v>
      </c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</row>
    <row r="157" customFormat="false" ht="13.2" hidden="false" customHeight="false" outlineLevel="0" collapsed="false">
      <c r="A157" s="17" t="n">
        <v>20</v>
      </c>
      <c r="B157" s="13" t="n">
        <f aca="false">Q61</f>
        <v>500213.10938318</v>
      </c>
      <c r="C157" s="13" t="n">
        <f aca="false">Q109</f>
        <v>611291.738288032</v>
      </c>
      <c r="D157" s="13" t="n">
        <f aca="false">B157-B156</f>
        <v>-47436.9538106252</v>
      </c>
      <c r="E157" s="13" t="n">
        <f aca="false">C157-C156</f>
        <v>-46521.9812848711</v>
      </c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</row>
    <row r="158" customFormat="false" ht="13.2" hidden="false" customHeight="false" outlineLevel="0" collapsed="false">
      <c r="A158" s="17" t="n">
        <v>21</v>
      </c>
      <c r="B158" s="13" t="n">
        <f aca="false">Q62</f>
        <v>449271.692186693</v>
      </c>
      <c r="C158" s="13" t="n">
        <f aca="false">Q110</f>
        <v>560460.136259275</v>
      </c>
      <c r="D158" s="13" t="n">
        <f aca="false">B158-B157</f>
        <v>-50941.4171964862</v>
      </c>
      <c r="E158" s="13" t="n">
        <f aca="false">C158-C157</f>
        <v>-50831.602028757</v>
      </c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</row>
    <row r="159" customFormat="false" ht="13.2" hidden="false" customHeight="false" outlineLevel="0" collapsed="false">
      <c r="A159" s="17" t="n">
        <v>22</v>
      </c>
      <c r="B159" s="13" t="n">
        <f aca="false">Q63</f>
        <v>397963.18660012</v>
      </c>
      <c r="C159" s="13" t="n">
        <f aca="false">Q111</f>
        <v>505014.993978935</v>
      </c>
      <c r="D159" s="13" t="n">
        <f aca="false">B159-B158</f>
        <v>-51308.5055865735</v>
      </c>
      <c r="E159" s="13" t="n">
        <f aca="false">C159-C158</f>
        <v>-55445.1422803401</v>
      </c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</row>
    <row r="160" customFormat="false" ht="13.2" hidden="false" customHeight="false" outlineLevel="0" collapsed="false">
      <c r="A160" s="17" t="n">
        <v>23</v>
      </c>
      <c r="B160" s="13" t="n">
        <f aca="false">Q64</f>
        <v>342907.162526203</v>
      </c>
      <c r="C160" s="13" t="n">
        <f aca="false">Q112</f>
        <v>444406.919482642</v>
      </c>
      <c r="D160" s="13" t="n">
        <f aca="false">B160-B159</f>
        <v>-55056.024073917</v>
      </c>
      <c r="E160" s="13" t="n">
        <f aca="false">C160-C159</f>
        <v>-60608.0744962932</v>
      </c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</row>
    <row r="161" customFormat="false" ht="13.2" hidden="false" customHeight="false" outlineLevel="0" collapsed="false">
      <c r="A161" s="17" t="n">
        <v>24</v>
      </c>
      <c r="B161" s="13" t="n">
        <f aca="false">Q65</f>
        <v>283507.387536133</v>
      </c>
      <c r="C161" s="13" t="n">
        <f aca="false">Q113</f>
        <v>377827.416987234</v>
      </c>
      <c r="D161" s="13" t="n">
        <f aca="false">B161-B160</f>
        <v>-59399.7749900696</v>
      </c>
      <c r="E161" s="13" t="n">
        <f aca="false">C161-C160</f>
        <v>-66579.5024954078</v>
      </c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</row>
    <row r="162" customFormat="false" ht="13.2" hidden="false" customHeight="false" outlineLevel="0" collapsed="false">
      <c r="A162" s="17" t="n">
        <v>25</v>
      </c>
      <c r="B162" s="13" t="n">
        <f aca="false">Q66</f>
        <v>219453.890591044</v>
      </c>
      <c r="C162" s="13" t="n">
        <f aca="false">Q114</f>
        <v>304886.41820985</v>
      </c>
      <c r="D162" s="13" t="n">
        <f aca="false">B162-B161</f>
        <v>-64053.496945089</v>
      </c>
      <c r="E162" s="13" t="n">
        <f aca="false">C162-C161</f>
        <v>-72940.9987773836</v>
      </c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</row>
    <row r="163" customFormat="false" ht="13.2" hidden="false" customHeight="false" outlineLevel="0" collapsed="false">
      <c r="A163" s="17" t="n">
        <v>26</v>
      </c>
      <c r="B163" s="13" t="n">
        <f aca="false">Q67</f>
        <v>150510.414297838</v>
      </c>
      <c r="C163" s="13" t="n">
        <f aca="false">Q115</f>
        <v>225171.673690614</v>
      </c>
      <c r="D163" s="13" t="n">
        <f aca="false">B163-B162</f>
        <v>-68943.4762932062</v>
      </c>
      <c r="E163" s="13" t="n">
        <f aca="false">C163-C162</f>
        <v>-79714.7445192357</v>
      </c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</row>
    <row r="164" customFormat="false" ht="13.2" hidden="false" customHeight="false" outlineLevel="0" collapsed="false">
      <c r="A164" s="17" t="n">
        <v>27</v>
      </c>
      <c r="B164" s="13" t="n">
        <f aca="false">Q68</f>
        <v>76431.4597857127</v>
      </c>
      <c r="C164" s="13" t="n">
        <f aca="false">Q116</f>
        <v>138247.573389258</v>
      </c>
      <c r="D164" s="13" t="n">
        <f aca="false">B164-B163</f>
        <v>-74078.9545121255</v>
      </c>
      <c r="E164" s="13" t="n">
        <f aca="false">C164-C163</f>
        <v>-86924.1003013568</v>
      </c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</row>
    <row r="165" customFormat="false" ht="13.2" hidden="false" customHeight="false" outlineLevel="0" collapsed="false">
      <c r="A165" s="17" t="n">
        <v>28</v>
      </c>
      <c r="B165" s="13" t="n">
        <f aca="false">Q69</f>
        <v>-3037.96755999641</v>
      </c>
      <c r="C165" s="13" t="n">
        <f aca="false">Q117</f>
        <v>43653.9068878792</v>
      </c>
      <c r="D165" s="13" t="n">
        <f aca="false">B165-B164</f>
        <v>-79469.4273457091</v>
      </c>
      <c r="E165" s="13" t="n">
        <f aca="false">C165-C164</f>
        <v>-94593.6665013785</v>
      </c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</row>
    <row r="166" customFormat="false" ht="13.2" hidden="false" customHeight="false" outlineLevel="0" collapsed="false">
      <c r="A166" s="17" t="n">
        <v>29</v>
      </c>
      <c r="B166" s="13" t="n">
        <f aca="false">Q70</f>
        <v>-86430.2953864692</v>
      </c>
      <c r="C166" s="13" t="n">
        <f aca="false">Q118</f>
        <v>-59017.8094079596</v>
      </c>
      <c r="D166" s="13" t="n">
        <f aca="false">B166-B165</f>
        <v>-83392.3278264728</v>
      </c>
      <c r="E166" s="13" t="n">
        <f aca="false">C166-C165</f>
        <v>-102671.716295839</v>
      </c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</row>
    <row r="167" customFormat="false" ht="13.2" hidden="false" customHeight="false" outlineLevel="0" collapsed="false">
      <c r="A167" s="17" t="n">
        <v>30</v>
      </c>
      <c r="B167" s="13" t="n">
        <f aca="false">Q71</f>
        <v>-172299.690238248</v>
      </c>
      <c r="C167" s="13" t="n">
        <f aca="false">Q119</f>
        <v>-165725.967090704</v>
      </c>
      <c r="D167" s="13" t="n">
        <f aca="false">B167-B166</f>
        <v>-85869.3948517784</v>
      </c>
      <c r="E167" s="13" t="n">
        <f aca="false">C167-C166</f>
        <v>-106708.157682744</v>
      </c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</row>
    <row r="168" customFormat="false" ht="13.2" hidden="false" customHeight="false" outlineLevel="0" collapsed="false">
      <c r="A168" s="17" t="n">
        <v>31</v>
      </c>
      <c r="B168" s="13" t="n">
        <f aca="false">Q72</f>
        <v>-260719.357255437</v>
      </c>
      <c r="C168" s="13" t="n">
        <f aca="false">Q120</f>
        <v>-276625.290651854</v>
      </c>
      <c r="D168" s="13" t="n">
        <f aca="false">B168-B167</f>
        <v>-88419.6670171893</v>
      </c>
      <c r="E168" s="13" t="n">
        <f aca="false">C168-C167</f>
        <v>-110899.32356115</v>
      </c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</row>
    <row r="169" customFormat="false" ht="13.2" hidden="false" customHeight="false" outlineLevel="0" collapsed="false">
      <c r="A169" s="17" t="n">
        <v>32</v>
      </c>
      <c r="B169" s="13" t="n">
        <f aca="false">Q73</f>
        <v>-351764.802192794</v>
      </c>
      <c r="C169" s="13" t="n">
        <f aca="false">Q121</f>
        <v>-391876.575145898</v>
      </c>
      <c r="D169" s="13" t="n">
        <f aca="false">B169-B168</f>
        <v>-91045.4449373569</v>
      </c>
      <c r="E169" s="13" t="n">
        <f aca="false">C169-C168</f>
        <v>-115251.284494044</v>
      </c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</row>
    <row r="170" customFormat="false" ht="13.2" hidden="false" customHeight="false" outlineLevel="0" collapsed="false">
      <c r="A170" s="17" t="n">
        <v>33</v>
      </c>
      <c r="B170" s="13" t="n">
        <f aca="false">Q74</f>
        <v>-445513.909795808</v>
      </c>
      <c r="C170" s="13" t="n">
        <f aca="false">Q122</f>
        <v>-510535.931334071</v>
      </c>
      <c r="D170" s="13" t="n">
        <f aca="false">B170-B169</f>
        <v>-93749.1076030145</v>
      </c>
      <c r="E170" s="13" t="n">
        <f aca="false">C170-C169</f>
        <v>-118659.356188173</v>
      </c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</row>
    <row r="171" customFormat="false" ht="13.2" hidden="false" customHeight="false" outlineLevel="0" collapsed="false">
      <c r="A171" s="17" t="n">
        <v>34</v>
      </c>
      <c r="B171" s="13" t="n">
        <f aca="false">Q75</f>
        <v>-542047.025073</v>
      </c>
      <c r="C171" s="13" t="n">
        <f aca="false">Q123</f>
        <v>-633882.486041421</v>
      </c>
      <c r="D171" s="13" t="n">
        <f aca="false">B171-B170</f>
        <v>-96533.1152771919</v>
      </c>
      <c r="E171" s="13" t="n">
        <f aca="false">C171-C170</f>
        <v>-123346.55470735</v>
      </c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</row>
    <row r="172" customFormat="false" ht="13.2" hidden="false" customHeight="false" outlineLevel="0" collapsed="false">
      <c r="A172" s="17" t="n">
        <v>35</v>
      </c>
      <c r="B172" s="13" t="n">
        <f aca="false">Q76</f>
        <v>-641447.037578996</v>
      </c>
      <c r="C172" s="13" t="n">
        <f aca="false">Q124</f>
        <v>-762096.730391307</v>
      </c>
      <c r="D172" s="13" t="n">
        <f aca="false">B172-B171</f>
        <v>-99400.0125059962</v>
      </c>
      <c r="E172" s="13" t="n">
        <f aca="false">C172-C171</f>
        <v>-128214.244349885</v>
      </c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</row>
    <row r="173" customFormat="false" ht="13.2" hidden="false" customHeight="false" outlineLevel="0" collapsed="false">
      <c r="A173" s="17" t="n">
        <v>36</v>
      </c>
      <c r="B173" s="13" t="n">
        <f aca="false">Q77</f>
        <v>-743799.468827717</v>
      </c>
      <c r="C173" s="13" t="n">
        <f aca="false">Q125</f>
        <v>-895366.269562024</v>
      </c>
      <c r="D173" s="13" t="n">
        <f aca="false">B173-B172</f>
        <v>-102352.431248721</v>
      </c>
      <c r="E173" s="13" t="n">
        <f aca="false">C173-C172</f>
        <v>-133269.539170717</v>
      </c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</row>
    <row r="174" customFormat="false" ht="13.2" hidden="false" customHeight="false" outlineLevel="0" collapsed="false">
      <c r="A174" s="17" t="n">
        <v>37</v>
      </c>
      <c r="B174" s="13" t="n">
        <f aca="false">Q78</f>
        <v>-849192.562959968</v>
      </c>
      <c r="C174" s="13" t="n">
        <f aca="false">Q126</f>
        <v>-1033886.11149655</v>
      </c>
      <c r="D174" s="13" t="n">
        <f aca="false">B174-B173</f>
        <v>-105393.094132251</v>
      </c>
      <c r="E174" s="13" t="n">
        <f aca="false">C174-C173</f>
        <v>-138519.841934525</v>
      </c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</row>
    <row r="175" customFormat="false" ht="13.2" hidden="false" customHeight="false" outlineLevel="0" collapsed="false">
      <c r="A175" s="17" t="n">
        <v>38</v>
      </c>
      <c r="B175" s="13" t="n">
        <f aca="false">Q79</f>
        <v>-957717.380794911</v>
      </c>
      <c r="C175" s="13" t="n">
        <f aca="false">Q127</f>
        <v>-1177858.96770238</v>
      </c>
      <c r="D175" s="13" t="n">
        <f aca="false">B175-B174</f>
        <v>-108524.817834943</v>
      </c>
      <c r="E175" s="13" t="n">
        <f aca="false">C175-C174</f>
        <v>-143972.856205828</v>
      </c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</row>
    <row r="176" customFormat="false" ht="13.2" hidden="false" customHeight="false" outlineLevel="0" collapsed="false">
      <c r="A176" s="17" t="n">
        <v>39</v>
      </c>
      <c r="B176" s="13" t="n">
        <f aca="false">Q80</f>
        <v>-1069467.89740029</v>
      </c>
      <c r="C176" s="13" t="n">
        <f aca="false">Q128</f>
        <v>-1327495.56666388</v>
      </c>
      <c r="D176" s="13" t="n">
        <f aca="false">B176-B175</f>
        <v>-111750.51660538</v>
      </c>
      <c r="E176" s="13" t="n">
        <f aca="false">C176-C175</f>
        <v>-149636.598961507</v>
      </c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</row>
    <row r="177" customFormat="false" ht="13.2" hidden="false" customHeight="false" outlineLevel="0" collapsed="false">
      <c r="A177" s="17" t="n">
        <v>40</v>
      </c>
      <c r="B177" s="13" t="n">
        <f aca="false">Q81</f>
        <v>-1184541.10332194</v>
      </c>
      <c r="C177" s="13" t="n">
        <f aca="false">Q129</f>
        <v>-1483014.98041287</v>
      </c>
      <c r="D177" s="13" t="n">
        <f aca="false">B177-B176</f>
        <v>-115073.205921645</v>
      </c>
      <c r="E177" s="13" t="n">
        <f aca="false">C177-C176</f>
        <v>-155519.413748984</v>
      </c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</row>
    <row r="178" customFormat="false" ht="13.2" hidden="false" customHeight="false" outlineLevel="0" collapsed="false">
      <c r="A178" s="17" t="n">
        <v>41</v>
      </c>
      <c r="B178" s="13" t="n">
        <f aca="false">Q82</f>
        <v>-1303037.10961891</v>
      </c>
      <c r="C178" s="13" t="n">
        <f aca="false">Q130</f>
        <v>-1644644.96482724</v>
      </c>
      <c r="D178" s="13" t="n">
        <f aca="false">B178-B177</f>
        <v>-118496.006296974</v>
      </c>
      <c r="E178" s="13" t="n">
        <f aca="false">C178-C177</f>
        <v>-161629.984414368</v>
      </c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</row>
    <row r="179" customFormat="false" ht="13.2" hidden="false" customHeight="false" outlineLevel="0" collapsed="false">
      <c r="A179" s="17" t="n">
        <v>42</v>
      </c>
      <c r="B179" s="13" t="n">
        <f aca="false">Q83</f>
        <v>-1425059.25685686</v>
      </c>
      <c r="C179" s="13" t="n">
        <f aca="false">Q131</f>
        <v>-1812622.31425324</v>
      </c>
      <c r="D179" s="13" t="n">
        <f aca="false">B179-B178</f>
        <v>-122022.147237947</v>
      </c>
      <c r="E179" s="13" t="n">
        <f aca="false">C179-C178</f>
        <v>-167977.349425999</v>
      </c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</row>
    <row r="180" customFormat="false" ht="13.2" hidden="false" customHeight="false" outlineLevel="0" collapsed="false">
      <c r="A180" s="17" t="n">
        <v>43</v>
      </c>
      <c r="B180" s="13" t="n">
        <f aca="false">Q84</f>
        <v>-1550714.22821844</v>
      </c>
      <c r="C180" s="13" t="n">
        <f aca="false">Q132</f>
        <v>-1987193.2310732</v>
      </c>
      <c r="D180" s="13" t="n">
        <f aca="false">B180-B179</f>
        <v>-125654.971361582</v>
      </c>
      <c r="E180" s="13" t="n">
        <f aca="false">C180-C179</f>
        <v>-174570.916819963</v>
      </c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</row>
    <row r="181" customFormat="false" ht="13.2" hidden="false" customHeight="false" outlineLevel="0" collapsed="false">
      <c r="A181" s="17" t="n">
        <v>44</v>
      </c>
      <c r="B181" s="13" t="n">
        <f aca="false">Q85</f>
        <v>-1680112.16689646</v>
      </c>
      <c r="C181" s="13" t="n">
        <f aca="false">Q133</f>
        <v>-2168613.71086858</v>
      </c>
      <c r="D181" s="13" t="n">
        <f aca="false">B181-B180</f>
        <v>-129397.938678024</v>
      </c>
      <c r="E181" s="13" t="n">
        <f aca="false">C181-C180</f>
        <v>-181420.479795383</v>
      </c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</row>
    <row r="182" customFormat="false" ht="13.2" hidden="false" customHeight="false" outlineLevel="0" collapsed="false">
      <c r="A182" s="17" t="n">
        <v>45</v>
      </c>
      <c r="B182" s="13" t="n">
        <f aca="false">Q86</f>
        <v>-1813366.79794225</v>
      </c>
      <c r="C182" s="13" t="n">
        <f aca="false">Q134</f>
        <v>-2357149.94385715</v>
      </c>
      <c r="D182" s="13" t="n">
        <f aca="false">B182-B181</f>
        <v>-133254.631045786</v>
      </c>
      <c r="E182" s="13" t="n">
        <f aca="false">C182-C181</f>
        <v>-188536.232988565</v>
      </c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</row>
    <row r="188" customFormat="false" ht="12.8" hidden="false" customHeight="false" outlineLevel="0" collapsed="false">
      <c r="B188" s="1"/>
    </row>
    <row r="190" customFormat="false" ht="12.8" hidden="false" customHeight="false" outlineLevel="0" collapsed="false">
      <c r="B190" s="2" t="s">
        <v>37</v>
      </c>
      <c r="C190" s="24" t="s">
        <v>38</v>
      </c>
      <c r="D190" s="24" t="s">
        <v>39</v>
      </c>
      <c r="E190" s="24" t="s">
        <v>40</v>
      </c>
      <c r="F190" s="24" t="s">
        <v>41</v>
      </c>
    </row>
    <row r="191" customFormat="false" ht="12.8" hidden="false" customHeight="false" outlineLevel="0" collapsed="false">
      <c r="B191" s="2" t="s">
        <v>42</v>
      </c>
      <c r="C191" s="25" t="n">
        <v>12336</v>
      </c>
      <c r="D191" s="26"/>
      <c r="E191" s="26"/>
    </row>
    <row r="192" customFormat="false" ht="12.8" hidden="false" customHeight="false" outlineLevel="0" collapsed="false">
      <c r="B192" s="2" t="s">
        <v>43</v>
      </c>
      <c r="C192" s="25" t="n">
        <v>17779</v>
      </c>
      <c r="D192" s="26" t="n">
        <v>915.86</v>
      </c>
      <c r="E192" s="26" t="n">
        <v>1400</v>
      </c>
    </row>
    <row r="193" customFormat="false" ht="12.8" hidden="false" customHeight="false" outlineLevel="0" collapsed="false">
      <c r="B193" s="2" t="s">
        <v>44</v>
      </c>
      <c r="C193" s="25" t="n">
        <v>69798</v>
      </c>
      <c r="D193" s="26" t="n">
        <v>173.3</v>
      </c>
      <c r="E193" s="26" t="n">
        <v>2397</v>
      </c>
      <c r="F193" s="26" t="n">
        <v>1033.35</v>
      </c>
    </row>
    <row r="194" customFormat="false" ht="12.8" hidden="false" customHeight="false" outlineLevel="0" collapsed="false">
      <c r="B194" s="2" t="s">
        <v>45</v>
      </c>
      <c r="C194" s="25" t="n">
        <v>277825</v>
      </c>
      <c r="D194" s="26"/>
      <c r="E194" s="26" t="n">
        <v>11123.34</v>
      </c>
    </row>
    <row r="195" customFormat="false" ht="12.8" hidden="false" customHeight="false" outlineLevel="0" collapsed="false">
      <c r="B195" s="2" t="s">
        <v>46</v>
      </c>
      <c r="C195" s="25"/>
      <c r="D195" s="26"/>
      <c r="E195" s="26" t="n">
        <v>19458.09</v>
      </c>
    </row>
    <row r="197" customFormat="false" ht="12.8" hidden="false" customHeight="false" outlineLevel="0" collapsed="false"/>
  </sheetData>
  <mergeCells count="2">
    <mergeCell ref="B137:C137"/>
    <mergeCell ref="D137:E137"/>
  </mergeCells>
  <printOptions headings="false" gridLines="false" gridLinesSet="true" horizontalCentered="false" verticalCentered="false"/>
  <pageMargins left="0.747916666666667" right="0.747916666666667" top="0.590277777777778" bottom="0.590277777777778" header="0.511811023622047" footer="0.511811023622047"/>
  <pageSetup paperSize="9" scale="100" fitToWidth="1" fitToHeight="8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27" width="16.95"/>
    <col collapsed="false" customWidth="true" hidden="false" outlineLevel="0" max="2" min="2" style="27" width="69.09"/>
    <col collapsed="false" customWidth="false" hidden="false" outlineLevel="0" max="1024" min="3" style="27" width="11.52"/>
  </cols>
  <sheetData>
    <row r="1" customFormat="false" ht="15.65" hidden="false" customHeight="true" outlineLevel="0" collapsed="false">
      <c r="A1" s="27" t="s">
        <v>47</v>
      </c>
      <c r="B1" s="28" t="s">
        <v>48</v>
      </c>
    </row>
    <row r="2" customFormat="false" ht="15.65" hidden="false" customHeight="true" outlineLevel="0" collapsed="false">
      <c r="B2" s="29"/>
    </row>
    <row r="3" customFormat="false" ht="15.65" hidden="false" customHeight="true" outlineLevel="0" collapsed="false">
      <c r="A3" s="27" t="s">
        <v>49</v>
      </c>
      <c r="B3" s="29" t="s">
        <v>50</v>
      </c>
    </row>
    <row r="5" customFormat="false" ht="12.8" hidden="false" customHeight="false" outlineLevel="0" collapsed="false">
      <c r="A5" s="27" t="s">
        <v>51</v>
      </c>
      <c r="B5" s="27" t="s">
        <v>52</v>
      </c>
    </row>
    <row r="6" customFormat="false" ht="12.8" hidden="false" customHeight="false" outlineLevel="0" collapsed="false">
      <c r="A6" s="27" t="s">
        <v>53</v>
      </c>
      <c r="B6" s="27" t="s">
        <v>54</v>
      </c>
    </row>
    <row r="7" customFormat="false" ht="12.8" hidden="false" customHeight="false" outlineLevel="0" collapsed="false">
      <c r="A7" s="27" t="s">
        <v>55</v>
      </c>
      <c r="B7" s="27" t="s">
        <v>56</v>
      </c>
    </row>
    <row r="9" customFormat="false" ht="12.8" hidden="false" customHeight="false" outlineLevel="0" collapsed="false">
      <c r="A9" s="1"/>
      <c r="B9" s="1"/>
    </row>
  </sheetData>
  <hyperlinks>
    <hyperlink ref="B1" r:id="rId1" display="https://www.lohn-info.de/lohnsteuerzahlen.html "/>
    <hyperlink ref="B3" r:id="rId2" display="https://de.wikipedia.org/wiki/Beitragsbemessungsgrenze 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Roman,Standard"&amp;12&amp;A</oddHeader>
    <oddFooter>&amp;C&amp;"Times New Roman,Standard"&amp;12Page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X19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43359375" defaultRowHeight="13.2" zeroHeight="false" outlineLevelRow="0" outlineLevelCol="0"/>
  <cols>
    <col collapsed="false" customWidth="true" hidden="false" outlineLevel="0" max="1" min="1" style="1" width="32.53"/>
    <col collapsed="false" customWidth="true" hidden="false" outlineLevel="0" max="2" min="2" style="2" width="12.69"/>
    <col collapsed="false" customWidth="true" hidden="false" outlineLevel="0" max="3" min="3" style="1" width="12.69"/>
    <col collapsed="false" customWidth="true" hidden="false" outlineLevel="0" max="18" min="18" style="1" width="12.42"/>
  </cols>
  <sheetData>
    <row r="1" customFormat="false" ht="13.2" hidden="false" customHeight="false" outlineLevel="0" collapsed="false">
      <c r="B1" s="3" t="s">
        <v>0</v>
      </c>
      <c r="C1" s="3" t="s">
        <v>1</v>
      </c>
    </row>
    <row r="2" customFormat="false" ht="14.65" hidden="false" customHeight="false" outlineLevel="0" collapsed="false">
      <c r="A2" s="1" t="s">
        <v>2</v>
      </c>
      <c r="B2" s="4" t="n">
        <v>999999</v>
      </c>
      <c r="C2" s="4" t="n">
        <v>999999</v>
      </c>
    </row>
    <row r="3" customFormat="false" ht="14.65" hidden="false" customHeight="false" outlineLevel="0" collapsed="false">
      <c r="A3" s="1" t="s">
        <v>3</v>
      </c>
      <c r="B3" s="5" t="n">
        <v>0.0555</v>
      </c>
      <c r="C3" s="5" t="n">
        <v>0.0444</v>
      </c>
    </row>
    <row r="4" customFormat="false" ht="4.5" hidden="false" customHeight="true" outlineLevel="0" collapsed="false">
      <c r="B4" s="6"/>
      <c r="C4" s="6"/>
    </row>
    <row r="5" customFormat="false" ht="14.65" hidden="false" customHeight="false" outlineLevel="0" collapsed="false">
      <c r="A5" s="1" t="s">
        <v>4</v>
      </c>
      <c r="B5" s="4" t="n">
        <v>3333</v>
      </c>
      <c r="C5" s="4" t="n">
        <v>2222</v>
      </c>
    </row>
    <row r="6" customFormat="false" ht="14.65" hidden="false" customHeight="false" outlineLevel="0" collapsed="false">
      <c r="A6" s="1" t="s">
        <v>5</v>
      </c>
      <c r="B6" s="7" t="n">
        <v>11</v>
      </c>
      <c r="C6" s="7" t="n">
        <v>1</v>
      </c>
    </row>
    <row r="7" customFormat="false" ht="14.65" hidden="false" customHeight="false" outlineLevel="0" collapsed="false">
      <c r="A7" s="1" t="s">
        <v>6</v>
      </c>
      <c r="B7" s="5" t="n">
        <v>0.01</v>
      </c>
      <c r="C7" s="5" t="n">
        <v>0.005</v>
      </c>
    </row>
    <row r="8" customFormat="false" ht="14.65" hidden="false" customHeight="false" outlineLevel="0" collapsed="false">
      <c r="A8" s="1" t="s">
        <v>7</v>
      </c>
      <c r="B8" s="5" t="n">
        <v>1</v>
      </c>
      <c r="C8" s="5" t="n">
        <v>1</v>
      </c>
    </row>
    <row r="9" customFormat="false" ht="4.5" hidden="false" customHeight="true" outlineLevel="0" collapsed="false">
      <c r="B9" s="6"/>
      <c r="C9" s="6"/>
    </row>
    <row r="10" customFormat="false" ht="14.65" hidden="false" customHeight="false" outlineLevel="0" collapsed="false">
      <c r="A10" s="1" t="s">
        <v>8</v>
      </c>
      <c r="B10" s="4" t="n">
        <v>4444</v>
      </c>
      <c r="C10" s="4" t="n">
        <v>1111</v>
      </c>
    </row>
    <row r="11" customFormat="false" ht="14.65" hidden="false" customHeight="false" outlineLevel="0" collapsed="false">
      <c r="A11" s="1" t="s">
        <v>5</v>
      </c>
      <c r="B11" s="7" t="n">
        <v>22</v>
      </c>
      <c r="C11" s="7" t="n">
        <v>33</v>
      </c>
    </row>
    <row r="12" customFormat="false" ht="14.65" hidden="false" customHeight="false" outlineLevel="0" collapsed="false">
      <c r="A12" s="1" t="s">
        <v>6</v>
      </c>
      <c r="B12" s="5" t="n">
        <v>0.01</v>
      </c>
      <c r="C12" s="5" t="n">
        <v>0.005</v>
      </c>
    </row>
    <row r="13" customFormat="false" ht="14.65" hidden="false" customHeight="false" outlineLevel="0" collapsed="false">
      <c r="A13" s="1" t="s">
        <v>7</v>
      </c>
      <c r="B13" s="5" t="n">
        <v>1</v>
      </c>
      <c r="C13" s="5" t="n">
        <v>1</v>
      </c>
    </row>
    <row r="14" customFormat="false" ht="4.5" hidden="false" customHeight="true" outlineLevel="0" collapsed="false">
      <c r="B14" s="6"/>
      <c r="C14" s="6"/>
    </row>
    <row r="15" customFormat="false" ht="14.65" hidden="false" customHeight="false" outlineLevel="0" collapsed="false">
      <c r="A15" s="1" t="s">
        <v>9</v>
      </c>
      <c r="B15" s="8" t="n">
        <v>1111</v>
      </c>
      <c r="C15" s="8" t="n">
        <v>777</v>
      </c>
    </row>
    <row r="16" customFormat="false" ht="14.65" hidden="false" customHeight="false" outlineLevel="0" collapsed="false">
      <c r="A16" s="1" t="s">
        <v>5</v>
      </c>
      <c r="B16" s="7" t="n">
        <v>22</v>
      </c>
      <c r="C16" s="7" t="n">
        <v>5</v>
      </c>
    </row>
    <row r="17" customFormat="false" ht="14.65" hidden="false" customHeight="false" outlineLevel="0" collapsed="false">
      <c r="A17" s="9" t="s">
        <v>6</v>
      </c>
      <c r="B17" s="5" t="n">
        <v>0</v>
      </c>
      <c r="C17" s="5" t="n">
        <v>0</v>
      </c>
    </row>
    <row r="18" customFormat="false" ht="14.65" hidden="false" customHeight="false" outlineLevel="0" collapsed="false">
      <c r="A18" s="9" t="s">
        <v>7</v>
      </c>
      <c r="B18" s="5" t="n">
        <v>1</v>
      </c>
      <c r="C18" s="5" t="n">
        <v>0.91</v>
      </c>
    </row>
    <row r="19" customFormat="false" ht="4.5" hidden="false" customHeight="true" outlineLevel="0" collapsed="false">
      <c r="B19" s="6"/>
      <c r="C19" s="6"/>
    </row>
    <row r="20" customFormat="false" ht="14.65" hidden="false" customHeight="false" outlineLevel="0" collapsed="false">
      <c r="A20" s="1" t="s">
        <v>10</v>
      </c>
      <c r="B20" s="8" t="n">
        <v>999</v>
      </c>
      <c r="C20" s="8" t="n">
        <v>2222</v>
      </c>
    </row>
    <row r="21" customFormat="false" ht="14.65" hidden="false" customHeight="false" outlineLevel="0" collapsed="false">
      <c r="A21" s="1" t="s">
        <v>5</v>
      </c>
      <c r="B21" s="7" t="n">
        <v>11</v>
      </c>
      <c r="C21" s="7" t="n">
        <v>10</v>
      </c>
    </row>
    <row r="22" customFormat="false" ht="14.65" hidden="false" customHeight="false" outlineLevel="0" collapsed="false">
      <c r="A22" s="9" t="s">
        <v>6</v>
      </c>
      <c r="B22" s="5" t="n">
        <v>0</v>
      </c>
      <c r="C22" s="5" t="n">
        <v>0</v>
      </c>
    </row>
    <row r="23" customFormat="false" ht="14.65" hidden="false" customHeight="false" outlineLevel="0" collapsed="false">
      <c r="A23" s="9" t="s">
        <v>7</v>
      </c>
      <c r="B23" s="5" t="n">
        <v>1</v>
      </c>
      <c r="C23" s="5" t="n">
        <v>0.91</v>
      </c>
    </row>
    <row r="24" customFormat="false" ht="4.5" hidden="false" customHeight="true" outlineLevel="0" collapsed="false">
      <c r="B24" s="6"/>
      <c r="C24" s="6"/>
    </row>
    <row r="25" customFormat="false" ht="14.65" hidden="false" customHeight="false" outlineLevel="0" collapsed="false">
      <c r="A25" s="1" t="s">
        <v>11</v>
      </c>
      <c r="B25" s="4" t="n">
        <v>3333</v>
      </c>
      <c r="C25" s="4" t="n">
        <v>4444</v>
      </c>
    </row>
    <row r="26" customFormat="false" ht="14.65" hidden="false" customHeight="false" outlineLevel="0" collapsed="false">
      <c r="A26" s="1" t="s">
        <v>6</v>
      </c>
      <c r="B26" s="5" t="n">
        <v>0.045</v>
      </c>
      <c r="C26" s="5" t="n">
        <v>0.05</v>
      </c>
    </row>
    <row r="27" customFormat="false" ht="4.5" hidden="false" customHeight="true" outlineLevel="0" collapsed="false">
      <c r="B27" s="6"/>
      <c r="C27" s="6"/>
    </row>
    <row r="28" customFormat="false" ht="14.65" hidden="false" customHeight="false" outlineLevel="0" collapsed="false">
      <c r="A28" s="1" t="s">
        <v>12</v>
      </c>
      <c r="B28" s="5" t="n">
        <f aca="false">15.5%+2.55%</f>
        <v>0.1805</v>
      </c>
      <c r="C28" s="5" t="n">
        <v>0</v>
      </c>
      <c r="D28" s="6"/>
      <c r="E28" s="6"/>
      <c r="F28" s="6"/>
      <c r="G28" s="6"/>
    </row>
    <row r="29" customFormat="false" ht="14.65" hidden="false" customHeight="false" outlineLevel="0" collapsed="false">
      <c r="A29" s="1" t="s">
        <v>6</v>
      </c>
      <c r="B29" s="5" t="n">
        <v>0.01</v>
      </c>
      <c r="C29" s="5" t="n">
        <v>0</v>
      </c>
    </row>
    <row r="30" customFormat="false" ht="14.65" hidden="false" customHeight="false" outlineLevel="0" collapsed="false">
      <c r="A30" s="1" t="s">
        <v>13</v>
      </c>
      <c r="B30" s="4" t="n">
        <v>4425</v>
      </c>
      <c r="C30" s="4" t="n">
        <v>4425</v>
      </c>
    </row>
    <row r="31" customFormat="false" ht="14.65" hidden="false" customHeight="false" outlineLevel="0" collapsed="false">
      <c r="A31" s="1" t="s">
        <v>6</v>
      </c>
      <c r="B31" s="5" t="n">
        <v>0.01</v>
      </c>
      <c r="C31" s="5" t="n">
        <v>0.01</v>
      </c>
    </row>
    <row r="32" customFormat="false" ht="4.5" hidden="false" customHeight="true" outlineLevel="0" collapsed="false">
      <c r="B32" s="6"/>
      <c r="C32" s="6"/>
    </row>
    <row r="33" customFormat="false" ht="14.65" hidden="false" customHeight="false" outlineLevel="0" collapsed="false">
      <c r="A33" s="9" t="s">
        <v>14</v>
      </c>
      <c r="B33" s="5" t="n">
        <v>0.09</v>
      </c>
      <c r="C33" s="5" t="n">
        <v>0</v>
      </c>
    </row>
    <row r="34" customFormat="false" ht="14.65" hidden="false" customHeight="false" outlineLevel="0" collapsed="false">
      <c r="A34" s="9" t="s">
        <v>15</v>
      </c>
      <c r="B34" s="7" t="n">
        <v>1</v>
      </c>
      <c r="C34" s="7" t="n">
        <v>1</v>
      </c>
    </row>
    <row r="35" customFormat="false" ht="14.65" hidden="false" customHeight="false" outlineLevel="0" collapsed="false">
      <c r="B35" s="6"/>
      <c r="C35" s="6"/>
    </row>
    <row r="36" customFormat="false" ht="14.65" hidden="false" customHeight="false" outlineLevel="0" collapsed="false">
      <c r="A36" s="10" t="s">
        <v>16</v>
      </c>
      <c r="B36" s="11" t="n">
        <v>3333</v>
      </c>
      <c r="C36" s="11" t="n">
        <v>2888</v>
      </c>
      <c r="D36" s="12" t="n">
        <f aca="false">(B36+C36)/2</f>
        <v>3110.5</v>
      </c>
      <c r="E36" s="12"/>
      <c r="F36" s="12"/>
      <c r="G36" s="12"/>
    </row>
    <row r="37" customFormat="false" ht="14.65" hidden="false" customHeight="false" outlineLevel="0" collapsed="false">
      <c r="A37" s="1" t="s">
        <v>17</v>
      </c>
      <c r="B37" s="5" t="n">
        <v>0.025</v>
      </c>
      <c r="C37" s="5" t="n">
        <v>0.035</v>
      </c>
    </row>
    <row r="38" customFormat="false" ht="13.2" hidden="false" customHeight="false" outlineLevel="0" collapsed="false">
      <c r="B38" s="6"/>
      <c r="C38" s="6"/>
    </row>
    <row r="39" customFormat="false" ht="13.2" hidden="false" customHeight="false" outlineLevel="0" collapsed="false">
      <c r="B39" s="6"/>
      <c r="C39" s="6"/>
      <c r="D39" s="13"/>
      <c r="E39" s="14"/>
    </row>
    <row r="40" customFormat="false" ht="13.2" hidden="false" customHeight="false" outlineLevel="0" collapsed="false">
      <c r="A40" s="2"/>
      <c r="B40" s="22"/>
      <c r="C40" s="22"/>
      <c r="D40" s="22"/>
      <c r="E40" s="22"/>
      <c r="F40" s="22"/>
      <c r="G40" s="22"/>
    </row>
    <row r="41" customFormat="false" ht="13.2" hidden="false" customHeight="false" outlineLevel="0" collapsed="false">
      <c r="A41" s="10" t="s">
        <v>18</v>
      </c>
      <c r="B41" s="16" t="s">
        <v>19</v>
      </c>
      <c r="C41" s="16" t="s">
        <v>20</v>
      </c>
      <c r="D41" s="16" t="s">
        <v>21</v>
      </c>
      <c r="E41" s="16" t="s">
        <v>22</v>
      </c>
      <c r="F41" s="16" t="s">
        <v>23</v>
      </c>
      <c r="G41" s="16" t="s">
        <v>24</v>
      </c>
      <c r="H41" s="16" t="s">
        <v>25</v>
      </c>
      <c r="I41" s="16" t="s">
        <v>26</v>
      </c>
      <c r="J41" s="16" t="s">
        <v>27</v>
      </c>
      <c r="K41" s="16" t="s">
        <v>28</v>
      </c>
      <c r="L41" s="16" t="s">
        <v>29</v>
      </c>
      <c r="M41" s="16" t="s">
        <v>30</v>
      </c>
      <c r="N41" s="16" t="s">
        <v>31</v>
      </c>
      <c r="O41" s="16" t="s">
        <v>32</v>
      </c>
      <c r="P41" s="16" t="s">
        <v>33</v>
      </c>
      <c r="Q41" s="16" t="s">
        <v>34</v>
      </c>
      <c r="R41" s="16"/>
      <c r="S41" s="16"/>
    </row>
    <row r="42" customFormat="false" ht="12.8" hidden="false" customHeight="false" outlineLevel="0" collapsed="false">
      <c r="A42" s="17" t="n">
        <v>1</v>
      </c>
      <c r="B42" s="13" t="n">
        <f aca="false">$B$2</f>
        <v>999999</v>
      </c>
      <c r="C42" s="13" t="n">
        <f aca="false">IF((B42-(P42/2))*$B$3&gt;0,(B42-(P42/2))*$B$3,0)</f>
        <v>54390.0555</v>
      </c>
      <c r="D42" s="13" t="n">
        <f aca="false">IF($A42&gt;=B6,B5,0)</f>
        <v>0</v>
      </c>
      <c r="E42" s="13" t="n">
        <f aca="false">IF($A42&gt;=B11,B10,0)</f>
        <v>0</v>
      </c>
      <c r="F42" s="13" t="n">
        <f aca="false">IF($A42&gt;=B16,B15,0)</f>
        <v>0</v>
      </c>
      <c r="G42" s="13" t="n">
        <f aca="false">IF($A42&gt;=B21,B20,0)</f>
        <v>0</v>
      </c>
      <c r="H42" s="13" t="n">
        <f aca="false">$B$25</f>
        <v>3333</v>
      </c>
      <c r="I42" s="13" t="n">
        <f aca="false">MIN(((C42+D42+E42+F42+G42)*$B$28),($B$30*$B$28)*12*$B$34)</f>
        <v>9584.55</v>
      </c>
      <c r="J42" s="18" t="n">
        <f aca="false">MAX((MAX((C42-(801*$B$34)),0))+(D42*$B$8)+(E42*$B$13)+(F42*$B$18)+(G42*$B$23)-H42-I42,0)</f>
        <v>40671.5055</v>
      </c>
      <c r="K42" s="23" t="n">
        <f aca="false">IF($B$34=1,MAX(ROUNDDOWN(IF($J42&lt;=$C$192,(((($J42-$C$191)/10000)*$D$192)+$E$192)*(($J42-$C$191)/10000),IF($J42&lt;=$C$193,(((($J42-$C$192)/10000)*$D$193)+$E$193)*(($J42-$C$192)/10000)+$F$193,IF($J42&lt;=$C$194,$J42*0.42-$E$194,$J42*0.45-$E$195))),0),0),0)</f>
        <v>8909</v>
      </c>
      <c r="L42" s="23" t="n">
        <f aca="false">IF($B$34=2,MAX(ROUNDDOWN(IF(($J42/2)&lt;=$C$192,((((($J42/2)-$C$191)/10000)*$D$192)+$E$192)*((($J42/2)-$C$191)/10000),IF(($J42/2)&lt;=$C$193,((((($J42/2)-$C$192)/10000)*$D$193)+$E$193)*((($J42/2)-$C$192)/10000)+$F$193,IF(($J42/2)&lt;=$C$194,($J42/2)*0.42-$E$194,($J42/2)*0.45-$E$195))),0),0),0)*$B$34</f>
        <v>0</v>
      </c>
      <c r="M42" s="13" t="n">
        <f aca="false">K42+L42</f>
        <v>8909</v>
      </c>
      <c r="N42" s="13" t="n">
        <f aca="false">IF($B$34=2,IF(M42&gt;1944,M42*0.055,0),IF(M42&gt;972,M42*0.055,0))</f>
        <v>489.995</v>
      </c>
      <c r="O42" s="13" t="n">
        <f aca="false">M42*$B$33</f>
        <v>801.81</v>
      </c>
      <c r="P42" s="13" t="n">
        <f aca="false">B36*12</f>
        <v>39996</v>
      </c>
      <c r="Q42" s="13" t="n">
        <f aca="false">B42+C42+D42+E42+F42+G42-H42-I42-M42-N42-O42-P42</f>
        <v>991274.7005</v>
      </c>
      <c r="R42" s="16"/>
      <c r="S42" s="16"/>
      <c r="T42" s="13"/>
      <c r="U42" s="13"/>
      <c r="V42" s="13"/>
      <c r="W42" s="13"/>
    </row>
    <row r="43" customFormat="false" ht="12.8" hidden="false" customHeight="false" outlineLevel="0" collapsed="false">
      <c r="A43" s="17" t="n">
        <v>2</v>
      </c>
      <c r="B43" s="13" t="n">
        <f aca="false">Q42</f>
        <v>991274.7005</v>
      </c>
      <c r="C43" s="13" t="n">
        <f aca="false">IF((B43-(P43/2))*$B$3&gt;0,(B43-(P43/2))*$B$3,0)</f>
        <v>53878.10965275</v>
      </c>
      <c r="D43" s="13" t="n">
        <f aca="false">IF(D42&gt;0,D42*(1+$B$7),IF(A43=$B$6,$B$5,0))</f>
        <v>0</v>
      </c>
      <c r="E43" s="13" t="n">
        <f aca="false">IF(E42&gt;0,E42*(1+$B$12),IF(A43=$B$11,$B$10,0))</f>
        <v>0</v>
      </c>
      <c r="F43" s="13" t="n">
        <f aca="false">IF(F42&gt;0,F42*(1+$B$17),IF(A43=$B$16,$B$15,0))</f>
        <v>0</v>
      </c>
      <c r="G43" s="13" t="n">
        <f aca="false">IF(G42&gt;0,G42*(1+$B$22),IF(A43=$B$21,$B$20,0))</f>
        <v>0</v>
      </c>
      <c r="H43" s="13" t="n">
        <f aca="false">H42*(1+$B$26)</f>
        <v>3482.985</v>
      </c>
      <c r="I43" s="13" t="n">
        <f aca="false">MIN(((C43+D43+E43+F43+G43)*$B$28*POWER((1+$B$29),A42)),($B$30*$B$28)*12*$B$34*POWER((1+$B$31),A42))</f>
        <v>9680.3955</v>
      </c>
      <c r="J43" s="18" t="n">
        <f aca="false">MAX((MAX((C43-(801*$B$34)),0))+(D43*$B$8)+(E43*$B$13)+(F43*$B$18)+(G43*$B$23)-H43-I43-O42,0)</f>
        <v>39111.91915275</v>
      </c>
      <c r="K43" s="23" t="n">
        <f aca="false">IF($B$34=1,MAX(ROUNDDOWN(IF($J43&lt;=$C$192,(((($J43-$C$191)/10000)*$D$192)+$E$192)*(($J43-$C$191)/10000),IF($J43&lt;=$C$193,(((($J43-$C$192)/10000)*$D$193)+$E$193)*(($J43-$C$192)/10000)+$F$193,IF($J43&lt;=$C$194,$J43*0.42-$E$194,$J43*0.45-$E$195))),0),0),0)</f>
        <v>8357</v>
      </c>
      <c r="L43" s="23" t="n">
        <f aca="false">IF($B$34=2,MAX(ROUNDDOWN(IF(($J43/2)&lt;=$C$192,((((($J43/2)-$C$191)/10000)*$D$192)+$E$192)*((($J43/2)-$C$191)/10000),IF(($J43/2)&lt;=$C$193,((((($J43/2)-$C$192)/10000)*$D$193)+$E$193)*((($J43/2)-$C$192)/10000)+$F$193,IF(($J43/2)&lt;=$C$194,($J43/2)*0.42-$E$194,($J43/2)*0.45-$E$195))),0),0),0)*$B$34</f>
        <v>0</v>
      </c>
      <c r="M43" s="13" t="n">
        <f aca="false">K43+L43</f>
        <v>8357</v>
      </c>
      <c r="N43" s="13" t="n">
        <f aca="false">IF($B$34=2,IF(M43&gt;1944,M43*0.055,0),IF(M43&gt;972,M43*0.055,0))</f>
        <v>459.635</v>
      </c>
      <c r="O43" s="13" t="n">
        <f aca="false">M43*$B$33</f>
        <v>752.13</v>
      </c>
      <c r="P43" s="13" t="n">
        <f aca="false">P42*(1+$B$37)</f>
        <v>40995.9</v>
      </c>
      <c r="Q43" s="13" t="n">
        <f aca="false">B43+C43+D43+E43+F43+G43-H43-I43-M43-N43-O43-P43</f>
        <v>981424.76465275</v>
      </c>
      <c r="R43" s="16"/>
      <c r="S43" s="16"/>
      <c r="T43" s="13"/>
      <c r="U43" s="13"/>
      <c r="V43" s="13"/>
      <c r="W43" s="13"/>
    </row>
    <row r="44" customFormat="false" ht="12.8" hidden="false" customHeight="false" outlineLevel="0" collapsed="false">
      <c r="A44" s="17" t="n">
        <v>3</v>
      </c>
      <c r="B44" s="13" t="n">
        <f aca="false">Q43</f>
        <v>981424.76465275</v>
      </c>
      <c r="C44" s="13" t="n">
        <f aca="false">IF((B44-(P44/2))*$B$3&gt;0,(B44-(P44/2))*$B$3,0)</f>
        <v>53302.9973076026</v>
      </c>
      <c r="D44" s="13" t="n">
        <f aca="false">IF(D43&gt;0,D43*(1+$B$7),IF(A44=$B$6,$B$5,0))</f>
        <v>0</v>
      </c>
      <c r="E44" s="13" t="n">
        <f aca="false">IF(E43&gt;0,E43*(1+$B$12),IF(A44=$B$11,$B$10,0))</f>
        <v>0</v>
      </c>
      <c r="F44" s="13" t="n">
        <f aca="false">IF(F43&gt;0,F43*(1+$B$17),IF(A44=$B$16,$B$15,0))</f>
        <v>0</v>
      </c>
      <c r="G44" s="13" t="n">
        <f aca="false">IF(G43&gt;0,G43*(1+$B$22),IF(A44=$B$21,$B$20,0))</f>
        <v>0</v>
      </c>
      <c r="H44" s="13" t="n">
        <f aca="false">H43*(1+$B$26)</f>
        <v>3639.719325</v>
      </c>
      <c r="I44" s="13" t="n">
        <f aca="false">MIN(((C44+D44+E44+F44+G44)*$B$28*POWER((1+$B$29),A43)),($B$30*$B$28)*12*$B$34*POWER((1+$B$31),A43))</f>
        <v>9777.199455</v>
      </c>
      <c r="J44" s="18" t="n">
        <f aca="false">MAX((MAX((C44-(801*$B$34)),0))+(D44*$B$8)+(E44*$B$13)+(F44*$B$18)+(G44*$B$23)-H44-I44-O43,0)</f>
        <v>38332.9485276026</v>
      </c>
      <c r="K44" s="23" t="n">
        <f aca="false">IF($B$34=1,MAX(ROUNDDOWN(IF($J44&lt;=$C$192,(((($J44-$C$191)/10000)*$D$192)+$E$192)*(($J44-$C$191)/10000),IF($J44&lt;=$C$193,(((($J44-$C$192)/10000)*$D$193)+$E$193)*(($J44-$C$192)/10000)+$F$193,IF($J44&lt;=$C$194,$J44*0.42-$E$194,$J44*0.45-$E$195))),0),0),0)</f>
        <v>8085</v>
      </c>
      <c r="L44" s="23" t="n">
        <f aca="false">IF($B$34=2,MAX(ROUNDDOWN(IF(($J44/2)&lt;=$C$192,((((($J44/2)-$C$191)/10000)*$D$192)+$E$192)*((($J44/2)-$C$191)/10000),IF(($J44/2)&lt;=$C$193,((((($J44/2)-$C$192)/10000)*$D$193)+$E$193)*((($J44/2)-$C$192)/10000)+$F$193,IF(($J44/2)&lt;=$C$194,($J44/2)*0.42-$E$194,($J44/2)*0.45-$E$195))),0),0),0)*$B$34</f>
        <v>0</v>
      </c>
      <c r="M44" s="13" t="n">
        <f aca="false">K44+L44</f>
        <v>8085</v>
      </c>
      <c r="N44" s="13" t="n">
        <f aca="false">IF($B$34=2,IF(M44&gt;1944,M44*0.055,0),IF(M44&gt;972,M44*0.055,0))</f>
        <v>444.675</v>
      </c>
      <c r="O44" s="13" t="n">
        <f aca="false">M44*$B$33</f>
        <v>727.65</v>
      </c>
      <c r="P44" s="13" t="n">
        <f aca="false">P43*(1+$B$37)</f>
        <v>42020.7975</v>
      </c>
      <c r="Q44" s="13" t="n">
        <f aca="false">B44+C44+D44+E44+F44+G44-H44-I44-M44-N44-O44-P44</f>
        <v>970032.720680353</v>
      </c>
      <c r="R44" s="16"/>
      <c r="S44" s="16"/>
      <c r="T44" s="13"/>
      <c r="U44" s="13"/>
      <c r="V44" s="13"/>
      <c r="W44" s="13"/>
    </row>
    <row r="45" customFormat="false" ht="12.8" hidden="false" customHeight="false" outlineLevel="0" collapsed="false">
      <c r="A45" s="17" t="n">
        <v>4</v>
      </c>
      <c r="B45" s="13" t="n">
        <f aca="false">Q44</f>
        <v>970032.720680353</v>
      </c>
      <c r="C45" s="13" t="n">
        <f aca="false">IF((B45-(P45/2))*$B$3&gt;0,(B45-(P45/2))*$B$3,0)</f>
        <v>52641.5869388689</v>
      </c>
      <c r="D45" s="13" t="n">
        <f aca="false">IF(D44&gt;0,D44*(1+$B$7),IF(A45=$B$6,$B$5,0))</f>
        <v>0</v>
      </c>
      <c r="E45" s="13" t="n">
        <f aca="false">IF(E44&gt;0,E44*(1+$B$12),IF(A45=$B$11,$B$10,0))</f>
        <v>0</v>
      </c>
      <c r="F45" s="13" t="n">
        <f aca="false">IF(F44&gt;0,F44*(1+$B$17),IF(A45=$B$16,$B$15,0))</f>
        <v>0</v>
      </c>
      <c r="G45" s="13" t="n">
        <f aca="false">IF(G44&gt;0,G44*(1+$B$22),IF(A45=$B$21,$B$20,0))</f>
        <v>0</v>
      </c>
      <c r="H45" s="13" t="n">
        <f aca="false">H44*(1+$B$26)</f>
        <v>3803.506694625</v>
      </c>
      <c r="I45" s="13" t="n">
        <f aca="false">MIN(((C45+D45+E45+F45+G45)*$B$28*POWER((1+$B$29),A44)),($B$30*$B$28)*12*$B$34*POWER((1+$B$31),A44))</f>
        <v>9789.720679479</v>
      </c>
      <c r="J45" s="18" t="n">
        <f aca="false">MAX((MAX((C45-(801*$B$34)),0))+(D45*$B$8)+(E45*$B$13)+(F45*$B$18)+(G45*$B$23)-H45-I45-O44,0)</f>
        <v>37519.7095647649</v>
      </c>
      <c r="K45" s="23" t="n">
        <f aca="false">IF($B$34=1,MAX(ROUNDDOWN(IF($J45&lt;=$C$192,(((($J45-$C$191)/10000)*$D$192)+$E$192)*(($J45-$C$191)/10000),IF($J45&lt;=$C$193,(((($J45-$C$192)/10000)*$D$193)+$E$193)*(($J45-$C$192)/10000)+$F$193,IF($J45&lt;=$C$194,$J45*0.42-$E$194,$J45*0.45-$E$195))),0),0),0)</f>
        <v>7805</v>
      </c>
      <c r="L45" s="23" t="n">
        <f aca="false">IF($B$34=2,MAX(ROUNDDOWN(IF(($J45/2)&lt;=$C$192,((((($J45/2)-$C$191)/10000)*$D$192)+$E$192)*((($J45/2)-$C$191)/10000),IF(($J45/2)&lt;=$C$193,((((($J45/2)-$C$192)/10000)*$D$193)+$E$193)*((($J45/2)-$C$192)/10000)+$F$193,IF(($J45/2)&lt;=$C$194,($J45/2)*0.42-$E$194,($J45/2)*0.45-$E$195))),0),0),0)*$B$34</f>
        <v>0</v>
      </c>
      <c r="M45" s="13" t="n">
        <f aca="false">K45+L45</f>
        <v>7805</v>
      </c>
      <c r="N45" s="13" t="n">
        <f aca="false">IF($B$34=2,IF(M45&gt;1944,M45*0.055,0),IF(M45&gt;972,M45*0.055,0))</f>
        <v>429.275</v>
      </c>
      <c r="O45" s="13" t="n">
        <f aca="false">M45*$B$33</f>
        <v>702.45</v>
      </c>
      <c r="P45" s="13" t="n">
        <f aca="false">P44*(1+$B$37)</f>
        <v>43071.3174375</v>
      </c>
      <c r="Q45" s="13" t="n">
        <f aca="false">B45+C45+D45+E45+F45+G45-H45-I45-M45-N45-O45-P45</f>
        <v>957073.037807618</v>
      </c>
      <c r="R45" s="16"/>
      <c r="S45" s="16"/>
      <c r="T45" s="13"/>
      <c r="U45" s="13"/>
      <c r="V45" s="13"/>
      <c r="W45" s="13"/>
    </row>
    <row r="46" customFormat="false" ht="12.8" hidden="false" customHeight="false" outlineLevel="0" collapsed="false">
      <c r="A46" s="17" t="n">
        <v>5</v>
      </c>
      <c r="B46" s="13" t="n">
        <f aca="false">Q45</f>
        <v>957073.037807618</v>
      </c>
      <c r="C46" s="13" t="n">
        <f aca="false">IF((B46-(P46/2))*$B$3&gt;0,(B46-(P46/2))*$B$3,0)</f>
        <v>51892.4438129599</v>
      </c>
      <c r="D46" s="13" t="n">
        <f aca="false">IF(D45&gt;0,D45*(1+$B$7),IF(A46=$B$6,$B$5,0))</f>
        <v>0</v>
      </c>
      <c r="E46" s="13" t="n">
        <f aca="false">IF(E45&gt;0,E45*(1+$B$12),IF(A46=$B$11,$B$10,0))</f>
        <v>0</v>
      </c>
      <c r="F46" s="13" t="n">
        <f aca="false">IF(F45&gt;0,F45*(1+$B$17),IF(A46=$B$16,$B$15,0))</f>
        <v>0</v>
      </c>
      <c r="G46" s="13" t="n">
        <f aca="false">IF(G45&gt;0,G45*(1+$B$22),IF(A46=$B$21,$B$20,0))</f>
        <v>0</v>
      </c>
      <c r="H46" s="13" t="n">
        <f aca="false">H45*(1+$B$26)</f>
        <v>3974.66449588312</v>
      </c>
      <c r="I46" s="13" t="n">
        <f aca="false">MIN(((C46+D46+E46+F46+G46)*$B$28*POWER((1+$B$29),A45)),($B$30*$B$28)*12*$B$34*POWER((1+$B$31),A45))</f>
        <v>9746.90706424407</v>
      </c>
      <c r="J46" s="18" t="n">
        <f aca="false">MAX((MAX((C46-(801*$B$34)),0))+(D46*$B$8)+(E46*$B$13)+(F46*$B$18)+(G46*$B$23)-H46-I46-O45,0)</f>
        <v>36667.4222528327</v>
      </c>
      <c r="K46" s="23" t="n">
        <f aca="false">IF($B$34=1,MAX(ROUNDDOWN(IF($J46&lt;=$C$192,(((($J46-$C$191)/10000)*$D$192)+$E$192)*(($J46-$C$191)/10000),IF($J46&lt;=$C$193,(((($J46-$C$192)/10000)*$D$193)+$E$193)*(($J46-$C$192)/10000)+$F$193,IF($J46&lt;=$C$194,$J46*0.42-$E$194,$J46*0.45-$E$195))),0),0),0)</f>
        <v>7514</v>
      </c>
      <c r="L46" s="23" t="n">
        <f aca="false">IF($B$34=2,MAX(ROUNDDOWN(IF(($J46/2)&lt;=$C$192,((((($J46/2)-$C$191)/10000)*$D$192)+$E$192)*((($J46/2)-$C$191)/10000),IF(($J46/2)&lt;=$C$193,((((($J46/2)-$C$192)/10000)*$D$193)+$E$193)*((($J46/2)-$C$192)/10000)+$F$193,IF(($J46/2)&lt;=$C$194,($J46/2)*0.42-$E$194,($J46/2)*0.45-$E$195))),0),0),0)*$B$34</f>
        <v>0</v>
      </c>
      <c r="M46" s="13" t="n">
        <f aca="false">K46+L46</f>
        <v>7514</v>
      </c>
      <c r="N46" s="13" t="n">
        <f aca="false">IF($B$34=2,IF(M46&gt;1944,M46*0.055,0),IF(M46&gt;972,M46*0.055,0))</f>
        <v>413.27</v>
      </c>
      <c r="O46" s="13" t="n">
        <f aca="false">M46*$B$33</f>
        <v>676.26</v>
      </c>
      <c r="P46" s="13" t="n">
        <f aca="false">P45*(1+$B$37)</f>
        <v>44148.1003734375</v>
      </c>
      <c r="Q46" s="13" t="n">
        <f aca="false">B46+C46+D46+E46+F46+G46-H46-I46-M46-N46-O46-P46</f>
        <v>942492.279687013</v>
      </c>
      <c r="R46" s="16"/>
      <c r="S46" s="16"/>
      <c r="T46" s="13"/>
      <c r="U46" s="13"/>
      <c r="V46" s="13"/>
      <c r="W46" s="13"/>
    </row>
    <row r="47" customFormat="false" ht="12.8" hidden="false" customHeight="false" outlineLevel="0" collapsed="false">
      <c r="A47" s="17" t="n">
        <v>6</v>
      </c>
      <c r="B47" s="13" t="n">
        <f aca="false">Q46</f>
        <v>942492.279687013</v>
      </c>
      <c r="C47" s="13" t="n">
        <f aca="false">IF((B47-(P47/2))*$B$3&gt;0,(B47-(P47/2))*$B$3,0)</f>
        <v>51052.5839926322</v>
      </c>
      <c r="D47" s="13" t="n">
        <f aca="false">IF(D46&gt;0,D46*(1+$B$7),IF(A47=$B$6,$B$5,0))</f>
        <v>0</v>
      </c>
      <c r="E47" s="13" t="n">
        <f aca="false">IF(E46&gt;0,E46*(1+$B$12),IF(A47=$B$11,$B$10,0))</f>
        <v>0</v>
      </c>
      <c r="F47" s="13" t="n">
        <f aca="false">IF(F46&gt;0,F46*(1+$B$17),IF(A47=$B$16,$B$15,0))</f>
        <v>0</v>
      </c>
      <c r="G47" s="13" t="n">
        <f aca="false">IF(G46&gt;0,G46*(1+$B$22),IF(A47=$B$21,$B$20,0))</f>
        <v>0</v>
      </c>
      <c r="H47" s="13" t="n">
        <f aca="false">H46*(1+$B$26)</f>
        <v>4153.52439819787</v>
      </c>
      <c r="I47" s="13" t="n">
        <f aca="false">MIN(((C47+D47+E47+F47+G47)*$B$28*POWER((1+$B$29),A46)),($B$30*$B$28)*12*$B$34*POWER((1+$B$31),A46))</f>
        <v>9685.04858419947</v>
      </c>
      <c r="J47" s="18" t="n">
        <f aca="false">MAX((MAX((C47-(801*$B$34)),0))+(D47*$B$8)+(E47*$B$13)+(F47*$B$18)+(G47*$B$23)-H47-I47-O46,0)</f>
        <v>35736.7510102349</v>
      </c>
      <c r="K47" s="23" t="n">
        <f aca="false">IF($B$34=1,MAX(ROUNDDOWN(IF($J47&lt;=$C$192,(((($J47-$C$191)/10000)*$D$192)+$E$192)*(($J47-$C$191)/10000),IF($J47&lt;=$C$193,(((($J47-$C$192)/10000)*$D$193)+$E$193)*(($J47-$C$192)/10000)+$F$193,IF($J47&lt;=$C$194,$J47*0.42-$E$194,$J47*0.45-$E$195))),0),0),0)</f>
        <v>7200</v>
      </c>
      <c r="L47" s="23" t="n">
        <f aca="false">IF($B$34=2,MAX(ROUNDDOWN(IF(($J47/2)&lt;=$C$192,((((($J47/2)-$C$191)/10000)*$D$192)+$E$192)*((($J47/2)-$C$191)/10000),IF(($J47/2)&lt;=$C$193,((((($J47/2)-$C$192)/10000)*$D$193)+$E$193)*((($J47/2)-$C$192)/10000)+$F$193,IF(($J47/2)&lt;=$C$194,($J47/2)*0.42-$E$194,($J47/2)*0.45-$E$195))),0),0),0)*$B$34</f>
        <v>0</v>
      </c>
      <c r="M47" s="13" t="n">
        <f aca="false">K47+L47</f>
        <v>7200</v>
      </c>
      <c r="N47" s="13" t="n">
        <f aca="false">IF($B$34=2,IF(M47&gt;1944,M47*0.055,0),IF(M47&gt;972,M47*0.055,0))</f>
        <v>396</v>
      </c>
      <c r="O47" s="13" t="n">
        <f aca="false">M47*$B$33</f>
        <v>648</v>
      </c>
      <c r="P47" s="13" t="n">
        <f aca="false">P46*(1+$B$37)</f>
        <v>45251.8028827734</v>
      </c>
      <c r="Q47" s="13" t="n">
        <f aca="false">B47+C47+D47+E47+F47+G47-H47-I47-M47-N47-O47-P47</f>
        <v>926210.487814474</v>
      </c>
      <c r="R47" s="16"/>
      <c r="S47" s="16"/>
      <c r="T47" s="13"/>
      <c r="U47" s="13"/>
      <c r="V47" s="13"/>
      <c r="W47" s="13"/>
    </row>
    <row r="48" customFormat="false" ht="12.8" hidden="false" customHeight="false" outlineLevel="0" collapsed="false">
      <c r="A48" s="17" t="n">
        <v>7</v>
      </c>
      <c r="B48" s="13" t="n">
        <f aca="false">Q47</f>
        <v>926210.487814474</v>
      </c>
      <c r="C48" s="13" t="n">
        <f aca="false">IF((B48-(P48/2))*$B$3&gt;0,(B48-(P48/2))*$B$3,0)</f>
        <v>50117.5511054564</v>
      </c>
      <c r="D48" s="13" t="n">
        <f aca="false">IF(D47&gt;0,D47*(1+$B$7),IF(A48=$B$6,$B$5,0))</f>
        <v>0</v>
      </c>
      <c r="E48" s="13" t="n">
        <f aca="false">IF(E47&gt;0,E47*(1+$B$12),IF(A48=$B$11,$B$10,0))</f>
        <v>0</v>
      </c>
      <c r="F48" s="13" t="n">
        <f aca="false">IF(F47&gt;0,F47*(1+$B$17),IF(A48=$B$16,$B$15,0))</f>
        <v>0</v>
      </c>
      <c r="G48" s="13" t="n">
        <f aca="false">IF(G47&gt;0,G47*(1+$B$22),IF(A48=$B$21,$B$20,0))</f>
        <v>0</v>
      </c>
      <c r="H48" s="13" t="n">
        <f aca="false">H47*(1+$B$26)</f>
        <v>4340.43299611677</v>
      </c>
      <c r="I48" s="13" t="n">
        <f aca="false">MIN(((C48+D48+E48+F48+G48)*$B$28*POWER((1+$B$29),A47)),($B$30*$B$28)*12*$B$34*POWER((1+$B$31),A47))</f>
        <v>9602.74266669774</v>
      </c>
      <c r="J48" s="18" t="n">
        <f aca="false">MAX((MAX((C48-(801*$B$34)),0))+(D48*$B$8)+(E48*$B$13)+(F48*$B$18)+(G48*$B$23)-H48-I48-O47,0)</f>
        <v>34725.3754426419</v>
      </c>
      <c r="K48" s="23" t="n">
        <f aca="false">IF($B$34=1,MAX(ROUNDDOWN(IF($J48&lt;=$C$192,(((($J48-$C$191)/10000)*$D$192)+$E$192)*(($J48-$C$191)/10000),IF($J48&lt;=$C$193,(((($J48-$C$192)/10000)*$D$193)+$E$193)*(($J48-$C$192)/10000)+$F$193,IF($J48&lt;=$C$194,$J48*0.42-$E$194,$J48*0.45-$E$195))),0),0),0)</f>
        <v>6863</v>
      </c>
      <c r="L48" s="23" t="n">
        <f aca="false">IF($B$34=2,MAX(ROUNDDOWN(IF(($J48/2)&lt;=$C$192,((((($J48/2)-$C$191)/10000)*$D$192)+$E$192)*((($J48/2)-$C$191)/10000),IF(($J48/2)&lt;=$C$193,((((($J48/2)-$C$192)/10000)*$D$193)+$E$193)*((($J48/2)-$C$192)/10000)+$F$193,IF(($J48/2)&lt;=$C$194,($J48/2)*0.42-$E$194,($J48/2)*0.45-$E$195))),0),0),0)*$B$34</f>
        <v>0</v>
      </c>
      <c r="M48" s="13" t="n">
        <f aca="false">K48+L48</f>
        <v>6863</v>
      </c>
      <c r="N48" s="13" t="n">
        <f aca="false">IF($B$34=2,IF(M48&gt;1944,M48*0.055,0),IF(M48&gt;972,M48*0.055,0))</f>
        <v>377.465</v>
      </c>
      <c r="O48" s="13" t="n">
        <f aca="false">M48*$B$33</f>
        <v>617.67</v>
      </c>
      <c r="P48" s="13" t="n">
        <f aca="false">P47*(1+$B$37)</f>
        <v>46383.0979548428</v>
      </c>
      <c r="Q48" s="13" t="n">
        <f aca="false">B48+C48+D48+E48+F48+G48-H48-I48-M48-N48-O48-P48</f>
        <v>908143.630302273</v>
      </c>
      <c r="R48" s="16"/>
      <c r="S48" s="16"/>
      <c r="T48" s="13"/>
      <c r="U48" s="13"/>
      <c r="V48" s="13"/>
      <c r="W48" s="13"/>
    </row>
    <row r="49" customFormat="false" ht="12.8" hidden="false" customHeight="false" outlineLevel="0" collapsed="false">
      <c r="A49" s="17" t="n">
        <v>8</v>
      </c>
      <c r="B49" s="13" t="n">
        <f aca="false">Q48</f>
        <v>908143.630302273</v>
      </c>
      <c r="C49" s="13" t="n">
        <f aca="false">IF((B49-(P49/2))*$B$3&gt;0,(B49-(P49/2))*$B$3,0)</f>
        <v>49082.6622393231</v>
      </c>
      <c r="D49" s="13" t="n">
        <f aca="false">IF(D48&gt;0,D48*(1+$B$7),IF(A49=$B$6,$B$5,0))</f>
        <v>0</v>
      </c>
      <c r="E49" s="13" t="n">
        <f aca="false">IF(E48&gt;0,E48*(1+$B$12),IF(A49=$B$11,$B$10,0))</f>
        <v>0</v>
      </c>
      <c r="F49" s="13" t="n">
        <f aca="false">IF(F48&gt;0,F48*(1+$B$17),IF(A49=$B$16,$B$15,0))</f>
        <v>0</v>
      </c>
      <c r="G49" s="13" t="n">
        <f aca="false">IF(G48&gt;0,G48*(1+$B$22),IF(A49=$B$21,$B$20,0))</f>
        <v>0</v>
      </c>
      <c r="H49" s="13" t="n">
        <f aca="false">H48*(1+$B$26)</f>
        <v>4535.75248094202</v>
      </c>
      <c r="I49" s="13" t="n">
        <f aca="false">MIN(((C49+D49+E49+F49+G49)*$B$28*POWER((1+$B$29),A48)),($B$30*$B$28)*12*$B$34*POWER((1+$B$31),A48))</f>
        <v>9498.49795389626</v>
      </c>
      <c r="J49" s="18" t="n">
        <f aca="false">MAX((MAX((C49-(801*$B$34)),0))+(D49*$B$8)+(E49*$B$13)+(F49*$B$18)+(G49*$B$23)-H49-I49-O48,0)</f>
        <v>33629.7418044848</v>
      </c>
      <c r="K49" s="23" t="n">
        <f aca="false">IF($B$34=1,MAX(ROUNDDOWN(IF($J49&lt;=$C$192,(((($J49-$C$191)/10000)*$D$192)+$E$192)*(($J49-$C$191)/10000),IF($J49&lt;=$C$193,(((($J49-$C$192)/10000)*$D$193)+$E$193)*(($J49-$C$192)/10000)+$F$193,IF($J49&lt;=$C$194,$J49*0.42-$E$194,$J49*0.45-$E$195))),0),0),0)</f>
        <v>6503</v>
      </c>
      <c r="L49" s="23" t="n">
        <f aca="false">IF($B$34=2,MAX(ROUNDDOWN(IF(($J49/2)&lt;=$C$192,((((($J49/2)-$C$191)/10000)*$D$192)+$E$192)*((($J49/2)-$C$191)/10000),IF(($J49/2)&lt;=$C$193,((((($J49/2)-$C$192)/10000)*$D$193)+$E$193)*((($J49/2)-$C$192)/10000)+$F$193,IF(($J49/2)&lt;=$C$194,($J49/2)*0.42-$E$194,($J49/2)*0.45-$E$195))),0),0),0)*$B$34</f>
        <v>0</v>
      </c>
      <c r="M49" s="13" t="n">
        <f aca="false">K49+L49</f>
        <v>6503</v>
      </c>
      <c r="N49" s="13" t="n">
        <f aca="false">IF($B$34=2,IF(M49&gt;1944,M49*0.055,0),IF(M49&gt;972,M49*0.055,0))</f>
        <v>357.665</v>
      </c>
      <c r="O49" s="13" t="n">
        <f aca="false">M49*$B$33</f>
        <v>585.27</v>
      </c>
      <c r="P49" s="13" t="n">
        <f aca="false">P48*(1+$B$37)</f>
        <v>47542.6754037138</v>
      </c>
      <c r="Q49" s="13" t="n">
        <f aca="false">B49+C49+D49+E49+F49+G49-H49-I49-M49-N49-O49-P49</f>
        <v>888203.431703044</v>
      </c>
      <c r="R49" s="16"/>
      <c r="S49" s="16"/>
      <c r="T49" s="13"/>
      <c r="U49" s="13"/>
      <c r="V49" s="13"/>
      <c r="W49" s="13"/>
    </row>
    <row r="50" customFormat="false" ht="12.8" hidden="false" customHeight="false" outlineLevel="0" collapsed="false">
      <c r="A50" s="17" t="n">
        <v>9</v>
      </c>
      <c r="B50" s="13" t="n">
        <f aca="false">Q49</f>
        <v>888203.431703044</v>
      </c>
      <c r="C50" s="13" t="n">
        <f aca="false">IF((B50-(P50/2))*$B$3&gt;0,(B50-(P50/2))*$B$3,0)</f>
        <v>47942.9984860046</v>
      </c>
      <c r="D50" s="13" t="n">
        <f aca="false">IF(D49&gt;0,D49*(1+$B$7),IF(A50=$B$6,$B$5,0))</f>
        <v>0</v>
      </c>
      <c r="E50" s="13" t="n">
        <f aca="false">IF(E49&gt;0,E49*(1+$B$12),IF(A50=$B$11,$B$10,0))</f>
        <v>0</v>
      </c>
      <c r="F50" s="13" t="n">
        <f aca="false">IF(F49&gt;0,F49*(1+$B$17),IF(A50=$B$16,$B$15,0))</f>
        <v>0</v>
      </c>
      <c r="G50" s="13" t="n">
        <f aca="false">IF(G49&gt;0,G49*(1+$B$22),IF(A50=$B$21,$B$20,0))</f>
        <v>0</v>
      </c>
      <c r="H50" s="13" t="n">
        <f aca="false">H49*(1+$B$26)</f>
        <v>4739.86134258441</v>
      </c>
      <c r="I50" s="13" t="n">
        <f aca="false">MIN(((C50+D50+E50+F50+G50)*$B$28*POWER((1+$B$29),A49)),($B$30*$B$28)*12*$B$34*POWER((1+$B$31),A49))</f>
        <v>9370.72923042689</v>
      </c>
      <c r="J50" s="18" t="n">
        <f aca="false">MAX((MAX((C50-(801*$B$34)),0))+(D50*$B$8)+(E50*$B$13)+(F50*$B$18)+(G50*$B$23)-H50-I50-O49,0)</f>
        <v>32446.1379129933</v>
      </c>
      <c r="K50" s="23" t="n">
        <f aca="false">IF($B$34=1,MAX(ROUNDDOWN(IF($J50&lt;=$C$192,(((($J50-$C$191)/10000)*$D$192)+$E$192)*(($J50-$C$191)/10000),IF($J50&lt;=$C$193,(((($J50-$C$192)/10000)*$D$193)+$E$193)*(($J50-$C$192)/10000)+$F$193,IF($J50&lt;=$C$194,$J50*0.42-$E$194,$J50*0.45-$E$195))),0),0),0)</f>
        <v>6120</v>
      </c>
      <c r="L50" s="23" t="n">
        <f aca="false">IF($B$34=2,MAX(ROUNDDOWN(IF(($J50/2)&lt;=$C$192,((((($J50/2)-$C$191)/10000)*$D$192)+$E$192)*((($J50/2)-$C$191)/10000),IF(($J50/2)&lt;=$C$193,((((($J50/2)-$C$192)/10000)*$D$193)+$E$193)*((($J50/2)-$C$192)/10000)+$F$193,IF(($J50/2)&lt;=$C$194,($J50/2)*0.42-$E$194,($J50/2)*0.45-$E$195))),0),0),0)*$B$34</f>
        <v>0</v>
      </c>
      <c r="M50" s="13" t="n">
        <f aca="false">K50+L50</f>
        <v>6120</v>
      </c>
      <c r="N50" s="13" t="n">
        <f aca="false">IF($B$34=2,IF(M50&gt;1944,M50*0.055,0),IF(M50&gt;972,M50*0.055,0))</f>
        <v>336.6</v>
      </c>
      <c r="O50" s="13" t="n">
        <f aca="false">M50*$B$33</f>
        <v>550.8</v>
      </c>
      <c r="P50" s="13" t="n">
        <f aca="false">P49*(1+$B$37)</f>
        <v>48731.2422888067</v>
      </c>
      <c r="Q50" s="13" t="n">
        <f aca="false">B50+C50+D50+E50+F50+G50-H50-I50-M50-N50-O50-P50</f>
        <v>866297.197327231</v>
      </c>
      <c r="R50" s="16"/>
      <c r="S50" s="16"/>
      <c r="T50" s="13"/>
      <c r="U50" s="13"/>
      <c r="V50" s="13"/>
      <c r="W50" s="13"/>
    </row>
    <row r="51" customFormat="false" ht="12.8" hidden="false" customHeight="false" outlineLevel="0" collapsed="false">
      <c r="A51" s="17" t="n">
        <v>10</v>
      </c>
      <c r="B51" s="13" t="n">
        <f aca="false">Q50</f>
        <v>866297.197327231</v>
      </c>
      <c r="C51" s="13" t="n">
        <f aca="false">IF((B51-(P51/2))*$B$3&gt;0,(B51-(P51/2))*$B$3,0)</f>
        <v>46693.3951788091</v>
      </c>
      <c r="D51" s="13" t="n">
        <f aca="false">IF(D50&gt;0,D50*(1+$B$7),IF(A51=$B$6,$B$5,0))</f>
        <v>0</v>
      </c>
      <c r="E51" s="13" t="n">
        <f aca="false">IF(E50&gt;0,E50*(1+$B$12),IF(A51=$B$11,$B$10,0))</f>
        <v>0</v>
      </c>
      <c r="F51" s="13" t="n">
        <f aca="false">IF(F50&gt;0,F50*(1+$B$17),IF(A51=$B$16,$B$15,0))</f>
        <v>0</v>
      </c>
      <c r="G51" s="13" t="n">
        <f aca="false">IF(G50&gt;0,G50*(1+$B$22),IF(A51=$B$21,$B$20,0))</f>
        <v>0</v>
      </c>
      <c r="H51" s="13" t="n">
        <f aca="false">H50*(1+$B$26)</f>
        <v>4953.15510300071</v>
      </c>
      <c r="I51" s="13" t="n">
        <f aca="false">MIN(((C51+D51+E51+F51+G51)*$B$28*POWER((1+$B$29),A50)),($B$30*$B$28)*12*$B$34*POWER((1+$B$31),A50))</f>
        <v>9217.75209428434</v>
      </c>
      <c r="J51" s="18" t="n">
        <f aca="false">MAX((MAX((C51-(801*$B$34)),0))+(D51*$B$8)+(E51*$B$13)+(F51*$B$18)+(G51*$B$23)-H51-I51-O50,0)</f>
        <v>31170.687981524</v>
      </c>
      <c r="K51" s="23" t="n">
        <f aca="false">IF($B$34=1,MAX(ROUNDDOWN(IF($J51&lt;=$C$192,(((($J51-$C$191)/10000)*$D$192)+$E$192)*(($J51-$C$191)/10000),IF($J51&lt;=$C$193,(((($J51-$C$192)/10000)*$D$193)+$E$193)*(($J51-$C$192)/10000)+$F$193,IF($J51&lt;=$C$194,$J51*0.42-$E$194,$J51*0.45-$E$195))),0),0),0)</f>
        <v>5714</v>
      </c>
      <c r="L51" s="23" t="n">
        <f aca="false">IF($B$34=2,MAX(ROUNDDOWN(IF(($J51/2)&lt;=$C$192,((((($J51/2)-$C$191)/10000)*$D$192)+$E$192)*((($J51/2)-$C$191)/10000),IF(($J51/2)&lt;=$C$193,((((($J51/2)-$C$192)/10000)*$D$193)+$E$193)*((($J51/2)-$C$192)/10000)+$F$193,IF(($J51/2)&lt;=$C$194,($J51/2)*0.42-$E$194,($J51/2)*0.45-$E$195))),0),0),0)*$B$34</f>
        <v>0</v>
      </c>
      <c r="M51" s="13" t="n">
        <f aca="false">K51+L51</f>
        <v>5714</v>
      </c>
      <c r="N51" s="13" t="n">
        <f aca="false">IF($B$34=2,IF(M51&gt;1944,M51*0.055,0),IF(M51&gt;972,M51*0.055,0))</f>
        <v>314.27</v>
      </c>
      <c r="O51" s="13" t="n">
        <f aca="false">M51*$B$33</f>
        <v>514.26</v>
      </c>
      <c r="P51" s="13" t="n">
        <f aca="false">P50*(1+$B$37)</f>
        <v>49949.5233460268</v>
      </c>
      <c r="Q51" s="13" t="n">
        <f aca="false">B51+C51+D51+E51+F51+G51-H51-I51-M51-N51-O51-P51</f>
        <v>842327.631962728</v>
      </c>
      <c r="R51" s="16"/>
      <c r="S51" s="16"/>
      <c r="T51" s="13"/>
      <c r="U51" s="13"/>
      <c r="V51" s="13"/>
      <c r="W51" s="13"/>
    </row>
    <row r="52" customFormat="false" ht="12.8" hidden="false" customHeight="false" outlineLevel="0" collapsed="false">
      <c r="A52" s="17" t="n">
        <v>11</v>
      </c>
      <c r="B52" s="13" t="n">
        <f aca="false">Q51</f>
        <v>842327.631962728</v>
      </c>
      <c r="C52" s="13" t="n">
        <f aca="false">IF((B52-(P52/2))*$B$3&gt;0,(B52-(P52/2))*$B$3,0)</f>
        <v>45328.4318192579</v>
      </c>
      <c r="D52" s="13" t="n">
        <f aca="false">IF(D51&gt;0,D51*(1+$B$7),IF(A52=$B$6,$B$5,0))</f>
        <v>3333</v>
      </c>
      <c r="E52" s="13" t="n">
        <f aca="false">IF(E51&gt;0,E51*(1+$B$12),IF(A52=$B$11,$B$10,0))</f>
        <v>0</v>
      </c>
      <c r="F52" s="13" t="n">
        <f aca="false">IF(F51&gt;0,F51*(1+$B$17),IF(A52=$B$16,$B$15,0))</f>
        <v>0</v>
      </c>
      <c r="G52" s="13" t="n">
        <f aca="false">IF(G51&gt;0,G51*(1+$B$22),IF(A52=$B$21,$B$20,0))</f>
        <v>999</v>
      </c>
      <c r="H52" s="13" t="n">
        <f aca="false">H51*(1+$B$26)</f>
        <v>5176.04708263574</v>
      </c>
      <c r="I52" s="13" t="n">
        <f aca="false">MIN(((C52+D52+E52+F52+G52)*$B$28*POWER((1+$B$29),A51)),($B$30*$B$28)*12*$B$34*POWER((1+$B$31),A51))</f>
        <v>9901.51011997734</v>
      </c>
      <c r="J52" s="18" t="n">
        <f aca="false">MAX((MAX((C52-(801*$B$34)),0))+(D52*$B$8)+(E52*$B$13)+(F52*$B$18)+(G52*$B$23)-H52-I52-O51,0)</f>
        <v>33267.6146166448</v>
      </c>
      <c r="K52" s="23" t="n">
        <f aca="false">IF($B$34=1,MAX(ROUNDDOWN(IF($J52&lt;=$C$192,(((($J52-$C$191)/10000)*$D$192)+$E$192)*(($J52-$C$191)/10000),IF($J52&lt;=$C$193,(((($J52-$C$192)/10000)*$D$193)+$E$193)*(($J52-$C$192)/10000)+$F$193,IF($J52&lt;=$C$194,$J52*0.42-$E$194,$J52*0.45-$E$195))),0),0),0)</f>
        <v>6385</v>
      </c>
      <c r="L52" s="23" t="n">
        <f aca="false">IF($B$34=2,MAX(ROUNDDOWN(IF(($J52/2)&lt;=$C$192,((((($J52/2)-$C$191)/10000)*$D$192)+$E$192)*((($J52/2)-$C$191)/10000),IF(($J52/2)&lt;=$C$193,((((($J52/2)-$C$192)/10000)*$D$193)+$E$193)*((($J52/2)-$C$192)/10000)+$F$193,IF(($J52/2)&lt;=$C$194,($J52/2)*0.42-$E$194,($J52/2)*0.45-$E$195))),0),0),0)*$B$34</f>
        <v>0</v>
      </c>
      <c r="M52" s="13" t="n">
        <f aca="false">K52+L52</f>
        <v>6385</v>
      </c>
      <c r="N52" s="13" t="n">
        <f aca="false">IF($B$34=2,IF(M52&gt;1944,M52*0.055,0),IF(M52&gt;972,M52*0.055,0))</f>
        <v>351.175</v>
      </c>
      <c r="O52" s="13" t="n">
        <f aca="false">M52*$B$33</f>
        <v>574.65</v>
      </c>
      <c r="P52" s="13" t="n">
        <f aca="false">P51*(1+$B$37)</f>
        <v>51198.2614296775</v>
      </c>
      <c r="Q52" s="13" t="n">
        <f aca="false">B52+C52+D52+E52+F52+G52-H52-I52-M52-N52-O52-P52</f>
        <v>818401.420149695</v>
      </c>
      <c r="R52" s="16"/>
      <c r="S52" s="16"/>
      <c r="T52" s="13"/>
      <c r="U52" s="13"/>
      <c r="V52" s="13"/>
      <c r="W52" s="13"/>
    </row>
    <row r="53" customFormat="false" ht="12.8" hidden="false" customHeight="false" outlineLevel="0" collapsed="false">
      <c r="A53" s="17" t="n">
        <v>12</v>
      </c>
      <c r="B53" s="13" t="n">
        <f aca="false">Q52</f>
        <v>818401.420149695</v>
      </c>
      <c r="C53" s="13" t="n">
        <f aca="false">IF((B53-(P53/2))*$B$3&gt;0,(B53-(P53/2))*$B$3,0)</f>
        <v>43965.0082697677</v>
      </c>
      <c r="D53" s="13" t="n">
        <f aca="false">IF(D52&gt;0,D52*(1+$B$7),IF(A53=$B$6,$B$5,0))</f>
        <v>3366.33</v>
      </c>
      <c r="E53" s="13" t="n">
        <f aca="false">IF(E52&gt;0,E52*(1+$B$12),IF(A53=$B$11,$B$10,0))</f>
        <v>0</v>
      </c>
      <c r="F53" s="13" t="n">
        <f aca="false">IF(F52&gt;0,F52*(1+$B$17),IF(A53=$B$16,$B$15,0))</f>
        <v>0</v>
      </c>
      <c r="G53" s="13" t="n">
        <f aca="false">IF(G52&gt;0,G52*(1+$B$22),IF(A53=$B$21,$B$20,0))</f>
        <v>999</v>
      </c>
      <c r="H53" s="13" t="n">
        <f aca="false">H52*(1+$B$26)</f>
        <v>5408.96920135435</v>
      </c>
      <c r="I53" s="13" t="n">
        <f aca="false">MIN(((C53+D53+E53+F53+G53)*$B$28*POWER((1+$B$29),A52)),($B$30*$B$28)*12*$B$34*POWER((1+$B$31),A52))</f>
        <v>9732.6734607129</v>
      </c>
      <c r="J53" s="18" t="n">
        <f aca="false">MAX((MAX((C53-(801*$B$34)),0))+(D53*$B$8)+(E53*$B$13)+(F53*$B$18)+(G53*$B$23)-H53-I53-O52,0)</f>
        <v>31813.0456077004</v>
      </c>
      <c r="K53" s="23" t="n">
        <f aca="false">IF($B$34=1,MAX(ROUNDDOWN(IF($J53&lt;=$C$192,(((($J53-$C$191)/10000)*$D$192)+$E$192)*(($J53-$C$191)/10000),IF($J53&lt;=$C$193,(((($J53-$C$192)/10000)*$D$193)+$E$193)*(($J53-$C$192)/10000)+$F$193,IF($J53&lt;=$C$194,$J53*0.42-$E$194,$J53*0.45-$E$195))),0),0),0)</f>
        <v>5918</v>
      </c>
      <c r="L53" s="23" t="n">
        <f aca="false">IF($B$34=2,MAX(ROUNDDOWN(IF(($J53/2)&lt;=$C$192,((((($J53/2)-$C$191)/10000)*$D$192)+$E$192)*((($J53/2)-$C$191)/10000),IF(($J53/2)&lt;=$C$193,((((($J53/2)-$C$192)/10000)*$D$193)+$E$193)*((($J53/2)-$C$192)/10000)+$F$193,IF(($J53/2)&lt;=$C$194,($J53/2)*0.42-$E$194,($J53/2)*0.45-$E$195))),0),0),0)*$B$34</f>
        <v>0</v>
      </c>
      <c r="M53" s="13" t="n">
        <f aca="false">K53+L53</f>
        <v>5918</v>
      </c>
      <c r="N53" s="13" t="n">
        <f aca="false">IF($B$34=2,IF(M53&gt;1944,M53*0.055,0),IF(M53&gt;972,M53*0.055,0))</f>
        <v>325.49</v>
      </c>
      <c r="O53" s="13" t="n">
        <f aca="false">M53*$B$33</f>
        <v>532.62</v>
      </c>
      <c r="P53" s="13" t="n">
        <f aca="false">P52*(1+$B$37)</f>
        <v>52478.2179654194</v>
      </c>
      <c r="Q53" s="13" t="n">
        <f aca="false">B53+C53+D53+E53+F53+G53-H53-I53-M53-N53-O53-P53</f>
        <v>792335.787791976</v>
      </c>
      <c r="R53" s="16"/>
      <c r="S53" s="16"/>
      <c r="T53" s="13"/>
      <c r="U53" s="13"/>
      <c r="V53" s="13"/>
      <c r="W53" s="13"/>
    </row>
    <row r="54" customFormat="false" ht="12.8" hidden="false" customHeight="false" outlineLevel="0" collapsed="false">
      <c r="A54" s="17" t="n">
        <v>13</v>
      </c>
      <c r="B54" s="13" t="n">
        <f aca="false">Q53</f>
        <v>792335.787791976</v>
      </c>
      <c r="C54" s="13" t="n">
        <f aca="false">IF((B54-(P54/2))*$B$3&gt;0,(B54-(P54/2))*$B$3,0)</f>
        <v>42481.9589102008</v>
      </c>
      <c r="D54" s="13" t="n">
        <f aca="false">IF(D53&gt;0,D53*(1+$B$7),IF(A54=$B$6,$B$5,0))</f>
        <v>3399.9933</v>
      </c>
      <c r="E54" s="13" t="n">
        <f aca="false">IF(E53&gt;0,E53*(1+$B$12),IF(A54=$B$11,$B$10,0))</f>
        <v>0</v>
      </c>
      <c r="F54" s="13" t="n">
        <f aca="false">IF(F53&gt;0,F53*(1+$B$17),IF(A54=$B$16,$B$15,0))</f>
        <v>0</v>
      </c>
      <c r="G54" s="13" t="n">
        <f aca="false">IF(G53&gt;0,G53*(1+$B$22),IF(A54=$B$21,$B$20,0))</f>
        <v>999</v>
      </c>
      <c r="H54" s="13" t="n">
        <f aca="false">H53*(1+$B$26)</f>
        <v>5652.3728154153</v>
      </c>
      <c r="I54" s="13" t="n">
        <f aca="false">MIN(((C54+D54+E54+F54+G54)*$B$28*POWER((1+$B$29),A53)),($B$30*$B$28)*12*$B$34*POWER((1+$B$31),A53))</f>
        <v>9535.20678483093</v>
      </c>
      <c r="J54" s="18" t="n">
        <f aca="false">MAX((MAX((C54-(801*$B$34)),0))+(D54*$B$8)+(E54*$B$13)+(F54*$B$18)+(G54*$B$23)-H54-I54-O53,0)</f>
        <v>30359.7526099546</v>
      </c>
      <c r="K54" s="23" t="n">
        <f aca="false">IF($B$34=1,MAX(ROUNDDOWN(IF($J54&lt;=$C$192,(((($J54-$C$191)/10000)*$D$192)+$E$192)*(($J54-$C$191)/10000),IF($J54&lt;=$C$193,(((($J54-$C$192)/10000)*$D$193)+$E$193)*(($J54-$C$192)/10000)+$F$193,IF($J54&lt;=$C$194,$J54*0.42-$E$194,$J54*0.45-$E$195))),0),0),0)</f>
        <v>5460</v>
      </c>
      <c r="L54" s="23" t="n">
        <f aca="false">IF($B$34=2,MAX(ROUNDDOWN(IF(($J54/2)&lt;=$C$192,((((($J54/2)-$C$191)/10000)*$D$192)+$E$192)*((($J54/2)-$C$191)/10000),IF(($J54/2)&lt;=$C$193,((((($J54/2)-$C$192)/10000)*$D$193)+$E$193)*((($J54/2)-$C$192)/10000)+$F$193,IF(($J54/2)&lt;=$C$194,($J54/2)*0.42-$E$194,($J54/2)*0.45-$E$195))),0),0),0)*$B$34</f>
        <v>0</v>
      </c>
      <c r="M54" s="13" t="n">
        <f aca="false">K54+L54</f>
        <v>5460</v>
      </c>
      <c r="N54" s="13" t="n">
        <f aca="false">IF($B$34=2,IF(M54&gt;1944,M54*0.055,0),IF(M54&gt;972,M54*0.055,0))</f>
        <v>300.3</v>
      </c>
      <c r="O54" s="13" t="n">
        <f aca="false">M54*$B$33</f>
        <v>491.4</v>
      </c>
      <c r="P54" s="13" t="n">
        <f aca="false">P53*(1+$B$37)</f>
        <v>53790.1734145549</v>
      </c>
      <c r="Q54" s="13" t="n">
        <f aca="false">B54+C54+D54+E54+F54+G54-H54-I54-M54-N54-O54-P54</f>
        <v>763987.286987376</v>
      </c>
      <c r="R54" s="16"/>
      <c r="S54" s="16"/>
      <c r="T54" s="13"/>
      <c r="U54" s="13"/>
      <c r="V54" s="13"/>
      <c r="W54" s="13"/>
    </row>
    <row r="55" customFormat="false" ht="12.8" hidden="false" customHeight="false" outlineLevel="0" collapsed="false">
      <c r="A55" s="17" t="n">
        <v>14</v>
      </c>
      <c r="B55" s="13" t="n">
        <f aca="false">Q54</f>
        <v>763987.286987376</v>
      </c>
      <c r="C55" s="13" t="n">
        <f aca="false">IF((B55-(P55/2))*$B$3&gt;0,(B55-(P55/2))*$B$3,0)</f>
        <v>40871.3001827391</v>
      </c>
      <c r="D55" s="13" t="n">
        <f aca="false">IF(D54&gt;0,D54*(1+$B$7),IF(A55=$B$6,$B$5,0))</f>
        <v>3433.993233</v>
      </c>
      <c r="E55" s="13" t="n">
        <f aca="false">IF(E54&gt;0,E54*(1+$B$12),IF(A55=$B$11,$B$10,0))</f>
        <v>0</v>
      </c>
      <c r="F55" s="13" t="n">
        <f aca="false">IF(F54&gt;0,F54*(1+$B$17),IF(A55=$B$16,$B$15,0))</f>
        <v>0</v>
      </c>
      <c r="G55" s="13" t="n">
        <f aca="false">IF(G54&gt;0,G54*(1+$B$22),IF(A55=$B$21,$B$20,0))</f>
        <v>999</v>
      </c>
      <c r="H55" s="13" t="n">
        <f aca="false">H54*(1+$B$26)</f>
        <v>5906.72959210898</v>
      </c>
      <c r="I55" s="13" t="n">
        <f aca="false">MIN(((C55+D55+E55+F55+G55)*$B$28*POWER((1+$B$29),A54)),($B$30*$B$28)*12*$B$34*POWER((1+$B$31),A54))</f>
        <v>9306.67239997716</v>
      </c>
      <c r="J55" s="18" t="n">
        <f aca="false">MAX((MAX((C55-(801*$B$34)),0))+(D55*$B$8)+(E55*$B$13)+(F55*$B$18)+(G55*$B$23)-H55-I55-O54,0)</f>
        <v>28798.491423653</v>
      </c>
      <c r="K55" s="23" t="n">
        <f aca="false">IF($B$34=1,MAX(ROUNDDOWN(IF($J55&lt;=$C$192,(((($J55-$C$191)/10000)*$D$192)+$E$192)*(($J55-$C$191)/10000),IF($J55&lt;=$C$193,(((($J55-$C$192)/10000)*$D$193)+$E$193)*(($J55-$C$192)/10000)+$F$193,IF($J55&lt;=$C$194,$J55*0.42-$E$194,$J55*0.45-$E$195))),0),0),0)</f>
        <v>4978</v>
      </c>
      <c r="L55" s="23" t="n">
        <f aca="false">IF($B$34=2,MAX(ROUNDDOWN(IF(($J55/2)&lt;=$C$192,((((($J55/2)-$C$191)/10000)*$D$192)+$E$192)*((($J55/2)-$C$191)/10000),IF(($J55/2)&lt;=$C$193,((((($J55/2)-$C$192)/10000)*$D$193)+$E$193)*((($J55/2)-$C$192)/10000)+$F$193,IF(($J55/2)&lt;=$C$194,($J55/2)*0.42-$E$194,($J55/2)*0.45-$E$195))),0),0),0)*$B$34</f>
        <v>0</v>
      </c>
      <c r="M55" s="13" t="n">
        <f aca="false">K55+L55</f>
        <v>4978</v>
      </c>
      <c r="N55" s="13" t="n">
        <f aca="false">IF($B$34=2,IF(M55&gt;1944,M55*0.055,0),IF(M55&gt;972,M55*0.055,0))</f>
        <v>273.79</v>
      </c>
      <c r="O55" s="13" t="n">
        <f aca="false">M55*$B$33</f>
        <v>448.02</v>
      </c>
      <c r="P55" s="13" t="n">
        <f aca="false">P54*(1+$B$37)</f>
        <v>55134.9277499188</v>
      </c>
      <c r="Q55" s="13" t="n">
        <f aca="false">B55+C55+D55+E55+F55+G55-H55-I55-M55-N55-O55-P55</f>
        <v>733243.44066111</v>
      </c>
      <c r="R55" s="16"/>
      <c r="S55" s="16"/>
      <c r="T55" s="13"/>
      <c r="U55" s="13"/>
      <c r="V55" s="13"/>
      <c r="W55" s="13"/>
    </row>
    <row r="56" customFormat="false" ht="12.8" hidden="false" customHeight="false" outlineLevel="0" collapsed="false">
      <c r="A56" s="17" t="n">
        <v>15</v>
      </c>
      <c r="B56" s="13" t="n">
        <f aca="false">Q55</f>
        <v>733243.44066111</v>
      </c>
      <c r="C56" s="13" t="n">
        <f aca="false">IF((B56-(P56/2))*$B$3&gt;0,(B56-(P56/2))*$B$3,0)</f>
        <v>39126.7668555049</v>
      </c>
      <c r="D56" s="13" t="n">
        <f aca="false">IF(D55&gt;0,D55*(1+$B$7),IF(A56=$B$6,$B$5,0))</f>
        <v>3468.33316533</v>
      </c>
      <c r="E56" s="13" t="n">
        <f aca="false">IF(E55&gt;0,E55*(1+$B$12),IF(A56=$B$11,$B$10,0))</f>
        <v>0</v>
      </c>
      <c r="F56" s="13" t="n">
        <f aca="false">IF(F55&gt;0,F55*(1+$B$17),IF(A56=$B$16,$B$15,0))</f>
        <v>0</v>
      </c>
      <c r="G56" s="13" t="n">
        <f aca="false">IF(G55&gt;0,G55*(1+$B$22),IF(A56=$B$21,$B$20,0))</f>
        <v>999</v>
      </c>
      <c r="H56" s="13" t="n">
        <f aca="false">H55*(1+$B$26)</f>
        <v>6172.53242375389</v>
      </c>
      <c r="I56" s="13" t="n">
        <f aca="false">MIN(((C56+D56+E56+F56+G56)*$B$28*POWER((1+$B$29),A55)),($B$30*$B$28)*12*$B$34*POWER((1+$B$31),A55))</f>
        <v>9044.90803509687</v>
      </c>
      <c r="J56" s="18" t="n">
        <f aca="false">MAX((MAX((C56-(801*$B$34)),0))+(D56*$B$8)+(E56*$B$13)+(F56*$B$18)+(G56*$B$23)-H56-I56-O55,0)</f>
        <v>27127.6395619841</v>
      </c>
      <c r="K56" s="23" t="n">
        <f aca="false">IF($B$34=1,MAX(ROUNDDOWN(IF($J56&lt;=$C$192,(((($J56-$C$191)/10000)*$D$192)+$E$192)*(($J56-$C$191)/10000),IF($J56&lt;=$C$193,(((($J56-$C$192)/10000)*$D$193)+$E$193)*(($J56-$C$192)/10000)+$F$193,IF($J56&lt;=$C$194,$J56*0.42-$E$194,$J56*0.45-$E$195))),0),0),0)</f>
        <v>4475</v>
      </c>
      <c r="L56" s="23" t="n">
        <f aca="false">IF($B$34=2,MAX(ROUNDDOWN(IF(($J56/2)&lt;=$C$192,((((($J56/2)-$C$191)/10000)*$D$192)+$E$192)*((($J56/2)-$C$191)/10000),IF(($J56/2)&lt;=$C$193,((((($J56/2)-$C$192)/10000)*$D$193)+$E$193)*((($J56/2)-$C$192)/10000)+$F$193,IF(($J56/2)&lt;=$C$194,($J56/2)*0.42-$E$194,($J56/2)*0.45-$E$195))),0),0),0)*$B$34</f>
        <v>0</v>
      </c>
      <c r="M56" s="13" t="n">
        <f aca="false">K56+L56</f>
        <v>4475</v>
      </c>
      <c r="N56" s="13" t="n">
        <f aca="false">IF($B$34=2,IF(M56&gt;1944,M56*0.055,0),IF(M56&gt;972,M56*0.055,0))</f>
        <v>246.125</v>
      </c>
      <c r="O56" s="13" t="n">
        <f aca="false">M56*$B$33</f>
        <v>402.75</v>
      </c>
      <c r="P56" s="13" t="n">
        <f aca="false">P55*(1+$B$37)</f>
        <v>56513.3009436667</v>
      </c>
      <c r="Q56" s="13" t="n">
        <f aca="false">B56+C56+D56+E56+F56+G56-H56-I56-M56-N56-O56-P56</f>
        <v>699982.924279428</v>
      </c>
      <c r="R56" s="16"/>
      <c r="S56" s="16"/>
      <c r="T56" s="13"/>
      <c r="U56" s="13"/>
      <c r="V56" s="13"/>
      <c r="W56" s="13"/>
    </row>
    <row r="57" customFormat="false" ht="12.8" hidden="false" customHeight="false" outlineLevel="0" collapsed="false">
      <c r="A57" s="17" t="n">
        <v>16</v>
      </c>
      <c r="B57" s="13" t="n">
        <f aca="false">Q56</f>
        <v>699982.924279428</v>
      </c>
      <c r="C57" s="13" t="n">
        <f aca="false">IF((B57-(P57/2))*$B$3&gt;0,(B57-(P57/2))*$B$3,0)</f>
        <v>37241.6020937918</v>
      </c>
      <c r="D57" s="13" t="n">
        <f aca="false">IF(D56&gt;0,D56*(1+$B$7),IF(A57=$B$6,$B$5,0))</f>
        <v>3503.0164969833</v>
      </c>
      <c r="E57" s="13" t="n">
        <f aca="false">IF(E56&gt;0,E56*(1+$B$12),IF(A57=$B$11,$B$10,0))</f>
        <v>0</v>
      </c>
      <c r="F57" s="13" t="n">
        <f aca="false">IF(F56&gt;0,F56*(1+$B$17),IF(A57=$B$16,$B$15,0))</f>
        <v>0</v>
      </c>
      <c r="G57" s="13" t="n">
        <f aca="false">IF(G56&gt;0,G56*(1+$B$22),IF(A57=$B$21,$B$20,0))</f>
        <v>999</v>
      </c>
      <c r="H57" s="13" t="n">
        <f aca="false">H56*(1+$B$26)</f>
        <v>6450.29638282281</v>
      </c>
      <c r="I57" s="13" t="n">
        <f aca="false">MIN(((C57+D57+E57+F57+G57)*$B$28*POWER((1+$B$29),A56)),($B$30*$B$28)*12*$B$34*POWER((1+$B$31),A56))</f>
        <v>8747.5796709996</v>
      </c>
      <c r="J57" s="18" t="n">
        <f aca="false">MAX((MAX((C57-(801*$B$34)),0))+(D57*$B$8)+(E57*$B$13)+(F57*$B$18)+(G57*$B$23)-H57-I57-O56,0)</f>
        <v>25341.9925369527</v>
      </c>
      <c r="K57" s="23" t="n">
        <f aca="false">IF($B$34=1,MAX(ROUNDDOWN(IF($J57&lt;=$C$192,(((($J57-$C$191)/10000)*$D$192)+$E$192)*(($J57-$C$191)/10000),IF($J57&lt;=$C$193,(((($J57-$C$192)/10000)*$D$193)+$E$193)*(($J57-$C$192)/10000)+$F$193,IF($J57&lt;=$C$194,$J57*0.42-$E$194,$J57*0.45-$E$195))),0),0),0)</f>
        <v>3951</v>
      </c>
      <c r="L57" s="23" t="n">
        <f aca="false">IF($B$34=2,MAX(ROUNDDOWN(IF(($J57/2)&lt;=$C$192,((((($J57/2)-$C$191)/10000)*$D$192)+$E$192)*((($J57/2)-$C$191)/10000),IF(($J57/2)&lt;=$C$193,((((($J57/2)-$C$192)/10000)*$D$193)+$E$193)*((($J57/2)-$C$192)/10000)+$F$193,IF(($J57/2)&lt;=$C$194,($J57/2)*0.42-$E$194,($J57/2)*0.45-$E$195))),0),0),0)*$B$34</f>
        <v>0</v>
      </c>
      <c r="M57" s="13" t="n">
        <f aca="false">K57+L57</f>
        <v>3951</v>
      </c>
      <c r="N57" s="13" t="n">
        <f aca="false">IF($B$34=2,IF(M57&gt;1944,M57*0.055,0),IF(M57&gt;972,M57*0.055,0))</f>
        <v>217.305</v>
      </c>
      <c r="O57" s="13" t="n">
        <f aca="false">M57*$B$33</f>
        <v>355.59</v>
      </c>
      <c r="P57" s="13" t="n">
        <f aca="false">P56*(1+$B$37)</f>
        <v>57926.1334672584</v>
      </c>
      <c r="Q57" s="13" t="n">
        <f aca="false">B57+C57+D57+E57+F57+G57-H57-I57-M57-N57-O57-P57</f>
        <v>664078.638349122</v>
      </c>
      <c r="R57" s="16"/>
      <c r="S57" s="16"/>
      <c r="T57" s="13"/>
      <c r="U57" s="13"/>
      <c r="V57" s="13"/>
      <c r="W57" s="13"/>
    </row>
    <row r="58" customFormat="false" ht="12.8" hidden="false" customHeight="false" outlineLevel="0" collapsed="false">
      <c r="A58" s="17" t="n">
        <v>17</v>
      </c>
      <c r="B58" s="13" t="n">
        <f aca="false">Q57</f>
        <v>664078.638349122</v>
      </c>
      <c r="C58" s="13" t="n">
        <f aca="false">IF((B58-(P58/2))*$B$3&gt;0,(B58-(P58/2))*$B$3,0)</f>
        <v>35208.7279695669</v>
      </c>
      <c r="D58" s="13" t="n">
        <f aca="false">IF(D57&gt;0,D57*(1+$B$7),IF(A58=$B$6,$B$5,0))</f>
        <v>3538.04666195313</v>
      </c>
      <c r="E58" s="13" t="n">
        <f aca="false">IF(E57&gt;0,E57*(1+$B$12),IF(A58=$B$11,$B$10,0))</f>
        <v>0</v>
      </c>
      <c r="F58" s="13" t="n">
        <f aca="false">IF(F57&gt;0,F57*(1+$B$17),IF(A58=$B$16,$B$15,0))</f>
        <v>0</v>
      </c>
      <c r="G58" s="13" t="n">
        <f aca="false">IF(G57&gt;0,G57*(1+$B$22),IF(A58=$B$21,$B$20,0))</f>
        <v>999</v>
      </c>
      <c r="H58" s="13" t="n">
        <f aca="false">H57*(1+$B$26)</f>
        <v>6740.55972004984</v>
      </c>
      <c r="I58" s="13" t="n">
        <f aca="false">MIN(((C58+D58+E58+F58+G58)*$B$28*POWER((1+$B$29),A57)),($B$30*$B$28)*12*$B$34*POWER((1+$B$31),A57))</f>
        <v>8412.21090387613</v>
      </c>
      <c r="J58" s="18" t="n">
        <f aca="false">MAX((MAX((C58-(801*$B$34)),0))+(D58*$B$8)+(E58*$B$13)+(F58*$B$18)+(G58*$B$23)-H58-I58-O57,0)</f>
        <v>23436.4140075941</v>
      </c>
      <c r="K58" s="23" t="n">
        <f aca="false">IF($B$34=1,MAX(ROUNDDOWN(IF($J58&lt;=$C$192,(((($J58-$C$191)/10000)*$D$192)+$E$192)*(($J58-$C$191)/10000),IF($J58&lt;=$C$193,(((($J58-$C$192)/10000)*$D$193)+$E$193)*(($J58-$C$192)/10000)+$F$193,IF($J58&lt;=$C$194,$J58*0.42-$E$194,$J58*0.45-$E$195))),0),0),0)</f>
        <v>3407</v>
      </c>
      <c r="L58" s="23" t="n">
        <f aca="false">IF($B$34=2,MAX(ROUNDDOWN(IF(($J58/2)&lt;=$C$192,((((($J58/2)-$C$191)/10000)*$D$192)+$E$192)*((($J58/2)-$C$191)/10000),IF(($J58/2)&lt;=$C$193,((((($J58/2)-$C$192)/10000)*$D$193)+$E$193)*((($J58/2)-$C$192)/10000)+$F$193,IF(($J58/2)&lt;=$C$194,($J58/2)*0.42-$E$194,($J58/2)*0.45-$E$195))),0),0),0)*$B$34</f>
        <v>0</v>
      </c>
      <c r="M58" s="13" t="n">
        <f aca="false">K58+L58</f>
        <v>3407</v>
      </c>
      <c r="N58" s="13" t="n">
        <f aca="false">IF($B$34=2,IF(M58&gt;1944,M58*0.055,0),IF(M58&gt;972,M58*0.055,0))</f>
        <v>187.385</v>
      </c>
      <c r="O58" s="13" t="n">
        <f aca="false">M58*$B$33</f>
        <v>306.63</v>
      </c>
      <c r="P58" s="13" t="n">
        <f aca="false">P57*(1+$B$37)</f>
        <v>59374.2868039399</v>
      </c>
      <c r="Q58" s="13" t="n">
        <f aca="false">B58+C58+D58+E58+F58+G58-H58-I58-M58-N58-O58-P58</f>
        <v>625396.340552776</v>
      </c>
      <c r="R58" s="16"/>
      <c r="S58" s="16"/>
      <c r="T58" s="13"/>
      <c r="U58" s="13"/>
      <c r="V58" s="13"/>
      <c r="W58" s="13"/>
    </row>
    <row r="59" customFormat="false" ht="12.8" hidden="false" customHeight="false" outlineLevel="0" collapsed="false">
      <c r="A59" s="17" t="n">
        <v>18</v>
      </c>
      <c r="B59" s="13" t="n">
        <f aca="false">Q58</f>
        <v>625396.340552776</v>
      </c>
      <c r="C59" s="13" t="n">
        <f aca="false">IF((B59-(P59/2))*$B$3&gt;0,(B59-(P59/2))*$B$3,0)</f>
        <v>33020.6695303995</v>
      </c>
      <c r="D59" s="13" t="n">
        <f aca="false">IF(D58&gt;0,D58*(1+$B$7),IF(A59=$B$6,$B$5,0))</f>
        <v>3573.42712857267</v>
      </c>
      <c r="E59" s="13" t="n">
        <f aca="false">IF(E58&gt;0,E58*(1+$B$12),IF(A59=$B$11,$B$10,0))</f>
        <v>0</v>
      </c>
      <c r="F59" s="13" t="n">
        <f aca="false">IF(F58&gt;0,F58*(1+$B$17),IF(A59=$B$16,$B$15,0))</f>
        <v>0</v>
      </c>
      <c r="G59" s="13" t="n">
        <f aca="false">IF(G58&gt;0,G58*(1+$B$22),IF(A59=$B$21,$B$20,0))</f>
        <v>999</v>
      </c>
      <c r="H59" s="13" t="n">
        <f aca="false">H58*(1+$B$26)</f>
        <v>7043.88490745208</v>
      </c>
      <c r="I59" s="13" t="n">
        <f aca="false">MIN(((C59+D59+E59+F59+G59)*$B$28*POWER((1+$B$29),A58)),($B$30*$B$28)*12*$B$34*POWER((1+$B$31),A58))</f>
        <v>8036.16160868646</v>
      </c>
      <c r="J59" s="18" t="n">
        <f aca="false">MAX((MAX((C59-(801*$B$34)),0))+(D59*$B$8)+(E59*$B$13)+(F59*$B$18)+(G59*$B$23)-H59-I59-O58,0)</f>
        <v>21405.4201428336</v>
      </c>
      <c r="K59" s="23" t="n">
        <f aca="false">IF($B$34=1,MAX(ROUNDDOWN(IF($J59&lt;=$C$192,(((($J59-$C$191)/10000)*$D$192)+$E$192)*(($J59-$C$191)/10000),IF($J59&lt;=$C$193,(((($J59-$C$192)/10000)*$D$193)+$E$193)*(($J59-$C$192)/10000)+$F$193,IF($J59&lt;=$C$194,$J59*0.42-$E$194,$J59*0.45-$E$195))),0),0),0)</f>
        <v>2845</v>
      </c>
      <c r="L59" s="23" t="n">
        <f aca="false">IF($B$34=2,MAX(ROUNDDOWN(IF(($J59/2)&lt;=$C$192,((((($J59/2)-$C$191)/10000)*$D$192)+$E$192)*((($J59/2)-$C$191)/10000),IF(($J59/2)&lt;=$C$193,((((($J59/2)-$C$192)/10000)*$D$193)+$E$193)*((($J59/2)-$C$192)/10000)+$F$193,IF(($J59/2)&lt;=$C$194,($J59/2)*0.42-$E$194,($J59/2)*0.45-$E$195))),0),0),0)*$B$34</f>
        <v>0</v>
      </c>
      <c r="M59" s="13" t="n">
        <f aca="false">K59+L59</f>
        <v>2845</v>
      </c>
      <c r="N59" s="13" t="n">
        <f aca="false">IF($B$34=2,IF(M59&gt;1944,M59*0.055,0),IF(M59&gt;972,M59*0.055,0))</f>
        <v>156.475</v>
      </c>
      <c r="O59" s="13" t="n">
        <f aca="false">M59*$B$33</f>
        <v>256.05</v>
      </c>
      <c r="P59" s="13" t="n">
        <f aca="false">P58*(1+$B$37)</f>
        <v>60858.6439740383</v>
      </c>
      <c r="Q59" s="13" t="n">
        <f aca="false">B59+C59+D59+E59+F59+G59-H59-I59-M59-N59-O59-P59</f>
        <v>583793.221721572</v>
      </c>
      <c r="R59" s="16"/>
      <c r="S59" s="16"/>
      <c r="T59" s="13"/>
      <c r="U59" s="13"/>
      <c r="V59" s="13"/>
      <c r="W59" s="13"/>
    </row>
    <row r="60" customFormat="false" ht="12.8" hidden="false" customHeight="false" outlineLevel="0" collapsed="false">
      <c r="A60" s="17" t="n">
        <v>19</v>
      </c>
      <c r="B60" s="13" t="n">
        <f aca="false">Q59</f>
        <v>583793.221721572</v>
      </c>
      <c r="C60" s="13" t="n">
        <f aca="false">IF((B60-(P60/2))*$B$3&gt;0,(B60-(P60/2))*$B$3,0)</f>
        <v>30669.4757510107</v>
      </c>
      <c r="D60" s="13" t="n">
        <f aca="false">IF(D59&gt;0,D59*(1+$B$7),IF(A60=$B$6,$B$5,0))</f>
        <v>3609.16139985839</v>
      </c>
      <c r="E60" s="13" t="n">
        <f aca="false">IF(E59&gt;0,E59*(1+$B$12),IF(A60=$B$11,$B$10,0))</f>
        <v>0</v>
      </c>
      <c r="F60" s="13" t="n">
        <f aca="false">IF(F59&gt;0,F59*(1+$B$17),IF(A60=$B$16,$B$15,0))</f>
        <v>0</v>
      </c>
      <c r="G60" s="13" t="n">
        <f aca="false">IF(G59&gt;0,G59*(1+$B$22),IF(A60=$B$21,$B$20,0))</f>
        <v>999</v>
      </c>
      <c r="H60" s="13" t="n">
        <f aca="false">H59*(1+$B$26)</f>
        <v>7360.85972828742</v>
      </c>
      <c r="I60" s="13" t="n">
        <f aca="false">MIN(((C60+D60+E60+F60+G60)*$B$28*POWER((1+$B$29),A59)),($B$30*$B$28)*12*$B$34*POWER((1+$B$31),A59))</f>
        <v>7616.60482102949</v>
      </c>
      <c r="J60" s="18" t="n">
        <f aca="false">MAX((MAX((C60-(801*$B$34)),0))+(D60*$B$8)+(E60*$B$13)+(F60*$B$18)+(G60*$B$23)-H60-I60-O59,0)</f>
        <v>19243.1226015522</v>
      </c>
      <c r="K60" s="23" t="n">
        <f aca="false">IF($B$34=1,MAX(ROUNDDOWN(IF($J60&lt;=$C$192,(((($J60-$C$191)/10000)*$D$192)+$E$192)*(($J60-$C$191)/10000),IF($J60&lt;=$C$193,(((($J60-$C$192)/10000)*$D$193)+$E$193)*(($J60-$C$192)/10000)+$F$193,IF($J60&lt;=$C$194,$J60*0.42-$E$194,$J60*0.45-$E$195))),0),0),0)</f>
        <v>2266</v>
      </c>
      <c r="L60" s="23" t="n">
        <f aca="false">IF($B$34=2,MAX(ROUNDDOWN(IF(($J60/2)&lt;=$C$192,((((($J60/2)-$C$191)/10000)*$D$192)+$E$192)*((($J60/2)-$C$191)/10000),IF(($J60/2)&lt;=$C$193,((((($J60/2)-$C$192)/10000)*$D$193)+$E$193)*((($J60/2)-$C$192)/10000)+$F$193,IF(($J60/2)&lt;=$C$194,($J60/2)*0.42-$E$194,($J60/2)*0.45-$E$195))),0),0),0)*$B$34</f>
        <v>0</v>
      </c>
      <c r="M60" s="13" t="n">
        <f aca="false">K60+L60</f>
        <v>2266</v>
      </c>
      <c r="N60" s="13" t="n">
        <f aca="false">IF($B$34=2,IF(M60&gt;1944,M60*0.055,0),IF(M60&gt;972,M60*0.055,0))</f>
        <v>124.63</v>
      </c>
      <c r="O60" s="13" t="n">
        <f aca="false">M60*$B$33</f>
        <v>203.94</v>
      </c>
      <c r="P60" s="13" t="n">
        <f aca="false">P59*(1+$B$37)</f>
        <v>62380.1100733893</v>
      </c>
      <c r="Q60" s="13" t="n">
        <f aca="false">B60+C60+D60+E60+F60+G60-H60-I60-M60-N60-O60-P60</f>
        <v>539118.714249735</v>
      </c>
      <c r="R60" s="16"/>
      <c r="S60" s="16"/>
      <c r="T60" s="13"/>
      <c r="U60" s="13"/>
      <c r="V60" s="13"/>
      <c r="W60" s="13"/>
    </row>
    <row r="61" customFormat="false" ht="12.8" hidden="false" customHeight="false" outlineLevel="0" collapsed="false">
      <c r="A61" s="17" t="n">
        <v>20</v>
      </c>
      <c r="B61" s="13" t="n">
        <f aca="false">Q60</f>
        <v>539118.714249735</v>
      </c>
      <c r="C61" s="13" t="n">
        <f aca="false">IF((B61-(P61/2))*$B$3&gt;0,(B61-(P61/2))*$B$3,0)</f>
        <v>28146.7643849603</v>
      </c>
      <c r="D61" s="13" t="n">
        <f aca="false">IF(D60&gt;0,D60*(1+$B$7),IF(A61=$B$6,$B$5,0))</f>
        <v>3645.25301385698</v>
      </c>
      <c r="E61" s="13" t="n">
        <f aca="false">IF(E60&gt;0,E60*(1+$B$12),IF(A61=$B$11,$B$10,0))</f>
        <v>0</v>
      </c>
      <c r="F61" s="13" t="n">
        <f aca="false">IF(F60&gt;0,F60*(1+$B$17),IF(A61=$B$16,$B$15,0))</f>
        <v>0</v>
      </c>
      <c r="G61" s="13" t="n">
        <f aca="false">IF(G60&gt;0,G60*(1+$B$22),IF(A61=$B$21,$B$20,0))</f>
        <v>999</v>
      </c>
      <c r="H61" s="13" t="n">
        <f aca="false">H60*(1+$B$26)</f>
        <v>7692.09841606036</v>
      </c>
      <c r="I61" s="13" t="n">
        <f aca="false">MIN(((C61+D61+E61+F61+G61)*$B$28*POWER((1+$B$29),A60)),($B$30*$B$28)*12*$B$34*POWER((1+$B$31),A60))</f>
        <v>7150.52945126576</v>
      </c>
      <c r="J61" s="18" t="n">
        <f aca="false">MAX((MAX((C61-(801*$B$34)),0))+(D61*$B$8)+(E61*$B$13)+(F61*$B$18)+(G61*$B$23)-H61-I61-O60,0)</f>
        <v>16943.4495314912</v>
      </c>
      <c r="K61" s="23" t="n">
        <f aca="false">IF($B$34=1,MAX(ROUNDDOWN(IF($J61&lt;=$C$192,(((($J61-$C$191)/10000)*$D$192)+$E$192)*(($J61-$C$191)/10000),IF($J61&lt;=$C$193,(((($J61-$C$192)/10000)*$D$193)+$E$193)*(($J61-$C$192)/10000)+$F$193,IF($J61&lt;=$C$194,$J61*0.42-$E$194,$J61*0.45-$E$195))),0),0),0)</f>
        <v>1674</v>
      </c>
      <c r="L61" s="23" t="n">
        <f aca="false">IF($B$34=2,MAX(ROUNDDOWN(IF(($J61/2)&lt;=$C$192,((((($J61/2)-$C$191)/10000)*$D$192)+$E$192)*((($J61/2)-$C$191)/10000),IF(($J61/2)&lt;=$C$193,((((($J61/2)-$C$192)/10000)*$D$193)+$E$193)*((($J61/2)-$C$192)/10000)+$F$193,IF(($J61/2)&lt;=$C$194,($J61/2)*0.42-$E$194,($J61/2)*0.45-$E$195))),0),0),0)*$B$34</f>
        <v>0</v>
      </c>
      <c r="M61" s="13" t="n">
        <f aca="false">K61+L61</f>
        <v>1674</v>
      </c>
      <c r="N61" s="13" t="n">
        <f aca="false">IF($B$34=2,IF(M61&gt;1944,M61*0.055,0),IF(M61&gt;972,M61*0.055,0))</f>
        <v>92.07</v>
      </c>
      <c r="O61" s="13" t="n">
        <f aca="false">M61*$B$33</f>
        <v>150.66</v>
      </c>
      <c r="P61" s="13" t="n">
        <f aca="false">P60*(1+$B$37)</f>
        <v>63939.612825224</v>
      </c>
      <c r="Q61" s="13" t="n">
        <f aca="false">B61+C61+D61+E61+F61+G61-H61-I61-M61-N61-O61-P61</f>
        <v>491210.760956002</v>
      </c>
      <c r="R61" s="16"/>
      <c r="S61" s="16"/>
      <c r="T61" s="13"/>
      <c r="U61" s="13"/>
      <c r="V61" s="13"/>
      <c r="W61" s="13"/>
    </row>
    <row r="62" customFormat="false" ht="12.8" hidden="false" customHeight="false" outlineLevel="0" collapsed="false">
      <c r="A62" s="17" t="n">
        <v>21</v>
      </c>
      <c r="B62" s="13" t="n">
        <f aca="false">Q61</f>
        <v>491210.760956002</v>
      </c>
      <c r="C62" s="13" t="n">
        <f aca="false">IF((B62-(P62/2))*$B$3&gt;0,(B62-(P62/2))*$B$3,0)</f>
        <v>25443.5148707606</v>
      </c>
      <c r="D62" s="13" t="n">
        <f aca="false">IF(D61&gt;0,D61*(1+$B$7),IF(A62=$B$6,$B$5,0))</f>
        <v>3681.70554399555</v>
      </c>
      <c r="E62" s="13" t="n">
        <f aca="false">IF(E61&gt;0,E61*(1+$B$12),IF(A62=$B$11,$B$10,0))</f>
        <v>0</v>
      </c>
      <c r="F62" s="13" t="n">
        <f aca="false">IF(F61&gt;0,F61*(1+$B$17),IF(A62=$B$16,$B$15,0))</f>
        <v>0</v>
      </c>
      <c r="G62" s="13" t="n">
        <f aca="false">IF(G61&gt;0,G61*(1+$B$22),IF(A62=$B$21,$B$20,0))</f>
        <v>999</v>
      </c>
      <c r="H62" s="13" t="n">
        <f aca="false">H61*(1+$B$26)</f>
        <v>8038.24284478307</v>
      </c>
      <c r="I62" s="13" t="n">
        <f aca="false">MIN(((C62+D62+E62+F62+G62)*$B$28*POWER((1+$B$29),A61)),($B$30*$B$28)*12*$B$34*POWER((1+$B$31),A61))</f>
        <v>6634.68790488653</v>
      </c>
      <c r="J62" s="18" t="n">
        <f aca="false">MAX((MAX((C62-(801*$B$34)),0))+(D62*$B$8)+(E62*$B$13)+(F62*$B$18)+(G62*$B$23)-H62-I62-O61,0)</f>
        <v>14499.6296650866</v>
      </c>
      <c r="K62" s="23" t="n">
        <f aca="false">IF($B$34=1,MAX(ROUNDDOWN(IF($J62&lt;=$C$192,(((($J62-$C$191)/10000)*$D$192)+$E$192)*(($J62-$C$191)/10000),IF($J62&lt;=$C$193,(((($J62-$C$192)/10000)*$D$193)+$E$193)*(($J62-$C$192)/10000)+$F$193,IF($J62&lt;=$C$194,$J62*0.42-$E$194,$J62*0.45-$E$195))),0),0),0)</f>
        <v>1069</v>
      </c>
      <c r="L62" s="23" t="n">
        <f aca="false">IF($B$34=2,MAX(ROUNDDOWN(IF(($J62/2)&lt;=$C$192,((((($J62/2)-$C$191)/10000)*$D$192)+$E$192)*((($J62/2)-$C$191)/10000),IF(($J62/2)&lt;=$C$193,((((($J62/2)-$C$192)/10000)*$D$193)+$E$193)*((($J62/2)-$C$192)/10000)+$F$193,IF(($J62/2)&lt;=$C$194,($J62/2)*0.42-$E$194,($J62/2)*0.45-$E$195))),0),0),0)*$B$34</f>
        <v>0</v>
      </c>
      <c r="M62" s="13" t="n">
        <f aca="false">K62+L62</f>
        <v>1069</v>
      </c>
      <c r="N62" s="13" t="n">
        <f aca="false">IF($B$34=2,IF(M62&gt;1944,M62*0.055,0),IF(M62&gt;972,M62*0.055,0))</f>
        <v>58.795</v>
      </c>
      <c r="O62" s="13" t="n">
        <f aca="false">M62*$B$33</f>
        <v>96.21</v>
      </c>
      <c r="P62" s="13" t="n">
        <f aca="false">P61*(1+$B$37)</f>
        <v>65538.1031458546</v>
      </c>
      <c r="Q62" s="13" t="n">
        <f aca="false">B62+C62+D62+E62+F62+G62-H62-I62-M62-N62-O62-P62</f>
        <v>439899.942475234</v>
      </c>
      <c r="R62" s="16"/>
      <c r="S62" s="16"/>
      <c r="T62" s="13"/>
      <c r="U62" s="13"/>
      <c r="V62" s="13"/>
      <c r="W62" s="13"/>
    </row>
    <row r="63" customFormat="false" ht="12.8" hidden="false" customHeight="false" outlineLevel="0" collapsed="false">
      <c r="A63" s="17" t="n">
        <v>22</v>
      </c>
      <c r="B63" s="13" t="n">
        <f aca="false">Q62</f>
        <v>439899.942475234</v>
      </c>
      <c r="C63" s="13" t="n">
        <f aca="false">IF((B63-(P63/2))*$B$3&gt;0,(B63-(P63/2))*$B$3,0)</f>
        <v>22550.2973860206</v>
      </c>
      <c r="D63" s="13" t="n">
        <f aca="false">IF(D62&gt;0,D62*(1+$B$7),IF(A63=$B$6,$B$5,0))</f>
        <v>3718.5225994355</v>
      </c>
      <c r="E63" s="13" t="n">
        <f aca="false">IF(E62&gt;0,E62*(1+$B$12),IF(A63=$B$11,$B$10,0))</f>
        <v>4444</v>
      </c>
      <c r="F63" s="13" t="n">
        <f aca="false">IF(F62&gt;0,F62*(1+$B$17),IF(A63=$B$16,$B$15,0))</f>
        <v>1111</v>
      </c>
      <c r="G63" s="13" t="n">
        <f aca="false">IF(G62&gt;0,G62*(1+$B$22),IF(A63=$B$21,$B$20,0))</f>
        <v>999</v>
      </c>
      <c r="H63" s="13" t="n">
        <f aca="false">H62*(1+$B$26)</f>
        <v>8399.96377279831</v>
      </c>
      <c r="I63" s="13" t="n">
        <f aca="false">MIN(((C63+D63+E63+F63+G63)*$B$28*POWER((1+$B$29),A62)),($B$30*$B$28)*12*$B$34*POWER((1+$B$31),A62))</f>
        <v>7301.32947512398</v>
      </c>
      <c r="J63" s="18" t="n">
        <f aca="false">MAX((MAX((C63-(801*$B$34)),0))+(D63*$B$8)+(E63*$B$13)+(F63*$B$18)+(G63*$B$23)-H63-I63-O62,0)</f>
        <v>16224.3167375338</v>
      </c>
      <c r="K63" s="23" t="n">
        <f aca="false">IF($B$34=1,MAX(ROUNDDOWN(IF($J63&lt;=$C$192,(((($J63-$C$191)/10000)*$D$192)+$E$192)*(($J63-$C$191)/10000),IF($J63&lt;=$C$193,(((($J63-$C$192)/10000)*$D$193)+$E$193)*(($J63-$C$192)/10000)+$F$193,IF($J63&lt;=$C$194,$J63*0.42-$E$194,$J63*0.45-$E$195))),0),0),0)</f>
        <v>1493</v>
      </c>
      <c r="L63" s="23" t="n">
        <f aca="false">IF($B$34=2,MAX(ROUNDDOWN(IF(($J63/2)&lt;=$C$192,((((($J63/2)-$C$191)/10000)*$D$192)+$E$192)*((($J63/2)-$C$191)/10000),IF(($J63/2)&lt;=$C$193,((((($J63/2)-$C$192)/10000)*$D$193)+$E$193)*((($J63/2)-$C$192)/10000)+$F$193,IF(($J63/2)&lt;=$C$194,($J63/2)*0.42-$E$194,($J63/2)*0.45-$E$195))),0),0),0)*$B$34</f>
        <v>0</v>
      </c>
      <c r="M63" s="13" t="n">
        <f aca="false">K63+L63</f>
        <v>1493</v>
      </c>
      <c r="N63" s="13" t="n">
        <f aca="false">IF($B$34=2,IF(M63&gt;1944,M63*0.055,0),IF(M63&gt;972,M63*0.055,0))</f>
        <v>82.115</v>
      </c>
      <c r="O63" s="13" t="n">
        <f aca="false">M63*$B$33</f>
        <v>134.37</v>
      </c>
      <c r="P63" s="13" t="n">
        <f aca="false">P62*(1+$B$37)</f>
        <v>67176.555724501</v>
      </c>
      <c r="Q63" s="13" t="n">
        <f aca="false">B63+C63+D63+E63+F63+G63-H63-I63-M63-N63-O63-P63</f>
        <v>388135.428488267</v>
      </c>
      <c r="R63" s="16"/>
      <c r="S63" s="16"/>
      <c r="T63" s="13"/>
      <c r="U63" s="13"/>
      <c r="V63" s="13"/>
      <c r="W63" s="13"/>
    </row>
    <row r="64" customFormat="false" ht="12.8" hidden="false" customHeight="false" outlineLevel="0" collapsed="false">
      <c r="A64" s="17" t="n">
        <v>23</v>
      </c>
      <c r="B64" s="13" t="n">
        <f aca="false">Q63</f>
        <v>388135.428488267</v>
      </c>
      <c r="C64" s="13" t="n">
        <f aca="false">IF((B64-(P64/2))*$B$3&gt;0,(B64-(P64/2))*$B$3,0)</f>
        <v>19630.76312421</v>
      </c>
      <c r="D64" s="13" t="n">
        <f aca="false">IF(D63&gt;0,D63*(1+$B$7),IF(A64=$B$6,$B$5,0))</f>
        <v>3755.70782542986</v>
      </c>
      <c r="E64" s="13" t="n">
        <f aca="false">IF(E63&gt;0,E63*(1+$B$12),IF(A64=$B$11,$B$10,0))</f>
        <v>4488.44</v>
      </c>
      <c r="F64" s="13" t="n">
        <f aca="false">IF(F63&gt;0,F63*(1+$B$17),IF(A64=$B$16,$B$15,0))</f>
        <v>1111</v>
      </c>
      <c r="G64" s="13" t="n">
        <f aca="false">IF(G63&gt;0,G63*(1+$B$22),IF(A64=$B$21,$B$20,0))</f>
        <v>999</v>
      </c>
      <c r="H64" s="13" t="n">
        <f aca="false">H63*(1+$B$26)</f>
        <v>8777.96214257423</v>
      </c>
      <c r="I64" s="13" t="n">
        <f aca="false">MIN(((C64+D64+E64+F64+G64)*$B$28*POWER((1+$B$29),A63)),($B$30*$B$28)*12*$B$34*POWER((1+$B$31),A63))</f>
        <v>6736.74630530856</v>
      </c>
      <c r="J64" s="18" t="n">
        <f aca="false">MAX((MAX((C64-(801*$B$34)),0))+(D64*$B$8)+(E64*$B$13)+(F64*$B$18)+(G64*$B$23)-H64-I64-O63,0)</f>
        <v>13534.8325017571</v>
      </c>
      <c r="K64" s="23" t="n">
        <f aca="false">IF($B$34=1,MAX(ROUNDDOWN(IF($J64&lt;=$C$192,(((($J64-$C$191)/10000)*$D$192)+$E$192)*(($J64-$C$191)/10000),IF($J64&lt;=$C$193,(((($J64-$C$192)/10000)*$D$193)+$E$193)*(($J64-$C$192)/10000)+$F$193,IF($J64&lt;=$C$194,$J64*0.42-$E$194,$J64*0.45-$E$195))),0),0),0)</f>
        <v>840</v>
      </c>
      <c r="L64" s="23" t="n">
        <f aca="false">IF($B$34=2,MAX(ROUNDDOWN(IF(($J64/2)&lt;=$C$192,((((($J64/2)-$C$191)/10000)*$D$192)+$E$192)*((($J64/2)-$C$191)/10000),IF(($J64/2)&lt;=$C$193,((((($J64/2)-$C$192)/10000)*$D$193)+$E$193)*((($J64/2)-$C$192)/10000)+$F$193,IF(($J64/2)&lt;=$C$194,($J64/2)*0.42-$E$194,($J64/2)*0.45-$E$195))),0),0),0)*$B$34</f>
        <v>0</v>
      </c>
      <c r="M64" s="13" t="n">
        <f aca="false">K64+L64</f>
        <v>840</v>
      </c>
      <c r="N64" s="13" t="n">
        <f aca="false">IF($B$34=2,IF(M64&gt;1944,M64*0.055,0),IF(M64&gt;972,M64*0.055,0))</f>
        <v>0</v>
      </c>
      <c r="O64" s="13" t="n">
        <f aca="false">M64*$B$33</f>
        <v>75.6</v>
      </c>
      <c r="P64" s="13" t="n">
        <f aca="false">P63*(1+$B$37)</f>
        <v>68855.9696176135</v>
      </c>
      <c r="Q64" s="13" t="n">
        <f aca="false">B64+C64+D64+E64+F64+G64-H64-I64-M64-N64-O64-P64</f>
        <v>332834.06137241</v>
      </c>
      <c r="R64" s="16"/>
      <c r="S64" s="16"/>
      <c r="T64" s="13"/>
      <c r="U64" s="13"/>
      <c r="V64" s="13"/>
      <c r="W64" s="13"/>
    </row>
    <row r="65" customFormat="false" ht="12.8" hidden="false" customHeight="false" outlineLevel="0" collapsed="false">
      <c r="A65" s="17" t="n">
        <v>24</v>
      </c>
      <c r="B65" s="13" t="n">
        <f aca="false">Q64</f>
        <v>332834.06137241</v>
      </c>
      <c r="C65" s="13" t="n">
        <f aca="false">IF((B65-(P65/2))*$B$3&gt;0,(B65-(P65/2))*$B$3,0)</f>
        <v>16513.7684203578</v>
      </c>
      <c r="D65" s="13" t="n">
        <f aca="false">IF(D64&gt;0,D64*(1+$B$7),IF(A65=$B$6,$B$5,0))</f>
        <v>3793.26490368415</v>
      </c>
      <c r="E65" s="13" t="n">
        <f aca="false">IF(E64&gt;0,E64*(1+$B$12),IF(A65=$B$11,$B$10,0))</f>
        <v>4533.3244</v>
      </c>
      <c r="F65" s="13" t="n">
        <f aca="false">IF(F64&gt;0,F64*(1+$B$17),IF(A65=$B$16,$B$15,0))</f>
        <v>1111</v>
      </c>
      <c r="G65" s="13" t="n">
        <f aca="false">IF(G64&gt;0,G64*(1+$B$22),IF(A65=$B$21,$B$20,0))</f>
        <v>999</v>
      </c>
      <c r="H65" s="13" t="n">
        <f aca="false">H64*(1+$B$26)</f>
        <v>9172.97043899007</v>
      </c>
      <c r="I65" s="13" t="n">
        <f aca="false">MIN(((C65+D65+E65+F65+G65)*$B$28*POWER((1+$B$29),A64)),($B$30*$B$28)*12*$B$34*POWER((1+$B$31),A64))</f>
        <v>6115.51924767773</v>
      </c>
      <c r="J65" s="18" t="n">
        <f aca="false">MAX((MAX((C65-(801*$B$34)),0))+(D65*$B$8)+(E65*$B$13)+(F65*$B$18)+(G65*$B$23)-H65-I65-O64,0)</f>
        <v>10785.2680373741</v>
      </c>
      <c r="K65" s="23" t="n">
        <f aca="false">IF($B$34=1,MAX(ROUNDDOWN(IF($J65&lt;=$C$192,(((($J65-$C$191)/10000)*$D$192)+$E$192)*(($J65-$C$191)/10000),IF($J65&lt;=$C$193,(((($J65-$C$192)/10000)*$D$193)+$E$193)*(($J65-$C$192)/10000)+$F$193,IF($J65&lt;=$C$194,$J65*0.42-$E$194,$J65*0.45-$E$195))),0),0),0)</f>
        <v>281</v>
      </c>
      <c r="L65" s="23" t="n">
        <f aca="false">IF($B$34=2,MAX(ROUNDDOWN(IF(($J65/2)&lt;=$C$192,((((($J65/2)-$C$191)/10000)*$D$192)+$E$192)*((($J65/2)-$C$191)/10000),IF(($J65/2)&lt;=$C$193,((((($J65/2)-$C$192)/10000)*$D$193)+$E$193)*((($J65/2)-$C$192)/10000)+$F$193,IF(($J65/2)&lt;=$C$194,($J65/2)*0.42-$E$194,($J65/2)*0.45-$E$195))),0),0),0)*$B$34</f>
        <v>0</v>
      </c>
      <c r="M65" s="13" t="n">
        <f aca="false">K65+L65</f>
        <v>281</v>
      </c>
      <c r="N65" s="13" t="n">
        <f aca="false">IF($B$34=2,IF(M65&gt;1944,M65*0.055,0),IF(M65&gt;972,M65*0.055,0))</f>
        <v>0</v>
      </c>
      <c r="O65" s="13" t="n">
        <f aca="false">M65*$B$33</f>
        <v>25.29</v>
      </c>
      <c r="P65" s="13" t="n">
        <f aca="false">P64*(1+$B$37)</f>
        <v>70577.3688580538</v>
      </c>
      <c r="Q65" s="13" t="n">
        <f aca="false">B65+C65+D65+E65+F65+G65-H65-I65-M65-N65-O65-P65</f>
        <v>273612.270551731</v>
      </c>
      <c r="R65" s="16"/>
      <c r="S65" s="16"/>
      <c r="T65" s="13"/>
      <c r="U65" s="13"/>
      <c r="V65" s="13"/>
      <c r="W65" s="13"/>
    </row>
    <row r="66" customFormat="false" ht="12.8" hidden="false" customHeight="false" outlineLevel="0" collapsed="false">
      <c r="A66" s="17" t="n">
        <v>25</v>
      </c>
      <c r="B66" s="13" t="n">
        <f aca="false">Q65</f>
        <v>273612.270551731</v>
      </c>
      <c r="C66" s="13" t="n">
        <f aca="false">IF((B66-(P66/2))*$B$3&gt;0,(B66-(P66/2))*$B$3,0)</f>
        <v>13177.9959801648</v>
      </c>
      <c r="D66" s="13" t="n">
        <f aca="false">IF(D65&gt;0,D65*(1+$B$7),IF(A66=$B$6,$B$5,0))</f>
        <v>3831.197552721</v>
      </c>
      <c r="E66" s="13" t="n">
        <f aca="false">IF(E65&gt;0,E65*(1+$B$12),IF(A66=$B$11,$B$10,0))</f>
        <v>4578.657644</v>
      </c>
      <c r="F66" s="13" t="n">
        <f aca="false">IF(F65&gt;0,F65*(1+$B$17),IF(A66=$B$16,$B$15,0))</f>
        <v>1111</v>
      </c>
      <c r="G66" s="13" t="n">
        <f aca="false">IF(G65&gt;0,G65*(1+$B$22),IF(A66=$B$21,$B$20,0))</f>
        <v>999</v>
      </c>
      <c r="H66" s="13" t="n">
        <f aca="false">H65*(1+$B$26)</f>
        <v>9585.75410874462</v>
      </c>
      <c r="I66" s="13" t="n">
        <f aca="false">MIN(((C66+D66+E66+F66+G66)*$B$28*POWER((1+$B$29),A65)),($B$30*$B$28)*12*$B$34*POWER((1+$B$31),A65))</f>
        <v>5431.24188367556</v>
      </c>
      <c r="J66" s="18" t="n">
        <f aca="false">MAX((MAX((C66-(801*$B$34)),0))+(D66*$B$8)+(E66*$B$13)+(F66*$B$18)+(G66*$B$23)-H66-I66-O65,0)</f>
        <v>7854.56518446559</v>
      </c>
      <c r="K66" s="23" t="n">
        <f aca="false">IF($B$34=1,MAX(ROUNDDOWN(IF($J66&lt;=$C$192,(((($J66-$C$191)/10000)*$D$192)+$E$192)*(($J66-$C$191)/10000),IF($J66&lt;=$C$193,(((($J66-$C$192)/10000)*$D$193)+$E$193)*(($J66-$C$192)/10000)+$F$193,IF($J66&lt;=$C$194,$J66*0.42-$E$194,$J66*0.45-$E$195))),0),0),0)</f>
        <v>0</v>
      </c>
      <c r="L66" s="23" t="n">
        <f aca="false">IF($B$34=2,MAX(ROUNDDOWN(IF(($J66/2)&lt;=$C$192,((((($J66/2)-$C$191)/10000)*$D$192)+$E$192)*((($J66/2)-$C$191)/10000),IF(($J66/2)&lt;=$C$193,((((($J66/2)-$C$192)/10000)*$D$193)+$E$193)*((($J66/2)-$C$192)/10000)+$F$193,IF(($J66/2)&lt;=$C$194,($J66/2)*0.42-$E$194,($J66/2)*0.45-$E$195))),0),0),0)*$B$34</f>
        <v>0</v>
      </c>
      <c r="M66" s="13" t="n">
        <f aca="false">K66+L66</f>
        <v>0</v>
      </c>
      <c r="N66" s="13" t="n">
        <f aca="false">IF($B$34=2,IF(M66&gt;1944,M66*0.055,0),IF(M66&gt;972,M66*0.055,0))</f>
        <v>0</v>
      </c>
      <c r="O66" s="13" t="n">
        <f aca="false">M66*$B$33</f>
        <v>0</v>
      </c>
      <c r="P66" s="13" t="n">
        <f aca="false">P65*(1+$B$37)</f>
        <v>72341.8030795052</v>
      </c>
      <c r="Q66" s="13" t="n">
        <f aca="false">B66+C66+D66+E66+F66+G66-H66-I66-M66-N66-O66-P66</f>
        <v>209951.322656691</v>
      </c>
      <c r="R66" s="16"/>
      <c r="S66" s="16"/>
      <c r="T66" s="13"/>
      <c r="U66" s="13"/>
      <c r="V66" s="13"/>
      <c r="W66" s="13"/>
    </row>
    <row r="67" customFormat="false" ht="12.8" hidden="false" customHeight="false" outlineLevel="0" collapsed="false">
      <c r="A67" s="17" t="n">
        <v>26</v>
      </c>
      <c r="B67" s="13" t="n">
        <f aca="false">Q66</f>
        <v>209951.322656691</v>
      </c>
      <c r="C67" s="13" t="n">
        <f aca="false">IF((B67-(P67/2))*$B$3&gt;0,(B67-(P67/2))*$B$3,0)</f>
        <v>9594.62624610368</v>
      </c>
      <c r="D67" s="13" t="n">
        <f aca="false">IF(D66&gt;0,D66*(1+$B$7),IF(A67=$B$6,$B$5,0))</f>
        <v>3869.50952824821</v>
      </c>
      <c r="E67" s="13" t="n">
        <f aca="false">IF(E66&gt;0,E66*(1+$B$12),IF(A67=$B$11,$B$10,0))</f>
        <v>4624.44422044</v>
      </c>
      <c r="F67" s="13" t="n">
        <f aca="false">IF(F66&gt;0,F66*(1+$B$17),IF(A67=$B$16,$B$15,0))</f>
        <v>1111</v>
      </c>
      <c r="G67" s="13" t="n">
        <f aca="false">IF(G66&gt;0,G66*(1+$B$22),IF(A67=$B$21,$B$20,0))</f>
        <v>999</v>
      </c>
      <c r="H67" s="13" t="n">
        <f aca="false">H66*(1+$B$26)</f>
        <v>10017.1130436381</v>
      </c>
      <c r="I67" s="13" t="n">
        <f aca="false">MIN(((C67+D67+E67+F67+G67)*$B$28*POWER((1+$B$29),A66)),($B$30*$B$28)*12*$B$34*POWER((1+$B$31),A66))</f>
        <v>4675.54659568212</v>
      </c>
      <c r="J67" s="18" t="n">
        <f aca="false">MAX((MAX((C67-(801*$B$34)),0))+(D67*$B$8)+(E67*$B$13)+(F67*$B$18)+(G67*$B$23)-H67-I67-O66,0)</f>
        <v>4704.92035547163</v>
      </c>
      <c r="K67" s="23" t="n">
        <f aca="false">IF($B$34=1,MAX(ROUNDDOWN(IF($J67&lt;=$C$192,(((($J67-$C$191)/10000)*$D$192)+$E$192)*(($J67-$C$191)/10000),IF($J67&lt;=$C$193,(((($J67-$C$192)/10000)*$D$193)+$E$193)*(($J67-$C$192)/10000)+$F$193,IF($J67&lt;=$C$194,$J67*0.42-$E$194,$J67*0.45-$E$195))),0),0),0)</f>
        <v>0</v>
      </c>
      <c r="L67" s="23" t="n">
        <f aca="false">IF($B$34=2,MAX(ROUNDDOWN(IF(($J67/2)&lt;=$C$192,((((($J67/2)-$C$191)/10000)*$D$192)+$E$192)*((($J67/2)-$C$191)/10000),IF(($J67/2)&lt;=$C$193,((((($J67/2)-$C$192)/10000)*$D$193)+$E$193)*((($J67/2)-$C$192)/10000)+$F$193,IF(($J67/2)&lt;=$C$194,($J67/2)*0.42-$E$194,($J67/2)*0.45-$E$195))),0),0),0)*$B$34</f>
        <v>0</v>
      </c>
      <c r="M67" s="13" t="n">
        <f aca="false">K67+L67</f>
        <v>0</v>
      </c>
      <c r="N67" s="13" t="n">
        <f aca="false">IF($B$34=2,IF(M67&gt;1944,M67*0.055,0),IF(M67&gt;972,M67*0.055,0))</f>
        <v>0</v>
      </c>
      <c r="O67" s="13" t="n">
        <f aca="false">M67*$B$33</f>
        <v>0</v>
      </c>
      <c r="P67" s="13" t="n">
        <f aca="false">P66*(1+$B$37)</f>
        <v>74150.3481564928</v>
      </c>
      <c r="Q67" s="13" t="n">
        <f aca="false">B67+C67+D67+E67+F67+G67-H67-I67-M67-N67-O67-P67</f>
        <v>141306.89485567</v>
      </c>
      <c r="R67" s="16"/>
      <c r="S67" s="16"/>
      <c r="T67" s="13"/>
      <c r="U67" s="13"/>
      <c r="V67" s="13"/>
      <c r="W67" s="13"/>
    </row>
    <row r="68" customFormat="false" ht="12.8" hidden="false" customHeight="false" outlineLevel="0" collapsed="false">
      <c r="A68" s="17" t="n">
        <v>27</v>
      </c>
      <c r="B68" s="13" t="n">
        <f aca="false">Q67</f>
        <v>141306.89485567</v>
      </c>
      <c r="C68" s="13" t="n">
        <f aca="false">IF((B68-(P68/2))*$B$3&gt;0,(B68-(P68/2))*$B$3,0)</f>
        <v>5733.41869911343</v>
      </c>
      <c r="D68" s="13" t="n">
        <f aca="false">IF(D67&gt;0,D67*(1+$B$7),IF(A68=$B$6,$B$5,0))</f>
        <v>3908.20462353069</v>
      </c>
      <c r="E68" s="13" t="n">
        <f aca="false">IF(E67&gt;0,E67*(1+$B$12),IF(A68=$B$11,$B$10,0))</f>
        <v>4670.6886626444</v>
      </c>
      <c r="F68" s="13" t="n">
        <f aca="false">IF(F67&gt;0,F67*(1+$B$17),IF(A68=$B$16,$B$15,0))</f>
        <v>1111</v>
      </c>
      <c r="G68" s="13" t="n">
        <f aca="false">IF(G67&gt;0,G67*(1+$B$22),IF(A68=$B$21,$B$20,0))</f>
        <v>999</v>
      </c>
      <c r="H68" s="13" t="n">
        <f aca="false">H67*(1+$B$26)</f>
        <v>10467.8831306018</v>
      </c>
      <c r="I68" s="13" t="n">
        <f aca="false">MIN(((C68+D68+E68+F68+G68)*$B$28*POWER((1+$B$29),A67)),($B$30*$B$28)*12*$B$34*POWER((1+$B$31),A67))</f>
        <v>3839.43414660843</v>
      </c>
      <c r="J68" s="18" t="n">
        <f aca="false">MAX((MAX((C68-(801*$B$34)),0))+(D68*$B$8)+(E68*$B$13)+(F68*$B$18)+(G68*$B$23)-H68-I68-O67,0)</f>
        <v>1313.99470807824</v>
      </c>
      <c r="K68" s="23" t="n">
        <f aca="false">IF($B$34=1,MAX(ROUNDDOWN(IF($J68&lt;=$C$192,(((($J68-$C$191)/10000)*$D$192)+$E$192)*(($J68-$C$191)/10000),IF($J68&lt;=$C$193,(((($J68-$C$192)/10000)*$D$193)+$E$193)*(($J68-$C$192)/10000)+$F$193,IF($J68&lt;=$C$194,$J68*0.42-$E$194,$J68*0.45-$E$195))),0),0),0)</f>
        <v>0</v>
      </c>
      <c r="L68" s="23" t="n">
        <f aca="false">IF($B$34=2,MAX(ROUNDDOWN(IF(($J68/2)&lt;=$C$192,((((($J68/2)-$C$191)/10000)*$D$192)+$E$192)*((($J68/2)-$C$191)/10000),IF(($J68/2)&lt;=$C$193,((((($J68/2)-$C$192)/10000)*$D$193)+$E$193)*((($J68/2)-$C$192)/10000)+$F$193,IF(($J68/2)&lt;=$C$194,($J68/2)*0.42-$E$194,($J68/2)*0.45-$E$195))),0),0),0)*$B$34</f>
        <v>0</v>
      </c>
      <c r="M68" s="13" t="n">
        <f aca="false">K68+L68</f>
        <v>0</v>
      </c>
      <c r="N68" s="13" t="n">
        <f aca="false">IF($B$34=2,IF(M68&gt;1944,M68*0.055,0),IF(M68&gt;972,M68*0.055,0))</f>
        <v>0</v>
      </c>
      <c r="O68" s="13" t="n">
        <f aca="false">M68*$B$33</f>
        <v>0</v>
      </c>
      <c r="P68" s="13" t="n">
        <f aca="false">P67*(1+$B$37)</f>
        <v>76004.1068604051</v>
      </c>
      <c r="Q68" s="13" t="n">
        <f aca="false">B68+C68+D68+E68+F68+G68-H68-I68-M68-N68-O68-P68</f>
        <v>67417.7827033429</v>
      </c>
      <c r="R68" s="16"/>
      <c r="S68" s="16"/>
      <c r="T68" s="13"/>
      <c r="U68" s="13"/>
      <c r="V68" s="13"/>
      <c r="W68" s="13"/>
    </row>
    <row r="69" customFormat="false" ht="12.8" hidden="false" customHeight="false" outlineLevel="0" collapsed="false">
      <c r="A69" s="17" t="n">
        <v>28</v>
      </c>
      <c r="B69" s="13" t="n">
        <f aca="false">Q68</f>
        <v>67417.7827033429</v>
      </c>
      <c r="C69" s="13" t="n">
        <f aca="false">IF((B69-(P69/2))*$B$3&gt;0,(B69-(P69/2))*$B$3,0)</f>
        <v>1579.84512552488</v>
      </c>
      <c r="D69" s="13" t="n">
        <f aca="false">IF(D68&gt;0,D68*(1+$B$7),IF(A69=$B$6,$B$5,0))</f>
        <v>3947.28666976599</v>
      </c>
      <c r="E69" s="13" t="n">
        <f aca="false">IF(E68&gt;0,E68*(1+$B$12),IF(A69=$B$11,$B$10,0))</f>
        <v>4717.39554927085</v>
      </c>
      <c r="F69" s="13" t="n">
        <f aca="false">IF(F68&gt;0,F68*(1+$B$17),IF(A69=$B$16,$B$15,0))</f>
        <v>1111</v>
      </c>
      <c r="G69" s="13" t="n">
        <f aca="false">IF(G68&gt;0,G68*(1+$B$22),IF(A69=$B$21,$B$20,0))</f>
        <v>999</v>
      </c>
      <c r="H69" s="13" t="n">
        <f aca="false">H68*(1+$B$26)</f>
        <v>10938.9378714789</v>
      </c>
      <c r="I69" s="13" t="n">
        <f aca="false">MIN(((C69+D69+E69+F69+G69)*$B$28*POWER((1+$B$29),A68)),($B$30*$B$28)*12*$B$34*POWER((1+$B$31),A68))</f>
        <v>2917.29557545581</v>
      </c>
      <c r="J69" s="18" t="n">
        <f aca="false">MAX((MAX((C69-(801*$B$34)),0))+(D69*$B$8)+(E69*$B$13)+(F69*$B$18)+(G69*$B$23)-H69-I69-O68,0)</f>
        <v>0</v>
      </c>
      <c r="K69" s="23" t="n">
        <f aca="false">IF($B$34=1,MAX(ROUNDDOWN(IF($J69&lt;=$C$192,(((($J69-$C$191)/10000)*$D$192)+$E$192)*(($J69-$C$191)/10000),IF($J69&lt;=$C$193,(((($J69-$C$192)/10000)*$D$193)+$E$193)*(($J69-$C$192)/10000)+$F$193,IF($J69&lt;=$C$194,$J69*0.42-$E$194,$J69*0.45-$E$195))),0),0),0)</f>
        <v>0</v>
      </c>
      <c r="L69" s="23" t="n">
        <f aca="false">IF($B$34=2,MAX(ROUNDDOWN(IF(($J69/2)&lt;=$C$192,((((($J69/2)-$C$191)/10000)*$D$192)+$E$192)*((($J69/2)-$C$191)/10000),IF(($J69/2)&lt;=$C$193,((((($J69/2)-$C$192)/10000)*$D$193)+$E$193)*((($J69/2)-$C$192)/10000)+$F$193,IF(($J69/2)&lt;=$C$194,($J69/2)*0.42-$E$194,($J69/2)*0.45-$E$195))),0),0),0)*$B$34</f>
        <v>0</v>
      </c>
      <c r="M69" s="13" t="n">
        <f aca="false">K69+L69</f>
        <v>0</v>
      </c>
      <c r="N69" s="13" t="n">
        <f aca="false">IF($B$34=2,IF(M69&gt;1944,M69*0.055,0),IF(M69&gt;972,M69*0.055,0))</f>
        <v>0</v>
      </c>
      <c r="O69" s="13" t="n">
        <f aca="false">M69*$B$33</f>
        <v>0</v>
      </c>
      <c r="P69" s="13" t="n">
        <f aca="false">P68*(1+$B$37)</f>
        <v>77904.2095319152</v>
      </c>
      <c r="Q69" s="13" t="n">
        <f aca="false">B69+C69+D69+E69+F69+G69-H69-I69-M69-N69-O69-P69</f>
        <v>-11988.1329309453</v>
      </c>
      <c r="R69" s="16"/>
      <c r="S69" s="16"/>
      <c r="T69" s="13"/>
      <c r="U69" s="13"/>
      <c r="V69" s="13"/>
      <c r="W69" s="13"/>
    </row>
    <row r="70" customFormat="false" ht="12.8" hidden="false" customHeight="false" outlineLevel="0" collapsed="false">
      <c r="A70" s="17" t="n">
        <v>29</v>
      </c>
      <c r="B70" s="13" t="n">
        <f aca="false">Q69</f>
        <v>-11988.1329309453</v>
      </c>
      <c r="C70" s="13" t="n">
        <f aca="false">IF((B70-(P70/2))*$B$3&gt;0,(B70-(P70/2))*$B$3,0)</f>
        <v>0</v>
      </c>
      <c r="D70" s="13" t="n">
        <f aca="false">IF(D69&gt;0,D69*(1+$B$7),IF(A70=$B$6,$B$5,0))</f>
        <v>3986.75953646365</v>
      </c>
      <c r="E70" s="13" t="n">
        <f aca="false">IF(E69&gt;0,E69*(1+$B$12),IF(A70=$B$11,$B$10,0))</f>
        <v>4764.56950476355</v>
      </c>
      <c r="F70" s="13" t="n">
        <f aca="false">IF(F69&gt;0,F69*(1+$B$17),IF(A70=$B$16,$B$15,0))</f>
        <v>1111</v>
      </c>
      <c r="G70" s="13" t="n">
        <f aca="false">IF(G69&gt;0,G69*(1+$B$22),IF(A70=$B$21,$B$20,0))</f>
        <v>999</v>
      </c>
      <c r="H70" s="13" t="n">
        <f aca="false">H69*(1+$B$26)</f>
        <v>11431.1900756955</v>
      </c>
      <c r="I70" s="13" t="n">
        <f aca="false">MIN(((C70+D70+E70+F70+G70)*$B$28*POWER((1+$B$29),A69)),($B$30*$B$28)*12*$B$34*POWER((1+$B$31),A69))</f>
        <v>2590.35115909831</v>
      </c>
      <c r="J70" s="18" t="n">
        <f aca="false">MAX((MAX((C70-(801*$B$34)),0))+(D70*$B$8)+(E70*$B$13)+(F70*$B$18)+(G70*$B$23)-H70-I70-O69,0)</f>
        <v>0</v>
      </c>
      <c r="K70" s="23" t="n">
        <f aca="false">IF($B$34=1,MAX(ROUNDDOWN(IF($J70&lt;=$C$192,(((($J70-$C$191)/10000)*$D$192)+$E$192)*(($J70-$C$191)/10000),IF($J70&lt;=$C$193,(((($J70-$C$192)/10000)*$D$193)+$E$193)*(($J70-$C$192)/10000)+$F$193,IF($J70&lt;=$C$194,$J70*0.42-$E$194,$J70*0.45-$E$195))),0),0),0)</f>
        <v>0</v>
      </c>
      <c r="L70" s="23" t="n">
        <f aca="false">IF($B$34=2,MAX(ROUNDDOWN(IF(($J70/2)&lt;=$C$192,((((($J70/2)-$C$191)/10000)*$D$192)+$E$192)*((($J70/2)-$C$191)/10000),IF(($J70/2)&lt;=$C$193,((((($J70/2)-$C$192)/10000)*$D$193)+$E$193)*((($J70/2)-$C$192)/10000)+$F$193,IF(($J70/2)&lt;=$C$194,($J70/2)*0.42-$E$194,($J70/2)*0.45-$E$195))),0),0),0)*$B$34</f>
        <v>0</v>
      </c>
      <c r="M70" s="13" t="n">
        <f aca="false">K70+L70</f>
        <v>0</v>
      </c>
      <c r="N70" s="13" t="n">
        <f aca="false">IF($B$34=2,IF(M70&gt;1944,M70*0.055,0),IF(M70&gt;972,M70*0.055,0))</f>
        <v>0</v>
      </c>
      <c r="O70" s="13" t="n">
        <f aca="false">M70*$B$33</f>
        <v>0</v>
      </c>
      <c r="P70" s="13" t="n">
        <f aca="false">P69*(1+$B$37)</f>
        <v>79851.8147702131</v>
      </c>
      <c r="Q70" s="13" t="n">
        <f aca="false">B70+C70+D70+E70+F70+G70-H70-I70-M70-N70-O70-P70</f>
        <v>-95000.159894725</v>
      </c>
      <c r="R70" s="16"/>
      <c r="S70" s="16"/>
      <c r="T70" s="13"/>
      <c r="U70" s="13"/>
      <c r="V70" s="13"/>
      <c r="W70" s="13"/>
    </row>
    <row r="71" customFormat="false" ht="12.8" hidden="false" customHeight="false" outlineLevel="0" collapsed="false">
      <c r="A71" s="17" t="n">
        <v>30</v>
      </c>
      <c r="B71" s="13" t="n">
        <f aca="false">Q70</f>
        <v>-95000.159894725</v>
      </c>
      <c r="C71" s="13" t="n">
        <f aca="false">IF((B71-(P71/2))*$B$3&gt;0,(B71-(P71/2))*$B$3,0)</f>
        <v>0</v>
      </c>
      <c r="D71" s="13" t="n">
        <f aca="false">IF(D70&gt;0,D70*(1+$B$7),IF(A71=$B$6,$B$5,0))</f>
        <v>4026.62713182829</v>
      </c>
      <c r="E71" s="13" t="n">
        <f aca="false">IF(E70&gt;0,E70*(1+$B$12),IF(A71=$B$11,$B$10,0))</f>
        <v>4812.21519981119</v>
      </c>
      <c r="F71" s="13" t="n">
        <f aca="false">IF(F70&gt;0,F70*(1+$B$17),IF(A71=$B$16,$B$15,0))</f>
        <v>1111</v>
      </c>
      <c r="G71" s="13" t="n">
        <f aca="false">IF(G70&gt;0,G70*(1+$B$22),IF(A71=$B$21,$B$20,0))</f>
        <v>999</v>
      </c>
      <c r="H71" s="13" t="n">
        <f aca="false">H70*(1+$B$26)</f>
        <v>11945.5936291018</v>
      </c>
      <c r="I71" s="13" t="n">
        <f aca="false">MIN(((C71+D71+E71+F71+G71)*$B$28*POWER((1+$B$29),A70)),($B$30*$B$28)*12*$B$34*POWER((1+$B$31),A70))</f>
        <v>2637.33469265709</v>
      </c>
      <c r="J71" s="18" t="n">
        <f aca="false">MAX((MAX((C71-(801*$B$34)),0))+(D71*$B$8)+(E71*$B$13)+(F71*$B$18)+(G71*$B$23)-H71-I71-O70,0)</f>
        <v>0</v>
      </c>
      <c r="K71" s="23" t="n">
        <f aca="false">IF($B$34=1,MAX(ROUNDDOWN(IF($J71&lt;=$C$192,(((($J71-$C$191)/10000)*$D$192)+$E$192)*(($J71-$C$191)/10000),IF($J71&lt;=$C$193,(((($J71-$C$192)/10000)*$D$193)+$E$193)*(($J71-$C$192)/10000)+$F$193,IF($J71&lt;=$C$194,$J71*0.42-$E$194,$J71*0.45-$E$195))),0),0),0)</f>
        <v>0</v>
      </c>
      <c r="L71" s="23" t="n">
        <f aca="false">IF($B$34=2,MAX(ROUNDDOWN(IF(($J71/2)&lt;=$C$192,((((($J71/2)-$C$191)/10000)*$D$192)+$E$192)*((($J71/2)-$C$191)/10000),IF(($J71/2)&lt;=$C$193,((((($J71/2)-$C$192)/10000)*$D$193)+$E$193)*((($J71/2)-$C$192)/10000)+$F$193,IF(($J71/2)&lt;=$C$194,($J71/2)*0.42-$E$194,($J71/2)*0.45-$E$195))),0),0),0)*$B$34</f>
        <v>0</v>
      </c>
      <c r="M71" s="13" t="n">
        <f aca="false">K71+L71</f>
        <v>0</v>
      </c>
      <c r="N71" s="13" t="n">
        <f aca="false">IF($B$34=2,IF(M71&gt;1944,M71*0.055,0),IF(M71&gt;972,M71*0.055,0))</f>
        <v>0</v>
      </c>
      <c r="O71" s="13" t="n">
        <f aca="false">M71*$B$33</f>
        <v>0</v>
      </c>
      <c r="P71" s="13" t="n">
        <f aca="false">P70*(1+$B$37)</f>
        <v>81848.1101394684</v>
      </c>
      <c r="Q71" s="13" t="n">
        <f aca="false">B71+C71+D71+E71+F71+G71-H71-I71-M71-N71-O71-P71</f>
        <v>-180482.356024313</v>
      </c>
      <c r="R71" s="16"/>
      <c r="S71" s="16"/>
      <c r="T71" s="13"/>
      <c r="U71" s="13"/>
      <c r="V71" s="13"/>
      <c r="W71" s="13"/>
    </row>
    <row r="72" customFormat="false" ht="12.8" hidden="false" customHeight="false" outlineLevel="0" collapsed="false">
      <c r="A72" s="17" t="n">
        <v>31</v>
      </c>
      <c r="B72" s="13" t="n">
        <f aca="false">Q71</f>
        <v>-180482.356024313</v>
      </c>
      <c r="C72" s="13" t="n">
        <f aca="false">IF((B72-(P72/2))*$B$3&gt;0,(B72-(P72/2))*$B$3,0)</f>
        <v>0</v>
      </c>
      <c r="D72" s="13" t="n">
        <f aca="false">IF(D71&gt;0,D71*(1+$B$7),IF(A72=$B$6,$B$5,0))</f>
        <v>4066.89340314657</v>
      </c>
      <c r="E72" s="13" t="n">
        <f aca="false">IF(E71&gt;0,E71*(1+$B$12),IF(A72=$B$11,$B$10,0))</f>
        <v>4860.3373518093</v>
      </c>
      <c r="F72" s="13" t="n">
        <f aca="false">IF(F71&gt;0,F71*(1+$B$17),IF(A72=$B$16,$B$15,0))</f>
        <v>1111</v>
      </c>
      <c r="G72" s="13" t="n">
        <f aca="false">IF(G71&gt;0,G71*(1+$B$22),IF(A72=$B$21,$B$20,0))</f>
        <v>999</v>
      </c>
      <c r="H72" s="13" t="n">
        <f aca="false">H71*(1+$B$26)</f>
        <v>12483.1453424114</v>
      </c>
      <c r="I72" s="13" t="n">
        <f aca="false">MIN(((C72+D72+E72+F72+G72)*$B$28*POWER((1+$B$29),A71)),($B$30*$B$28)*12*$B$34*POWER((1+$B$31),A71))</f>
        <v>2685.211769993</v>
      </c>
      <c r="J72" s="18" t="n">
        <f aca="false">MAX((MAX((C72-(801*$B$34)),0))+(D72*$B$8)+(E72*$B$13)+(F72*$B$18)+(G72*$B$23)-H72-I72-O71,0)</f>
        <v>0</v>
      </c>
      <c r="K72" s="23" t="n">
        <f aca="false">IF($B$34=1,MAX(ROUNDDOWN(IF($J72&lt;=$C$192,(((($J72-$C$191)/10000)*$D$192)+$E$192)*(($J72-$C$191)/10000),IF($J72&lt;=$C$193,(((($J72-$C$192)/10000)*$D$193)+$E$193)*(($J72-$C$192)/10000)+$F$193,IF($J72&lt;=$C$194,$J72*0.42-$E$194,$J72*0.45-$E$195))),0),0),0)</f>
        <v>0</v>
      </c>
      <c r="L72" s="23" t="n">
        <f aca="false">IF($B$34=2,MAX(ROUNDDOWN(IF(($J72/2)&lt;=$C$192,((((($J72/2)-$C$191)/10000)*$D$192)+$E$192)*((($J72/2)-$C$191)/10000),IF(($J72/2)&lt;=$C$193,((((($J72/2)-$C$192)/10000)*$D$193)+$E$193)*((($J72/2)-$C$192)/10000)+$F$193,IF(($J72/2)&lt;=$C$194,($J72/2)*0.42-$E$194,($J72/2)*0.45-$E$195))),0),0),0)*$B$34</f>
        <v>0</v>
      </c>
      <c r="M72" s="13" t="n">
        <f aca="false">K72+L72</f>
        <v>0</v>
      </c>
      <c r="N72" s="13" t="n">
        <f aca="false">IF($B$34=2,IF(M72&gt;1944,M72*0.055,0),IF(M72&gt;972,M72*0.055,0))</f>
        <v>0</v>
      </c>
      <c r="O72" s="13" t="n">
        <f aca="false">M72*$B$33</f>
        <v>0</v>
      </c>
      <c r="P72" s="13" t="n">
        <f aca="false">P71*(1+$B$37)</f>
        <v>83894.3128929551</v>
      </c>
      <c r="Q72" s="13" t="n">
        <f aca="false">B72+C72+D72+E72+F72+G72-H72-I72-M72-N72-O72-P72</f>
        <v>-268507.795274716</v>
      </c>
      <c r="R72" s="16"/>
      <c r="S72" s="16"/>
      <c r="T72" s="13"/>
      <c r="U72" s="13"/>
      <c r="V72" s="13"/>
      <c r="W72" s="13"/>
    </row>
    <row r="73" customFormat="false" ht="12.8" hidden="false" customHeight="false" outlineLevel="0" collapsed="false">
      <c r="A73" s="17" t="n">
        <v>32</v>
      </c>
      <c r="B73" s="13" t="n">
        <f aca="false">Q72</f>
        <v>-268507.795274716</v>
      </c>
      <c r="C73" s="13" t="n">
        <f aca="false">IF((B73-(P73/2))*$B$3&gt;0,(B73-(P73/2))*$B$3,0)</f>
        <v>0</v>
      </c>
      <c r="D73" s="13" t="n">
        <f aca="false">IF(D72&gt;0,D72*(1+$B$7),IF(A73=$B$6,$B$5,0))</f>
        <v>4107.56233717804</v>
      </c>
      <c r="E73" s="13" t="n">
        <f aca="false">IF(E72&gt;0,E72*(1+$B$12),IF(A73=$B$11,$B$10,0))</f>
        <v>4908.94072532739</v>
      </c>
      <c r="F73" s="13" t="n">
        <f aca="false">IF(F72&gt;0,F72*(1+$B$17),IF(A73=$B$16,$B$15,0))</f>
        <v>1111</v>
      </c>
      <c r="G73" s="13" t="n">
        <f aca="false">IF(G72&gt;0,G72*(1+$B$22),IF(A73=$B$21,$B$20,0))</f>
        <v>999</v>
      </c>
      <c r="H73" s="13" t="n">
        <f aca="false">H72*(1+$B$26)</f>
        <v>13044.8868828199</v>
      </c>
      <c r="I73" s="13" t="n">
        <f aca="false">MIN(((C73+D73+E73+F73+G73)*$B$28*POWER((1+$B$29),A72)),($B$30*$B$28)*12*$B$34*POWER((1+$B$31),A72))</f>
        <v>2733.9998430835</v>
      </c>
      <c r="J73" s="18" t="n">
        <f aca="false">MAX((MAX((C73-(801*$B$34)),0))+(D73*$B$8)+(E73*$B$13)+(F73*$B$18)+(G73*$B$23)-H73-I73-O72,0)</f>
        <v>0</v>
      </c>
      <c r="K73" s="23" t="n">
        <f aca="false">IF($B$34=1,MAX(ROUNDDOWN(IF($J73&lt;=$C$192,(((($J73-$C$191)/10000)*$D$192)+$E$192)*(($J73-$C$191)/10000),IF($J73&lt;=$C$193,(((($J73-$C$192)/10000)*$D$193)+$E$193)*(($J73-$C$192)/10000)+$F$193,IF($J73&lt;=$C$194,$J73*0.42-$E$194,$J73*0.45-$E$195))),0),0),0)</f>
        <v>0</v>
      </c>
      <c r="L73" s="23" t="n">
        <f aca="false">IF($B$34=2,MAX(ROUNDDOWN(IF(($J73/2)&lt;=$C$192,((((($J73/2)-$C$191)/10000)*$D$192)+$E$192)*((($J73/2)-$C$191)/10000),IF(($J73/2)&lt;=$C$193,((((($J73/2)-$C$192)/10000)*$D$193)+$E$193)*((($J73/2)-$C$192)/10000)+$F$193,IF(($J73/2)&lt;=$C$194,($J73/2)*0.42-$E$194,($J73/2)*0.45-$E$195))),0),0),0)*$B$34</f>
        <v>0</v>
      </c>
      <c r="M73" s="13" t="n">
        <f aca="false">K73+L73</f>
        <v>0</v>
      </c>
      <c r="N73" s="13" t="n">
        <f aca="false">IF($B$34=2,IF(M73&gt;1944,M73*0.055,0),IF(M73&gt;972,M73*0.055,0))</f>
        <v>0</v>
      </c>
      <c r="O73" s="13" t="n">
        <f aca="false">M73*$B$33</f>
        <v>0</v>
      </c>
      <c r="P73" s="13" t="n">
        <f aca="false">P72*(1+$B$37)</f>
        <v>85991.670715279</v>
      </c>
      <c r="Q73" s="13" t="n">
        <f aca="false">B73+C73+D73+E73+F73+G73-H73-I73-M73-N73-O73-P73</f>
        <v>-359151.849653393</v>
      </c>
      <c r="R73" s="16"/>
      <c r="S73" s="16"/>
      <c r="T73" s="13"/>
      <c r="U73" s="13"/>
      <c r="V73" s="13"/>
      <c r="W73" s="13"/>
    </row>
    <row r="74" customFormat="false" ht="12.8" hidden="false" customHeight="false" outlineLevel="0" collapsed="false">
      <c r="A74" s="17" t="n">
        <v>33</v>
      </c>
      <c r="B74" s="13" t="n">
        <f aca="false">Q73</f>
        <v>-359151.849653393</v>
      </c>
      <c r="C74" s="13" t="n">
        <f aca="false">IF((B74-(P74/2))*$B$3&gt;0,(B74-(P74/2))*$B$3,0)</f>
        <v>0</v>
      </c>
      <c r="D74" s="13" t="n">
        <f aca="false">IF(D73&gt;0,D73*(1+$B$7),IF(A74=$B$6,$B$5,0))</f>
        <v>4148.63796054982</v>
      </c>
      <c r="E74" s="13" t="n">
        <f aca="false">IF(E73&gt;0,E73*(1+$B$12),IF(A74=$B$11,$B$10,0))</f>
        <v>4958.03013258067</v>
      </c>
      <c r="F74" s="13" t="n">
        <f aca="false">IF(F73&gt;0,F73*(1+$B$17),IF(A74=$B$16,$B$15,0))</f>
        <v>1111</v>
      </c>
      <c r="G74" s="13" t="n">
        <f aca="false">IF(G73&gt;0,G73*(1+$B$22),IF(A74=$B$21,$B$20,0))</f>
        <v>999</v>
      </c>
      <c r="H74" s="13" t="n">
        <f aca="false">H73*(1+$B$26)</f>
        <v>13631.9067925468</v>
      </c>
      <c r="I74" s="13" t="n">
        <f aca="false">MIN(((C74+D74+E74+F74+G74)*$B$28*POWER((1+$B$29),A73)),($B$30*$B$28)*12*$B$34*POWER((1+$B$31),A73))</f>
        <v>2783.71670960826</v>
      </c>
      <c r="J74" s="18" t="n">
        <f aca="false">MAX((MAX((C74-(801*$B$34)),0))+(D74*$B$8)+(E74*$B$13)+(F74*$B$18)+(G74*$B$23)-H74-I74-O73,0)</f>
        <v>0</v>
      </c>
      <c r="K74" s="23" t="n">
        <f aca="false">IF($B$34=1,MAX(ROUNDDOWN(IF($J74&lt;=$C$192,(((($J74-$C$191)/10000)*$D$192)+$E$192)*(($J74-$C$191)/10000),IF($J74&lt;=$C$193,(((($J74-$C$192)/10000)*$D$193)+$E$193)*(($J74-$C$192)/10000)+$F$193,IF($J74&lt;=$C$194,$J74*0.42-$E$194,$J74*0.45-$E$195))),0),0),0)</f>
        <v>0</v>
      </c>
      <c r="L74" s="23" t="n">
        <f aca="false">IF($B$34=2,MAX(ROUNDDOWN(IF(($J74/2)&lt;=$C$192,((((($J74/2)-$C$191)/10000)*$D$192)+$E$192)*((($J74/2)-$C$191)/10000),IF(($J74/2)&lt;=$C$193,((((($J74/2)-$C$192)/10000)*$D$193)+$E$193)*((($J74/2)-$C$192)/10000)+$F$193,IF(($J74/2)&lt;=$C$194,($J74/2)*0.42-$E$194,($J74/2)*0.45-$E$195))),0),0),0)*$B$34</f>
        <v>0</v>
      </c>
      <c r="M74" s="13" t="n">
        <f aca="false">K74+L74</f>
        <v>0</v>
      </c>
      <c r="N74" s="13" t="n">
        <f aca="false">IF($B$34=2,IF(M74&gt;1944,M74*0.055,0),IF(M74&gt;972,M74*0.055,0))</f>
        <v>0</v>
      </c>
      <c r="O74" s="13" t="n">
        <f aca="false">M74*$B$33</f>
        <v>0</v>
      </c>
      <c r="P74" s="13" t="n">
        <f aca="false">P73*(1+$B$37)</f>
        <v>88141.462483161</v>
      </c>
      <c r="Q74" s="13" t="n">
        <f aca="false">B74+C74+D74+E74+F74+G74-H74-I74-M74-N74-O74-P74</f>
        <v>-452492.267545579</v>
      </c>
      <c r="R74" s="16"/>
      <c r="S74" s="16"/>
      <c r="T74" s="13"/>
      <c r="U74" s="13"/>
      <c r="V74" s="13"/>
      <c r="W74" s="13"/>
    </row>
    <row r="75" customFormat="false" ht="12.8" hidden="false" customHeight="false" outlineLevel="0" collapsed="false">
      <c r="A75" s="17" t="n">
        <v>34</v>
      </c>
      <c r="B75" s="13" t="n">
        <f aca="false">Q74</f>
        <v>-452492.267545579</v>
      </c>
      <c r="C75" s="13" t="n">
        <f aca="false">IF((B75-(P75/2))*$B$3&gt;0,(B75-(P75/2))*$B$3,0)</f>
        <v>0</v>
      </c>
      <c r="D75" s="13" t="n">
        <f aca="false">IF(D74&gt;0,D74*(1+$B$7),IF(A75=$B$6,$B$5,0))</f>
        <v>4190.12434015532</v>
      </c>
      <c r="E75" s="13" t="n">
        <f aca="false">IF(E74&gt;0,E74*(1+$B$12),IF(A75=$B$11,$B$10,0))</f>
        <v>5007.61043390647</v>
      </c>
      <c r="F75" s="13" t="n">
        <f aca="false">IF(F74&gt;0,F74*(1+$B$17),IF(A75=$B$16,$B$15,0))</f>
        <v>1111</v>
      </c>
      <c r="G75" s="13" t="n">
        <f aca="false">IF(G74&gt;0,G74*(1+$B$22),IF(A75=$B$21,$B$20,0))</f>
        <v>999</v>
      </c>
      <c r="H75" s="13" t="n">
        <f aca="false">H74*(1+$B$26)</f>
        <v>14245.3425982114</v>
      </c>
      <c r="I75" s="13" t="n">
        <f aca="false">MIN(((C75+D75+E75+F75+G75)*$B$28*POWER((1+$B$29),A74)),($B$30*$B$28)*12*$B$34*POWER((1+$B$31),A74))</f>
        <v>2834.38051984696</v>
      </c>
      <c r="J75" s="18" t="n">
        <f aca="false">MAX((MAX((C75-(801*$B$34)),0))+(D75*$B$8)+(E75*$B$13)+(F75*$B$18)+(G75*$B$23)-H75-I75-O74,0)</f>
        <v>0</v>
      </c>
      <c r="K75" s="23" t="n">
        <f aca="false">IF($B$34=1,MAX(ROUNDDOWN(IF($J75&lt;=$C$192,(((($J75-$C$191)/10000)*$D$192)+$E$192)*(($J75-$C$191)/10000),IF($J75&lt;=$C$193,(((($J75-$C$192)/10000)*$D$193)+$E$193)*(($J75-$C$192)/10000)+$F$193,IF($J75&lt;=$C$194,$J75*0.42-$E$194,$J75*0.45-$E$195))),0),0),0)</f>
        <v>0</v>
      </c>
      <c r="L75" s="23" t="n">
        <f aca="false">IF($B$34=2,MAX(ROUNDDOWN(IF(($J75/2)&lt;=$C$192,((((($J75/2)-$C$191)/10000)*$D$192)+$E$192)*((($J75/2)-$C$191)/10000),IF(($J75/2)&lt;=$C$193,((((($J75/2)-$C$192)/10000)*$D$193)+$E$193)*((($J75/2)-$C$192)/10000)+$F$193,IF(($J75/2)&lt;=$C$194,($J75/2)*0.42-$E$194,($J75/2)*0.45-$E$195))),0),0),0)*$B$34</f>
        <v>0</v>
      </c>
      <c r="M75" s="13" t="n">
        <f aca="false">K75+L75</f>
        <v>0</v>
      </c>
      <c r="N75" s="13" t="n">
        <f aca="false">IF($B$34=2,IF(M75&gt;1944,M75*0.055,0),IF(M75&gt;972,M75*0.055,0))</f>
        <v>0</v>
      </c>
      <c r="O75" s="13" t="n">
        <f aca="false">M75*$B$33</f>
        <v>0</v>
      </c>
      <c r="P75" s="13" t="n">
        <f aca="false">P74*(1+$B$37)</f>
        <v>90344.99904524</v>
      </c>
      <c r="Q75" s="13" t="n">
        <f aca="false">B75+C75+D75+E75+F75+G75-H75-I75-M75-N75-O75-P75</f>
        <v>-548609.254934815</v>
      </c>
      <c r="R75" s="16"/>
      <c r="S75" s="16"/>
      <c r="T75" s="13"/>
      <c r="U75" s="13"/>
      <c r="V75" s="13"/>
      <c r="W75" s="13"/>
    </row>
    <row r="76" customFormat="false" ht="12.8" hidden="false" customHeight="false" outlineLevel="0" collapsed="false">
      <c r="A76" s="17" t="n">
        <v>35</v>
      </c>
      <c r="B76" s="13" t="n">
        <f aca="false">Q75</f>
        <v>-548609.254934815</v>
      </c>
      <c r="C76" s="13" t="n">
        <f aca="false">IF((B76-(P76/2))*$B$3&gt;0,(B76-(P76/2))*$B$3,0)</f>
        <v>0</v>
      </c>
      <c r="D76" s="13" t="n">
        <f aca="false">IF(D75&gt;0,D75*(1+$B$7),IF(A76=$B$6,$B$5,0))</f>
        <v>4232.02558355687</v>
      </c>
      <c r="E76" s="13" t="n">
        <f aca="false">IF(E75&gt;0,E75*(1+$B$12),IF(A76=$B$11,$B$10,0))</f>
        <v>5057.68653824554</v>
      </c>
      <c r="F76" s="13" t="n">
        <f aca="false">IF(F75&gt;0,F75*(1+$B$17),IF(A76=$B$16,$B$15,0))</f>
        <v>1111</v>
      </c>
      <c r="G76" s="13" t="n">
        <f aca="false">IF(G75&gt;0,G75*(1+$B$22),IF(A76=$B$21,$B$20,0))</f>
        <v>999</v>
      </c>
      <c r="H76" s="13" t="n">
        <f aca="false">H75*(1+$B$26)</f>
        <v>14886.3830151309</v>
      </c>
      <c r="I76" s="13" t="n">
        <f aca="false">MIN(((C76+D76+E76+F76+G76)*$B$28*POWER((1+$B$29),A75)),($B$30*$B$28)*12*$B$34*POWER((1+$B$31),A75))</f>
        <v>2886.00978371521</v>
      </c>
      <c r="J76" s="18" t="n">
        <f aca="false">MAX((MAX((C76-(801*$B$34)),0))+(D76*$B$8)+(E76*$B$13)+(F76*$B$18)+(G76*$B$23)-H76-I76-O75,0)</f>
        <v>0</v>
      </c>
      <c r="K76" s="23" t="n">
        <f aca="false">IF($B$34=1,MAX(ROUNDDOWN(IF($J76&lt;=$C$192,(((($J76-$C$191)/10000)*$D$192)+$E$192)*(($J76-$C$191)/10000),IF($J76&lt;=$C$193,(((($J76-$C$192)/10000)*$D$193)+$E$193)*(($J76-$C$192)/10000)+$F$193,IF($J76&lt;=$C$194,$J76*0.42-$E$194,$J76*0.45-$E$195))),0),0),0)</f>
        <v>0</v>
      </c>
      <c r="L76" s="23" t="n">
        <f aca="false">IF($B$34=2,MAX(ROUNDDOWN(IF(($J76/2)&lt;=$C$192,((((($J76/2)-$C$191)/10000)*$D$192)+$E$192)*((($J76/2)-$C$191)/10000),IF(($J76/2)&lt;=$C$193,((((($J76/2)-$C$192)/10000)*$D$193)+$E$193)*((($J76/2)-$C$192)/10000)+$F$193,IF(($J76/2)&lt;=$C$194,($J76/2)*0.42-$E$194,($J76/2)*0.45-$E$195))),0),0),0)*$B$34</f>
        <v>0</v>
      </c>
      <c r="M76" s="13" t="n">
        <f aca="false">K76+L76</f>
        <v>0</v>
      </c>
      <c r="N76" s="13" t="n">
        <f aca="false">IF($B$34=2,IF(M76&gt;1944,M76*0.055,0),IF(M76&gt;972,M76*0.055,0))</f>
        <v>0</v>
      </c>
      <c r="O76" s="13" t="n">
        <f aca="false">M76*$B$33</f>
        <v>0</v>
      </c>
      <c r="P76" s="13" t="n">
        <f aca="false">P75*(1+$B$37)</f>
        <v>92603.624021371</v>
      </c>
      <c r="Q76" s="13" t="n">
        <f aca="false">B76+C76+D76+E76+F76+G76-H76-I76-M76-N76-O76-P76</f>
        <v>-647585.55963323</v>
      </c>
      <c r="R76" s="16"/>
      <c r="S76" s="16"/>
      <c r="T76" s="13"/>
      <c r="U76" s="13"/>
      <c r="V76" s="13"/>
      <c r="W76" s="13"/>
    </row>
    <row r="77" customFormat="false" ht="12.8" hidden="false" customHeight="false" outlineLevel="0" collapsed="false">
      <c r="A77" s="17" t="n">
        <v>36</v>
      </c>
      <c r="B77" s="13" t="n">
        <f aca="false">Q76</f>
        <v>-647585.55963323</v>
      </c>
      <c r="C77" s="13" t="n">
        <f aca="false">IF((B77-(P77/2))*$B$3&gt;0,(B77-(P77/2))*$B$3,0)</f>
        <v>0</v>
      </c>
      <c r="D77" s="13" t="n">
        <f aca="false">IF(D76&gt;0,D76*(1+$B$7),IF(A77=$B$6,$B$5,0))</f>
        <v>4274.34583939244</v>
      </c>
      <c r="E77" s="13" t="n">
        <f aca="false">IF(E76&gt;0,E76*(1+$B$12),IF(A77=$B$11,$B$10,0))</f>
        <v>5108.26340362799</v>
      </c>
      <c r="F77" s="13" t="n">
        <f aca="false">IF(F76&gt;0,F76*(1+$B$17),IF(A77=$B$16,$B$15,0))</f>
        <v>1111</v>
      </c>
      <c r="G77" s="13" t="n">
        <f aca="false">IF(G76&gt;0,G76*(1+$B$22),IF(A77=$B$21,$B$20,0))</f>
        <v>999</v>
      </c>
      <c r="H77" s="13" t="n">
        <f aca="false">H76*(1+$B$26)</f>
        <v>15556.2702508118</v>
      </c>
      <c r="I77" s="13" t="n">
        <f aca="false">MIN(((C77+D77+E77+F77+G77)*$B$28*POWER((1+$B$29),A76)),($B$30*$B$28)*12*$B$34*POWER((1+$B$31),A76))</f>
        <v>2938.6233779414</v>
      </c>
      <c r="J77" s="18" t="n">
        <f aca="false">MAX((MAX((C77-(801*$B$34)),0))+(D77*$B$8)+(E77*$B$13)+(F77*$B$18)+(G77*$B$23)-H77-I77-O76,0)</f>
        <v>0</v>
      </c>
      <c r="K77" s="23" t="n">
        <f aca="false">IF($B$34=1,MAX(ROUNDDOWN(IF($J77&lt;=$C$192,(((($J77-$C$191)/10000)*$D$192)+$E$192)*(($J77-$C$191)/10000),IF($J77&lt;=$C$193,(((($J77-$C$192)/10000)*$D$193)+$E$193)*(($J77-$C$192)/10000)+$F$193,IF($J77&lt;=$C$194,$J77*0.42-$E$194,$J77*0.45-$E$195))),0),0),0)</f>
        <v>0</v>
      </c>
      <c r="L77" s="23" t="n">
        <f aca="false">IF($B$34=2,MAX(ROUNDDOWN(IF(($J77/2)&lt;=$C$192,((((($J77/2)-$C$191)/10000)*$D$192)+$E$192)*((($J77/2)-$C$191)/10000),IF(($J77/2)&lt;=$C$193,((((($J77/2)-$C$192)/10000)*$D$193)+$E$193)*((($J77/2)-$C$192)/10000)+$F$193,IF(($J77/2)&lt;=$C$194,($J77/2)*0.42-$E$194,($J77/2)*0.45-$E$195))),0),0),0)*$B$34</f>
        <v>0</v>
      </c>
      <c r="M77" s="13" t="n">
        <f aca="false">K77+L77</f>
        <v>0</v>
      </c>
      <c r="N77" s="13" t="n">
        <f aca="false">IF($B$34=2,IF(M77&gt;1944,M77*0.055,0),IF(M77&gt;972,M77*0.055,0))</f>
        <v>0</v>
      </c>
      <c r="O77" s="13" t="n">
        <f aca="false">M77*$B$33</f>
        <v>0</v>
      </c>
      <c r="P77" s="13" t="n">
        <f aca="false">P76*(1+$B$37)</f>
        <v>94918.7146219052</v>
      </c>
      <c r="Q77" s="13" t="n">
        <f aca="false">B77+C77+D77+E77+F77+G77-H77-I77-M77-N77-O77-P77</f>
        <v>-749506.558640868</v>
      </c>
      <c r="R77" s="16"/>
      <c r="S77" s="16"/>
      <c r="T77" s="13"/>
      <c r="U77" s="13"/>
      <c r="V77" s="13"/>
      <c r="W77" s="13"/>
    </row>
    <row r="78" customFormat="false" ht="12.8" hidden="false" customHeight="false" outlineLevel="0" collapsed="false">
      <c r="A78" s="17" t="n">
        <v>37</v>
      </c>
      <c r="B78" s="13" t="n">
        <f aca="false">Q77</f>
        <v>-749506.558640868</v>
      </c>
      <c r="C78" s="13" t="n">
        <f aca="false">IF((B78-(P78/2))*$B$3&gt;0,(B78-(P78/2))*$B$3,0)</f>
        <v>0</v>
      </c>
      <c r="D78" s="13" t="n">
        <f aca="false">IF(D77&gt;0,D77*(1+$B$7),IF(A78=$B$6,$B$5,0))</f>
        <v>4317.08929778637</v>
      </c>
      <c r="E78" s="13" t="n">
        <f aca="false">IF(E77&gt;0,E77*(1+$B$12),IF(A78=$B$11,$B$10,0))</f>
        <v>5159.34603766427</v>
      </c>
      <c r="F78" s="13" t="n">
        <f aca="false">IF(F77&gt;0,F77*(1+$B$17),IF(A78=$B$16,$B$15,0))</f>
        <v>1111</v>
      </c>
      <c r="G78" s="13" t="n">
        <f aca="false">IF(G77&gt;0,G77*(1+$B$22),IF(A78=$B$21,$B$20,0))</f>
        <v>999</v>
      </c>
      <c r="H78" s="13" t="n">
        <f aca="false">H77*(1+$B$26)</f>
        <v>16256.3024120983</v>
      </c>
      <c r="I78" s="13" t="n">
        <f aca="false">MIN(((C78+D78+E78+F78+G78)*$B$28*POWER((1+$B$29),A77)),($B$30*$B$28)*12*$B$34*POWER((1+$B$31),A77))</f>
        <v>2992.24055338727</v>
      </c>
      <c r="J78" s="18" t="n">
        <f aca="false">MAX((MAX((C78-(801*$B$34)),0))+(D78*$B$8)+(E78*$B$13)+(F78*$B$18)+(G78*$B$23)-H78-I78-O77,0)</f>
        <v>0</v>
      </c>
      <c r="K78" s="23" t="n">
        <f aca="false">IF($B$34=1,MAX(ROUNDDOWN(IF($J78&lt;=$C$192,(((($J78-$C$191)/10000)*$D$192)+$E$192)*(($J78-$C$191)/10000),IF($J78&lt;=$C$193,(((($J78-$C$192)/10000)*$D$193)+$E$193)*(($J78-$C$192)/10000)+$F$193,IF($J78&lt;=$C$194,$J78*0.42-$E$194,$J78*0.45-$E$195))),0),0),0)</f>
        <v>0</v>
      </c>
      <c r="L78" s="23" t="n">
        <f aca="false">IF($B$34=2,MAX(ROUNDDOWN(IF(($J78/2)&lt;=$C$192,((((($J78/2)-$C$191)/10000)*$D$192)+$E$192)*((($J78/2)-$C$191)/10000),IF(($J78/2)&lt;=$C$193,((((($J78/2)-$C$192)/10000)*$D$193)+$E$193)*((($J78/2)-$C$192)/10000)+$F$193,IF(($J78/2)&lt;=$C$194,($J78/2)*0.42-$E$194,($J78/2)*0.45-$E$195))),0),0),0)*$B$34</f>
        <v>0</v>
      </c>
      <c r="M78" s="13" t="n">
        <f aca="false">K78+L78</f>
        <v>0</v>
      </c>
      <c r="N78" s="13" t="n">
        <f aca="false">IF($B$34=2,IF(M78&gt;1944,M78*0.055,0),IF(M78&gt;972,M78*0.055,0))</f>
        <v>0</v>
      </c>
      <c r="O78" s="13" t="n">
        <f aca="false">M78*$B$33</f>
        <v>0</v>
      </c>
      <c r="P78" s="13" t="n">
        <f aca="false">P77*(1+$B$37)</f>
        <v>97291.6824874529</v>
      </c>
      <c r="Q78" s="13" t="n">
        <f aca="false">B78+C78+D78+E78+F78+G78-H78-I78-M78-N78-O78-P78</f>
        <v>-854460.348758356</v>
      </c>
      <c r="R78" s="16"/>
      <c r="S78" s="16"/>
      <c r="T78" s="13"/>
      <c r="U78" s="13"/>
      <c r="V78" s="13"/>
      <c r="W78" s="13"/>
    </row>
    <row r="79" customFormat="false" ht="12.8" hidden="false" customHeight="false" outlineLevel="0" collapsed="false">
      <c r="A79" s="17" t="n">
        <v>38</v>
      </c>
      <c r="B79" s="13" t="n">
        <f aca="false">Q78</f>
        <v>-854460.348758356</v>
      </c>
      <c r="C79" s="13" t="n">
        <f aca="false">IF((B79-(P79/2))*$B$3&gt;0,(B79-(P79/2))*$B$3,0)</f>
        <v>0</v>
      </c>
      <c r="D79" s="13" t="n">
        <f aca="false">IF(D78&gt;0,D78*(1+$B$7),IF(A79=$B$6,$B$5,0))</f>
        <v>4360.26019076423</v>
      </c>
      <c r="E79" s="13" t="n">
        <f aca="false">IF(E78&gt;0,E78*(1+$B$12),IF(A79=$B$11,$B$10,0))</f>
        <v>5210.93949804092</v>
      </c>
      <c r="F79" s="13" t="n">
        <f aca="false">IF(F78&gt;0,F78*(1+$B$17),IF(A79=$B$16,$B$15,0))</f>
        <v>1111</v>
      </c>
      <c r="G79" s="13" t="n">
        <f aca="false">IF(G78&gt;0,G78*(1+$B$22),IF(A79=$B$21,$B$20,0))</f>
        <v>999</v>
      </c>
      <c r="H79" s="13" t="n">
        <f aca="false">H78*(1+$B$26)</f>
        <v>16987.8360206427</v>
      </c>
      <c r="I79" s="13" t="n">
        <f aca="false">MIN(((C79+D79+E79+F79+G79)*$B$28*POWER((1+$B$29),A78)),($B$30*$B$28)*12*$B$34*POWER((1+$B$31),A78))</f>
        <v>3046.8809425151</v>
      </c>
      <c r="J79" s="18" t="n">
        <f aca="false">MAX((MAX((C79-(801*$B$34)),0))+(D79*$B$8)+(E79*$B$13)+(F79*$B$18)+(G79*$B$23)-H79-I79-O78,0)</f>
        <v>0</v>
      </c>
      <c r="K79" s="23" t="n">
        <f aca="false">IF($B$34=1,MAX(ROUNDDOWN(IF($J79&lt;=$C$192,(((($J79-$C$191)/10000)*$D$192)+$E$192)*(($J79-$C$191)/10000),IF($J79&lt;=$C$193,(((($J79-$C$192)/10000)*$D$193)+$E$193)*(($J79-$C$192)/10000)+$F$193,IF($J79&lt;=$C$194,$J79*0.42-$E$194,$J79*0.45-$E$195))),0),0),0)</f>
        <v>0</v>
      </c>
      <c r="L79" s="23" t="n">
        <f aca="false">IF($B$34=2,MAX(ROUNDDOWN(IF(($J79/2)&lt;=$C$192,((((($J79/2)-$C$191)/10000)*$D$192)+$E$192)*((($J79/2)-$C$191)/10000),IF(($J79/2)&lt;=$C$193,((((($J79/2)-$C$192)/10000)*$D$193)+$E$193)*((($J79/2)-$C$192)/10000)+$F$193,IF(($J79/2)&lt;=$C$194,($J79/2)*0.42-$E$194,($J79/2)*0.45-$E$195))),0),0),0)*$B$34</f>
        <v>0</v>
      </c>
      <c r="M79" s="13" t="n">
        <f aca="false">K79+L79</f>
        <v>0</v>
      </c>
      <c r="N79" s="13" t="n">
        <f aca="false">IF($B$34=2,IF(M79&gt;1944,M79*0.055,0),IF(M79&gt;972,M79*0.055,0))</f>
        <v>0</v>
      </c>
      <c r="O79" s="13" t="n">
        <f aca="false">M79*$B$33</f>
        <v>0</v>
      </c>
      <c r="P79" s="13" t="n">
        <f aca="false">P78*(1+$B$37)</f>
        <v>99723.9745496392</v>
      </c>
      <c r="Q79" s="13" t="n">
        <f aca="false">B79+C79+D79+E79+F79+G79-H79-I79-M79-N79-O79-P79</f>
        <v>-962537.840582348</v>
      </c>
      <c r="R79" s="16"/>
      <c r="S79" s="16"/>
      <c r="T79" s="13"/>
      <c r="U79" s="13"/>
      <c r="V79" s="13"/>
      <c r="W79" s="13"/>
    </row>
    <row r="80" customFormat="false" ht="12.8" hidden="false" customHeight="false" outlineLevel="0" collapsed="false">
      <c r="A80" s="17" t="n">
        <v>39</v>
      </c>
      <c r="B80" s="13" t="n">
        <f aca="false">Q79</f>
        <v>-962537.840582348</v>
      </c>
      <c r="C80" s="13" t="n">
        <f aca="false">IF((B80-(P80/2))*$B$3&gt;0,(B80-(P80/2))*$B$3,0)</f>
        <v>0</v>
      </c>
      <c r="D80" s="13" t="n">
        <f aca="false">IF(D79&gt;0,D79*(1+$B$7),IF(A80=$B$6,$B$5,0))</f>
        <v>4403.86279267187</v>
      </c>
      <c r="E80" s="13" t="n">
        <f aca="false">IF(E79&gt;0,E79*(1+$B$12),IF(A80=$B$11,$B$10,0))</f>
        <v>5263.04889302133</v>
      </c>
      <c r="F80" s="13" t="n">
        <f aca="false">IF(F79&gt;0,F79*(1+$B$17),IF(A80=$B$16,$B$15,0))</f>
        <v>1111</v>
      </c>
      <c r="G80" s="13" t="n">
        <f aca="false">IF(G79&gt;0,G79*(1+$B$22),IF(A80=$B$21,$B$20,0))</f>
        <v>999</v>
      </c>
      <c r="H80" s="13" t="n">
        <f aca="false">H79*(1+$B$26)</f>
        <v>17752.2886415716</v>
      </c>
      <c r="I80" s="13" t="n">
        <f aca="false">MIN(((C80+D80+E80+F80+G80)*$B$28*POWER((1+$B$29),A79)),($B$30*$B$28)*12*$B$34*POWER((1+$B$31),A79))</f>
        <v>3102.56456700445</v>
      </c>
      <c r="J80" s="18" t="n">
        <f aca="false">MAX((MAX((C80-(801*$B$34)),0))+(D80*$B$8)+(E80*$B$13)+(F80*$B$18)+(G80*$B$23)-H80-I80-O79,0)</f>
        <v>0</v>
      </c>
      <c r="K80" s="23" t="n">
        <f aca="false">IF($B$34=1,MAX(ROUNDDOWN(IF($J80&lt;=$C$192,(((($J80-$C$191)/10000)*$D$192)+$E$192)*(($J80-$C$191)/10000),IF($J80&lt;=$C$193,(((($J80-$C$192)/10000)*$D$193)+$E$193)*(($J80-$C$192)/10000)+$F$193,IF($J80&lt;=$C$194,$J80*0.42-$E$194,$J80*0.45-$E$195))),0),0),0)</f>
        <v>0</v>
      </c>
      <c r="L80" s="23" t="n">
        <f aca="false">IF($B$34=2,MAX(ROUNDDOWN(IF(($J80/2)&lt;=$C$192,((((($J80/2)-$C$191)/10000)*$D$192)+$E$192)*((($J80/2)-$C$191)/10000),IF(($J80/2)&lt;=$C$193,((((($J80/2)-$C$192)/10000)*$D$193)+$E$193)*((($J80/2)-$C$192)/10000)+$F$193,IF(($J80/2)&lt;=$C$194,($J80/2)*0.42-$E$194,($J80/2)*0.45-$E$195))),0),0),0)*$B$34</f>
        <v>0</v>
      </c>
      <c r="M80" s="13" t="n">
        <f aca="false">K80+L80</f>
        <v>0</v>
      </c>
      <c r="N80" s="13" t="n">
        <f aca="false">IF($B$34=2,IF(M80&gt;1944,M80*0.055,0),IF(M80&gt;972,M80*0.055,0))</f>
        <v>0</v>
      </c>
      <c r="O80" s="13" t="n">
        <f aca="false">M80*$B$33</f>
        <v>0</v>
      </c>
      <c r="P80" s="13" t="n">
        <f aca="false">P79*(1+$B$37)</f>
        <v>102217.07391338</v>
      </c>
      <c r="Q80" s="13" t="n">
        <f aca="false">B80+C80+D80+E80+F80+G80-H80-I80-M80-N80-O80-P80</f>
        <v>-1073832.85601861</v>
      </c>
      <c r="R80" s="16"/>
      <c r="S80" s="16"/>
      <c r="T80" s="13"/>
      <c r="U80" s="13"/>
      <c r="V80" s="13"/>
      <c r="W80" s="13"/>
    </row>
    <row r="81" customFormat="false" ht="12.8" hidden="false" customHeight="false" outlineLevel="0" collapsed="false">
      <c r="A81" s="17" t="n">
        <v>40</v>
      </c>
      <c r="B81" s="13" t="n">
        <f aca="false">Q80</f>
        <v>-1073832.85601861</v>
      </c>
      <c r="C81" s="13" t="n">
        <f aca="false">IF((B81-(P81/2))*$B$3&gt;0,(B81-(P81/2))*$B$3,0)</f>
        <v>0</v>
      </c>
      <c r="D81" s="13" t="n">
        <f aca="false">IF(D80&gt;0,D80*(1+$B$7),IF(A81=$B$6,$B$5,0))</f>
        <v>4447.90142059859</v>
      </c>
      <c r="E81" s="13" t="n">
        <f aca="false">IF(E80&gt;0,E80*(1+$B$12),IF(A81=$B$11,$B$10,0))</f>
        <v>5315.67938195154</v>
      </c>
      <c r="F81" s="13" t="n">
        <f aca="false">IF(F80&gt;0,F80*(1+$B$17),IF(A81=$B$16,$B$15,0))</f>
        <v>1111</v>
      </c>
      <c r="G81" s="13" t="n">
        <f aca="false">IF(G80&gt;0,G80*(1+$B$22),IF(A81=$B$21,$B$20,0))</f>
        <v>999</v>
      </c>
      <c r="H81" s="13" t="n">
        <f aca="false">H80*(1+$B$26)</f>
        <v>18551.1416304424</v>
      </c>
      <c r="I81" s="13" t="n">
        <f aca="false">MIN(((C81+D81+E81+F81+G81)*$B$28*POWER((1+$B$29),A80)),($B$30*$B$28)*12*$B$34*POWER((1+$B$31),A80))</f>
        <v>3159.31184552148</v>
      </c>
      <c r="J81" s="18" t="n">
        <f aca="false">MAX((MAX((C81-(801*$B$34)),0))+(D81*$B$8)+(E81*$B$13)+(F81*$B$18)+(G81*$B$23)-H81-I81-O80,0)</f>
        <v>0</v>
      </c>
      <c r="K81" s="23" t="n">
        <f aca="false">IF($B$34=1,MAX(ROUNDDOWN(IF($J81&lt;=$C$192,(((($J81-$C$191)/10000)*$D$192)+$E$192)*(($J81-$C$191)/10000),IF($J81&lt;=$C$193,(((($J81-$C$192)/10000)*$D$193)+$E$193)*(($J81-$C$192)/10000)+$F$193,IF($J81&lt;=$C$194,$J81*0.42-$E$194,$J81*0.45-$E$195))),0),0),0)</f>
        <v>0</v>
      </c>
      <c r="L81" s="23" t="n">
        <f aca="false">IF($B$34=2,MAX(ROUNDDOWN(IF(($J81/2)&lt;=$C$192,((((($J81/2)-$C$191)/10000)*$D$192)+$E$192)*((($J81/2)-$C$191)/10000),IF(($J81/2)&lt;=$C$193,((((($J81/2)-$C$192)/10000)*$D$193)+$E$193)*((($J81/2)-$C$192)/10000)+$F$193,IF(($J81/2)&lt;=$C$194,($J81/2)*0.42-$E$194,($J81/2)*0.45-$E$195))),0),0),0)*$B$34</f>
        <v>0</v>
      </c>
      <c r="M81" s="13" t="n">
        <f aca="false">K81+L81</f>
        <v>0</v>
      </c>
      <c r="N81" s="13" t="n">
        <f aca="false">IF($B$34=2,IF(M81&gt;1944,M81*0.055,0),IF(M81&gt;972,M81*0.055,0))</f>
        <v>0</v>
      </c>
      <c r="O81" s="13" t="n">
        <f aca="false">M81*$B$33</f>
        <v>0</v>
      </c>
      <c r="P81" s="13" t="n">
        <f aca="false">P80*(1+$B$37)</f>
        <v>104772.500761215</v>
      </c>
      <c r="Q81" s="13" t="n">
        <f aca="false">B81+C81+D81+E81+F81+G81-H81-I81-M81-N81-O81-P81</f>
        <v>-1188442.22945324</v>
      </c>
      <c r="R81" s="16"/>
      <c r="S81" s="16"/>
      <c r="T81" s="13"/>
      <c r="U81" s="13"/>
      <c r="V81" s="13"/>
      <c r="W81" s="13"/>
    </row>
    <row r="82" customFormat="false" ht="12.8" hidden="false" customHeight="false" outlineLevel="0" collapsed="false">
      <c r="A82" s="17" t="n">
        <v>41</v>
      </c>
      <c r="B82" s="13" t="n">
        <f aca="false">Q81</f>
        <v>-1188442.22945324</v>
      </c>
      <c r="C82" s="13" t="n">
        <f aca="false">IF((B82-(P82/2))*$B$3&gt;0,(B82-(P82/2))*$B$3,0)</f>
        <v>0</v>
      </c>
      <c r="D82" s="13" t="n">
        <f aca="false">IF(D81&gt;0,D81*(1+$B$7),IF(A82=$B$6,$B$5,0))</f>
        <v>4492.38043480458</v>
      </c>
      <c r="E82" s="13" t="n">
        <f aca="false">IF(E81&gt;0,E81*(1+$B$12),IF(A82=$B$11,$B$10,0))</f>
        <v>5368.83617577105</v>
      </c>
      <c r="F82" s="13" t="n">
        <f aca="false">IF(F81&gt;0,F81*(1+$B$17),IF(A82=$B$16,$B$15,0))</f>
        <v>1111</v>
      </c>
      <c r="G82" s="13" t="n">
        <f aca="false">IF(G81&gt;0,G81*(1+$B$22),IF(A82=$B$21,$B$20,0))</f>
        <v>999</v>
      </c>
      <c r="H82" s="13" t="n">
        <f aca="false">H81*(1+$B$26)</f>
        <v>19385.9430038123</v>
      </c>
      <c r="I82" s="13" t="n">
        <f aca="false">MIN(((C82+D82+E82+F82+G82)*$B$28*POWER((1+$B$29),A81)),($B$30*$B$28)*12*$B$34*POWER((1+$B$31),A81))</f>
        <v>3217.1436016439</v>
      </c>
      <c r="J82" s="18" t="n">
        <f aca="false">MAX((MAX((C82-(801*$B$34)),0))+(D82*$B$8)+(E82*$B$13)+(F82*$B$18)+(G82*$B$23)-H82-I82-O81,0)</f>
        <v>0</v>
      </c>
      <c r="K82" s="23" t="n">
        <f aca="false">IF($B$34=1,MAX(ROUNDDOWN(IF($J82&lt;=$C$192,(((($J82-$C$191)/10000)*$D$192)+$E$192)*(($J82-$C$191)/10000),IF($J82&lt;=$C$193,(((($J82-$C$192)/10000)*$D$193)+$E$193)*(($J82-$C$192)/10000)+$F$193,IF($J82&lt;=$C$194,$J82*0.42-$E$194,$J82*0.45-$E$195))),0),0),0)</f>
        <v>0</v>
      </c>
      <c r="L82" s="23" t="n">
        <f aca="false">IF($B$34=2,MAX(ROUNDDOWN(IF(($J82/2)&lt;=$C$192,((((($J82/2)-$C$191)/10000)*$D$192)+$E$192)*((($J82/2)-$C$191)/10000),IF(($J82/2)&lt;=$C$193,((((($J82/2)-$C$192)/10000)*$D$193)+$E$193)*((($J82/2)-$C$192)/10000)+$F$193,IF(($J82/2)&lt;=$C$194,($J82/2)*0.42-$E$194,($J82/2)*0.45-$E$195))),0),0),0)*$B$34</f>
        <v>0</v>
      </c>
      <c r="M82" s="13" t="n">
        <f aca="false">K82+L82</f>
        <v>0</v>
      </c>
      <c r="N82" s="13" t="n">
        <f aca="false">IF($B$34=2,IF(M82&gt;1944,M82*0.055,0),IF(M82&gt;972,M82*0.055,0))</f>
        <v>0</v>
      </c>
      <c r="O82" s="13" t="n">
        <f aca="false">M82*$B$33</f>
        <v>0</v>
      </c>
      <c r="P82" s="13" t="n">
        <f aca="false">P81*(1+$B$37)</f>
        <v>107391.813280245</v>
      </c>
      <c r="Q82" s="13" t="n">
        <f aca="false">B82+C82+D82+E82+F82+G82-H82-I82-M82-N82-O82-P82</f>
        <v>-1306465.91272836</v>
      </c>
      <c r="R82" s="16"/>
      <c r="S82" s="16"/>
      <c r="T82" s="13"/>
      <c r="U82" s="13"/>
      <c r="V82" s="13"/>
      <c r="W82" s="13"/>
    </row>
    <row r="83" customFormat="false" ht="12.8" hidden="false" customHeight="false" outlineLevel="0" collapsed="false">
      <c r="A83" s="17" t="n">
        <v>42</v>
      </c>
      <c r="B83" s="13" t="n">
        <f aca="false">Q82</f>
        <v>-1306465.91272836</v>
      </c>
      <c r="C83" s="13" t="n">
        <f aca="false">IF((B83-(P83/2))*$B$3&gt;0,(B83-(P83/2))*$B$3,0)</f>
        <v>0</v>
      </c>
      <c r="D83" s="13" t="n">
        <f aca="false">IF(D82&gt;0,D82*(1+$B$7),IF(A83=$B$6,$B$5,0))</f>
        <v>4537.30423915262</v>
      </c>
      <c r="E83" s="13" t="n">
        <f aca="false">IF(E82&gt;0,E82*(1+$B$12),IF(A83=$B$11,$B$10,0))</f>
        <v>5422.52453752877</v>
      </c>
      <c r="F83" s="13" t="n">
        <f aca="false">IF(F82&gt;0,F82*(1+$B$17),IF(A83=$B$16,$B$15,0))</f>
        <v>1111</v>
      </c>
      <c r="G83" s="13" t="n">
        <f aca="false">IF(G82&gt;0,G82*(1+$B$22),IF(A83=$B$21,$B$20,0))</f>
        <v>999</v>
      </c>
      <c r="H83" s="13" t="n">
        <f aca="false">H82*(1+$B$26)</f>
        <v>20258.3104389838</v>
      </c>
      <c r="I83" s="13" t="n">
        <f aca="false">MIN(((C83+D83+E83+F83+G83)*$B$28*POWER((1+$B$29),A82)),($B$30*$B$28)*12*$B$34*POWER((1+$B$31),A82))</f>
        <v>3276.08107194466</v>
      </c>
      <c r="J83" s="18" t="n">
        <f aca="false">MAX((MAX((C83-(801*$B$34)),0))+(D83*$B$8)+(E83*$B$13)+(F83*$B$18)+(G83*$B$23)-H83-I83-O82,0)</f>
        <v>0</v>
      </c>
      <c r="K83" s="23" t="n">
        <f aca="false">IF($B$34=1,MAX(ROUNDDOWN(IF($J83&lt;=$C$192,(((($J83-$C$191)/10000)*$D$192)+$E$192)*(($J83-$C$191)/10000),IF($J83&lt;=$C$193,(((($J83-$C$192)/10000)*$D$193)+$E$193)*(($J83-$C$192)/10000)+$F$193,IF($J83&lt;=$C$194,$J83*0.42-$E$194,$J83*0.45-$E$195))),0),0),0)</f>
        <v>0</v>
      </c>
      <c r="L83" s="23" t="n">
        <f aca="false">IF($B$34=2,MAX(ROUNDDOWN(IF(($J83/2)&lt;=$C$192,((((($J83/2)-$C$191)/10000)*$D$192)+$E$192)*((($J83/2)-$C$191)/10000),IF(($J83/2)&lt;=$C$193,((((($J83/2)-$C$192)/10000)*$D$193)+$E$193)*((($J83/2)-$C$192)/10000)+$F$193,IF(($J83/2)&lt;=$C$194,($J83/2)*0.42-$E$194,($J83/2)*0.45-$E$195))),0),0),0)*$B$34</f>
        <v>0</v>
      </c>
      <c r="M83" s="13" t="n">
        <f aca="false">K83+L83</f>
        <v>0</v>
      </c>
      <c r="N83" s="13" t="n">
        <f aca="false">IF($B$34=2,IF(M83&gt;1944,M83*0.055,0),IF(M83&gt;972,M83*0.055,0))</f>
        <v>0</v>
      </c>
      <c r="O83" s="13" t="n">
        <f aca="false">M83*$B$33</f>
        <v>0</v>
      </c>
      <c r="P83" s="13" t="n">
        <f aca="false">P82*(1+$B$37)</f>
        <v>110076.608612251</v>
      </c>
      <c r="Q83" s="13" t="n">
        <f aca="false">B83+C83+D83+E83+F83+G83-H83-I83-M83-N83-O83-P83</f>
        <v>-1428007.08407486</v>
      </c>
      <c r="R83" s="16"/>
      <c r="S83" s="16"/>
      <c r="T83" s="13"/>
      <c r="U83" s="13"/>
      <c r="V83" s="13"/>
      <c r="W83" s="13"/>
    </row>
    <row r="84" customFormat="false" ht="12.8" hidden="false" customHeight="false" outlineLevel="0" collapsed="false">
      <c r="A84" s="17" t="n">
        <v>43</v>
      </c>
      <c r="B84" s="13" t="n">
        <f aca="false">Q83</f>
        <v>-1428007.08407486</v>
      </c>
      <c r="C84" s="13" t="n">
        <f aca="false">IF((B84-(P84/2))*$B$3&gt;0,(B84-(P84/2))*$B$3,0)</f>
        <v>0</v>
      </c>
      <c r="D84" s="13" t="n">
        <f aca="false">IF(D83&gt;0,D83*(1+$B$7),IF(A84=$B$6,$B$5,0))</f>
        <v>4582.67728154415</v>
      </c>
      <c r="E84" s="13" t="n">
        <f aca="false">IF(E83&gt;0,E83*(1+$B$12),IF(A84=$B$11,$B$10,0))</f>
        <v>5476.74978290405</v>
      </c>
      <c r="F84" s="13" t="n">
        <f aca="false">IF(F83&gt;0,F83*(1+$B$17),IF(A84=$B$16,$B$15,0))</f>
        <v>1111</v>
      </c>
      <c r="G84" s="13" t="n">
        <f aca="false">IF(G83&gt;0,G83*(1+$B$22),IF(A84=$B$21,$B$20,0))</f>
        <v>999</v>
      </c>
      <c r="H84" s="13" t="n">
        <f aca="false">H83*(1+$B$26)</f>
        <v>21169.9344087381</v>
      </c>
      <c r="I84" s="13" t="n">
        <f aca="false">MIN(((C84+D84+E84+F84+G84)*$B$28*POWER((1+$B$29),A83)),($B$30*$B$28)*12*$B$34*POWER((1+$B$31),A83))</f>
        <v>3336.14591423754</v>
      </c>
      <c r="J84" s="18" t="n">
        <f aca="false">MAX((MAX((C84-(801*$B$34)),0))+(D84*$B$8)+(E84*$B$13)+(F84*$B$18)+(G84*$B$23)-H84-I84-O83,0)</f>
        <v>0</v>
      </c>
      <c r="K84" s="23" t="n">
        <f aca="false">IF($B$34=1,MAX(ROUNDDOWN(IF($J84&lt;=$C$192,(((($J84-$C$191)/10000)*$D$192)+$E$192)*(($J84-$C$191)/10000),IF($J84&lt;=$C$193,(((($J84-$C$192)/10000)*$D$193)+$E$193)*(($J84-$C$192)/10000)+$F$193,IF($J84&lt;=$C$194,$J84*0.42-$E$194,$J84*0.45-$E$195))),0),0),0)</f>
        <v>0</v>
      </c>
      <c r="L84" s="23" t="n">
        <f aca="false">IF($B$34=2,MAX(ROUNDDOWN(IF(($J84/2)&lt;=$C$192,((((($J84/2)-$C$191)/10000)*$D$192)+$E$192)*((($J84/2)-$C$191)/10000),IF(($J84/2)&lt;=$C$193,((((($J84/2)-$C$192)/10000)*$D$193)+$E$193)*((($J84/2)-$C$192)/10000)+$F$193,IF(($J84/2)&lt;=$C$194,($J84/2)*0.42-$E$194,($J84/2)*0.45-$E$195))),0),0),0)*$B$34</f>
        <v>0</v>
      </c>
      <c r="M84" s="13" t="n">
        <f aca="false">K84+L84</f>
        <v>0</v>
      </c>
      <c r="N84" s="13" t="n">
        <f aca="false">IF($B$34=2,IF(M84&gt;1944,M84*0.055,0),IF(M84&gt;972,M84*0.055,0))</f>
        <v>0</v>
      </c>
      <c r="O84" s="13" t="n">
        <f aca="false">M84*$B$33</f>
        <v>0</v>
      </c>
      <c r="P84" s="13" t="n">
        <f aca="false">P83*(1+$B$37)</f>
        <v>112828.523827557</v>
      </c>
      <c r="Q84" s="13" t="n">
        <f aca="false">B84+C84+D84+E84+F84+G84-H84-I84-M84-N84-O84-P84</f>
        <v>-1553172.26116095</v>
      </c>
      <c r="R84" s="16"/>
      <c r="S84" s="16"/>
      <c r="T84" s="13"/>
      <c r="U84" s="13"/>
      <c r="V84" s="13"/>
      <c r="W84" s="13"/>
    </row>
    <row r="85" customFormat="false" ht="12.8" hidden="false" customHeight="false" outlineLevel="0" collapsed="false">
      <c r="A85" s="17" t="n">
        <v>44</v>
      </c>
      <c r="B85" s="13" t="n">
        <f aca="false">Q84</f>
        <v>-1553172.26116095</v>
      </c>
      <c r="C85" s="13" t="n">
        <f aca="false">IF((B85-(P85/2))*$B$3&gt;0,(B85-(P85/2))*$B$3,0)</f>
        <v>0</v>
      </c>
      <c r="D85" s="13" t="n">
        <f aca="false">IF(D84&gt;0,D84*(1+$B$7),IF(A85=$B$6,$B$5,0))</f>
        <v>4628.50405435959</v>
      </c>
      <c r="E85" s="13" t="n">
        <f aca="false">IF(E84&gt;0,E84*(1+$B$12),IF(A85=$B$11,$B$10,0))</f>
        <v>5531.51728073309</v>
      </c>
      <c r="F85" s="13" t="n">
        <f aca="false">IF(F84&gt;0,F84*(1+$B$17),IF(A85=$B$16,$B$15,0))</f>
        <v>1111</v>
      </c>
      <c r="G85" s="13" t="n">
        <f aca="false">IF(G84&gt;0,G84*(1+$B$22),IF(A85=$B$21,$B$20,0))</f>
        <v>999</v>
      </c>
      <c r="H85" s="13" t="n">
        <f aca="false">H84*(1+$B$26)</f>
        <v>22122.5814571313</v>
      </c>
      <c r="I85" s="13" t="n">
        <f aca="false">MIN(((C85+D85+E85+F85+G85)*$B$28*POWER((1+$B$29),A84)),($B$30*$B$28)*12*$B$34*POWER((1+$B$31),A84))</f>
        <v>3397.36021598798</v>
      </c>
      <c r="J85" s="18" t="n">
        <f aca="false">MAX((MAX((C85-(801*$B$34)),0))+(D85*$B$8)+(E85*$B$13)+(F85*$B$18)+(G85*$B$23)-H85-I85-O84,0)</f>
        <v>0</v>
      </c>
      <c r="K85" s="23" t="n">
        <f aca="false">IF($B$34=1,MAX(ROUNDDOWN(IF($J85&lt;=$C$192,(((($J85-$C$191)/10000)*$D$192)+$E$192)*(($J85-$C$191)/10000),IF($J85&lt;=$C$193,(((($J85-$C$192)/10000)*$D$193)+$E$193)*(($J85-$C$192)/10000)+$F$193,IF($J85&lt;=$C$194,$J85*0.42-$E$194,$J85*0.45-$E$195))),0),0),0)</f>
        <v>0</v>
      </c>
      <c r="L85" s="23" t="n">
        <f aca="false">IF($B$34=2,MAX(ROUNDDOWN(IF(($J85/2)&lt;=$C$192,((((($J85/2)-$C$191)/10000)*$D$192)+$E$192)*((($J85/2)-$C$191)/10000),IF(($J85/2)&lt;=$C$193,((((($J85/2)-$C$192)/10000)*$D$193)+$E$193)*((($J85/2)-$C$192)/10000)+$F$193,IF(($J85/2)&lt;=$C$194,($J85/2)*0.42-$E$194,($J85/2)*0.45-$E$195))),0),0),0)*$B$34</f>
        <v>0</v>
      </c>
      <c r="M85" s="13" t="n">
        <f aca="false">K85+L85</f>
        <v>0</v>
      </c>
      <c r="N85" s="13" t="n">
        <f aca="false">IF($B$34=2,IF(M85&gt;1944,M85*0.055,0),IF(M85&gt;972,M85*0.055,0))</f>
        <v>0</v>
      </c>
      <c r="O85" s="13" t="n">
        <f aca="false">M85*$B$33</f>
        <v>0</v>
      </c>
      <c r="P85" s="13" t="n">
        <f aca="false">P84*(1+$B$37)</f>
        <v>115649.236923246</v>
      </c>
      <c r="Q85" s="13" t="n">
        <f aca="false">B85+C85+D85+E85+F85+G85-H85-I85-M85-N85-O85-P85</f>
        <v>-1682071.41842222</v>
      </c>
      <c r="R85" s="16"/>
      <c r="S85" s="16"/>
      <c r="T85" s="13"/>
      <c r="U85" s="13"/>
      <c r="V85" s="13"/>
      <c r="W85" s="13"/>
    </row>
    <row r="86" customFormat="false" ht="12.8" hidden="false" customHeight="false" outlineLevel="0" collapsed="false">
      <c r="A86" s="17" t="n">
        <v>45</v>
      </c>
      <c r="B86" s="13" t="n">
        <f aca="false">Q85</f>
        <v>-1682071.41842222</v>
      </c>
      <c r="C86" s="13" t="n">
        <f aca="false">IF((B86-(P86/2))*$B$3&gt;0,(B86-(P86/2))*$B$3,0)</f>
        <v>0</v>
      </c>
      <c r="D86" s="13" t="n">
        <f aca="false">IF(D85&gt;0,D85*(1+$B$7),IF(A86=$B$6,$B$5,0))</f>
        <v>4674.78909490318</v>
      </c>
      <c r="E86" s="13" t="n">
        <f aca="false">IF(E85&gt;0,E85*(1+$B$12),IF(A86=$B$11,$B$10,0))</f>
        <v>5586.83245354042</v>
      </c>
      <c r="F86" s="13" t="n">
        <f aca="false">IF(F85&gt;0,F85*(1+$B$17),IF(A86=$B$16,$B$15,0))</f>
        <v>1111</v>
      </c>
      <c r="G86" s="13" t="n">
        <f aca="false">IF(G85&gt;0,G85*(1+$B$22),IF(A86=$B$21,$B$20,0))</f>
        <v>999</v>
      </c>
      <c r="H86" s="13" t="n">
        <f aca="false">H85*(1+$B$26)</f>
        <v>23118.0976227022</v>
      </c>
      <c r="I86" s="13" t="n">
        <f aca="false">MIN(((C86+D86+E86+F86+G86)*$B$28*POWER((1+$B$29),A85)),($B$30*$B$28)*12*$B$34*POWER((1+$B$31),A85))</f>
        <v>3459.74650289234</v>
      </c>
      <c r="J86" s="18" t="n">
        <f aca="false">MAX((MAX((C86-(801*$B$34)),0))+(D86*$B$8)+(E86*$B$13)+(F86*$B$18)+(G86*$B$23)-H86-I86-O85,0)</f>
        <v>0</v>
      </c>
      <c r="K86" s="23" t="n">
        <f aca="false">IF($B$34=1,MAX(ROUNDDOWN(IF($J86&lt;=$C$192,(((($J86-$C$191)/10000)*$D$192)+$E$192)*(($J86-$C$191)/10000),IF($J86&lt;=$C$193,(((($J86-$C$192)/10000)*$D$193)+$E$193)*(($J86-$C$192)/10000)+$F$193,IF($J86&lt;=$C$194,$J86*0.42-$E$194,$J86*0.45-$E$195))),0),0),0)</f>
        <v>0</v>
      </c>
      <c r="L86" s="23" t="n">
        <f aca="false">IF($B$34=2,MAX(ROUNDDOWN(IF(($J86/2)&lt;=$C$192,((((($J86/2)-$C$191)/10000)*$D$192)+$E$192)*((($J86/2)-$C$191)/10000),IF(($J86/2)&lt;=$C$193,((((($J86/2)-$C$192)/10000)*$D$193)+$E$193)*((($J86/2)-$C$192)/10000)+$F$193,IF(($J86/2)&lt;=$C$194,($J86/2)*0.42-$E$194,($J86/2)*0.45-$E$195))),0),0),0)*$B$34</f>
        <v>0</v>
      </c>
      <c r="M86" s="13" t="n">
        <f aca="false">K86+L86</f>
        <v>0</v>
      </c>
      <c r="N86" s="13" t="n">
        <f aca="false">IF($B$34=2,IF(M86&gt;1944,M86*0.055,0),IF(M86&gt;972,M86*0.055,0))</f>
        <v>0</v>
      </c>
      <c r="O86" s="13" t="n">
        <f aca="false">M86*$B$33</f>
        <v>0</v>
      </c>
      <c r="P86" s="13" t="n">
        <f aca="false">P85*(1+$B$37)</f>
        <v>118540.467846327</v>
      </c>
      <c r="Q86" s="13" t="n">
        <f aca="false">B86+C86+D86+E86+F86+G86-H86-I86-M86-N86-O86-P86</f>
        <v>-1814818.1088457</v>
      </c>
      <c r="R86" s="16"/>
      <c r="S86" s="16"/>
      <c r="T86" s="13"/>
      <c r="U86" s="13"/>
      <c r="V86" s="13"/>
      <c r="W86" s="13"/>
    </row>
    <row r="87" customFormat="false" ht="13.2" hidden="false" customHeight="false" outlineLevel="0" collapsed="false">
      <c r="A87" s="17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</row>
    <row r="88" customFormat="false" ht="13.2" hidden="false" customHeight="false" outlineLevel="0" collapsed="false">
      <c r="A88" s="17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</row>
    <row r="89" customFormat="false" ht="13.2" hidden="false" customHeight="false" outlineLevel="0" collapsed="false">
      <c r="A89" s="10" t="s">
        <v>18</v>
      </c>
      <c r="B89" s="16" t="s">
        <v>19</v>
      </c>
      <c r="C89" s="16" t="s">
        <v>20</v>
      </c>
      <c r="D89" s="16" t="s">
        <v>21</v>
      </c>
      <c r="E89" s="16" t="s">
        <v>22</v>
      </c>
      <c r="F89" s="16" t="s">
        <v>23</v>
      </c>
      <c r="G89" s="16" t="s">
        <v>24</v>
      </c>
      <c r="H89" s="16" t="s">
        <v>25</v>
      </c>
      <c r="I89" s="16" t="s">
        <v>26</v>
      </c>
      <c r="J89" s="16" t="s">
        <v>27</v>
      </c>
      <c r="K89" s="16" t="s">
        <v>28</v>
      </c>
      <c r="L89" s="16" t="s">
        <v>29</v>
      </c>
      <c r="M89" s="16" t="s">
        <v>30</v>
      </c>
      <c r="N89" s="16" t="s">
        <v>31</v>
      </c>
      <c r="O89" s="16" t="s">
        <v>32</v>
      </c>
      <c r="P89" s="16" t="s">
        <v>33</v>
      </c>
      <c r="Q89" s="16" t="s">
        <v>34</v>
      </c>
      <c r="R89" s="16"/>
      <c r="S89" s="16"/>
    </row>
    <row r="90" customFormat="false" ht="12.8" hidden="false" customHeight="false" outlineLevel="0" collapsed="false">
      <c r="A90" s="17" t="n">
        <v>1</v>
      </c>
      <c r="B90" s="13" t="n">
        <f aca="false">$C$2</f>
        <v>999999</v>
      </c>
      <c r="C90" s="13" t="n">
        <f aca="false">IF((B90-(P90/2))*$C$3&gt;0,(B90-(P90/2))*$C$3,0)</f>
        <v>43630.5924</v>
      </c>
      <c r="D90" s="13" t="n">
        <f aca="false">IF($A90&gt;=C6,C5,0)</f>
        <v>2222</v>
      </c>
      <c r="E90" s="13" t="n">
        <f aca="false">IF($A90&gt;=C11,C10,0)</f>
        <v>0</v>
      </c>
      <c r="F90" s="13" t="n">
        <f aca="false">IF($A90&gt;=C16,C15,0)</f>
        <v>0</v>
      </c>
      <c r="G90" s="13" t="n">
        <f aca="false">IF($A90&gt;=C21,C20,0)</f>
        <v>0</v>
      </c>
      <c r="H90" s="13" t="n">
        <f aca="false">$C$25</f>
        <v>4444</v>
      </c>
      <c r="I90" s="13" t="n">
        <f aca="false">MIN(((C90+D90+E90+F90+G90)*$C$28),($C$30*$C$28)*12*$C$34)</f>
        <v>0</v>
      </c>
      <c r="J90" s="18" t="n">
        <f aca="false">MAX((MAX((C90-(801*$C$34)),0))+(D90*$C$8)+(E90*$C$13)+(F90*$C$18)+(G90*$C$23)-H90-I90,0)</f>
        <v>40607.5924</v>
      </c>
      <c r="K90" s="23" t="n">
        <f aca="false">IF($C$34=1,MAX(ROUNDDOWN(IF($J90&lt;=$C$192,(((($J90-$C$191)/10000)*$D$192)+$E$192)*(($J90-$C$191)/10000),IF($J90&lt;=$C$193,(((($J90-$C$192)/10000)*$D$193)+$E$193)*(($J90-$C$192)/10000)+$F$193,IF($J90&lt;=$C$194,$J90*0.42-$E$194,$J90*0.45-$E$195))),0),0),0)</f>
        <v>8886</v>
      </c>
      <c r="L90" s="23" t="n">
        <f aca="false">IF($C$34=2,MAX(ROUNDDOWN(IF(($J90/2)&lt;=$C$192,((((($J90/2)-$C$191)/10000)*$D$192)+$E$192)*((($J90/2)-$C$191)/10000),IF(($J90/2)&lt;=$C$193,((((($J90/2)-$C$192)/10000)*$D$193)+$E$193)*((($J90/2)-$C$192)/10000)+$F$193,IF(($J90/2)&lt;=$C$194,($J90/2)*0.42-$E$194,($J90/2)*0.45-$E$195))),0),0),0)*$C$34</f>
        <v>0</v>
      </c>
      <c r="M90" s="13" t="n">
        <f aca="false">K90+L90</f>
        <v>8886</v>
      </c>
      <c r="N90" s="13" t="n">
        <f aca="false">IF($B$34=2,IF(M90&gt;1944,M90*0.055,0),IF(M90&gt;972,M90*0.055,0))</f>
        <v>488.73</v>
      </c>
      <c r="O90" s="13" t="n">
        <f aca="false">M90*$C$33</f>
        <v>0</v>
      </c>
      <c r="P90" s="13" t="n">
        <f aca="false">C36*12</f>
        <v>34656</v>
      </c>
      <c r="Q90" s="13" t="n">
        <f aca="false">B90+C90+D90+E90+F90+G90-H90-I90-M90-N90-O90-P90</f>
        <v>997376.8624</v>
      </c>
      <c r="R90" s="13"/>
      <c r="S90" s="13"/>
      <c r="T90" s="13"/>
      <c r="U90" s="13"/>
      <c r="V90" s="13"/>
      <c r="W90" s="13"/>
      <c r="X90" s="13"/>
    </row>
    <row r="91" customFormat="false" ht="12.8" hidden="false" customHeight="false" outlineLevel="0" collapsed="false">
      <c r="A91" s="17" t="n">
        <v>2</v>
      </c>
      <c r="B91" s="13" t="n">
        <f aca="false">Q90</f>
        <v>997376.8624</v>
      </c>
      <c r="C91" s="13" t="n">
        <f aca="false">IF((B91-(P91/2))*$C$3&gt;0,(B91-(P91/2))*$C$3,0)</f>
        <v>43487.24177856</v>
      </c>
      <c r="D91" s="13" t="n">
        <f aca="false">IF(D90&gt;0,D90*(1+$C$7),IF(A91=$C$6,$C$5,0))</f>
        <v>2233.11</v>
      </c>
      <c r="E91" s="13" t="n">
        <f aca="false">IF(E90&gt;0,E90*(1+$C$12),IF(A91=$C$11,$C$10,0))</f>
        <v>0</v>
      </c>
      <c r="F91" s="13" t="n">
        <f aca="false">IF(F90&gt;0,F90*(1+$C$17),IF(A91=$C$16,$C$15,0))</f>
        <v>0</v>
      </c>
      <c r="G91" s="13" t="n">
        <f aca="false">IF(G90&gt;0,G90*(1+$C$22),IF(A91=$C$21,$C$20,0))</f>
        <v>0</v>
      </c>
      <c r="H91" s="13" t="n">
        <f aca="false">H90*(1+$C$26)</f>
        <v>4666.2</v>
      </c>
      <c r="I91" s="13" t="n">
        <f aca="false">MIN(((C91+D91+E91+F91+G91)*$C$28*POWER((1+$C$29),A90)),($C$30*$C$28)*12*$C$34*POWER((1+$C$31),A90))</f>
        <v>0</v>
      </c>
      <c r="J91" s="18" t="n">
        <f aca="false">MAX((MAX((C91-(801*$C$34)),0))+(D91*$C$8)+(E91*$C$13)+(F91*$C$18)+(G91*$C$23)-H91-I91-O90,0)</f>
        <v>40253.15177856</v>
      </c>
      <c r="K91" s="23" t="n">
        <f aca="false">IF($C$34=1,MAX(ROUNDDOWN(IF($J91&lt;=$C$192,(((($J91-$C$191)/10000)*$D$192)+$E$192)*(($J91-$C$191)/10000),IF($J91&lt;=$C$193,(((($J91-$C$192)/10000)*$D$193)+$E$193)*(($J91-$C$192)/10000)+$F$193,IF($J91&lt;=$C$194,$J91*0.42-$E$194,$J91*0.45-$E$195))),0),0),0)</f>
        <v>8759</v>
      </c>
      <c r="L91" s="23" t="n">
        <f aca="false">IF($C$34=2,MAX(ROUNDDOWN(IF(($J91/2)&lt;=$C$192,((((($J91/2)-$C$191)/10000)*$D$192)+$E$192)*((($J91/2)-$C$191)/10000),IF(($J91/2)&lt;=$C$193,((((($J91/2)-$C$192)/10000)*$D$193)+$E$193)*((($J91/2)-$C$192)/10000)+$F$193,IF(($J91/2)&lt;=$C$194,($J91/2)*0.42-$E$194,($J91/2)*0.45-$E$195))),0),0),0)*$C$34</f>
        <v>0</v>
      </c>
      <c r="M91" s="13" t="n">
        <f aca="false">K91+L91</f>
        <v>8759</v>
      </c>
      <c r="N91" s="13" t="n">
        <f aca="false">IF($B$34=2,IF(M91&gt;1944,M91*0.055,0),IF(M91&gt;972,M91*0.055,0))</f>
        <v>481.745</v>
      </c>
      <c r="O91" s="13" t="n">
        <f aca="false">M91*$C$33</f>
        <v>0</v>
      </c>
      <c r="P91" s="13" t="n">
        <f aca="false">P90*(1+$C$37)</f>
        <v>35868.96</v>
      </c>
      <c r="Q91" s="13" t="n">
        <f aca="false">B91+C91+D91+E91+F91+G91-H91-I91-M91-N91-O91-P91</f>
        <v>993321.30917856</v>
      </c>
      <c r="R91" s="13"/>
      <c r="S91" s="13"/>
      <c r="T91" s="13"/>
      <c r="U91" s="13"/>
      <c r="V91" s="13"/>
      <c r="W91" s="13"/>
      <c r="X91" s="13"/>
    </row>
    <row r="92" customFormat="false" ht="12.8" hidden="false" customHeight="false" outlineLevel="0" collapsed="false">
      <c r="A92" s="17" t="n">
        <v>3</v>
      </c>
      <c r="B92" s="13" t="n">
        <f aca="false">Q91</f>
        <v>993321.30917856</v>
      </c>
      <c r="C92" s="13" t="n">
        <f aca="false">IF((B92-(P92/2))*$C$3&gt;0,(B92-(P92/2))*$C$3,0)</f>
        <v>43279.3050336081</v>
      </c>
      <c r="D92" s="13" t="n">
        <f aca="false">IF(D91&gt;0,D91*(1+$C$7),IF(A92=$C$6,$C$5,0))</f>
        <v>2244.27555</v>
      </c>
      <c r="E92" s="13" t="n">
        <f aca="false">IF(E91&gt;0,E91*(1+$C$12),IF(A92=$C$11,$C$10,0))</f>
        <v>0</v>
      </c>
      <c r="F92" s="13" t="n">
        <f aca="false">IF(F91&gt;0,F91*(1+$C$17),IF(A92=$C$16,$C$15,0))</f>
        <v>0</v>
      </c>
      <c r="G92" s="13" t="n">
        <f aca="false">IF(G91&gt;0,G91*(1+$C$22),IF(A92=$C$21,$C$20,0))</f>
        <v>0</v>
      </c>
      <c r="H92" s="13" t="n">
        <f aca="false">H91*(1+$C$26)</f>
        <v>4899.51</v>
      </c>
      <c r="I92" s="13" t="n">
        <f aca="false">MIN(((C92+D92+E92+F92+G92)*$C$28*POWER((1+$C$29),A91)),($C$30*$C$28)*12*$C$34*POWER((1+$C$31),A91))</f>
        <v>0</v>
      </c>
      <c r="J92" s="18" t="n">
        <f aca="false">MAX((MAX((C92-(801*$C$34)),0))+(D92*$C$8)+(E92*$C$13)+(F92*$C$18)+(G92*$C$23)-H92-I92-O91,0)</f>
        <v>39823.0705836081</v>
      </c>
      <c r="K92" s="23" t="n">
        <f aca="false">IF($C$34=1,MAX(ROUNDDOWN(IF($J92&lt;=$C$192,(((($J92-$C$191)/10000)*$D$192)+$E$192)*(($J92-$C$191)/10000),IF($J92&lt;=$C$193,(((($J92-$C$192)/10000)*$D$193)+$E$193)*(($J92-$C$192)/10000)+$F$193,IF($J92&lt;=$C$194,$J92*0.42-$E$194,$J92*0.45-$E$195))),0),0),0)</f>
        <v>8607</v>
      </c>
      <c r="L92" s="23" t="n">
        <f aca="false">IF($C$34=2,MAX(ROUNDDOWN(IF(($J92/2)&lt;=$C$192,((((($J92/2)-$C$191)/10000)*$D$192)+$E$192)*((($J92/2)-$C$191)/10000),IF(($J92/2)&lt;=$C$193,((((($J92/2)-$C$192)/10000)*$D$193)+$E$193)*((($J92/2)-$C$192)/10000)+$F$193,IF(($J92/2)&lt;=$C$194,($J92/2)*0.42-$E$194,($J92/2)*0.45-$E$195))),0),0),0)*$C$34</f>
        <v>0</v>
      </c>
      <c r="M92" s="13" t="n">
        <f aca="false">K92+L92</f>
        <v>8607</v>
      </c>
      <c r="N92" s="13" t="n">
        <f aca="false">IF($B$34=2,IF(M92&gt;1944,M92*0.055,0),IF(M92&gt;972,M92*0.055,0))</f>
        <v>473.385</v>
      </c>
      <c r="O92" s="13" t="n">
        <f aca="false">M92*$C$33</f>
        <v>0</v>
      </c>
      <c r="P92" s="13" t="n">
        <f aca="false">P91*(1+$C$37)</f>
        <v>37124.3736</v>
      </c>
      <c r="Q92" s="13" t="n">
        <f aca="false">B92+C92+D92+E92+F92+G92-H92-I92-M92-N92-O92-P92</f>
        <v>987740.621162168</v>
      </c>
      <c r="R92" s="13"/>
      <c r="S92" s="13"/>
      <c r="T92" s="13"/>
      <c r="U92" s="13"/>
      <c r="V92" s="13"/>
      <c r="W92" s="13"/>
      <c r="X92" s="13"/>
    </row>
    <row r="93" customFormat="false" ht="12.8" hidden="false" customHeight="false" outlineLevel="0" collapsed="false">
      <c r="A93" s="17" t="n">
        <v>4</v>
      </c>
      <c r="B93" s="13" t="n">
        <f aca="false">Q92</f>
        <v>987740.621162168</v>
      </c>
      <c r="C93" s="13" t="n">
        <f aca="false">IF((B93-(P93/2))*$C$3&gt;0,(B93-(P93/2))*$C$3,0)</f>
        <v>43002.6768473931</v>
      </c>
      <c r="D93" s="13" t="n">
        <f aca="false">IF(D92&gt;0,D92*(1+$C$7),IF(A93=$C$6,$C$5,0))</f>
        <v>2255.49692775</v>
      </c>
      <c r="E93" s="13" t="n">
        <f aca="false">IF(E92&gt;0,E92*(1+$C$12),IF(A93=$C$11,$C$10,0))</f>
        <v>0</v>
      </c>
      <c r="F93" s="13" t="n">
        <f aca="false">IF(F92&gt;0,F92*(1+$C$17),IF(A93=$C$16,$C$15,0))</f>
        <v>0</v>
      </c>
      <c r="G93" s="13" t="n">
        <f aca="false">IF(G92&gt;0,G92*(1+$C$22),IF(A93=$C$21,$C$20,0))</f>
        <v>0</v>
      </c>
      <c r="H93" s="13" t="n">
        <f aca="false">H92*(1+$C$26)</f>
        <v>5144.4855</v>
      </c>
      <c r="I93" s="13" t="n">
        <f aca="false">MIN(((C93+D93+E93+F93+G93)*$C$28*POWER((1+$C$29),A92)),($C$30*$C$28)*12*$C$34*POWER((1+$C$31),A92))</f>
        <v>0</v>
      </c>
      <c r="J93" s="18" t="n">
        <f aca="false">MAX((MAX((C93-(801*$C$34)),0))+(D93*$C$8)+(E93*$C$13)+(F93*$C$18)+(G93*$C$23)-H93-I93-O92,0)</f>
        <v>39312.6882751431</v>
      </c>
      <c r="K93" s="23" t="n">
        <f aca="false">IF($C$34=1,MAX(ROUNDDOWN(IF($J93&lt;=$C$192,(((($J93-$C$191)/10000)*$D$192)+$E$192)*(($J93-$C$191)/10000),IF($J93&lt;=$C$193,(((($J93-$C$192)/10000)*$D$193)+$E$193)*(($J93-$C$192)/10000)+$F$193,IF($J93&lt;=$C$194,$J93*0.42-$E$194,$J93*0.45-$E$195))),0),0),0)</f>
        <v>8427</v>
      </c>
      <c r="L93" s="23" t="n">
        <f aca="false">IF($C$34=2,MAX(ROUNDDOWN(IF(($J93/2)&lt;=$C$192,((((($J93/2)-$C$191)/10000)*$D$192)+$E$192)*((($J93/2)-$C$191)/10000),IF(($J93/2)&lt;=$C$193,((((($J93/2)-$C$192)/10000)*$D$193)+$E$193)*((($J93/2)-$C$192)/10000)+$F$193,IF(($J93/2)&lt;=$C$194,($J93/2)*0.42-$E$194,($J93/2)*0.45-$E$195))),0),0),0)*$C$34</f>
        <v>0</v>
      </c>
      <c r="M93" s="13" t="n">
        <f aca="false">K93+L93</f>
        <v>8427</v>
      </c>
      <c r="N93" s="13" t="n">
        <f aca="false">IF($B$34=2,IF(M93&gt;1944,M93*0.055,0),IF(M93&gt;972,M93*0.055,0))</f>
        <v>463.485</v>
      </c>
      <c r="O93" s="13" t="n">
        <f aca="false">M93*$C$33</f>
        <v>0</v>
      </c>
      <c r="P93" s="13" t="n">
        <f aca="false">P92*(1+$C$37)</f>
        <v>38423.726676</v>
      </c>
      <c r="Q93" s="13" t="n">
        <f aca="false">B93+C93+D93+E93+F93+G93-H93-I93-M93-N93-O93-P93</f>
        <v>980540.097761311</v>
      </c>
      <c r="R93" s="13"/>
      <c r="S93" s="13"/>
      <c r="T93" s="13"/>
      <c r="U93" s="13"/>
      <c r="V93" s="13"/>
      <c r="W93" s="13"/>
      <c r="X93" s="13"/>
    </row>
    <row r="94" customFormat="false" ht="12.8" hidden="false" customHeight="false" outlineLevel="0" collapsed="false">
      <c r="A94" s="17" t="n">
        <v>5</v>
      </c>
      <c r="B94" s="13" t="n">
        <f aca="false">Q93</f>
        <v>980540.097761311</v>
      </c>
      <c r="C94" s="13" t="n">
        <f aca="false">IF((B94-(P94/2))*$C$3&gt;0,(B94-(P94/2))*$C$3,0)</f>
        <v>42653.1183727678</v>
      </c>
      <c r="D94" s="13" t="n">
        <f aca="false">IF(D93&gt;0,D93*(1+$C$7),IF(A94=$C$6,$C$5,0))</f>
        <v>2266.77441238875</v>
      </c>
      <c r="E94" s="13" t="n">
        <f aca="false">IF(E93&gt;0,E93*(1+$C$12),IF(A94=$C$11,$C$10,0))</f>
        <v>0</v>
      </c>
      <c r="F94" s="13" t="n">
        <f aca="false">IF(F93&gt;0,F93*(1+$C$17),IF(A94=$C$16,$C$15,0))</f>
        <v>777</v>
      </c>
      <c r="G94" s="13" t="n">
        <f aca="false">IF(G93&gt;0,G93*(1+$C$22),IF(A94=$C$21,$C$20,0))</f>
        <v>0</v>
      </c>
      <c r="H94" s="13" t="n">
        <f aca="false">H93*(1+$C$26)</f>
        <v>5401.709775</v>
      </c>
      <c r="I94" s="13" t="n">
        <f aca="false">MIN(((C94+D94+E94+F94+G94)*$C$28*POWER((1+$C$29),A93)),($C$30*$C$28)*12*$C$34*POWER((1+$C$31),A93))</f>
        <v>0</v>
      </c>
      <c r="J94" s="18" t="n">
        <f aca="false">MAX((MAX((C94-(801*$C$34)),0))+(D94*$C$8)+(E94*$C$13)+(F94*$C$18)+(G94*$C$23)-H94-I94-O93,0)</f>
        <v>39424.2530101565</v>
      </c>
      <c r="K94" s="23" t="n">
        <f aca="false">IF($C$34=1,MAX(ROUNDDOWN(IF($J94&lt;=$C$192,(((($J94-$C$191)/10000)*$D$192)+$E$192)*(($J94-$C$191)/10000),IF($J94&lt;=$C$193,(((($J94-$C$192)/10000)*$D$193)+$E$193)*(($J94-$C$192)/10000)+$F$193,IF($J94&lt;=$C$194,$J94*0.42-$E$194,$J94*0.45-$E$195))),0),0),0)</f>
        <v>8466</v>
      </c>
      <c r="L94" s="23" t="n">
        <f aca="false">IF($C$34=2,MAX(ROUNDDOWN(IF(($J94/2)&lt;=$C$192,((((($J94/2)-$C$191)/10000)*$D$192)+$E$192)*((($J94/2)-$C$191)/10000),IF(($J94/2)&lt;=$C$193,((((($J94/2)-$C$192)/10000)*$D$193)+$E$193)*((($J94/2)-$C$192)/10000)+$F$193,IF(($J94/2)&lt;=$C$194,($J94/2)*0.42-$E$194,($J94/2)*0.45-$E$195))),0),0),0)*$C$34</f>
        <v>0</v>
      </c>
      <c r="M94" s="13" t="n">
        <f aca="false">K94+L94</f>
        <v>8466</v>
      </c>
      <c r="N94" s="13" t="n">
        <f aca="false">IF($B$34=2,IF(M94&gt;1944,M94*0.055,0),IF(M94&gt;972,M94*0.055,0))</f>
        <v>465.63</v>
      </c>
      <c r="O94" s="13" t="n">
        <f aca="false">M94*$C$33</f>
        <v>0</v>
      </c>
      <c r="P94" s="13" t="n">
        <f aca="false">P93*(1+$C$37)</f>
        <v>39768.55710966</v>
      </c>
      <c r="Q94" s="13" t="n">
        <f aca="false">B94+C94+D94+E94+F94+G94-H94-I94-M94-N94-O94-P94</f>
        <v>972135.093661808</v>
      </c>
      <c r="R94" s="13"/>
      <c r="S94" s="13"/>
      <c r="T94" s="13"/>
      <c r="U94" s="13"/>
      <c r="V94" s="13"/>
      <c r="W94" s="13"/>
      <c r="X94" s="13"/>
    </row>
    <row r="95" customFormat="false" ht="12.8" hidden="false" customHeight="false" outlineLevel="0" collapsed="false">
      <c r="A95" s="17" t="n">
        <v>6</v>
      </c>
      <c r="B95" s="13" t="n">
        <f aca="false">Q94</f>
        <v>972135.093661808</v>
      </c>
      <c r="C95" s="13" t="n">
        <f aca="false">IF((B95-(P95/2))*$C$3&gt;0,(B95-(P95/2))*$C$3,0)</f>
        <v>42249.0360218756</v>
      </c>
      <c r="D95" s="13" t="n">
        <f aca="false">IF(D94&gt;0,D94*(1+$C$7),IF(A95=$C$6,$C$5,0))</f>
        <v>2278.10828445069</v>
      </c>
      <c r="E95" s="13" t="n">
        <f aca="false">IF(E94&gt;0,E94*(1+$C$12),IF(A95=$C$11,$C$10,0))</f>
        <v>0</v>
      </c>
      <c r="F95" s="13" t="n">
        <f aca="false">IF(F94&gt;0,F94*(1+$C$17),IF(A95=$C$16,$C$15,0))</f>
        <v>777</v>
      </c>
      <c r="G95" s="13" t="n">
        <f aca="false">IF(G94&gt;0,G94*(1+$C$22),IF(A95=$C$21,$C$20,0))</f>
        <v>0</v>
      </c>
      <c r="H95" s="13" t="n">
        <f aca="false">H94*(1+$C$26)</f>
        <v>5671.79526375</v>
      </c>
      <c r="I95" s="13" t="n">
        <f aca="false">MIN(((C95+D95+E95+F95+G95)*$C$28*POWER((1+$C$29),A94)),($C$30*$C$28)*12*$C$34*POWER((1+$C$31),A94))</f>
        <v>0</v>
      </c>
      <c r="J95" s="18" t="n">
        <f aca="false">MAX((MAX((C95-(801*$C$34)),0))+(D95*$C$8)+(E95*$C$13)+(F95*$C$18)+(G95*$C$23)-H95-I95-O94,0)</f>
        <v>38761.4190425763</v>
      </c>
      <c r="K95" s="23" t="n">
        <f aca="false">IF($C$34=1,MAX(ROUNDDOWN(IF($J95&lt;=$C$192,(((($J95-$C$191)/10000)*$D$192)+$E$192)*(($J95-$C$191)/10000),IF($J95&lt;=$C$193,(((($J95-$C$192)/10000)*$D$193)+$E$193)*(($J95-$C$192)/10000)+$F$193,IF($J95&lt;=$C$194,$J95*0.42-$E$194,$J95*0.45-$E$195))),0),0),0)</f>
        <v>8234</v>
      </c>
      <c r="L95" s="23" t="n">
        <f aca="false">IF($C$34=2,MAX(ROUNDDOWN(IF(($J95/2)&lt;=$C$192,((((($J95/2)-$C$191)/10000)*$D$192)+$E$192)*((($J95/2)-$C$191)/10000),IF(($J95/2)&lt;=$C$193,((((($J95/2)-$C$192)/10000)*$D$193)+$E$193)*((($J95/2)-$C$192)/10000)+$F$193,IF(($J95/2)&lt;=$C$194,($J95/2)*0.42-$E$194,($J95/2)*0.45-$E$195))),0),0),0)*$C$34</f>
        <v>0</v>
      </c>
      <c r="M95" s="13" t="n">
        <f aca="false">K95+L95</f>
        <v>8234</v>
      </c>
      <c r="N95" s="13" t="n">
        <f aca="false">IF($B$34=2,IF(M95&gt;1944,M95*0.055,0),IF(M95&gt;972,M95*0.055,0))</f>
        <v>452.87</v>
      </c>
      <c r="O95" s="13" t="n">
        <f aca="false">M95*$C$33</f>
        <v>0</v>
      </c>
      <c r="P95" s="13" t="n">
        <f aca="false">P94*(1+$C$37)</f>
        <v>41160.4566084981</v>
      </c>
      <c r="Q95" s="13" t="n">
        <f aca="false">B95+C95+D95+E95+F95+G95-H95-I95-M95-N95-O95-P95</f>
        <v>961920.116095886</v>
      </c>
      <c r="R95" s="13"/>
      <c r="S95" s="13"/>
      <c r="T95" s="13"/>
      <c r="U95" s="13"/>
      <c r="V95" s="13"/>
      <c r="W95" s="13"/>
      <c r="X95" s="13"/>
    </row>
    <row r="96" customFormat="false" ht="12.8" hidden="false" customHeight="false" outlineLevel="0" collapsed="false">
      <c r="A96" s="17" t="n">
        <v>7</v>
      </c>
      <c r="B96" s="13" t="n">
        <f aca="false">Q95</f>
        <v>961920.116095886</v>
      </c>
      <c r="C96" s="13" t="n">
        <f aca="false">IF((B96-(P96/2))*$C$3&gt;0,(B96-(P96/2))*$C$3,0)</f>
        <v>41763.5093431639</v>
      </c>
      <c r="D96" s="13" t="n">
        <f aca="false">IF(D95&gt;0,D95*(1+$C$7),IF(A96=$C$6,$C$5,0))</f>
        <v>2289.49882587295</v>
      </c>
      <c r="E96" s="13" t="n">
        <f aca="false">IF(E95&gt;0,E95*(1+$C$12),IF(A96=$C$11,$C$10,0))</f>
        <v>0</v>
      </c>
      <c r="F96" s="13" t="n">
        <f aca="false">IF(F95&gt;0,F95*(1+$C$17),IF(A96=$C$16,$C$15,0))</f>
        <v>777</v>
      </c>
      <c r="G96" s="13" t="n">
        <f aca="false">IF(G95&gt;0,G95*(1+$C$22),IF(A96=$C$21,$C$20,0))</f>
        <v>0</v>
      </c>
      <c r="H96" s="13" t="n">
        <f aca="false">H95*(1+$C$26)</f>
        <v>5955.3850269375</v>
      </c>
      <c r="I96" s="13" t="n">
        <f aca="false">MIN(((C96+D96+E96+F96+G96)*$C$28*POWER((1+$C$29),A95)),($C$30*$C$28)*12*$C$34*POWER((1+$C$31),A95))</f>
        <v>0</v>
      </c>
      <c r="J96" s="18" t="n">
        <f aca="false">MAX((MAX((C96-(801*$C$34)),0))+(D96*$C$8)+(E96*$C$13)+(F96*$C$18)+(G96*$C$23)-H96-I96-O95,0)</f>
        <v>38003.6931420993</v>
      </c>
      <c r="K96" s="23" t="n">
        <f aca="false">IF($C$34=1,MAX(ROUNDDOWN(IF($J96&lt;=$C$192,(((($J96-$C$191)/10000)*$D$192)+$E$192)*(($J96-$C$191)/10000),IF($J96&lt;=$C$193,(((($J96-$C$192)/10000)*$D$193)+$E$193)*(($J96-$C$192)/10000)+$F$193,IF($J96&lt;=$C$194,$J96*0.42-$E$194,$J96*0.45-$E$195))),0),0),0)</f>
        <v>7971</v>
      </c>
      <c r="L96" s="23" t="n">
        <f aca="false">IF($C$34=2,MAX(ROUNDDOWN(IF(($J96/2)&lt;=$C$192,((((($J96/2)-$C$191)/10000)*$D$192)+$E$192)*((($J96/2)-$C$191)/10000),IF(($J96/2)&lt;=$C$193,((((($J96/2)-$C$192)/10000)*$D$193)+$E$193)*((($J96/2)-$C$192)/10000)+$F$193,IF(($J96/2)&lt;=$C$194,($J96/2)*0.42-$E$194,($J96/2)*0.45-$E$195))),0),0),0)*$C$34</f>
        <v>0</v>
      </c>
      <c r="M96" s="13" t="n">
        <f aca="false">K96+L96</f>
        <v>7971</v>
      </c>
      <c r="N96" s="13" t="n">
        <f aca="false">IF($B$34=2,IF(M96&gt;1944,M96*0.055,0),IF(M96&gt;972,M96*0.055,0))</f>
        <v>438.405</v>
      </c>
      <c r="O96" s="13" t="n">
        <f aca="false">M96*$C$33</f>
        <v>0</v>
      </c>
      <c r="P96" s="13" t="n">
        <f aca="false">P95*(1+$C$37)</f>
        <v>42601.0725897955</v>
      </c>
      <c r="Q96" s="13" t="n">
        <f aca="false">B96+C96+D96+E96+F96+G96-H96-I96-M96-N96-O96-P96</f>
        <v>949784.26164819</v>
      </c>
      <c r="R96" s="13"/>
      <c r="S96" s="13"/>
      <c r="T96" s="13"/>
      <c r="U96" s="13"/>
      <c r="V96" s="13"/>
      <c r="W96" s="13"/>
      <c r="X96" s="13"/>
    </row>
    <row r="97" customFormat="false" ht="12.8" hidden="false" customHeight="false" outlineLevel="0" collapsed="false">
      <c r="A97" s="17" t="n">
        <v>8</v>
      </c>
      <c r="B97" s="13" t="n">
        <f aca="false">Q96</f>
        <v>949784.26164819</v>
      </c>
      <c r="C97" s="13" t="n">
        <f aca="false">IF((B97-(P97/2))*$C$3&gt;0,(B97-(P97/2))*$C$3,0)</f>
        <v>41191.5763722839</v>
      </c>
      <c r="D97" s="13" t="n">
        <f aca="false">IF(D96&gt;0,D96*(1+$C$7),IF(A97=$C$6,$C$5,0))</f>
        <v>2300.94632000231</v>
      </c>
      <c r="E97" s="13" t="n">
        <f aca="false">IF(E96&gt;0,E96*(1+$C$12),IF(A97=$C$11,$C$10,0))</f>
        <v>0</v>
      </c>
      <c r="F97" s="13" t="n">
        <f aca="false">IF(F96&gt;0,F96*(1+$C$17),IF(A97=$C$16,$C$15,0))</f>
        <v>777</v>
      </c>
      <c r="G97" s="13" t="n">
        <f aca="false">IF(G96&gt;0,G96*(1+$C$22),IF(A97=$C$21,$C$20,0))</f>
        <v>0</v>
      </c>
      <c r="H97" s="13" t="n">
        <f aca="false">H96*(1+$C$26)</f>
        <v>6253.15427828438</v>
      </c>
      <c r="I97" s="13" t="n">
        <f aca="false">MIN(((C97+D97+E97+F97+G97)*$C$28*POWER((1+$C$29),A96)),($C$30*$C$28)*12*$C$34*POWER((1+$C$31),A96))</f>
        <v>0</v>
      </c>
      <c r="J97" s="18" t="n">
        <f aca="false">MAX((MAX((C97-(801*$C$34)),0))+(D97*$C$8)+(E97*$C$13)+(F97*$C$18)+(G97*$C$23)-H97-I97-O96,0)</f>
        <v>37145.4384140018</v>
      </c>
      <c r="K97" s="23" t="n">
        <f aca="false">IF($C$34=1,MAX(ROUNDDOWN(IF($J97&lt;=$C$192,(((($J97-$C$191)/10000)*$D$192)+$E$192)*(($J97-$C$191)/10000),IF($J97&lt;=$C$193,(((($J97-$C$192)/10000)*$D$193)+$E$193)*(($J97-$C$192)/10000)+$F$193,IF($J97&lt;=$C$194,$J97*0.42-$E$194,$J97*0.45-$E$195))),0),0),0)</f>
        <v>7677</v>
      </c>
      <c r="L97" s="23" t="n">
        <f aca="false">IF($C$34=2,MAX(ROUNDDOWN(IF(($J97/2)&lt;=$C$192,((((($J97/2)-$C$191)/10000)*$D$192)+$E$192)*((($J97/2)-$C$191)/10000),IF(($J97/2)&lt;=$C$193,((((($J97/2)-$C$192)/10000)*$D$193)+$E$193)*((($J97/2)-$C$192)/10000)+$F$193,IF(($J97/2)&lt;=$C$194,($J97/2)*0.42-$E$194,($J97/2)*0.45-$E$195))),0),0),0)*$C$34</f>
        <v>0</v>
      </c>
      <c r="M97" s="13" t="n">
        <f aca="false">K97+L97</f>
        <v>7677</v>
      </c>
      <c r="N97" s="13" t="n">
        <f aca="false">IF($B$34=2,IF(M97&gt;1944,M97*0.055,0),IF(M97&gt;972,M97*0.055,0))</f>
        <v>422.235</v>
      </c>
      <c r="O97" s="13" t="n">
        <f aca="false">M97*$C$33</f>
        <v>0</v>
      </c>
      <c r="P97" s="13" t="n">
        <f aca="false">P96*(1+$C$37)</f>
        <v>44092.1101304384</v>
      </c>
      <c r="Q97" s="13" t="n">
        <f aca="false">B97+C97+D97+E97+F97+G97-H97-I97-M97-N97-O97-P97</f>
        <v>935609.284931753</v>
      </c>
      <c r="R97" s="13"/>
      <c r="S97" s="13"/>
      <c r="T97" s="13"/>
      <c r="U97" s="13"/>
      <c r="V97" s="13"/>
      <c r="W97" s="13"/>
      <c r="X97" s="13"/>
    </row>
    <row r="98" customFormat="false" ht="12.8" hidden="false" customHeight="false" outlineLevel="0" collapsed="false">
      <c r="A98" s="17" t="n">
        <v>9</v>
      </c>
      <c r="B98" s="13" t="n">
        <f aca="false">Q97</f>
        <v>935609.284931753</v>
      </c>
      <c r="C98" s="13" t="n">
        <f aca="false">IF((B98-(P98/2))*$C$3&gt;0,(B98-(P98/2))*$C$3,0)</f>
        <v>40527.9478365028</v>
      </c>
      <c r="D98" s="13" t="n">
        <f aca="false">IF(D97&gt;0,D97*(1+$C$7),IF(A98=$C$6,$C$5,0))</f>
        <v>2312.45105160232</v>
      </c>
      <c r="E98" s="13" t="n">
        <f aca="false">IF(E97&gt;0,E97*(1+$C$12),IF(A98=$C$11,$C$10,0))</f>
        <v>0</v>
      </c>
      <c r="F98" s="13" t="n">
        <f aca="false">IF(F97&gt;0,F97*(1+$C$17),IF(A98=$C$16,$C$15,0))</f>
        <v>777</v>
      </c>
      <c r="G98" s="13" t="n">
        <f aca="false">IF(G97&gt;0,G97*(1+$C$22),IF(A98=$C$21,$C$20,0))</f>
        <v>0</v>
      </c>
      <c r="H98" s="13" t="n">
        <f aca="false">H97*(1+$C$26)</f>
        <v>6565.8119921986</v>
      </c>
      <c r="I98" s="13" t="n">
        <f aca="false">MIN(((C98+D98+E98+F98+G98)*$C$28*POWER((1+$C$29),A97)),($C$30*$C$28)*12*$C$34*POWER((1+$C$31),A97))</f>
        <v>0</v>
      </c>
      <c r="J98" s="18" t="n">
        <f aca="false">MAX((MAX((C98-(801*$C$34)),0))+(D98*$C$8)+(E98*$C$13)+(F98*$C$18)+(G98*$C$23)-H98-I98-O97,0)</f>
        <v>36180.6568959065</v>
      </c>
      <c r="K98" s="23" t="n">
        <f aca="false">IF($C$34=1,MAX(ROUNDDOWN(IF($J98&lt;=$C$192,(((($J98-$C$191)/10000)*$D$192)+$E$192)*(($J98-$C$191)/10000),IF($J98&lt;=$C$193,(((($J98-$C$192)/10000)*$D$193)+$E$193)*(($J98-$C$192)/10000)+$F$193,IF($J98&lt;=$C$194,$J98*0.42-$E$194,$J98*0.45-$E$195))),0),0),0)</f>
        <v>7349</v>
      </c>
      <c r="L98" s="23" t="n">
        <f aca="false">IF($C$34=2,MAX(ROUNDDOWN(IF(($J98/2)&lt;=$C$192,((((($J98/2)-$C$191)/10000)*$D$192)+$E$192)*((($J98/2)-$C$191)/10000),IF(($J98/2)&lt;=$C$193,((((($J98/2)-$C$192)/10000)*$D$193)+$E$193)*((($J98/2)-$C$192)/10000)+$F$193,IF(($J98/2)&lt;=$C$194,($J98/2)*0.42-$E$194,($J98/2)*0.45-$E$195))),0),0),0)*$C$34</f>
        <v>0</v>
      </c>
      <c r="M98" s="13" t="n">
        <f aca="false">K98+L98</f>
        <v>7349</v>
      </c>
      <c r="N98" s="13" t="n">
        <f aca="false">IF($B$34=2,IF(M98&gt;1944,M98*0.055,0),IF(M98&gt;972,M98*0.055,0))</f>
        <v>404.195</v>
      </c>
      <c r="O98" s="13" t="n">
        <f aca="false">M98*$C$33</f>
        <v>0</v>
      </c>
      <c r="P98" s="13" t="n">
        <f aca="false">P97*(1+$C$37)</f>
        <v>45635.3339850037</v>
      </c>
      <c r="Q98" s="13" t="n">
        <f aca="false">B98+C98+D98+E98+F98+G98-H98-I98-M98-N98-O98-P98</f>
        <v>919272.342842656</v>
      </c>
      <c r="R98" s="13"/>
      <c r="S98" s="13"/>
      <c r="T98" s="13"/>
      <c r="U98" s="13"/>
      <c r="V98" s="13"/>
      <c r="W98" s="13"/>
      <c r="X98" s="13"/>
    </row>
    <row r="99" customFormat="false" ht="12.8" hidden="false" customHeight="false" outlineLevel="0" collapsed="false">
      <c r="A99" s="17" t="n">
        <v>10</v>
      </c>
      <c r="B99" s="13" t="n">
        <f aca="false">Q98</f>
        <v>919272.342842656</v>
      </c>
      <c r="C99" s="13" t="n">
        <f aca="false">IF((B99-(P99/2))*$C$3&gt;0,(B99-(P99/2))*$C$3,0)</f>
        <v>39767.1289532405</v>
      </c>
      <c r="D99" s="13" t="n">
        <f aca="false">IF(D98&gt;0,D98*(1+$C$7),IF(A99=$C$6,$C$5,0))</f>
        <v>2324.01330686033</v>
      </c>
      <c r="E99" s="13" t="n">
        <f aca="false">IF(E98&gt;0,E98*(1+$C$12),IF(A99=$C$11,$C$10,0))</f>
        <v>0</v>
      </c>
      <c r="F99" s="13" t="n">
        <f aca="false">IF(F98&gt;0,F98*(1+$C$17),IF(A99=$C$16,$C$15,0))</f>
        <v>777</v>
      </c>
      <c r="G99" s="13" t="n">
        <f aca="false">IF(G98&gt;0,G98*(1+$C$22),IF(A99=$C$21,$C$20,0))</f>
        <v>2222</v>
      </c>
      <c r="H99" s="13" t="n">
        <f aca="false">H98*(1+$C$26)</f>
        <v>6894.10259180853</v>
      </c>
      <c r="I99" s="13" t="n">
        <f aca="false">MIN(((C99+D99+E99+F99+G99)*$C$28*POWER((1+$C$29),A98)),($C$30*$C$28)*12*$C$34*POWER((1+$C$31),A98))</f>
        <v>0</v>
      </c>
      <c r="J99" s="18" t="n">
        <f aca="false">MAX((MAX((C99-(801*$C$34)),0))+(D99*$C$8)+(E99*$C$13)+(F99*$C$18)+(G99*$C$23)-H99-I99-O98,0)</f>
        <v>37125.1296682923</v>
      </c>
      <c r="K99" s="23" t="n">
        <f aca="false">IF($C$34=1,MAX(ROUNDDOWN(IF($J99&lt;=$C$192,(((($J99-$C$191)/10000)*$D$192)+$E$192)*(($J99-$C$191)/10000),IF($J99&lt;=$C$193,(((($J99-$C$192)/10000)*$D$193)+$E$193)*(($J99-$C$192)/10000)+$F$193,IF($J99&lt;=$C$194,$J99*0.42-$E$194,$J99*0.45-$E$195))),0),0),0)</f>
        <v>7670</v>
      </c>
      <c r="L99" s="23" t="n">
        <f aca="false">IF($C$34=2,MAX(ROUNDDOWN(IF(($J99/2)&lt;=$C$192,((((($J99/2)-$C$191)/10000)*$D$192)+$E$192)*((($J99/2)-$C$191)/10000),IF(($J99/2)&lt;=$C$193,((((($J99/2)-$C$192)/10000)*$D$193)+$E$193)*((($J99/2)-$C$192)/10000)+$F$193,IF(($J99/2)&lt;=$C$194,($J99/2)*0.42-$E$194,($J99/2)*0.45-$E$195))),0),0),0)*$C$34</f>
        <v>0</v>
      </c>
      <c r="M99" s="13" t="n">
        <f aca="false">K99+L99</f>
        <v>7670</v>
      </c>
      <c r="N99" s="13" t="n">
        <f aca="false">IF($B$34=2,IF(M99&gt;1944,M99*0.055,0),IF(M99&gt;972,M99*0.055,0))</f>
        <v>421.85</v>
      </c>
      <c r="O99" s="13" t="n">
        <f aca="false">M99*$C$33</f>
        <v>0</v>
      </c>
      <c r="P99" s="13" t="n">
        <f aca="false">P98*(1+$C$37)</f>
        <v>47232.5706744788</v>
      </c>
      <c r="Q99" s="13" t="n">
        <f aca="false">B99+C99+D99+E99+F99+G99-H99-I99-M99-N99-O99-P99</f>
        <v>902143.96183647</v>
      </c>
      <c r="R99" s="13"/>
      <c r="S99" s="13"/>
      <c r="T99" s="13"/>
      <c r="U99" s="13"/>
      <c r="V99" s="13"/>
      <c r="W99" s="13"/>
      <c r="X99" s="13"/>
    </row>
    <row r="100" customFormat="false" ht="12.8" hidden="false" customHeight="false" outlineLevel="0" collapsed="false">
      <c r="A100" s="17" t="n">
        <v>11</v>
      </c>
      <c r="B100" s="13" t="n">
        <f aca="false">Q99</f>
        <v>902143.96183647</v>
      </c>
      <c r="C100" s="13" t="n">
        <f aca="false">IF((B100-(P100/2))*$C$3&gt;0,(B100-(P100/2))*$C$3,0)</f>
        <v>38969.9291291517</v>
      </c>
      <c r="D100" s="13" t="n">
        <f aca="false">IF(D99&gt;0,D99*(1+$C$7),IF(A100=$C$6,$C$5,0))</f>
        <v>2335.63337339463</v>
      </c>
      <c r="E100" s="13" t="n">
        <f aca="false">IF(E99&gt;0,E99*(1+$C$12),IF(A100=$C$11,$C$10,0))</f>
        <v>0</v>
      </c>
      <c r="F100" s="13" t="n">
        <f aca="false">IF(F99&gt;0,F99*(1+$C$17),IF(A100=$C$16,$C$15,0))</f>
        <v>777</v>
      </c>
      <c r="G100" s="13" t="n">
        <f aca="false">IF(G99&gt;0,G99*(1+$C$22),IF(A100=$C$21,$C$20,0))</f>
        <v>2222</v>
      </c>
      <c r="H100" s="13" t="n">
        <f aca="false">H99*(1+$C$26)</f>
        <v>7238.80772139895</v>
      </c>
      <c r="I100" s="13" t="n">
        <f aca="false">MIN(((C100+D100+E100+F100+G100)*$C$28*POWER((1+$C$29),A99)),($C$30*$C$28)*12*$C$34*POWER((1+$C$31),A99))</f>
        <v>0</v>
      </c>
      <c r="J100" s="18" t="n">
        <f aca="false">MAX((MAX((C100-(801*$C$34)),0))+(D100*$C$8)+(E100*$C$13)+(F100*$C$18)+(G100*$C$23)-H100-I100-O99,0)</f>
        <v>35994.8447811474</v>
      </c>
      <c r="K100" s="23" t="n">
        <f aca="false">IF($C$34=1,MAX(ROUNDDOWN(IF($J100&lt;=$C$192,(((($J100-$C$191)/10000)*$D$192)+$E$192)*(($J100-$C$191)/10000),IF($J100&lt;=$C$193,(((($J100-$C$192)/10000)*$D$193)+$E$193)*(($J100-$C$192)/10000)+$F$193,IF($J100&lt;=$C$194,$J100*0.42-$E$194,$J100*0.45-$E$195))),0),0),0)</f>
        <v>7286</v>
      </c>
      <c r="L100" s="23" t="n">
        <f aca="false">IF($C$34=2,MAX(ROUNDDOWN(IF(($J100/2)&lt;=$C$192,((((($J100/2)-$C$191)/10000)*$D$192)+$E$192)*((($J100/2)-$C$191)/10000),IF(($J100/2)&lt;=$C$193,((((($J100/2)-$C$192)/10000)*$D$193)+$E$193)*((($J100/2)-$C$192)/10000)+$F$193,IF(($J100/2)&lt;=$C$194,($J100/2)*0.42-$E$194,($J100/2)*0.45-$E$195))),0),0),0)*$C$34</f>
        <v>0</v>
      </c>
      <c r="M100" s="13" t="n">
        <f aca="false">K100+L100</f>
        <v>7286</v>
      </c>
      <c r="N100" s="13" t="n">
        <f aca="false">IF($B$34=2,IF(M100&gt;1944,M100*0.055,0),IF(M100&gt;972,M100*0.055,0))</f>
        <v>400.73</v>
      </c>
      <c r="O100" s="13" t="n">
        <f aca="false">M100*$C$33</f>
        <v>0</v>
      </c>
      <c r="P100" s="13" t="n">
        <f aca="false">P99*(1+$C$37)</f>
        <v>48885.7106480856</v>
      </c>
      <c r="Q100" s="13" t="n">
        <f aca="false">B100+C100+D100+E100+F100+G100-H100-I100-M100-N100-O100-P100</f>
        <v>882637.275969531</v>
      </c>
      <c r="R100" s="13"/>
      <c r="S100" s="13"/>
      <c r="T100" s="13"/>
      <c r="U100" s="13"/>
      <c r="V100" s="13"/>
      <c r="W100" s="13"/>
      <c r="X100" s="13"/>
    </row>
    <row r="101" customFormat="false" ht="12.8" hidden="false" customHeight="false" outlineLevel="0" collapsed="false">
      <c r="A101" s="17" t="n">
        <v>12</v>
      </c>
      <c r="B101" s="13" t="n">
        <f aca="false">Q100</f>
        <v>882637.275969531</v>
      </c>
      <c r="C101" s="13" t="n">
        <f aca="false">IF((B101-(P101/2))*$C$3&gt;0,(B101-(P101/2))*$C$3,0)</f>
        <v>38065.8480794861</v>
      </c>
      <c r="D101" s="13" t="n">
        <f aca="false">IF(D100&gt;0,D100*(1+$C$7),IF(A101=$C$6,$C$5,0))</f>
        <v>2347.31154026161</v>
      </c>
      <c r="E101" s="13" t="n">
        <f aca="false">IF(E100&gt;0,E100*(1+$C$12),IF(A101=$C$11,$C$10,0))</f>
        <v>0</v>
      </c>
      <c r="F101" s="13" t="n">
        <f aca="false">IF(F100&gt;0,F100*(1+$C$17),IF(A101=$C$16,$C$15,0))</f>
        <v>777</v>
      </c>
      <c r="G101" s="13" t="n">
        <f aca="false">IF(G100&gt;0,G100*(1+$C$22),IF(A101=$C$21,$C$20,0))</f>
        <v>2222</v>
      </c>
      <c r="H101" s="13" t="n">
        <f aca="false">H100*(1+$C$26)</f>
        <v>7600.7481074689</v>
      </c>
      <c r="I101" s="13" t="n">
        <f aca="false">MIN(((C101+D101+E101+F101+G101)*$C$28*POWER((1+$C$29),A100)),($C$30*$C$28)*12*$C$34*POWER((1+$C$31),A100))</f>
        <v>0</v>
      </c>
      <c r="J101" s="18" t="n">
        <f aca="false">MAX((MAX((C101-(801*$C$34)),0))+(D101*$C$8)+(E101*$C$13)+(F101*$C$18)+(G101*$C$23)-H101-I101-O100,0)</f>
        <v>34740.5015122788</v>
      </c>
      <c r="K101" s="23" t="n">
        <f aca="false">IF($C$34=1,MAX(ROUNDDOWN(IF($J101&lt;=$C$192,(((($J101-$C$191)/10000)*$D$192)+$E$192)*(($J101-$C$191)/10000),IF($J101&lt;=$C$193,(((($J101-$C$192)/10000)*$D$193)+$E$193)*(($J101-$C$192)/10000)+$F$193,IF($J101&lt;=$C$194,$J101*0.42-$E$194,$J101*0.45-$E$195))),0),0),0)</f>
        <v>6868</v>
      </c>
      <c r="L101" s="23" t="n">
        <f aca="false">IF($C$34=2,MAX(ROUNDDOWN(IF(($J101/2)&lt;=$C$192,((((($J101/2)-$C$191)/10000)*$D$192)+$E$192)*((($J101/2)-$C$191)/10000),IF(($J101/2)&lt;=$C$193,((((($J101/2)-$C$192)/10000)*$D$193)+$E$193)*((($J101/2)-$C$192)/10000)+$F$193,IF(($J101/2)&lt;=$C$194,($J101/2)*0.42-$E$194,($J101/2)*0.45-$E$195))),0),0),0)*$C$34</f>
        <v>0</v>
      </c>
      <c r="M101" s="13" t="n">
        <f aca="false">K101+L101</f>
        <v>6868</v>
      </c>
      <c r="N101" s="13" t="n">
        <f aca="false">IF($B$34=2,IF(M101&gt;1944,M101*0.055,0),IF(M101&gt;972,M101*0.055,0))</f>
        <v>377.74</v>
      </c>
      <c r="O101" s="13" t="n">
        <f aca="false">M101*$C$33</f>
        <v>0</v>
      </c>
      <c r="P101" s="13" t="n">
        <f aca="false">P100*(1+$C$37)</f>
        <v>50596.7105207686</v>
      </c>
      <c r="Q101" s="13" t="n">
        <f aca="false">B101+C101+D101+E101+F101+G101-H101-I101-M101-N101-O101-P101</f>
        <v>860606.236961042</v>
      </c>
      <c r="R101" s="13"/>
      <c r="S101" s="13"/>
      <c r="T101" s="13"/>
      <c r="U101" s="13"/>
      <c r="V101" s="13"/>
      <c r="W101" s="13"/>
      <c r="X101" s="13"/>
    </row>
    <row r="102" customFormat="false" ht="12.8" hidden="false" customHeight="false" outlineLevel="0" collapsed="false">
      <c r="A102" s="17" t="n">
        <v>13</v>
      </c>
      <c r="B102" s="13" t="n">
        <f aca="false">Q101</f>
        <v>860606.236961042</v>
      </c>
      <c r="C102" s="13" t="n">
        <f aca="false">IF((B102-(P102/2))*$C$3&gt;0,(B102-(P102/2))*$C$3,0)</f>
        <v>37048.3563034346</v>
      </c>
      <c r="D102" s="13" t="n">
        <f aca="false">IF(D101&gt;0,D101*(1+$C$7),IF(A102=$C$6,$C$5,0))</f>
        <v>2359.04809796291</v>
      </c>
      <c r="E102" s="13" t="n">
        <f aca="false">IF(E101&gt;0,E101*(1+$C$12),IF(A102=$C$11,$C$10,0))</f>
        <v>0</v>
      </c>
      <c r="F102" s="13" t="n">
        <f aca="false">IF(F101&gt;0,F101*(1+$C$17),IF(A102=$C$16,$C$15,0))</f>
        <v>777</v>
      </c>
      <c r="G102" s="13" t="n">
        <f aca="false">IF(G101&gt;0,G101*(1+$C$22),IF(A102=$C$21,$C$20,0))</f>
        <v>2222</v>
      </c>
      <c r="H102" s="13" t="n">
        <f aca="false">H101*(1+$C$26)</f>
        <v>7980.78551284235</v>
      </c>
      <c r="I102" s="13" t="n">
        <f aca="false">MIN(((C102+D102+E102+F102+G102)*$C$28*POWER((1+$C$29),A101)),($C$30*$C$28)*12*$C$34*POWER((1+$C$31),A101))</f>
        <v>0</v>
      </c>
      <c r="J102" s="18" t="n">
        <f aca="false">MAX((MAX((C102-(801*$C$34)),0))+(D102*$C$8)+(E102*$C$13)+(F102*$C$18)+(G102*$C$23)-H102-I102-O101,0)</f>
        <v>33354.7088885551</v>
      </c>
      <c r="K102" s="23" t="n">
        <f aca="false">IF($C$34=1,MAX(ROUNDDOWN(IF($J102&lt;=$C$192,(((($J102-$C$191)/10000)*$D$192)+$E$192)*(($J102-$C$191)/10000),IF($J102&lt;=$C$193,(((($J102-$C$192)/10000)*$D$193)+$E$193)*(($J102-$C$192)/10000)+$F$193,IF($J102&lt;=$C$194,$J102*0.42-$E$194,$J102*0.45-$E$195))),0),0),0)</f>
        <v>6413</v>
      </c>
      <c r="L102" s="23" t="n">
        <f aca="false">IF($C$34=2,MAX(ROUNDDOWN(IF(($J102/2)&lt;=$C$192,((((($J102/2)-$C$191)/10000)*$D$192)+$E$192)*((($J102/2)-$C$191)/10000),IF(($J102/2)&lt;=$C$193,((((($J102/2)-$C$192)/10000)*$D$193)+$E$193)*((($J102/2)-$C$192)/10000)+$F$193,IF(($J102/2)&lt;=$C$194,($J102/2)*0.42-$E$194,($J102/2)*0.45-$E$195))),0),0),0)*$C$34</f>
        <v>0</v>
      </c>
      <c r="M102" s="13" t="n">
        <f aca="false">K102+L102</f>
        <v>6413</v>
      </c>
      <c r="N102" s="13" t="n">
        <f aca="false">IF($B$34=2,IF(M102&gt;1944,M102*0.055,0),IF(M102&gt;972,M102*0.055,0))</f>
        <v>352.715</v>
      </c>
      <c r="O102" s="13" t="n">
        <f aca="false">M102*$C$33</f>
        <v>0</v>
      </c>
      <c r="P102" s="13" t="n">
        <f aca="false">P101*(1+$C$37)</f>
        <v>52367.5953889955</v>
      </c>
      <c r="Q102" s="13" t="n">
        <f aca="false">B102+C102+D102+E102+F102+G102-H102-I102-M102-N102-O102-P102</f>
        <v>835898.545460601</v>
      </c>
      <c r="R102" s="13"/>
      <c r="S102" s="13"/>
      <c r="T102" s="13"/>
      <c r="U102" s="13"/>
      <c r="V102" s="13"/>
      <c r="W102" s="13"/>
      <c r="X102" s="13"/>
    </row>
    <row r="103" customFormat="false" ht="12.8" hidden="false" customHeight="false" outlineLevel="0" collapsed="false">
      <c r="A103" s="17" t="n">
        <v>14</v>
      </c>
      <c r="B103" s="13" t="n">
        <f aca="false">Q102</f>
        <v>835898.545460601</v>
      </c>
      <c r="C103" s="13" t="n">
        <f aca="false">IF((B103-(P103/2))*$C$3&gt;0,(B103-(P103/2))*$C$3,0)</f>
        <v>35910.6451791977</v>
      </c>
      <c r="D103" s="13" t="n">
        <f aca="false">IF(D102&gt;0,D102*(1+$C$7),IF(A103=$C$6,$C$5,0))</f>
        <v>2370.84333845273</v>
      </c>
      <c r="E103" s="13" t="n">
        <f aca="false">IF(E102&gt;0,E102*(1+$C$12),IF(A103=$C$11,$C$10,0))</f>
        <v>0</v>
      </c>
      <c r="F103" s="13" t="n">
        <f aca="false">IF(F102&gt;0,F102*(1+$C$17),IF(A103=$C$16,$C$15,0))</f>
        <v>777</v>
      </c>
      <c r="G103" s="13" t="n">
        <f aca="false">IF(G102&gt;0,G102*(1+$C$22),IF(A103=$C$21,$C$20,0))</f>
        <v>2222</v>
      </c>
      <c r="H103" s="13" t="n">
        <f aca="false">H102*(1+$C$26)</f>
        <v>8379.82478848446</v>
      </c>
      <c r="I103" s="13" t="n">
        <f aca="false">MIN(((C103+D103+E103+F103+G103)*$C$28*POWER((1+$C$29),A102)),($C$30*$C$28)*12*$C$34*POWER((1+$C$31),A102))</f>
        <v>0</v>
      </c>
      <c r="J103" s="18" t="n">
        <f aca="false">MAX((MAX((C103-(801*$C$34)),0))+(D103*$C$8)+(E103*$C$13)+(F103*$C$18)+(G103*$C$23)-H103-I103-O102,0)</f>
        <v>31829.753729166</v>
      </c>
      <c r="K103" s="23" t="n">
        <f aca="false">IF($C$34=1,MAX(ROUNDDOWN(IF($J103&lt;=$C$192,(((($J103-$C$191)/10000)*$D$192)+$E$192)*(($J103-$C$191)/10000),IF($J103&lt;=$C$193,(((($J103-$C$192)/10000)*$D$193)+$E$193)*(($J103-$C$192)/10000)+$F$193,IF($J103&lt;=$C$194,$J103*0.42-$E$194,$J103*0.45-$E$195))),0),0),0)</f>
        <v>5923</v>
      </c>
      <c r="L103" s="23" t="n">
        <f aca="false">IF($C$34=2,MAX(ROUNDDOWN(IF(($J103/2)&lt;=$C$192,((((($J103/2)-$C$191)/10000)*$D$192)+$E$192)*((($J103/2)-$C$191)/10000),IF(($J103/2)&lt;=$C$193,((((($J103/2)-$C$192)/10000)*$D$193)+$E$193)*((($J103/2)-$C$192)/10000)+$F$193,IF(($J103/2)&lt;=$C$194,($J103/2)*0.42-$E$194,($J103/2)*0.45-$E$195))),0),0),0)*$C$34</f>
        <v>0</v>
      </c>
      <c r="M103" s="13" t="n">
        <f aca="false">K103+L103</f>
        <v>5923</v>
      </c>
      <c r="N103" s="13" t="n">
        <f aca="false">IF($B$34=2,IF(M103&gt;1944,M103*0.055,0),IF(M103&gt;972,M103*0.055,0))</f>
        <v>325.765</v>
      </c>
      <c r="O103" s="13" t="n">
        <f aca="false">M103*$C$33</f>
        <v>0</v>
      </c>
      <c r="P103" s="13" t="n">
        <f aca="false">P102*(1+$C$37)</f>
        <v>54200.4612276103</v>
      </c>
      <c r="Q103" s="13" t="n">
        <f aca="false">B103+C103+D103+E103+F103+G103-H103-I103-M103-N103-O103-P103</f>
        <v>808349.982962157</v>
      </c>
      <c r="R103" s="13"/>
      <c r="S103" s="13"/>
      <c r="T103" s="13"/>
      <c r="U103" s="13"/>
      <c r="V103" s="13"/>
      <c r="W103" s="13"/>
      <c r="X103" s="13"/>
    </row>
    <row r="104" customFormat="false" ht="12.8" hidden="false" customHeight="false" outlineLevel="0" collapsed="false">
      <c r="A104" s="17" t="n">
        <v>15</v>
      </c>
      <c r="B104" s="13" t="n">
        <f aca="false">Q103</f>
        <v>808349.982962157</v>
      </c>
      <c r="C104" s="13" t="n">
        <f aca="false">IF((B104-(P104/2))*$C$3&gt;0,(B104-(P104/2))*$C$3,0)</f>
        <v>34645.375245893</v>
      </c>
      <c r="D104" s="13" t="n">
        <f aca="false">IF(D103&gt;0,D103*(1+$C$7),IF(A104=$C$6,$C$5,0))</f>
        <v>2382.69755514499</v>
      </c>
      <c r="E104" s="13" t="n">
        <f aca="false">IF(E103&gt;0,E103*(1+$C$12),IF(A104=$C$11,$C$10,0))</f>
        <v>0</v>
      </c>
      <c r="F104" s="13" t="n">
        <f aca="false">IF(F103&gt;0,F103*(1+$C$17),IF(A104=$C$16,$C$15,0))</f>
        <v>777</v>
      </c>
      <c r="G104" s="13" t="n">
        <f aca="false">IF(G103&gt;0,G103*(1+$C$22),IF(A104=$C$21,$C$20,0))</f>
        <v>2222</v>
      </c>
      <c r="H104" s="13" t="n">
        <f aca="false">H103*(1+$C$26)</f>
        <v>8798.81602790869</v>
      </c>
      <c r="I104" s="13" t="n">
        <f aca="false">MIN(((C104+D104+E104+F104+G104)*$C$28*POWER((1+$C$29),A103)),($C$30*$C$28)*12*$C$34*POWER((1+$C$31),A103))</f>
        <v>0</v>
      </c>
      <c r="J104" s="18" t="n">
        <f aca="false">MAX((MAX((C104-(801*$C$34)),0))+(D104*$C$8)+(E104*$C$13)+(F104*$C$18)+(G104*$C$23)-H104-I104-O103,0)</f>
        <v>30157.3467731293</v>
      </c>
      <c r="K104" s="23" t="n">
        <f aca="false">IF($C$34=1,MAX(ROUNDDOWN(IF($J104&lt;=$C$192,(((($J104-$C$191)/10000)*$D$192)+$E$192)*(($J104-$C$191)/10000),IF($J104&lt;=$C$193,(((($J104-$C$192)/10000)*$D$193)+$E$193)*(($J104-$C$192)/10000)+$F$193,IF($J104&lt;=$C$194,$J104*0.42-$E$194,$J104*0.45-$E$195))),0),0),0)</f>
        <v>5397</v>
      </c>
      <c r="L104" s="23" t="n">
        <f aca="false">IF($C$34=2,MAX(ROUNDDOWN(IF(($J104/2)&lt;=$C$192,((((($J104/2)-$C$191)/10000)*$D$192)+$E$192)*((($J104/2)-$C$191)/10000),IF(($J104/2)&lt;=$C$193,((((($J104/2)-$C$192)/10000)*$D$193)+$E$193)*((($J104/2)-$C$192)/10000)+$F$193,IF(($J104/2)&lt;=$C$194,($J104/2)*0.42-$E$194,($J104/2)*0.45-$E$195))),0),0),0)*$C$34</f>
        <v>0</v>
      </c>
      <c r="M104" s="13" t="n">
        <f aca="false">K104+L104</f>
        <v>5397</v>
      </c>
      <c r="N104" s="13" t="n">
        <f aca="false">IF($B$34=2,IF(M104&gt;1944,M104*0.055,0),IF(M104&gt;972,M104*0.055,0))</f>
        <v>296.835</v>
      </c>
      <c r="O104" s="13" t="n">
        <f aca="false">M104*$C$33</f>
        <v>0</v>
      </c>
      <c r="P104" s="13" t="n">
        <f aca="false">P103*(1+$C$37)</f>
        <v>56097.4773705767</v>
      </c>
      <c r="Q104" s="13" t="n">
        <f aca="false">B104+C104+D104+E104+F104+G104-H104-I104-M104-N104-O104-P104</f>
        <v>777786.927364709</v>
      </c>
      <c r="R104" s="13"/>
      <c r="S104" s="13"/>
      <c r="T104" s="13"/>
      <c r="U104" s="13"/>
      <c r="V104" s="13"/>
      <c r="W104" s="13"/>
      <c r="X104" s="13"/>
    </row>
    <row r="105" customFormat="false" ht="12.8" hidden="false" customHeight="false" outlineLevel="0" collapsed="false">
      <c r="A105" s="17" t="n">
        <v>16</v>
      </c>
      <c r="B105" s="13" t="n">
        <f aca="false">Q104</f>
        <v>777786.927364709</v>
      </c>
      <c r="C105" s="13" t="n">
        <f aca="false">IF((B105-(P105/2))*$C$3&gt;0,(B105-(P105/2))*$C$3,0)</f>
        <v>33244.7878374494</v>
      </c>
      <c r="D105" s="13" t="n">
        <f aca="false">IF(D104&gt;0,D104*(1+$C$7),IF(A105=$C$6,$C$5,0))</f>
        <v>2394.61104292072</v>
      </c>
      <c r="E105" s="13" t="n">
        <f aca="false">IF(E104&gt;0,E104*(1+$C$12),IF(A105=$C$11,$C$10,0))</f>
        <v>0</v>
      </c>
      <c r="F105" s="13" t="n">
        <f aca="false">IF(F104&gt;0,F104*(1+$C$17),IF(A105=$C$16,$C$15,0))</f>
        <v>777</v>
      </c>
      <c r="G105" s="13" t="n">
        <f aca="false">IF(G104&gt;0,G104*(1+$C$22),IF(A105=$C$21,$C$20,0))</f>
        <v>2222</v>
      </c>
      <c r="H105" s="13" t="n">
        <f aca="false">H104*(1+$C$26)</f>
        <v>9238.75682930412</v>
      </c>
      <c r="I105" s="13" t="n">
        <f aca="false">MIN(((C105+D105+E105+F105+G105)*$C$28*POWER((1+$C$29),A104)),($C$30*$C$28)*12*$C$34*POWER((1+$C$31),A104))</f>
        <v>0</v>
      </c>
      <c r="J105" s="18" t="n">
        <f aca="false">MAX((MAX((C105-(801*$C$34)),0))+(D105*$C$8)+(E105*$C$13)+(F105*$C$18)+(G105*$C$23)-H105-I105-O104,0)</f>
        <v>28328.732051066</v>
      </c>
      <c r="K105" s="23" t="n">
        <f aca="false">IF($C$34=1,MAX(ROUNDDOWN(IF($J105&lt;=$C$192,(((($J105-$C$191)/10000)*$D$192)+$E$192)*(($J105-$C$191)/10000),IF($J105&lt;=$C$193,(((($J105-$C$192)/10000)*$D$193)+$E$193)*(($J105-$C$192)/10000)+$F$193,IF($J105&lt;=$C$194,$J105*0.42-$E$194,$J105*0.45-$E$195))),0),0),0)</f>
        <v>4836</v>
      </c>
      <c r="L105" s="23" t="n">
        <f aca="false">IF($C$34=2,MAX(ROUNDDOWN(IF(($J105/2)&lt;=$C$192,((((($J105/2)-$C$191)/10000)*$D$192)+$E$192)*((($J105/2)-$C$191)/10000),IF(($J105/2)&lt;=$C$193,((((($J105/2)-$C$192)/10000)*$D$193)+$E$193)*((($J105/2)-$C$192)/10000)+$F$193,IF(($J105/2)&lt;=$C$194,($J105/2)*0.42-$E$194,($J105/2)*0.45-$E$195))),0),0),0)*$C$34</f>
        <v>0</v>
      </c>
      <c r="M105" s="13" t="n">
        <f aca="false">K105+L105</f>
        <v>4836</v>
      </c>
      <c r="N105" s="13" t="n">
        <f aca="false">IF($B$34=2,IF(M105&gt;1944,M105*0.055,0),IF(M105&gt;972,M105*0.055,0))</f>
        <v>265.98</v>
      </c>
      <c r="O105" s="13" t="n">
        <f aca="false">M105*$C$33</f>
        <v>0</v>
      </c>
      <c r="P105" s="13" t="n">
        <f aca="false">P104*(1+$C$37)</f>
        <v>58060.8890785468</v>
      </c>
      <c r="Q105" s="13" t="n">
        <f aca="false">B105+C105+D105+E105+F105+G105-H105-I105-M105-N105-O105-P105</f>
        <v>744023.700337229</v>
      </c>
      <c r="R105" s="13"/>
      <c r="S105" s="13"/>
      <c r="T105" s="13"/>
      <c r="U105" s="13"/>
      <c r="V105" s="13"/>
      <c r="W105" s="13"/>
      <c r="X105" s="13"/>
    </row>
    <row r="106" customFormat="false" ht="12.8" hidden="false" customHeight="false" outlineLevel="0" collapsed="false">
      <c r="A106" s="17" t="n">
        <v>17</v>
      </c>
      <c r="B106" s="13" t="n">
        <f aca="false">Q105</f>
        <v>744023.700337229</v>
      </c>
      <c r="C106" s="13" t="n">
        <f aca="false">IF((B106-(P106/2))*$C$3&gt;0,(B106-(P106/2))*$C$3,0)</f>
        <v>31700.5872466152</v>
      </c>
      <c r="D106" s="13" t="n">
        <f aca="false">IF(D105&gt;0,D105*(1+$C$7),IF(A106=$C$6,$C$5,0))</f>
        <v>2406.58409813532</v>
      </c>
      <c r="E106" s="13" t="n">
        <f aca="false">IF(E105&gt;0,E105*(1+$C$12),IF(A106=$C$11,$C$10,0))</f>
        <v>0</v>
      </c>
      <c r="F106" s="13" t="n">
        <f aca="false">IF(F105&gt;0,F105*(1+$C$17),IF(A106=$C$16,$C$15,0))</f>
        <v>777</v>
      </c>
      <c r="G106" s="13" t="n">
        <f aca="false">IF(G105&gt;0,G105*(1+$C$22),IF(A106=$C$21,$C$20,0))</f>
        <v>2222</v>
      </c>
      <c r="H106" s="13" t="n">
        <f aca="false">H105*(1+$C$26)</f>
        <v>9700.69467076933</v>
      </c>
      <c r="I106" s="13" t="n">
        <f aca="false">MIN(((C106+D106+E106+F106+G106)*$C$28*POWER((1+$C$29),A105)),($C$30*$C$28)*12*$C$34*POWER((1+$C$31),A105))</f>
        <v>0</v>
      </c>
      <c r="J106" s="18" t="n">
        <f aca="false">MAX((MAX((C106-(801*$C$34)),0))+(D106*$C$8)+(E106*$C$13)+(F106*$C$18)+(G106*$C$23)-H106-I106-O105,0)</f>
        <v>26334.5666739812</v>
      </c>
      <c r="K106" s="23" t="n">
        <f aca="false">IF($C$34=1,MAX(ROUNDDOWN(IF($J106&lt;=$C$192,(((($J106-$C$191)/10000)*$D$192)+$E$192)*(($J106-$C$191)/10000),IF($J106&lt;=$C$193,(((($J106-$C$192)/10000)*$D$193)+$E$193)*(($J106-$C$192)/10000)+$F$193,IF($J106&lt;=$C$194,$J106*0.42-$E$194,$J106*0.45-$E$195))),0),0),0)</f>
        <v>4241</v>
      </c>
      <c r="L106" s="23" t="n">
        <f aca="false">IF($C$34=2,MAX(ROUNDDOWN(IF(($J106/2)&lt;=$C$192,((((($J106/2)-$C$191)/10000)*$D$192)+$E$192)*((($J106/2)-$C$191)/10000),IF(($J106/2)&lt;=$C$193,((((($J106/2)-$C$192)/10000)*$D$193)+$E$193)*((($J106/2)-$C$192)/10000)+$F$193,IF(($J106/2)&lt;=$C$194,($J106/2)*0.42-$E$194,($J106/2)*0.45-$E$195))),0),0),0)*$C$34</f>
        <v>0</v>
      </c>
      <c r="M106" s="13" t="n">
        <f aca="false">K106+L106</f>
        <v>4241</v>
      </c>
      <c r="N106" s="13" t="n">
        <f aca="false">IF($B$34=2,IF(M106&gt;1944,M106*0.055,0),IF(M106&gt;972,M106*0.055,0))</f>
        <v>233.255</v>
      </c>
      <c r="O106" s="13" t="n">
        <f aca="false">M106*$C$33</f>
        <v>0</v>
      </c>
      <c r="P106" s="13" t="n">
        <f aca="false">P105*(1+$C$37)</f>
        <v>60093.020196296</v>
      </c>
      <c r="Q106" s="13" t="n">
        <f aca="false">B106+C106+D106+E106+F106+G106-H106-I106-M106-N106-O106-P106</f>
        <v>706861.901814914</v>
      </c>
      <c r="R106" s="13"/>
      <c r="S106" s="13"/>
      <c r="T106" s="13"/>
      <c r="U106" s="13"/>
      <c r="V106" s="13"/>
      <c r="W106" s="13"/>
      <c r="X106" s="13"/>
    </row>
    <row r="107" customFormat="false" ht="12.8" hidden="false" customHeight="false" outlineLevel="0" collapsed="false">
      <c r="A107" s="17" t="n">
        <v>18</v>
      </c>
      <c r="B107" s="13" t="n">
        <f aca="false">Q106</f>
        <v>706861.901814914</v>
      </c>
      <c r="C107" s="13" t="n">
        <f aca="false">IF((B107-(P107/2))*$C$3&gt;0,(B107-(P107/2))*$C$3,0)</f>
        <v>30003.9111155319</v>
      </c>
      <c r="D107" s="13" t="n">
        <f aca="false">IF(D106&gt;0,D106*(1+$C$7),IF(A107=$C$6,$C$5,0))</f>
        <v>2418.617018626</v>
      </c>
      <c r="E107" s="13" t="n">
        <f aca="false">IF(E106&gt;0,E106*(1+$C$12),IF(A107=$C$11,$C$10,0))</f>
        <v>0</v>
      </c>
      <c r="F107" s="13" t="n">
        <f aca="false">IF(F106&gt;0,F106*(1+$C$17),IF(A107=$C$16,$C$15,0))</f>
        <v>777</v>
      </c>
      <c r="G107" s="13" t="n">
        <f aca="false">IF(G106&gt;0,G106*(1+$C$22),IF(A107=$C$21,$C$20,0))</f>
        <v>2222</v>
      </c>
      <c r="H107" s="13" t="n">
        <f aca="false">H106*(1+$C$26)</f>
        <v>10185.7294043078</v>
      </c>
      <c r="I107" s="13" t="n">
        <f aca="false">MIN(((C107+D107+E107+F107+G107)*$C$28*POWER((1+$C$29),A106)),($C$30*$C$28)*12*$C$34*POWER((1+$C$31),A106))</f>
        <v>0</v>
      </c>
      <c r="J107" s="18" t="n">
        <f aca="false">MAX((MAX((C107-(801*$C$34)),0))+(D107*$C$8)+(E107*$C$13)+(F107*$C$18)+(G107*$C$23)-H107-I107-O106,0)</f>
        <v>24164.8887298501</v>
      </c>
      <c r="K107" s="23" t="n">
        <f aca="false">IF($C$34=1,MAX(ROUNDDOWN(IF($J107&lt;=$C$192,(((($J107-$C$191)/10000)*$D$192)+$E$192)*(($J107-$C$191)/10000),IF($J107&lt;=$C$193,(((($J107-$C$192)/10000)*$D$193)+$E$193)*(($J107-$C$192)/10000)+$F$193,IF($J107&lt;=$C$194,$J107*0.42-$E$194,$J107*0.45-$E$195))),0),0),0)</f>
        <v>3613</v>
      </c>
      <c r="L107" s="23" t="n">
        <f aca="false">IF($C$34=2,MAX(ROUNDDOWN(IF(($J107/2)&lt;=$C$192,((((($J107/2)-$C$191)/10000)*$D$192)+$E$192)*((($J107/2)-$C$191)/10000),IF(($J107/2)&lt;=$C$193,((((($J107/2)-$C$192)/10000)*$D$193)+$E$193)*((($J107/2)-$C$192)/10000)+$F$193,IF(($J107/2)&lt;=$C$194,($J107/2)*0.42-$E$194,($J107/2)*0.45-$E$195))),0),0),0)*$C$34</f>
        <v>0</v>
      </c>
      <c r="M107" s="13" t="n">
        <f aca="false">K107+L107</f>
        <v>3613</v>
      </c>
      <c r="N107" s="13" t="n">
        <f aca="false">IF($B$34=2,IF(M107&gt;1944,M107*0.055,0),IF(M107&gt;972,M107*0.055,0))</f>
        <v>198.715</v>
      </c>
      <c r="O107" s="13" t="n">
        <f aca="false">M107*$C$33</f>
        <v>0</v>
      </c>
      <c r="P107" s="13" t="n">
        <f aca="false">P106*(1+$C$37)</f>
        <v>62196.2759031663</v>
      </c>
      <c r="Q107" s="13" t="n">
        <f aca="false">B107+C107+D107+E107+F107+G107-H107-I107-M107-N107-O107-P107</f>
        <v>666089.709641598</v>
      </c>
      <c r="R107" s="13"/>
      <c r="S107" s="13"/>
      <c r="T107" s="13"/>
      <c r="U107" s="13"/>
      <c r="V107" s="13"/>
      <c r="W107" s="13"/>
      <c r="X107" s="13"/>
    </row>
    <row r="108" customFormat="false" ht="12.8" hidden="false" customHeight="false" outlineLevel="0" collapsed="false">
      <c r="A108" s="17" t="n">
        <v>19</v>
      </c>
      <c r="B108" s="13" t="n">
        <f aca="false">Q107</f>
        <v>666089.709641598</v>
      </c>
      <c r="C108" s="13" t="n">
        <f aca="false">IF((B108-(P108/2))*$C$3&gt;0,(B108-(P108/2))*$C$3,0)</f>
        <v>28145.2992766599</v>
      </c>
      <c r="D108" s="13" t="n">
        <f aca="false">IF(D107&gt;0,D107*(1+$C$7),IF(A108=$C$6,$C$5,0))</f>
        <v>2430.71010371913</v>
      </c>
      <c r="E108" s="13" t="n">
        <f aca="false">IF(E107&gt;0,E107*(1+$C$12),IF(A108=$C$11,$C$10,0))</f>
        <v>0</v>
      </c>
      <c r="F108" s="13" t="n">
        <f aca="false">IF(F107&gt;0,F107*(1+$C$17),IF(A108=$C$16,$C$15,0))</f>
        <v>777</v>
      </c>
      <c r="G108" s="13" t="n">
        <f aca="false">IF(G107&gt;0,G107*(1+$C$22),IF(A108=$C$21,$C$20,0))</f>
        <v>2222</v>
      </c>
      <c r="H108" s="13" t="n">
        <f aca="false">H107*(1+$C$26)</f>
        <v>10695.0158745232</v>
      </c>
      <c r="I108" s="13" t="n">
        <f aca="false">MIN(((C108+D108+E108+F108+G108)*$C$28*POWER((1+$C$29),A107)),($C$30*$C$28)*12*$C$34*POWER((1+$C$31),A107))</f>
        <v>0</v>
      </c>
      <c r="J108" s="18" t="n">
        <f aca="false">MAX((MAX((C108-(801*$C$34)),0))+(D108*$C$8)+(E108*$C$13)+(F108*$C$18)+(G108*$C$23)-H108-I108-O107,0)</f>
        <v>21809.0835058558</v>
      </c>
      <c r="K108" s="23" t="n">
        <f aca="false">IF($C$34=1,MAX(ROUNDDOWN(IF($J108&lt;=$C$192,(((($J108-$C$191)/10000)*$D$192)+$E$192)*(($J108-$C$191)/10000),IF($J108&lt;=$C$193,(((($J108-$C$192)/10000)*$D$193)+$E$193)*(($J108-$C$192)/10000)+$F$193,IF($J108&lt;=$C$194,$J108*0.42-$E$194,$J108*0.45-$E$195))),0),0),0)</f>
        <v>2955</v>
      </c>
      <c r="L108" s="23" t="n">
        <f aca="false">IF($C$34=2,MAX(ROUNDDOWN(IF(($J108/2)&lt;=$C$192,((((($J108/2)-$C$191)/10000)*$D$192)+$E$192)*((($J108/2)-$C$191)/10000),IF(($J108/2)&lt;=$C$193,((((($J108/2)-$C$192)/10000)*$D$193)+$E$193)*((($J108/2)-$C$192)/10000)+$F$193,IF(($J108/2)&lt;=$C$194,($J108/2)*0.42-$E$194,($J108/2)*0.45-$E$195))),0),0),0)*$C$34</f>
        <v>0</v>
      </c>
      <c r="M108" s="13" t="n">
        <f aca="false">K108+L108</f>
        <v>2955</v>
      </c>
      <c r="N108" s="13" t="n">
        <f aca="false">IF($B$34=2,IF(M108&gt;1944,M108*0.055,0),IF(M108&gt;972,M108*0.055,0))</f>
        <v>162.525</v>
      </c>
      <c r="O108" s="13" t="n">
        <f aca="false">M108*$C$33</f>
        <v>0</v>
      </c>
      <c r="P108" s="13" t="n">
        <f aca="false">P107*(1+$C$37)</f>
        <v>64373.1455597772</v>
      </c>
      <c r="Q108" s="13" t="n">
        <f aca="false">B108+C108+D108+E108+F108+G108-H108-I108-M108-N108-O108-P108</f>
        <v>621479.032587676</v>
      </c>
      <c r="R108" s="13"/>
      <c r="S108" s="13"/>
      <c r="T108" s="13"/>
      <c r="U108" s="13"/>
      <c r="V108" s="13"/>
      <c r="W108" s="13"/>
      <c r="X108" s="13"/>
    </row>
    <row r="109" customFormat="false" ht="12.8" hidden="false" customHeight="false" outlineLevel="0" collapsed="false">
      <c r="A109" s="17" t="n">
        <v>20</v>
      </c>
      <c r="B109" s="13" t="n">
        <f aca="false">Q108</f>
        <v>621479.032587676</v>
      </c>
      <c r="C109" s="13" t="n">
        <f aca="false">IF((B109-(P109/2))*$C$3&gt;0,(B109-(P109/2))*$C$3,0)</f>
        <v>26114.5672813658</v>
      </c>
      <c r="D109" s="13" t="n">
        <f aca="false">IF(D108&gt;0,D108*(1+$C$7),IF(A109=$C$6,$C$5,0))</f>
        <v>2442.86365423772</v>
      </c>
      <c r="E109" s="13" t="n">
        <f aca="false">IF(E108&gt;0,E108*(1+$C$12),IF(A109=$C$11,$C$10,0))</f>
        <v>0</v>
      </c>
      <c r="F109" s="13" t="n">
        <f aca="false">IF(F108&gt;0,F108*(1+$C$17),IF(A109=$C$16,$C$15,0))</f>
        <v>777</v>
      </c>
      <c r="G109" s="13" t="n">
        <f aca="false">IF(G108&gt;0,G108*(1+$C$22),IF(A109=$C$21,$C$20,0))</f>
        <v>2222</v>
      </c>
      <c r="H109" s="13" t="n">
        <f aca="false">H108*(1+$C$26)</f>
        <v>11229.7666682493</v>
      </c>
      <c r="I109" s="13" t="n">
        <f aca="false">MIN(((C109+D109+E109+F109+G109)*$C$28*POWER((1+$C$29),A108)),($C$30*$C$28)*12*$C$34*POWER((1+$C$31),A108))</f>
        <v>0</v>
      </c>
      <c r="J109" s="18" t="n">
        <f aca="false">MAX((MAX((C109-(801*$C$34)),0))+(D109*$C$8)+(E109*$C$13)+(F109*$C$18)+(G109*$C$23)-H109-I109-O108,0)</f>
        <v>19255.7542673542</v>
      </c>
      <c r="K109" s="23" t="n">
        <f aca="false">IF($C$34=1,MAX(ROUNDDOWN(IF($J109&lt;=$C$192,(((($J109-$C$191)/10000)*$D$192)+$E$192)*(($J109-$C$191)/10000),IF($J109&lt;=$C$193,(((($J109-$C$192)/10000)*$D$193)+$E$193)*(($J109-$C$192)/10000)+$F$193,IF($J109&lt;=$C$194,$J109*0.42-$E$194,$J109*0.45-$E$195))),0),0),0)</f>
        <v>2270</v>
      </c>
      <c r="L109" s="23" t="n">
        <f aca="false">IF($C$34=2,MAX(ROUNDDOWN(IF(($J109/2)&lt;=$C$192,((((($J109/2)-$C$191)/10000)*$D$192)+$E$192)*((($J109/2)-$C$191)/10000),IF(($J109/2)&lt;=$C$193,((((($J109/2)-$C$192)/10000)*$D$193)+$E$193)*((($J109/2)-$C$192)/10000)+$F$193,IF(($J109/2)&lt;=$C$194,($J109/2)*0.42-$E$194,($J109/2)*0.45-$E$195))),0),0),0)*$C$34</f>
        <v>0</v>
      </c>
      <c r="M109" s="13" t="n">
        <f aca="false">K109+L109</f>
        <v>2270</v>
      </c>
      <c r="N109" s="13" t="n">
        <f aca="false">IF($B$34=2,IF(M109&gt;1944,M109*0.055,0),IF(M109&gt;972,M109*0.055,0))</f>
        <v>124.85</v>
      </c>
      <c r="O109" s="13" t="n">
        <f aca="false">M109*$C$33</f>
        <v>0</v>
      </c>
      <c r="P109" s="13" t="n">
        <f aca="false">P108*(1+$C$37)</f>
        <v>66626.2056543694</v>
      </c>
      <c r="Q109" s="13" t="n">
        <f aca="false">B109+C109+D109+E109+F109+G109-H109-I109-M109-N109-O109-P109</f>
        <v>572784.641200661</v>
      </c>
      <c r="R109" s="13"/>
      <c r="S109" s="13"/>
      <c r="T109" s="13"/>
      <c r="U109" s="13"/>
      <c r="V109" s="13"/>
      <c r="W109" s="13"/>
      <c r="X109" s="13"/>
    </row>
    <row r="110" customFormat="false" ht="12.8" hidden="false" customHeight="false" outlineLevel="0" collapsed="false">
      <c r="A110" s="17" t="n">
        <v>21</v>
      </c>
      <c r="B110" s="13" t="n">
        <f aca="false">Q109</f>
        <v>572784.641200661</v>
      </c>
      <c r="C110" s="13" t="n">
        <f aca="false">IF((B110-(P110/2))*$C$3&gt;0,(B110-(P110/2))*$C$3,0)</f>
        <v>23900.7677419889</v>
      </c>
      <c r="D110" s="13" t="n">
        <f aca="false">IF(D109&gt;0,D109*(1+$C$7),IF(A110=$C$6,$C$5,0))</f>
        <v>2455.07797250891</v>
      </c>
      <c r="E110" s="13" t="n">
        <f aca="false">IF(E109&gt;0,E109*(1+$C$12),IF(A110=$C$11,$C$10,0))</f>
        <v>0</v>
      </c>
      <c r="F110" s="13" t="n">
        <f aca="false">IF(F109&gt;0,F109*(1+$C$17),IF(A110=$C$16,$C$15,0))</f>
        <v>777</v>
      </c>
      <c r="G110" s="13" t="n">
        <f aca="false">IF(G109&gt;0,G109*(1+$C$22),IF(A110=$C$21,$C$20,0))</f>
        <v>2222</v>
      </c>
      <c r="H110" s="13" t="n">
        <f aca="false">H109*(1+$C$26)</f>
        <v>11791.2550016618</v>
      </c>
      <c r="I110" s="13" t="n">
        <f aca="false">MIN(((C110+D110+E110+F110+G110)*$C$28*POWER((1+$C$29),A109)),($C$30*$C$28)*12*$C$34*POWER((1+$C$31),A109))</f>
        <v>0</v>
      </c>
      <c r="J110" s="18" t="n">
        <f aca="false">MAX((MAX((C110-(801*$C$34)),0))+(D110*$C$8)+(E110*$C$13)+(F110*$C$18)+(G110*$C$23)-H110-I110-O109,0)</f>
        <v>16492.680712836</v>
      </c>
      <c r="K110" s="23" t="n">
        <f aca="false">IF($C$34=1,MAX(ROUNDDOWN(IF($J110&lt;=$C$192,(((($J110-$C$191)/10000)*$D$192)+$E$192)*(($J110-$C$191)/10000),IF($J110&lt;=$C$193,(((($J110-$C$192)/10000)*$D$193)+$E$193)*(($J110-$C$192)/10000)+$F$193,IF($J110&lt;=$C$194,$J110*0.42-$E$194,$J110*0.45-$E$195))),0),0),0)</f>
        <v>1560</v>
      </c>
      <c r="L110" s="23" t="n">
        <f aca="false">IF($C$34=2,MAX(ROUNDDOWN(IF(($J110/2)&lt;=$C$192,((((($J110/2)-$C$191)/10000)*$D$192)+$E$192)*((($J110/2)-$C$191)/10000),IF(($J110/2)&lt;=$C$193,((((($J110/2)-$C$192)/10000)*$D$193)+$E$193)*((($J110/2)-$C$192)/10000)+$F$193,IF(($J110/2)&lt;=$C$194,($J110/2)*0.42-$E$194,($J110/2)*0.45-$E$195))),0),0),0)*$C$34</f>
        <v>0</v>
      </c>
      <c r="M110" s="13" t="n">
        <f aca="false">K110+L110</f>
        <v>1560</v>
      </c>
      <c r="N110" s="13" t="n">
        <f aca="false">IF($B$34=2,IF(M110&gt;1944,M110*0.055,0),IF(M110&gt;972,M110*0.055,0))</f>
        <v>85.8</v>
      </c>
      <c r="O110" s="13" t="n">
        <f aca="false">M110*$C$33</f>
        <v>0</v>
      </c>
      <c r="P110" s="13" t="n">
        <f aca="false">P109*(1+$C$37)</f>
        <v>68958.1228522723</v>
      </c>
      <c r="Q110" s="13" t="n">
        <f aca="false">B110+C110+D110+E110+F110+G110-H110-I110-M110-N110-O110-P110</f>
        <v>519744.309061225</v>
      </c>
      <c r="R110" s="13"/>
      <c r="S110" s="13"/>
      <c r="T110" s="13"/>
      <c r="U110" s="13"/>
      <c r="V110" s="13"/>
      <c r="W110" s="13"/>
      <c r="X110" s="13"/>
    </row>
    <row r="111" customFormat="false" ht="12.8" hidden="false" customHeight="false" outlineLevel="0" collapsed="false">
      <c r="A111" s="17" t="n">
        <v>22</v>
      </c>
      <c r="B111" s="13" t="n">
        <f aca="false">Q110</f>
        <v>519744.309061225</v>
      </c>
      <c r="C111" s="13" t="n">
        <f aca="false">IF((B111-(P111/2))*$C$3&gt;0,(B111-(P111/2))*$C$3,0)</f>
        <v>21492.1965335417</v>
      </c>
      <c r="D111" s="13" t="n">
        <f aca="false">IF(D110&gt;0,D110*(1+$C$7),IF(A111=$C$6,$C$5,0))</f>
        <v>2467.35336237145</v>
      </c>
      <c r="E111" s="13" t="n">
        <f aca="false">IF(E110&gt;0,E110*(1+$C$12),IF(A111=$C$11,$C$10,0))</f>
        <v>0</v>
      </c>
      <c r="F111" s="13" t="n">
        <f aca="false">IF(F110&gt;0,F110*(1+$C$17),IF(A111=$C$16,$C$15,0))</f>
        <v>777</v>
      </c>
      <c r="G111" s="13" t="n">
        <f aca="false">IF(G110&gt;0,G110*(1+$C$22),IF(A111=$C$21,$C$20,0))</f>
        <v>2222</v>
      </c>
      <c r="H111" s="13" t="n">
        <f aca="false">H110*(1+$C$26)</f>
        <v>12380.8177517449</v>
      </c>
      <c r="I111" s="13" t="n">
        <f aca="false">MIN(((C111+D111+E111+F111+G111)*$C$28*POWER((1+$C$29),A110)),($C$30*$C$28)*12*$C$34*POWER((1+$C$31),A110))</f>
        <v>0</v>
      </c>
      <c r="J111" s="18" t="n">
        <f aca="false">MAX((MAX((C111-(801*$C$34)),0))+(D111*$C$8)+(E111*$C$13)+(F111*$C$18)+(G111*$C$23)-H111-I111-O110,0)</f>
        <v>13506.8221441683</v>
      </c>
      <c r="K111" s="23" t="n">
        <f aca="false">IF($C$34=1,MAX(ROUNDDOWN(IF($J111&lt;=$C$192,(((($J111-$C$191)/10000)*$D$192)+$E$192)*(($J111-$C$191)/10000),IF($J111&lt;=$C$193,(((($J111-$C$192)/10000)*$D$193)+$E$193)*(($J111-$C$192)/10000)+$F$193,IF($J111&lt;=$C$194,$J111*0.42-$E$194,$J111*0.45-$E$195))),0),0),0)</f>
        <v>833</v>
      </c>
      <c r="L111" s="23" t="n">
        <f aca="false">IF($C$34=2,MAX(ROUNDDOWN(IF(($J111/2)&lt;=$C$192,((((($J111/2)-$C$191)/10000)*$D$192)+$E$192)*((($J111/2)-$C$191)/10000),IF(($J111/2)&lt;=$C$193,((((($J111/2)-$C$192)/10000)*$D$193)+$E$193)*((($J111/2)-$C$192)/10000)+$F$193,IF(($J111/2)&lt;=$C$194,($J111/2)*0.42-$E$194,($J111/2)*0.45-$E$195))),0),0),0)*$C$34</f>
        <v>0</v>
      </c>
      <c r="M111" s="13" t="n">
        <f aca="false">K111+L111</f>
        <v>833</v>
      </c>
      <c r="N111" s="13" t="n">
        <f aca="false">IF($B$34=2,IF(M111&gt;1944,M111*0.055,0),IF(M111&gt;972,M111*0.055,0))</f>
        <v>0</v>
      </c>
      <c r="O111" s="13" t="n">
        <f aca="false">M111*$C$33</f>
        <v>0</v>
      </c>
      <c r="P111" s="13" t="n">
        <f aca="false">P110*(1+$C$37)</f>
        <v>71371.6571521018</v>
      </c>
      <c r="Q111" s="13" t="n">
        <f aca="false">B111+C111+D111+E111+F111+G111-H111-I111-M111-N111-O111-P111</f>
        <v>462117.384053291</v>
      </c>
      <c r="R111" s="13"/>
      <c r="S111" s="13"/>
      <c r="T111" s="13"/>
      <c r="U111" s="13"/>
      <c r="V111" s="13"/>
      <c r="W111" s="13"/>
      <c r="X111" s="13"/>
    </row>
    <row r="112" customFormat="false" ht="12.8" hidden="false" customHeight="false" outlineLevel="0" collapsed="false">
      <c r="A112" s="17" t="n">
        <v>23</v>
      </c>
      <c r="B112" s="13" t="n">
        <f aca="false">Q111</f>
        <v>462117.384053291</v>
      </c>
      <c r="C112" s="13" t="n">
        <f aca="false">IF((B112-(P112/2))*$C$3&gt;0,(B112-(P112/2))*$C$3,0)</f>
        <v>18878.1052855823</v>
      </c>
      <c r="D112" s="13" t="n">
        <f aca="false">IF(D111&gt;0,D111*(1+$C$7),IF(A112=$C$6,$C$5,0))</f>
        <v>2479.69012918331</v>
      </c>
      <c r="E112" s="13" t="n">
        <f aca="false">IF(E111&gt;0,E111*(1+$C$12),IF(A112=$C$11,$C$10,0))</f>
        <v>0</v>
      </c>
      <c r="F112" s="13" t="n">
        <f aca="false">IF(F111&gt;0,F111*(1+$C$17),IF(A112=$C$16,$C$15,0))</f>
        <v>777</v>
      </c>
      <c r="G112" s="13" t="n">
        <f aca="false">IF(G111&gt;0,G111*(1+$C$22),IF(A112=$C$21,$C$20,0))</f>
        <v>2222</v>
      </c>
      <c r="H112" s="13" t="n">
        <f aca="false">H111*(1+$C$26)</f>
        <v>12999.8586393321</v>
      </c>
      <c r="I112" s="13" t="n">
        <f aca="false">MIN(((C112+D112+E112+F112+G112)*$C$28*POWER((1+$C$29),A111)),($C$30*$C$28)*12*$C$34*POWER((1+$C$31),A111))</f>
        <v>0</v>
      </c>
      <c r="J112" s="18" t="n">
        <f aca="false">MAX((MAX((C112-(801*$C$34)),0))+(D112*$C$8)+(E112*$C$13)+(F112*$C$18)+(G112*$C$23)-H112-I112-O111,0)</f>
        <v>10286.0267754335</v>
      </c>
      <c r="K112" s="23" t="n">
        <f aca="false">IF($C$34=1,MAX(ROUNDDOWN(IF($J112&lt;=$C$192,(((($J112-$C$191)/10000)*$D$192)+$E$192)*(($J112-$C$191)/10000),IF($J112&lt;=$C$193,(((($J112-$C$192)/10000)*$D$193)+$E$193)*(($J112-$C$192)/10000)+$F$193,IF($J112&lt;=$C$194,$J112*0.42-$E$194,$J112*0.45-$E$195))),0),0),0)</f>
        <v>196</v>
      </c>
      <c r="L112" s="23" t="n">
        <f aca="false">IF($C$34=2,MAX(ROUNDDOWN(IF(($J112/2)&lt;=$C$192,((((($J112/2)-$C$191)/10000)*$D$192)+$E$192)*((($J112/2)-$C$191)/10000),IF(($J112/2)&lt;=$C$193,((((($J112/2)-$C$192)/10000)*$D$193)+$E$193)*((($J112/2)-$C$192)/10000)+$F$193,IF(($J112/2)&lt;=$C$194,($J112/2)*0.42-$E$194,($J112/2)*0.45-$E$195))),0),0),0)*$C$34</f>
        <v>0</v>
      </c>
      <c r="M112" s="13" t="n">
        <f aca="false">K112+L112</f>
        <v>196</v>
      </c>
      <c r="N112" s="13" t="n">
        <f aca="false">IF($B$34=2,IF(M112&gt;1944,M112*0.055,0),IF(M112&gt;972,M112*0.055,0))</f>
        <v>0</v>
      </c>
      <c r="O112" s="13" t="n">
        <f aca="false">M112*$C$33</f>
        <v>0</v>
      </c>
      <c r="P112" s="13" t="n">
        <f aca="false">P111*(1+$C$37)</f>
        <v>73869.6651524254</v>
      </c>
      <c r="Q112" s="13" t="n">
        <f aca="false">B112+C112+D112+E112+F112+G112-H112-I112-M112-N112-O112-P112</f>
        <v>399408.6556763</v>
      </c>
      <c r="R112" s="13"/>
      <c r="S112" s="13"/>
      <c r="T112" s="13"/>
      <c r="U112" s="13"/>
      <c r="V112" s="13"/>
      <c r="W112" s="13"/>
      <c r="X112" s="13"/>
    </row>
    <row r="113" customFormat="false" ht="12.8" hidden="false" customHeight="false" outlineLevel="0" collapsed="false">
      <c r="A113" s="17" t="n">
        <v>24</v>
      </c>
      <c r="B113" s="13" t="n">
        <f aca="false">Q112</f>
        <v>399408.6556763</v>
      </c>
      <c r="C113" s="13" t="n">
        <f aca="false">IF((B113-(P113/2))*$C$3&gt;0,(B113-(P113/2))*$C$3,0)</f>
        <v>16036.4410158204</v>
      </c>
      <c r="D113" s="13" t="n">
        <f aca="false">IF(D112&gt;0,D112*(1+$C$7),IF(A113=$C$6,$C$5,0))</f>
        <v>2492.08857982923</v>
      </c>
      <c r="E113" s="13" t="n">
        <f aca="false">IF(E112&gt;0,E112*(1+$C$12),IF(A113=$C$11,$C$10,0))</f>
        <v>0</v>
      </c>
      <c r="F113" s="13" t="n">
        <f aca="false">IF(F112&gt;0,F112*(1+$C$17),IF(A113=$C$16,$C$15,0))</f>
        <v>777</v>
      </c>
      <c r="G113" s="13" t="n">
        <f aca="false">IF(G112&gt;0,G112*(1+$C$22),IF(A113=$C$21,$C$20,0))</f>
        <v>2222</v>
      </c>
      <c r="H113" s="13" t="n">
        <f aca="false">H112*(1+$C$26)</f>
        <v>13649.8515712988</v>
      </c>
      <c r="I113" s="13" t="n">
        <f aca="false">MIN(((C113+D113+E113+F113+G113)*$C$28*POWER((1+$C$29),A112)),($C$30*$C$28)*12*$C$34*POWER((1+$C$31),A112))</f>
        <v>0</v>
      </c>
      <c r="J113" s="18" t="n">
        <f aca="false">MAX((MAX((C113-(801*$C$34)),0))+(D113*$C$8)+(E113*$C$13)+(F113*$C$18)+(G113*$C$23)-H113-I113-O112,0)</f>
        <v>6806.7680243509</v>
      </c>
      <c r="K113" s="23" t="n">
        <f aca="false">IF($C$34=1,MAX(ROUNDDOWN(IF($J113&lt;=$C$192,(((($J113-$C$191)/10000)*$D$192)+$E$192)*(($J113-$C$191)/10000),IF($J113&lt;=$C$193,(((($J113-$C$192)/10000)*$D$193)+$E$193)*(($J113-$C$192)/10000)+$F$193,IF($J113&lt;=$C$194,$J113*0.42-$E$194,$J113*0.45-$E$195))),0),0),0)</f>
        <v>0</v>
      </c>
      <c r="L113" s="23" t="n">
        <f aca="false">IF($C$34=2,MAX(ROUNDDOWN(IF(($J113/2)&lt;=$C$192,((((($J113/2)-$C$191)/10000)*$D$192)+$E$192)*((($J113/2)-$C$191)/10000),IF(($J113/2)&lt;=$C$193,((((($J113/2)-$C$192)/10000)*$D$193)+$E$193)*((($J113/2)-$C$192)/10000)+$F$193,IF(($J113/2)&lt;=$C$194,($J113/2)*0.42-$E$194,($J113/2)*0.45-$E$195))),0),0),0)*$C$34</f>
        <v>0</v>
      </c>
      <c r="M113" s="13" t="n">
        <f aca="false">K113+L113</f>
        <v>0</v>
      </c>
      <c r="N113" s="13" t="n">
        <f aca="false">IF($B$34=2,IF(M113&gt;1944,M113*0.055,0),IF(M113&gt;972,M113*0.055,0))</f>
        <v>0</v>
      </c>
      <c r="O113" s="13" t="n">
        <f aca="false">M113*$C$33</f>
        <v>0</v>
      </c>
      <c r="P113" s="13" t="n">
        <f aca="false">P112*(1+$C$37)</f>
        <v>76455.1034327602</v>
      </c>
      <c r="Q113" s="13" t="n">
        <f aca="false">B113+C113+D113+E113+F113+G113-H113-I113-M113-N113-O113-P113</f>
        <v>330831.23026789</v>
      </c>
      <c r="R113" s="13"/>
      <c r="S113" s="13"/>
      <c r="T113" s="13"/>
      <c r="U113" s="13"/>
      <c r="V113" s="13"/>
      <c r="W113" s="13"/>
      <c r="X113" s="13"/>
    </row>
    <row r="114" customFormat="false" ht="12.8" hidden="false" customHeight="false" outlineLevel="0" collapsed="false">
      <c r="A114" s="17" t="n">
        <v>25</v>
      </c>
      <c r="B114" s="13" t="n">
        <f aca="false">Q113</f>
        <v>330831.23026789</v>
      </c>
      <c r="C114" s="13" t="n">
        <f aca="false">IF((B114-(P114/2))*$C$3&gt;0,(B114-(P114/2))*$C$3,0)</f>
        <v>12932.1977123198</v>
      </c>
      <c r="D114" s="13" t="n">
        <f aca="false">IF(D113&gt;0,D113*(1+$C$7),IF(A114=$C$6,$C$5,0))</f>
        <v>2504.54902272837</v>
      </c>
      <c r="E114" s="13" t="n">
        <f aca="false">IF(E113&gt;0,E113*(1+$C$12),IF(A114=$C$11,$C$10,0))</f>
        <v>0</v>
      </c>
      <c r="F114" s="13" t="n">
        <f aca="false">IF(F113&gt;0,F113*(1+$C$17),IF(A114=$C$16,$C$15,0))</f>
        <v>777</v>
      </c>
      <c r="G114" s="13" t="n">
        <f aca="false">IF(G113&gt;0,G113*(1+$C$22),IF(A114=$C$21,$C$20,0))</f>
        <v>2222</v>
      </c>
      <c r="H114" s="13" t="n">
        <f aca="false">H113*(1+$C$26)</f>
        <v>14332.3441498637</v>
      </c>
      <c r="I114" s="13" t="n">
        <f aca="false">MIN(((C114+D114+E114+F114+G114)*$C$28*POWER((1+$C$29),A113)),($C$30*$C$28)*12*$C$34*POWER((1+$C$31),A113))</f>
        <v>0</v>
      </c>
      <c r="J114" s="18" t="n">
        <f aca="false">MAX((MAX((C114-(801*$C$34)),0))+(D114*$C$8)+(E114*$C$13)+(F114*$C$18)+(G114*$C$23)-H114-I114-O113,0)</f>
        <v>3032.49258518448</v>
      </c>
      <c r="K114" s="23" t="n">
        <f aca="false">IF($C$34=1,MAX(ROUNDDOWN(IF($J114&lt;=$C$192,(((($J114-$C$191)/10000)*$D$192)+$E$192)*(($J114-$C$191)/10000),IF($J114&lt;=$C$193,(((($J114-$C$192)/10000)*$D$193)+$E$193)*(($J114-$C$192)/10000)+$F$193,IF($J114&lt;=$C$194,$J114*0.42-$E$194,$J114*0.45-$E$195))),0),0),0)</f>
        <v>0</v>
      </c>
      <c r="L114" s="23" t="n">
        <f aca="false">IF($C$34=2,MAX(ROUNDDOWN(IF(($J114/2)&lt;=$C$192,((((($J114/2)-$C$191)/10000)*$D$192)+$E$192)*((($J114/2)-$C$191)/10000),IF(($J114/2)&lt;=$C$193,((((($J114/2)-$C$192)/10000)*$D$193)+$E$193)*((($J114/2)-$C$192)/10000)+$F$193,IF(($J114/2)&lt;=$C$194,($J114/2)*0.42-$E$194,($J114/2)*0.45-$E$195))),0),0),0)*$C$34</f>
        <v>0</v>
      </c>
      <c r="M114" s="13" t="n">
        <f aca="false">K114+L114</f>
        <v>0</v>
      </c>
      <c r="N114" s="13" t="n">
        <f aca="false">IF($B$34=2,IF(M114&gt;1944,M114*0.055,0),IF(M114&gt;972,M114*0.055,0))</f>
        <v>0</v>
      </c>
      <c r="O114" s="13" t="n">
        <f aca="false">M114*$C$33</f>
        <v>0</v>
      </c>
      <c r="P114" s="13" t="n">
        <f aca="false">P113*(1+$C$37)</f>
        <v>79131.0320529068</v>
      </c>
      <c r="Q114" s="13" t="n">
        <f aca="false">B114+C114+D114+E114+F114+G114-H114-I114-M114-N114-O114-P114</f>
        <v>255803.600800168</v>
      </c>
      <c r="R114" s="13"/>
      <c r="S114" s="13"/>
      <c r="T114" s="13"/>
      <c r="U114" s="13"/>
      <c r="V114" s="13"/>
      <c r="W114" s="13"/>
      <c r="X114" s="13"/>
    </row>
    <row r="115" customFormat="false" ht="12.8" hidden="false" customHeight="false" outlineLevel="0" collapsed="false">
      <c r="A115" s="17" t="n">
        <v>26</v>
      </c>
      <c r="B115" s="13" t="n">
        <f aca="false">Q114</f>
        <v>255803.600800168</v>
      </c>
      <c r="C115" s="13" t="n">
        <f aca="false">IF((B115-(P115/2))*$C$3&gt;0,(B115-(P115/2))*$C$3,0)</f>
        <v>9539.48615204781</v>
      </c>
      <c r="D115" s="13" t="n">
        <f aca="false">IF(D114&gt;0,D114*(1+$C$7),IF(A115=$C$6,$C$5,0))</f>
        <v>2517.07176784201</v>
      </c>
      <c r="E115" s="13" t="n">
        <f aca="false">IF(E114&gt;0,E114*(1+$C$12),IF(A115=$C$11,$C$10,0))</f>
        <v>0</v>
      </c>
      <c r="F115" s="13" t="n">
        <f aca="false">IF(F114&gt;0,F114*(1+$C$17),IF(A115=$C$16,$C$15,0))</f>
        <v>777</v>
      </c>
      <c r="G115" s="13" t="n">
        <f aca="false">IF(G114&gt;0,G114*(1+$C$22),IF(A115=$C$21,$C$20,0))</f>
        <v>2222</v>
      </c>
      <c r="H115" s="13" t="n">
        <f aca="false">H114*(1+$C$26)</f>
        <v>15048.9613573569</v>
      </c>
      <c r="I115" s="13" t="n">
        <f aca="false">MIN(((C115+D115+E115+F115+G115)*$C$28*POWER((1+$C$29),A114)),($C$30*$C$28)*12*$C$34*POWER((1+$C$31),A114))</f>
        <v>0</v>
      </c>
      <c r="J115" s="18" t="n">
        <f aca="false">MAX((MAX((C115-(801*$C$34)),0))+(D115*$C$8)+(E115*$C$13)+(F115*$C$18)+(G115*$C$23)-H115-I115-O114,0)</f>
        <v>0</v>
      </c>
      <c r="K115" s="23" t="n">
        <f aca="false">IF($C$34=1,MAX(ROUNDDOWN(IF($J115&lt;=$C$192,(((($J115-$C$191)/10000)*$D$192)+$E$192)*(($J115-$C$191)/10000),IF($J115&lt;=$C$193,(((($J115-$C$192)/10000)*$D$193)+$E$193)*(($J115-$C$192)/10000)+$F$193,IF($J115&lt;=$C$194,$J115*0.42-$E$194,$J115*0.45-$E$195))),0),0),0)</f>
        <v>0</v>
      </c>
      <c r="L115" s="23" t="n">
        <f aca="false">IF($C$34=2,MAX(ROUNDDOWN(IF(($J115/2)&lt;=$C$192,((((($J115/2)-$C$191)/10000)*$D$192)+$E$192)*((($J115/2)-$C$191)/10000),IF(($J115/2)&lt;=$C$193,((((($J115/2)-$C$192)/10000)*$D$193)+$E$193)*((($J115/2)-$C$192)/10000)+$F$193,IF(($J115/2)&lt;=$C$194,($J115/2)*0.42-$E$194,($J115/2)*0.45-$E$195))),0),0),0)*$C$34</f>
        <v>0</v>
      </c>
      <c r="M115" s="13" t="n">
        <f aca="false">K115+L115</f>
        <v>0</v>
      </c>
      <c r="N115" s="13" t="n">
        <f aca="false">IF($B$34=2,IF(M115&gt;1944,M115*0.055,0),IF(M115&gt;972,M115*0.055,0))</f>
        <v>0</v>
      </c>
      <c r="O115" s="13" t="n">
        <f aca="false">M115*$C$33</f>
        <v>0</v>
      </c>
      <c r="P115" s="13" t="n">
        <f aca="false">P114*(1+$C$37)</f>
        <v>81900.6181747586</v>
      </c>
      <c r="Q115" s="13" t="n">
        <f aca="false">B115+C115+D115+E115+F115+G115-H115-I115-M115-N115-O115-P115</f>
        <v>173909.579187942</v>
      </c>
      <c r="R115" s="13"/>
      <c r="S115" s="13"/>
      <c r="T115" s="13"/>
      <c r="U115" s="13"/>
      <c r="V115" s="13"/>
      <c r="W115" s="13"/>
      <c r="X115" s="13"/>
    </row>
    <row r="116" customFormat="false" ht="12.8" hidden="false" customHeight="false" outlineLevel="0" collapsed="false">
      <c r="A116" s="17" t="n">
        <v>27</v>
      </c>
      <c r="B116" s="13" t="n">
        <f aca="false">Q115</f>
        <v>173909.579187942</v>
      </c>
      <c r="C116" s="13" t="n">
        <f aca="false">IF((B116-(P116/2))*$C$3&gt;0,(B116-(P116/2))*$C$3,0)</f>
        <v>5839.7548121432</v>
      </c>
      <c r="D116" s="13" t="n">
        <f aca="false">IF(D115&gt;0,D115*(1+$C$7),IF(A116=$C$6,$C$5,0))</f>
        <v>2529.65712668122</v>
      </c>
      <c r="E116" s="13" t="n">
        <f aca="false">IF(E115&gt;0,E115*(1+$C$12),IF(A116=$C$11,$C$10,0))</f>
        <v>0</v>
      </c>
      <c r="F116" s="13" t="n">
        <f aca="false">IF(F115&gt;0,F115*(1+$C$17),IF(A116=$C$16,$C$15,0))</f>
        <v>777</v>
      </c>
      <c r="G116" s="13" t="n">
        <f aca="false">IF(G115&gt;0,G115*(1+$C$22),IF(A116=$C$21,$C$20,0))</f>
        <v>2222</v>
      </c>
      <c r="H116" s="13" t="n">
        <f aca="false">H115*(1+$C$26)</f>
        <v>15801.4094252247</v>
      </c>
      <c r="I116" s="13" t="n">
        <f aca="false">MIN(((C116+D116+E116+F116+G116)*$C$28*POWER((1+$C$29),A115)),($C$30*$C$28)*12*$C$34*POWER((1+$C$31),A115))</f>
        <v>0</v>
      </c>
      <c r="J116" s="18" t="n">
        <f aca="false">MAX((MAX((C116-(801*$C$34)),0))+(D116*$C$8)+(E116*$C$13)+(F116*$C$18)+(G116*$C$23)-H116-I116-O115,0)</f>
        <v>0</v>
      </c>
      <c r="K116" s="23" t="n">
        <f aca="false">IF($C$34=1,MAX(ROUNDDOWN(IF($J116&lt;=$C$192,(((($J116-$C$191)/10000)*$D$192)+$E$192)*(($J116-$C$191)/10000),IF($J116&lt;=$C$193,(((($J116-$C$192)/10000)*$D$193)+$E$193)*(($J116-$C$192)/10000)+$F$193,IF($J116&lt;=$C$194,$J116*0.42-$E$194,$J116*0.45-$E$195))),0),0),0)</f>
        <v>0</v>
      </c>
      <c r="L116" s="23" t="n">
        <f aca="false">IF($C$34=2,MAX(ROUNDDOWN(IF(($J116/2)&lt;=$C$192,((((($J116/2)-$C$191)/10000)*$D$192)+$E$192)*((($J116/2)-$C$191)/10000),IF(($J116/2)&lt;=$C$193,((((($J116/2)-$C$192)/10000)*$D$193)+$E$193)*((($J116/2)-$C$192)/10000)+$F$193,IF(($J116/2)&lt;=$C$194,($J116/2)*0.42-$E$194,($J116/2)*0.45-$E$195))),0),0),0)*$C$34</f>
        <v>0</v>
      </c>
      <c r="M116" s="13" t="n">
        <f aca="false">K116+L116</f>
        <v>0</v>
      </c>
      <c r="N116" s="13" t="n">
        <f aca="false">IF($B$34=2,IF(M116&gt;1944,M116*0.055,0),IF(M116&gt;972,M116*0.055,0))</f>
        <v>0</v>
      </c>
      <c r="O116" s="13" t="n">
        <f aca="false">M116*$C$33</f>
        <v>0</v>
      </c>
      <c r="P116" s="13" t="n">
        <f aca="false">P115*(1+$C$37)</f>
        <v>84767.1398108751</v>
      </c>
      <c r="Q116" s="13" t="n">
        <f aca="false">B116+C116+D116+E116+F116+G116-H116-I116-M116-N116-O116-P116</f>
        <v>84709.4418906667</v>
      </c>
      <c r="R116" s="13"/>
      <c r="S116" s="13"/>
      <c r="T116" s="13"/>
      <c r="U116" s="13"/>
      <c r="V116" s="13"/>
      <c r="W116" s="13"/>
      <c r="X116" s="13"/>
    </row>
    <row r="117" customFormat="false" ht="12.8" hidden="false" customHeight="false" outlineLevel="0" collapsed="false">
      <c r="A117" s="17" t="n">
        <v>28</v>
      </c>
      <c r="B117" s="13" t="n">
        <f aca="false">Q116</f>
        <v>84709.4418906667</v>
      </c>
      <c r="C117" s="13" t="n">
        <f aca="false">IF((B117-(P117/2))*$C$3&gt;0,(B117-(P117/2))*$C$3,0)</f>
        <v>1813.40464851112</v>
      </c>
      <c r="D117" s="13" t="n">
        <f aca="false">IF(D116&gt;0,D116*(1+$C$7),IF(A117=$C$6,$C$5,0))</f>
        <v>2542.30541231463</v>
      </c>
      <c r="E117" s="13" t="n">
        <f aca="false">IF(E116&gt;0,E116*(1+$C$12),IF(A117=$C$11,$C$10,0))</f>
        <v>0</v>
      </c>
      <c r="F117" s="13" t="n">
        <f aca="false">IF(F116&gt;0,F116*(1+$C$17),IF(A117=$C$16,$C$15,0))</f>
        <v>777</v>
      </c>
      <c r="G117" s="13" t="n">
        <f aca="false">IF(G116&gt;0,G116*(1+$C$22),IF(A117=$C$21,$C$20,0))</f>
        <v>2222</v>
      </c>
      <c r="H117" s="13" t="n">
        <f aca="false">H116*(1+$C$26)</f>
        <v>16591.479896486</v>
      </c>
      <c r="I117" s="13" t="n">
        <f aca="false">MIN(((C117+D117+E117+F117+G117)*$C$28*POWER((1+$C$29),A116)),($C$30*$C$28)*12*$C$34*POWER((1+$C$31),A116))</f>
        <v>0</v>
      </c>
      <c r="J117" s="18" t="n">
        <f aca="false">MAX((MAX((C117-(801*$C$34)),0))+(D117*$C$8)+(E117*$C$13)+(F117*$C$18)+(G117*$C$23)-H117-I117-O116,0)</f>
        <v>0</v>
      </c>
      <c r="K117" s="23" t="n">
        <f aca="false">IF($C$34=1,MAX(ROUNDDOWN(IF($J117&lt;=$C$192,(((($J117-$C$191)/10000)*$D$192)+$E$192)*(($J117-$C$191)/10000),IF($J117&lt;=$C$193,(((($J117-$C$192)/10000)*$D$193)+$E$193)*(($J117-$C$192)/10000)+$F$193,IF($J117&lt;=$C$194,$J117*0.42-$E$194,$J117*0.45-$E$195))),0),0),0)</f>
        <v>0</v>
      </c>
      <c r="L117" s="23" t="n">
        <f aca="false">IF($C$34=2,MAX(ROUNDDOWN(IF(($J117/2)&lt;=$C$192,((((($J117/2)-$C$191)/10000)*$D$192)+$E$192)*((($J117/2)-$C$191)/10000),IF(($J117/2)&lt;=$C$193,((((($J117/2)-$C$192)/10000)*$D$193)+$E$193)*((($J117/2)-$C$192)/10000)+$F$193,IF(($J117/2)&lt;=$C$194,($J117/2)*0.42-$E$194,($J117/2)*0.45-$E$195))),0),0),0)*$C$34</f>
        <v>0</v>
      </c>
      <c r="M117" s="13" t="n">
        <f aca="false">K117+L117</f>
        <v>0</v>
      </c>
      <c r="N117" s="13" t="n">
        <f aca="false">IF($B$34=2,IF(M117&gt;1944,M117*0.055,0),IF(M117&gt;972,M117*0.055,0))</f>
        <v>0</v>
      </c>
      <c r="O117" s="13" t="n">
        <f aca="false">M117*$C$33</f>
        <v>0</v>
      </c>
      <c r="P117" s="13" t="n">
        <f aca="false">P116*(1+$C$37)</f>
        <v>87733.9897042557</v>
      </c>
      <c r="Q117" s="13" t="n">
        <f aca="false">B117+C117+D117+E117+F117+G117-H117-I117-M117-N117-O117-P117</f>
        <v>-12261.3176492493</v>
      </c>
      <c r="R117" s="13"/>
      <c r="S117" s="13"/>
      <c r="T117" s="13"/>
      <c r="U117" s="13"/>
      <c r="V117" s="13"/>
      <c r="W117" s="13"/>
      <c r="X117" s="13"/>
    </row>
    <row r="118" customFormat="false" ht="12.8" hidden="false" customHeight="false" outlineLevel="0" collapsed="false">
      <c r="A118" s="17" t="n">
        <v>29</v>
      </c>
      <c r="B118" s="13" t="n">
        <f aca="false">Q117</f>
        <v>-12261.3176492493</v>
      </c>
      <c r="C118" s="13" t="n">
        <f aca="false">IF((B118-(P118/2))*$C$3&gt;0,(B118-(P118/2))*$C$3,0)</f>
        <v>0</v>
      </c>
      <c r="D118" s="13" t="n">
        <f aca="false">IF(D117&gt;0,D117*(1+$C$7),IF(A118=$C$6,$C$5,0))</f>
        <v>2555.0169393762</v>
      </c>
      <c r="E118" s="13" t="n">
        <f aca="false">IF(E117&gt;0,E117*(1+$C$12),IF(A118=$C$11,$C$10,0))</f>
        <v>0</v>
      </c>
      <c r="F118" s="13" t="n">
        <f aca="false">IF(F117&gt;0,F117*(1+$C$17),IF(A118=$C$16,$C$15,0))</f>
        <v>777</v>
      </c>
      <c r="G118" s="13" t="n">
        <f aca="false">IF(G117&gt;0,G117*(1+$C$22),IF(A118=$C$21,$C$20,0))</f>
        <v>2222</v>
      </c>
      <c r="H118" s="13" t="n">
        <f aca="false">H117*(1+$C$26)</f>
        <v>17421.0538913103</v>
      </c>
      <c r="I118" s="13" t="n">
        <f aca="false">MIN(((C118+D118+E118+F118+G118)*$C$28*POWER((1+$C$29),A117)),($C$30*$C$28)*12*$C$34*POWER((1+$C$31),A117))</f>
        <v>0</v>
      </c>
      <c r="J118" s="18" t="n">
        <f aca="false">MAX((MAX((C118-(801*$C$34)),0))+(D118*$C$8)+(E118*$C$13)+(F118*$C$18)+(G118*$C$23)-H118-I118-O117,0)</f>
        <v>0</v>
      </c>
      <c r="K118" s="23" t="n">
        <f aca="false">IF($C$34=1,MAX(ROUNDDOWN(IF($J118&lt;=$C$192,(((($J118-$C$191)/10000)*$D$192)+$E$192)*(($J118-$C$191)/10000),IF($J118&lt;=$C$193,(((($J118-$C$192)/10000)*$D$193)+$E$193)*(($J118-$C$192)/10000)+$F$193,IF($J118&lt;=$C$194,$J118*0.42-$E$194,$J118*0.45-$E$195))),0),0),0)</f>
        <v>0</v>
      </c>
      <c r="L118" s="23" t="n">
        <f aca="false">IF($C$34=2,MAX(ROUNDDOWN(IF(($J118/2)&lt;=$C$192,((((($J118/2)-$C$191)/10000)*$D$192)+$E$192)*((($J118/2)-$C$191)/10000),IF(($J118/2)&lt;=$C$193,((((($J118/2)-$C$192)/10000)*$D$193)+$E$193)*((($J118/2)-$C$192)/10000)+$F$193,IF(($J118/2)&lt;=$C$194,($J118/2)*0.42-$E$194,($J118/2)*0.45-$E$195))),0),0),0)*$C$34</f>
        <v>0</v>
      </c>
      <c r="M118" s="13" t="n">
        <f aca="false">K118+L118</f>
        <v>0</v>
      </c>
      <c r="N118" s="13" t="n">
        <f aca="false">IF($B$34=2,IF(M118&gt;1944,M118*0.055,0),IF(M118&gt;972,M118*0.055,0))</f>
        <v>0</v>
      </c>
      <c r="O118" s="13" t="n">
        <f aca="false">M118*$C$33</f>
        <v>0</v>
      </c>
      <c r="P118" s="13" t="n">
        <f aca="false">P117*(1+$C$37)</f>
        <v>90804.6793439047</v>
      </c>
      <c r="Q118" s="13" t="n">
        <f aca="false">B118+C118+D118+E118+F118+G118-H118-I118-M118-N118-O118-P118</f>
        <v>-114933.033945088</v>
      </c>
      <c r="R118" s="13"/>
      <c r="S118" s="13"/>
      <c r="T118" s="13"/>
      <c r="U118" s="13"/>
      <c r="V118" s="13"/>
      <c r="W118" s="13"/>
      <c r="X118" s="13"/>
    </row>
    <row r="119" customFormat="false" ht="12.8" hidden="false" customHeight="false" outlineLevel="0" collapsed="false">
      <c r="A119" s="17" t="n">
        <v>30</v>
      </c>
      <c r="B119" s="13" t="n">
        <f aca="false">Q118</f>
        <v>-114933.033945088</v>
      </c>
      <c r="C119" s="13" t="n">
        <f aca="false">IF((B119-(P119/2))*$C$3&gt;0,(B119-(P119/2))*$C$3,0)</f>
        <v>0</v>
      </c>
      <c r="D119" s="13" t="n">
        <f aca="false">IF(D118&gt;0,D118*(1+$C$7),IF(A119=$C$6,$C$5,0))</f>
        <v>2567.79202407308</v>
      </c>
      <c r="E119" s="13" t="n">
        <f aca="false">IF(E118&gt;0,E118*(1+$C$12),IF(A119=$C$11,$C$10,0))</f>
        <v>0</v>
      </c>
      <c r="F119" s="13" t="n">
        <f aca="false">IF(F118&gt;0,F118*(1+$C$17),IF(A119=$C$16,$C$15,0))</f>
        <v>777</v>
      </c>
      <c r="G119" s="13" t="n">
        <f aca="false">IF(G118&gt;0,G118*(1+$C$22),IF(A119=$C$21,$C$20,0))</f>
        <v>2222</v>
      </c>
      <c r="H119" s="13" t="n">
        <f aca="false">H118*(1+$C$26)</f>
        <v>18292.1065858758</v>
      </c>
      <c r="I119" s="13" t="n">
        <f aca="false">MIN(((C119+D119+E119+F119+G119)*$C$28*POWER((1+$C$29),A118)),($C$30*$C$28)*12*$C$34*POWER((1+$C$31),A118))</f>
        <v>0</v>
      </c>
      <c r="J119" s="18" t="n">
        <f aca="false">MAX((MAX((C119-(801*$C$34)),0))+(D119*$C$8)+(E119*$C$13)+(F119*$C$18)+(G119*$C$23)-H119-I119-O118,0)</f>
        <v>0</v>
      </c>
      <c r="K119" s="23" t="n">
        <f aca="false">IF($C$34=1,MAX(ROUNDDOWN(IF($J119&lt;=$C$192,(((($J119-$C$191)/10000)*$D$192)+$E$192)*(($J119-$C$191)/10000),IF($J119&lt;=$C$193,(((($J119-$C$192)/10000)*$D$193)+$E$193)*(($J119-$C$192)/10000)+$F$193,IF($J119&lt;=$C$194,$J119*0.42-$E$194,$J119*0.45-$E$195))),0),0),0)</f>
        <v>0</v>
      </c>
      <c r="L119" s="23" t="n">
        <f aca="false">IF($C$34=2,MAX(ROUNDDOWN(IF(($J119/2)&lt;=$C$192,((((($J119/2)-$C$191)/10000)*$D$192)+$E$192)*((($J119/2)-$C$191)/10000),IF(($J119/2)&lt;=$C$193,((((($J119/2)-$C$192)/10000)*$D$193)+$E$193)*((($J119/2)-$C$192)/10000)+$F$193,IF(($J119/2)&lt;=$C$194,($J119/2)*0.42-$E$194,($J119/2)*0.45-$E$195))),0),0),0)*$C$34</f>
        <v>0</v>
      </c>
      <c r="M119" s="13" t="n">
        <f aca="false">K119+L119</f>
        <v>0</v>
      </c>
      <c r="N119" s="13" t="n">
        <f aca="false">IF($B$34=2,IF(M119&gt;1944,M119*0.055,0),IF(M119&gt;972,M119*0.055,0))</f>
        <v>0</v>
      </c>
      <c r="O119" s="13" t="n">
        <f aca="false">M119*$C$33</f>
        <v>0</v>
      </c>
      <c r="P119" s="13" t="n">
        <f aca="false">P118*(1+$C$37)</f>
        <v>93982.8431209413</v>
      </c>
      <c r="Q119" s="13" t="n">
        <f aca="false">B119+C119+D119+E119+F119+G119-H119-I119-M119-N119-O119-P119</f>
        <v>-221641.191627832</v>
      </c>
      <c r="R119" s="13"/>
      <c r="S119" s="13"/>
      <c r="T119" s="13"/>
      <c r="U119" s="13"/>
      <c r="V119" s="13"/>
      <c r="W119" s="13"/>
      <c r="X119" s="13"/>
    </row>
    <row r="120" customFormat="false" ht="12.8" hidden="false" customHeight="false" outlineLevel="0" collapsed="false">
      <c r="A120" s="17" t="n">
        <v>31</v>
      </c>
      <c r="B120" s="13" t="n">
        <f aca="false">Q119</f>
        <v>-221641.191627832</v>
      </c>
      <c r="C120" s="13" t="n">
        <f aca="false">IF((B120-(P120/2))*$C$3&gt;0,(B120-(P120/2))*$C$3,0)</f>
        <v>0</v>
      </c>
      <c r="D120" s="13" t="n">
        <f aca="false">IF(D119&gt;0,D119*(1+$C$7),IF(A120=$C$6,$C$5,0))</f>
        <v>2580.63098419345</v>
      </c>
      <c r="E120" s="13" t="n">
        <f aca="false">IF(E119&gt;0,E119*(1+$C$12),IF(A120=$C$11,$C$10,0))</f>
        <v>0</v>
      </c>
      <c r="F120" s="13" t="n">
        <f aca="false">IF(F119&gt;0,F119*(1+$C$17),IF(A120=$C$16,$C$15,0))</f>
        <v>777</v>
      </c>
      <c r="G120" s="13" t="n">
        <f aca="false">IF(G119&gt;0,G119*(1+$C$22),IF(A120=$C$21,$C$20,0))</f>
        <v>2222</v>
      </c>
      <c r="H120" s="13" t="n">
        <f aca="false">H119*(1+$C$26)</f>
        <v>19206.7119151696</v>
      </c>
      <c r="I120" s="13" t="n">
        <f aca="false">MIN(((C120+D120+E120+F120+G120)*$C$28*POWER((1+$C$29),A119)),($C$30*$C$28)*12*$C$34*POWER((1+$C$31),A119))</f>
        <v>0</v>
      </c>
      <c r="J120" s="18" t="n">
        <f aca="false">MAX((MAX((C120-(801*$C$34)),0))+(D120*$C$8)+(E120*$C$13)+(F120*$C$18)+(G120*$C$23)-H120-I120-O119,0)</f>
        <v>0</v>
      </c>
      <c r="K120" s="23" t="n">
        <f aca="false">IF($C$34=1,MAX(ROUNDDOWN(IF($J120&lt;=$C$192,(((($J120-$C$191)/10000)*$D$192)+$E$192)*(($J120-$C$191)/10000),IF($J120&lt;=$C$193,(((($J120-$C$192)/10000)*$D$193)+$E$193)*(($J120-$C$192)/10000)+$F$193,IF($J120&lt;=$C$194,$J120*0.42-$E$194,$J120*0.45-$E$195))),0),0),0)</f>
        <v>0</v>
      </c>
      <c r="L120" s="23" t="n">
        <f aca="false">IF($C$34=2,MAX(ROUNDDOWN(IF(($J120/2)&lt;=$C$192,((((($J120/2)-$C$191)/10000)*$D$192)+$E$192)*((($J120/2)-$C$191)/10000),IF(($J120/2)&lt;=$C$193,((((($J120/2)-$C$192)/10000)*$D$193)+$E$193)*((($J120/2)-$C$192)/10000)+$F$193,IF(($J120/2)&lt;=$C$194,($J120/2)*0.42-$E$194,($J120/2)*0.45-$E$195))),0),0),0)*$C$34</f>
        <v>0</v>
      </c>
      <c r="M120" s="13" t="n">
        <f aca="false">K120+L120</f>
        <v>0</v>
      </c>
      <c r="N120" s="13" t="n">
        <f aca="false">IF($B$34=2,IF(M120&gt;1944,M120*0.055,0),IF(M120&gt;972,M120*0.055,0))</f>
        <v>0</v>
      </c>
      <c r="O120" s="13" t="n">
        <f aca="false">M120*$C$33</f>
        <v>0</v>
      </c>
      <c r="P120" s="13" t="n">
        <f aca="false">P119*(1+$C$37)</f>
        <v>97272.2426301743</v>
      </c>
      <c r="Q120" s="13" t="n">
        <f aca="false">B120+C120+D120+E120+F120+G120-H120-I120-M120-N120-O120-P120</f>
        <v>-332540.515188982</v>
      </c>
      <c r="R120" s="13"/>
      <c r="S120" s="13"/>
      <c r="T120" s="13"/>
      <c r="U120" s="13"/>
      <c r="V120" s="13"/>
      <c r="W120" s="13"/>
      <c r="X120" s="13"/>
    </row>
    <row r="121" customFormat="false" ht="12.8" hidden="false" customHeight="false" outlineLevel="0" collapsed="false">
      <c r="A121" s="17" t="n">
        <v>32</v>
      </c>
      <c r="B121" s="13" t="n">
        <f aca="false">Q120</f>
        <v>-332540.515188982</v>
      </c>
      <c r="C121" s="13" t="n">
        <f aca="false">IF((B121-(P121/2))*$C$3&gt;0,(B121-(P121/2))*$C$3,0)</f>
        <v>0</v>
      </c>
      <c r="D121" s="13" t="n">
        <f aca="false">IF(D120&gt;0,D120*(1+$C$7),IF(A121=$C$6,$C$5,0))</f>
        <v>2593.53413911442</v>
      </c>
      <c r="E121" s="13" t="n">
        <f aca="false">IF(E120&gt;0,E120*(1+$C$12),IF(A121=$C$11,$C$10,0))</f>
        <v>0</v>
      </c>
      <c r="F121" s="13" t="n">
        <f aca="false">IF(F120&gt;0,F120*(1+$C$17),IF(A121=$C$16,$C$15,0))</f>
        <v>777</v>
      </c>
      <c r="G121" s="13" t="n">
        <f aca="false">IF(G120&gt;0,G120*(1+$C$22),IF(A121=$C$21,$C$20,0))</f>
        <v>2222</v>
      </c>
      <c r="H121" s="13" t="n">
        <f aca="false">H120*(1+$C$26)</f>
        <v>20167.047510928</v>
      </c>
      <c r="I121" s="13" t="n">
        <f aca="false">MIN(((C121+D121+E121+F121+G121)*$C$28*POWER((1+$C$29),A120)),($C$30*$C$28)*12*$C$34*POWER((1+$C$31),A120))</f>
        <v>0</v>
      </c>
      <c r="J121" s="18" t="n">
        <f aca="false">MAX((MAX((C121-(801*$C$34)),0))+(D121*$C$8)+(E121*$C$13)+(F121*$C$18)+(G121*$C$23)-H121-I121-O120,0)</f>
        <v>0</v>
      </c>
      <c r="K121" s="23" t="n">
        <f aca="false">IF($C$34=1,MAX(ROUNDDOWN(IF($J121&lt;=$C$192,(((($J121-$C$191)/10000)*$D$192)+$E$192)*(($J121-$C$191)/10000),IF($J121&lt;=$C$193,(((($J121-$C$192)/10000)*$D$193)+$E$193)*(($J121-$C$192)/10000)+$F$193,IF($J121&lt;=$C$194,$J121*0.42-$E$194,$J121*0.45-$E$195))),0),0),0)</f>
        <v>0</v>
      </c>
      <c r="L121" s="23" t="n">
        <f aca="false">IF($C$34=2,MAX(ROUNDDOWN(IF(($J121/2)&lt;=$C$192,((((($J121/2)-$C$191)/10000)*$D$192)+$E$192)*((($J121/2)-$C$191)/10000),IF(($J121/2)&lt;=$C$193,((((($J121/2)-$C$192)/10000)*$D$193)+$E$193)*((($J121/2)-$C$192)/10000)+$F$193,IF(($J121/2)&lt;=$C$194,($J121/2)*0.42-$E$194,($J121/2)*0.45-$E$195))),0),0),0)*$C$34</f>
        <v>0</v>
      </c>
      <c r="M121" s="13" t="n">
        <f aca="false">K121+L121</f>
        <v>0</v>
      </c>
      <c r="N121" s="13" t="n">
        <f aca="false">IF($B$34=2,IF(M121&gt;1944,M121*0.055,0),IF(M121&gt;972,M121*0.055,0))</f>
        <v>0</v>
      </c>
      <c r="O121" s="13" t="n">
        <f aca="false">M121*$C$33</f>
        <v>0</v>
      </c>
      <c r="P121" s="13" t="n">
        <f aca="false">P120*(1+$C$37)</f>
        <v>100676.77112223</v>
      </c>
      <c r="Q121" s="13" t="n">
        <f aca="false">B121+C121+D121+E121+F121+G121-H121-I121-M121-N121-O121-P121</f>
        <v>-447791.799683026</v>
      </c>
      <c r="R121" s="13"/>
      <c r="S121" s="13"/>
      <c r="T121" s="13"/>
      <c r="U121" s="13"/>
      <c r="V121" s="13"/>
      <c r="W121" s="13"/>
      <c r="X121" s="13"/>
    </row>
    <row r="122" customFormat="false" ht="12.8" hidden="false" customHeight="false" outlineLevel="0" collapsed="false">
      <c r="A122" s="17" t="n">
        <v>33</v>
      </c>
      <c r="B122" s="13" t="n">
        <f aca="false">Q121</f>
        <v>-447791.799683026</v>
      </c>
      <c r="C122" s="13" t="n">
        <f aca="false">IF((B122-(P122/2))*$C$3&gt;0,(B122-(P122/2))*$C$3,0)</f>
        <v>0</v>
      </c>
      <c r="D122" s="13" t="n">
        <f aca="false">IF(D121&gt;0,D121*(1+$C$7),IF(A122=$C$6,$C$5,0))</f>
        <v>2606.50180980999</v>
      </c>
      <c r="E122" s="13" t="n">
        <f aca="false">IF(E121&gt;0,E121*(1+$C$12),IF(A122=$C$11,$C$10,0))</f>
        <v>1111</v>
      </c>
      <c r="F122" s="13" t="n">
        <f aca="false">IF(F121&gt;0,F121*(1+$C$17),IF(A122=$C$16,$C$15,0))</f>
        <v>777</v>
      </c>
      <c r="G122" s="13" t="n">
        <f aca="false">IF(G121&gt;0,G121*(1+$C$22),IF(A122=$C$21,$C$20,0))</f>
        <v>2222</v>
      </c>
      <c r="H122" s="13" t="n">
        <f aca="false">H121*(1+$C$26)</f>
        <v>21175.3998864744</v>
      </c>
      <c r="I122" s="13" t="n">
        <f aca="false">MIN(((C122+D122+E122+F122+G122)*$C$28*POWER((1+$C$29),A121)),($C$30*$C$28)*12*$C$34*POWER((1+$C$31),A121))</f>
        <v>0</v>
      </c>
      <c r="J122" s="18" t="n">
        <f aca="false">MAX((MAX((C122-(801*$C$34)),0))+(D122*$C$8)+(E122*$C$13)+(F122*$C$18)+(G122*$C$23)-H122-I122-O121,0)</f>
        <v>0</v>
      </c>
      <c r="K122" s="23" t="n">
        <f aca="false">IF($C$34=1,MAX(ROUNDDOWN(IF($J122&lt;=$C$192,(((($J122-$C$191)/10000)*$D$192)+$E$192)*(($J122-$C$191)/10000),IF($J122&lt;=$C$193,(((($J122-$C$192)/10000)*$D$193)+$E$193)*(($J122-$C$192)/10000)+$F$193,IF($J122&lt;=$C$194,$J122*0.42-$E$194,$J122*0.45-$E$195))),0),0),0)</f>
        <v>0</v>
      </c>
      <c r="L122" s="23" t="n">
        <f aca="false">IF($C$34=2,MAX(ROUNDDOWN(IF(($J122/2)&lt;=$C$192,((((($J122/2)-$C$191)/10000)*$D$192)+$E$192)*((($J122/2)-$C$191)/10000),IF(($J122/2)&lt;=$C$193,((((($J122/2)-$C$192)/10000)*$D$193)+$E$193)*((($J122/2)-$C$192)/10000)+$F$193,IF(($J122/2)&lt;=$C$194,($J122/2)*0.42-$E$194,($J122/2)*0.45-$E$195))),0),0),0)*$C$34</f>
        <v>0</v>
      </c>
      <c r="M122" s="13" t="n">
        <f aca="false">K122+L122</f>
        <v>0</v>
      </c>
      <c r="N122" s="13" t="n">
        <f aca="false">IF($B$34=2,IF(M122&gt;1944,M122*0.055,0),IF(M122&gt;972,M122*0.055,0))</f>
        <v>0</v>
      </c>
      <c r="O122" s="13" t="n">
        <f aca="false">M122*$C$33</f>
        <v>0</v>
      </c>
      <c r="P122" s="13" t="n">
        <f aca="false">P121*(1+$C$37)</f>
        <v>104200.458111508</v>
      </c>
      <c r="Q122" s="13" t="n">
        <f aca="false">B122+C122+D122+E122+F122+G122-H122-I122-M122-N122-O122-P122</f>
        <v>-566451.155871199</v>
      </c>
      <c r="R122" s="13"/>
      <c r="S122" s="13"/>
      <c r="T122" s="13"/>
      <c r="U122" s="13"/>
      <c r="V122" s="13"/>
      <c r="W122" s="13"/>
      <c r="X122" s="13"/>
    </row>
    <row r="123" customFormat="false" ht="12.8" hidden="false" customHeight="false" outlineLevel="0" collapsed="false">
      <c r="A123" s="17" t="n">
        <v>34</v>
      </c>
      <c r="B123" s="13" t="n">
        <f aca="false">Q122</f>
        <v>-566451.155871199</v>
      </c>
      <c r="C123" s="13" t="n">
        <f aca="false">IF((B123-(P123/2))*$C$3&gt;0,(B123-(P123/2))*$C$3,0)</f>
        <v>0</v>
      </c>
      <c r="D123" s="13" t="n">
        <f aca="false">IF(D122&gt;0,D122*(1+$C$7),IF(A123=$C$6,$C$5,0))</f>
        <v>2619.53431885904</v>
      </c>
      <c r="E123" s="13" t="n">
        <f aca="false">IF(E122&gt;0,E122*(1+$C$12),IF(A123=$C$11,$C$10,0))</f>
        <v>1116.555</v>
      </c>
      <c r="F123" s="13" t="n">
        <f aca="false">IF(F122&gt;0,F122*(1+$C$17),IF(A123=$C$16,$C$15,0))</f>
        <v>777</v>
      </c>
      <c r="G123" s="13" t="n">
        <f aca="false">IF(G122&gt;0,G122*(1+$C$22),IF(A123=$C$21,$C$20,0))</f>
        <v>2222</v>
      </c>
      <c r="H123" s="13" t="n">
        <f aca="false">H122*(1+$C$26)</f>
        <v>22234.1698807982</v>
      </c>
      <c r="I123" s="13" t="n">
        <f aca="false">MIN(((C123+D123+E123+F123+G123)*$C$28*POWER((1+$C$29),A122)),($C$30*$C$28)*12*$C$34*POWER((1+$C$31),A122))</f>
        <v>0</v>
      </c>
      <c r="J123" s="18" t="n">
        <f aca="false">MAX((MAX((C123-(801*$C$34)),0))+(D123*$C$8)+(E123*$C$13)+(F123*$C$18)+(G123*$C$23)-H123-I123-O122,0)</f>
        <v>0</v>
      </c>
      <c r="K123" s="23" t="n">
        <f aca="false">IF($C$34=1,MAX(ROUNDDOWN(IF($J123&lt;=$C$192,(((($J123-$C$191)/10000)*$D$192)+$E$192)*(($J123-$C$191)/10000),IF($J123&lt;=$C$193,(((($J123-$C$192)/10000)*$D$193)+$E$193)*(($J123-$C$192)/10000)+$F$193,IF($J123&lt;=$C$194,$J123*0.42-$E$194,$J123*0.45-$E$195))),0),0),0)</f>
        <v>0</v>
      </c>
      <c r="L123" s="23" t="n">
        <f aca="false">IF($C$34=2,MAX(ROUNDDOWN(IF(($J123/2)&lt;=$C$192,((((($J123/2)-$C$191)/10000)*$D$192)+$E$192)*((($J123/2)-$C$191)/10000),IF(($J123/2)&lt;=$C$193,((((($J123/2)-$C$192)/10000)*$D$193)+$E$193)*((($J123/2)-$C$192)/10000)+$F$193,IF(($J123/2)&lt;=$C$194,($J123/2)*0.42-$E$194,($J123/2)*0.45-$E$195))),0),0),0)*$C$34</f>
        <v>0</v>
      </c>
      <c r="M123" s="13" t="n">
        <f aca="false">K123+L123</f>
        <v>0</v>
      </c>
      <c r="N123" s="13" t="n">
        <f aca="false">IF($B$34=2,IF(M123&gt;1944,M123*0.055,0),IF(M123&gt;972,M123*0.055,0))</f>
        <v>0</v>
      </c>
      <c r="O123" s="13" t="n">
        <f aca="false">M123*$C$33</f>
        <v>0</v>
      </c>
      <c r="P123" s="13" t="n">
        <f aca="false">P122*(1+$C$37)</f>
        <v>107847.474145411</v>
      </c>
      <c r="Q123" s="13" t="n">
        <f aca="false">B123+C123+D123+E123+F123+G123-H123-I123-M123-N123-O123-P123</f>
        <v>-689797.71057855</v>
      </c>
      <c r="R123" s="13"/>
      <c r="S123" s="13"/>
      <c r="T123" s="13"/>
      <c r="U123" s="13"/>
      <c r="V123" s="13"/>
      <c r="W123" s="13"/>
      <c r="X123" s="13"/>
    </row>
    <row r="124" customFormat="false" ht="12.8" hidden="false" customHeight="false" outlineLevel="0" collapsed="false">
      <c r="A124" s="17" t="n">
        <v>35</v>
      </c>
      <c r="B124" s="13" t="n">
        <f aca="false">Q123</f>
        <v>-689797.71057855</v>
      </c>
      <c r="C124" s="13" t="n">
        <f aca="false">IF((B124-(P124/2))*$C$3&gt;0,(B124-(P124/2))*$C$3,0)</f>
        <v>0</v>
      </c>
      <c r="D124" s="13" t="n">
        <f aca="false">IF(D123&gt;0,D123*(1+$C$7),IF(A124=$C$6,$C$5,0))</f>
        <v>2632.63199045333</v>
      </c>
      <c r="E124" s="13" t="n">
        <f aca="false">IF(E123&gt;0,E123*(1+$C$12),IF(A124=$C$11,$C$10,0))</f>
        <v>1122.137775</v>
      </c>
      <c r="F124" s="13" t="n">
        <f aca="false">IF(F123&gt;0,F123*(1+$C$17),IF(A124=$C$16,$C$15,0))</f>
        <v>777</v>
      </c>
      <c r="G124" s="13" t="n">
        <f aca="false">IF(G123&gt;0,G123*(1+$C$22),IF(A124=$C$21,$C$20,0))</f>
        <v>2222</v>
      </c>
      <c r="H124" s="13" t="n">
        <f aca="false">H123*(1+$C$26)</f>
        <v>23345.8783748381</v>
      </c>
      <c r="I124" s="13" t="n">
        <f aca="false">MIN(((C124+D124+E124+F124+G124)*$C$28*POWER((1+$C$29),A123)),($C$30*$C$28)*12*$C$34*POWER((1+$C$31),A123))</f>
        <v>0</v>
      </c>
      <c r="J124" s="18" t="n">
        <f aca="false">MAX((MAX((C124-(801*$C$34)),0))+(D124*$C$8)+(E124*$C$13)+(F124*$C$18)+(G124*$C$23)-H124-I124-O123,0)</f>
        <v>0</v>
      </c>
      <c r="K124" s="23" t="n">
        <f aca="false">IF($C$34=1,MAX(ROUNDDOWN(IF($J124&lt;=$C$192,(((($J124-$C$191)/10000)*$D$192)+$E$192)*(($J124-$C$191)/10000),IF($J124&lt;=$C$193,(((($J124-$C$192)/10000)*$D$193)+$E$193)*(($J124-$C$192)/10000)+$F$193,IF($J124&lt;=$C$194,$J124*0.42-$E$194,$J124*0.45-$E$195))),0),0),0)</f>
        <v>0</v>
      </c>
      <c r="L124" s="23" t="n">
        <f aca="false">IF($C$34=2,MAX(ROUNDDOWN(IF(($J124/2)&lt;=$C$192,((((($J124/2)-$C$191)/10000)*$D$192)+$E$192)*((($J124/2)-$C$191)/10000),IF(($J124/2)&lt;=$C$193,((((($J124/2)-$C$192)/10000)*$D$193)+$E$193)*((($J124/2)-$C$192)/10000)+$F$193,IF(($J124/2)&lt;=$C$194,($J124/2)*0.42-$E$194,($J124/2)*0.45-$E$195))),0),0),0)*$C$34</f>
        <v>0</v>
      </c>
      <c r="M124" s="13" t="n">
        <f aca="false">K124+L124</f>
        <v>0</v>
      </c>
      <c r="N124" s="13" t="n">
        <f aca="false">IF($B$34=2,IF(M124&gt;1944,M124*0.055,0),IF(M124&gt;972,M124*0.055,0))</f>
        <v>0</v>
      </c>
      <c r="O124" s="13" t="n">
        <f aca="false">M124*$C$33</f>
        <v>0</v>
      </c>
      <c r="P124" s="13" t="n">
        <f aca="false">P123*(1+$C$37)</f>
        <v>111622.135740501</v>
      </c>
      <c r="Q124" s="13" t="n">
        <f aca="false">B124+C124+D124+E124+F124+G124-H124-I124-M124-N124-O124-P124</f>
        <v>-818011.954928435</v>
      </c>
      <c r="R124" s="13"/>
      <c r="S124" s="13"/>
      <c r="T124" s="13"/>
      <c r="U124" s="13"/>
      <c r="V124" s="13"/>
      <c r="W124" s="13"/>
      <c r="X124" s="13"/>
    </row>
    <row r="125" customFormat="false" ht="12.8" hidden="false" customHeight="false" outlineLevel="0" collapsed="false">
      <c r="A125" s="17" t="n">
        <v>36</v>
      </c>
      <c r="B125" s="13" t="n">
        <f aca="false">Q124</f>
        <v>-818011.954928435</v>
      </c>
      <c r="C125" s="13" t="n">
        <f aca="false">IF((B125-(P125/2))*$C$3&gt;0,(B125-(P125/2))*$C$3,0)</f>
        <v>0</v>
      </c>
      <c r="D125" s="13" t="n">
        <f aca="false">IF(D124&gt;0,D124*(1+$C$7),IF(A125=$C$6,$C$5,0))</f>
        <v>2645.7951504056</v>
      </c>
      <c r="E125" s="13" t="n">
        <f aca="false">IF(E124&gt;0,E124*(1+$C$12),IF(A125=$C$11,$C$10,0))</f>
        <v>1127.748463875</v>
      </c>
      <c r="F125" s="13" t="n">
        <f aca="false">IF(F124&gt;0,F124*(1+$C$17),IF(A125=$C$16,$C$15,0))</f>
        <v>777</v>
      </c>
      <c r="G125" s="13" t="n">
        <f aca="false">IF(G124&gt;0,G124*(1+$C$22),IF(A125=$C$21,$C$20,0))</f>
        <v>2222</v>
      </c>
      <c r="H125" s="13" t="n">
        <f aca="false">H124*(1+$C$26)</f>
        <v>24513.17229358</v>
      </c>
      <c r="I125" s="13" t="n">
        <f aca="false">MIN(((C125+D125+E125+F125+G125)*$C$28*POWER((1+$C$29),A124)),($C$30*$C$28)*12*$C$34*POWER((1+$C$31),A124))</f>
        <v>0</v>
      </c>
      <c r="J125" s="18" t="n">
        <f aca="false">MAX((MAX((C125-(801*$C$34)),0))+(D125*$C$8)+(E125*$C$13)+(F125*$C$18)+(G125*$C$23)-H125-I125-O124,0)</f>
        <v>0</v>
      </c>
      <c r="K125" s="23" t="n">
        <f aca="false">IF($C$34=1,MAX(ROUNDDOWN(IF($J125&lt;=$C$192,(((($J125-$C$191)/10000)*$D$192)+$E$192)*(($J125-$C$191)/10000),IF($J125&lt;=$C$193,(((($J125-$C$192)/10000)*$D$193)+$E$193)*(($J125-$C$192)/10000)+$F$193,IF($J125&lt;=$C$194,$J125*0.42-$E$194,$J125*0.45-$E$195))),0),0),0)</f>
        <v>0</v>
      </c>
      <c r="L125" s="23" t="n">
        <f aca="false">IF($C$34=2,MAX(ROUNDDOWN(IF(($J125/2)&lt;=$C$192,((((($J125/2)-$C$191)/10000)*$D$192)+$E$192)*((($J125/2)-$C$191)/10000),IF(($J125/2)&lt;=$C$193,((((($J125/2)-$C$192)/10000)*$D$193)+$E$193)*((($J125/2)-$C$192)/10000)+$F$193,IF(($J125/2)&lt;=$C$194,($J125/2)*0.42-$E$194,($J125/2)*0.45-$E$195))),0),0),0)*$C$34</f>
        <v>0</v>
      </c>
      <c r="M125" s="13" t="n">
        <f aca="false">K125+L125</f>
        <v>0</v>
      </c>
      <c r="N125" s="13" t="n">
        <f aca="false">IF($B$34=2,IF(M125&gt;1944,M125*0.055,0),IF(M125&gt;972,M125*0.055,0))</f>
        <v>0</v>
      </c>
      <c r="O125" s="13" t="n">
        <f aca="false">M125*$C$33</f>
        <v>0</v>
      </c>
      <c r="P125" s="13" t="n">
        <f aca="false">P124*(1+$C$37)</f>
        <v>115528.910491418</v>
      </c>
      <c r="Q125" s="13" t="n">
        <f aca="false">B125+C125+D125+E125+F125+G125-H125-I125-M125-N125-O125-P125</f>
        <v>-951281.494099153</v>
      </c>
      <c r="R125" s="13"/>
      <c r="S125" s="13"/>
      <c r="T125" s="13"/>
      <c r="U125" s="13"/>
      <c r="V125" s="13"/>
      <c r="W125" s="13"/>
      <c r="X125" s="13"/>
    </row>
    <row r="126" customFormat="false" ht="12.8" hidden="false" customHeight="false" outlineLevel="0" collapsed="false">
      <c r="A126" s="17" t="n">
        <v>37</v>
      </c>
      <c r="B126" s="13" t="n">
        <f aca="false">Q125</f>
        <v>-951281.494099153</v>
      </c>
      <c r="C126" s="13" t="n">
        <f aca="false">IF((B126-(P126/2))*$C$3&gt;0,(B126-(P126/2))*$C$3,0)</f>
        <v>0</v>
      </c>
      <c r="D126" s="13" t="n">
        <f aca="false">IF(D125&gt;0,D125*(1+$C$7),IF(A126=$C$6,$C$5,0))</f>
        <v>2659.02412615763</v>
      </c>
      <c r="E126" s="13" t="n">
        <f aca="false">IF(E125&gt;0,E125*(1+$C$12),IF(A126=$C$11,$C$10,0))</f>
        <v>1133.38720619437</v>
      </c>
      <c r="F126" s="13" t="n">
        <f aca="false">IF(F125&gt;0,F125*(1+$C$17),IF(A126=$C$16,$C$15,0))</f>
        <v>777</v>
      </c>
      <c r="G126" s="13" t="n">
        <f aca="false">IF(G125&gt;0,G125*(1+$C$22),IF(A126=$C$21,$C$20,0))</f>
        <v>2222</v>
      </c>
      <c r="H126" s="13" t="n">
        <f aca="false">H125*(1+$C$26)</f>
        <v>25738.830908259</v>
      </c>
      <c r="I126" s="13" t="n">
        <f aca="false">MIN(((C126+D126+E126+F126+G126)*$C$28*POWER((1+$C$29),A125)),($C$30*$C$28)*12*$C$34*POWER((1+$C$31),A125))</f>
        <v>0</v>
      </c>
      <c r="J126" s="18" t="n">
        <f aca="false">MAX((MAX((C126-(801*$C$34)),0))+(D126*$C$8)+(E126*$C$13)+(F126*$C$18)+(G126*$C$23)-H126-I126-O125,0)</f>
        <v>0</v>
      </c>
      <c r="K126" s="23" t="n">
        <f aca="false">IF($C$34=1,MAX(ROUNDDOWN(IF($J126&lt;=$C$192,(((($J126-$C$191)/10000)*$D$192)+$E$192)*(($J126-$C$191)/10000),IF($J126&lt;=$C$193,(((($J126-$C$192)/10000)*$D$193)+$E$193)*(($J126-$C$192)/10000)+$F$193,IF($J126&lt;=$C$194,$J126*0.42-$E$194,$J126*0.45-$E$195))),0),0),0)</f>
        <v>0</v>
      </c>
      <c r="L126" s="23" t="n">
        <f aca="false">IF($C$34=2,MAX(ROUNDDOWN(IF(($J126/2)&lt;=$C$192,((((($J126/2)-$C$191)/10000)*$D$192)+$E$192)*((($J126/2)-$C$191)/10000),IF(($J126/2)&lt;=$C$193,((((($J126/2)-$C$192)/10000)*$D$193)+$E$193)*((($J126/2)-$C$192)/10000)+$F$193,IF(($J126/2)&lt;=$C$194,($J126/2)*0.42-$E$194,($J126/2)*0.45-$E$195))),0),0),0)*$C$34</f>
        <v>0</v>
      </c>
      <c r="M126" s="13" t="n">
        <f aca="false">K126+L126</f>
        <v>0</v>
      </c>
      <c r="N126" s="13" t="n">
        <f aca="false">IF($B$34=2,IF(M126&gt;1944,M126*0.055,0),IF(M126&gt;972,M126*0.055,0))</f>
        <v>0</v>
      </c>
      <c r="O126" s="13" t="n">
        <f aca="false">M126*$C$33</f>
        <v>0</v>
      </c>
      <c r="P126" s="13" t="n">
        <f aca="false">P125*(1+$C$37)</f>
        <v>119572.422358618</v>
      </c>
      <c r="Q126" s="13" t="n">
        <f aca="false">B126+C126+D126+E126+F126+G126-H126-I126-M126-N126-O126-P126</f>
        <v>-1089801.33603368</v>
      </c>
      <c r="R126" s="13"/>
      <c r="S126" s="13"/>
      <c r="T126" s="13"/>
      <c r="U126" s="13"/>
      <c r="V126" s="13"/>
      <c r="W126" s="13"/>
      <c r="X126" s="13"/>
    </row>
    <row r="127" customFormat="false" ht="12.8" hidden="false" customHeight="false" outlineLevel="0" collapsed="false">
      <c r="A127" s="17" t="n">
        <v>38</v>
      </c>
      <c r="B127" s="13" t="n">
        <f aca="false">Q126</f>
        <v>-1089801.33603368</v>
      </c>
      <c r="C127" s="13" t="n">
        <f aca="false">IF((B127-(P127/2))*$C$3&gt;0,(B127-(P127/2))*$C$3,0)</f>
        <v>0</v>
      </c>
      <c r="D127" s="13" t="n">
        <f aca="false">IF(D126&gt;0,D126*(1+$C$7),IF(A127=$C$6,$C$5,0))</f>
        <v>2672.31924678841</v>
      </c>
      <c r="E127" s="13" t="n">
        <f aca="false">IF(E126&gt;0,E126*(1+$C$12),IF(A127=$C$11,$C$10,0))</f>
        <v>1139.05414222535</v>
      </c>
      <c r="F127" s="13" t="n">
        <f aca="false">IF(F126&gt;0,F126*(1+$C$17),IF(A127=$C$16,$C$15,0))</f>
        <v>777</v>
      </c>
      <c r="G127" s="13" t="n">
        <f aca="false">IF(G126&gt;0,G126*(1+$C$22),IF(A127=$C$21,$C$20,0))</f>
        <v>2222</v>
      </c>
      <c r="H127" s="13" t="n">
        <f aca="false">H126*(1+$C$26)</f>
        <v>27025.7724536719</v>
      </c>
      <c r="I127" s="13" t="n">
        <f aca="false">MIN(((C127+D127+E127+F127+G127)*$C$28*POWER((1+$C$29),A126)),($C$30*$C$28)*12*$C$34*POWER((1+$C$31),A126))</f>
        <v>0</v>
      </c>
      <c r="J127" s="18" t="n">
        <f aca="false">MAX((MAX((C127-(801*$C$34)),0))+(D127*$C$8)+(E127*$C$13)+(F127*$C$18)+(G127*$C$23)-H127-I127-O126,0)</f>
        <v>0</v>
      </c>
      <c r="K127" s="23" t="n">
        <f aca="false">IF($C$34=1,MAX(ROUNDDOWN(IF($J127&lt;=$C$192,(((($J127-$C$191)/10000)*$D$192)+$E$192)*(($J127-$C$191)/10000),IF($J127&lt;=$C$193,(((($J127-$C$192)/10000)*$D$193)+$E$193)*(($J127-$C$192)/10000)+$F$193,IF($J127&lt;=$C$194,$J127*0.42-$E$194,$J127*0.45-$E$195))),0),0),0)</f>
        <v>0</v>
      </c>
      <c r="L127" s="23" t="n">
        <f aca="false">IF($C$34=2,MAX(ROUNDDOWN(IF(($J127/2)&lt;=$C$192,((((($J127/2)-$C$191)/10000)*$D$192)+$E$192)*((($J127/2)-$C$191)/10000),IF(($J127/2)&lt;=$C$193,((((($J127/2)-$C$192)/10000)*$D$193)+$E$193)*((($J127/2)-$C$192)/10000)+$F$193,IF(($J127/2)&lt;=$C$194,($J127/2)*0.42-$E$194,($J127/2)*0.45-$E$195))),0),0),0)*$C$34</f>
        <v>0</v>
      </c>
      <c r="M127" s="13" t="n">
        <f aca="false">K127+L127</f>
        <v>0</v>
      </c>
      <c r="N127" s="13" t="n">
        <f aca="false">IF($B$34=2,IF(M127&gt;1944,M127*0.055,0),IF(M127&gt;972,M127*0.055,0))</f>
        <v>0</v>
      </c>
      <c r="O127" s="13" t="n">
        <f aca="false">M127*$C$33</f>
        <v>0</v>
      </c>
      <c r="P127" s="13" t="n">
        <f aca="false">P126*(1+$C$37)</f>
        <v>123757.457141169</v>
      </c>
      <c r="Q127" s="13" t="n">
        <f aca="false">B127+C127+D127+E127+F127+G127-H127-I127-M127-N127-O127-P127</f>
        <v>-1233774.1922395</v>
      </c>
      <c r="R127" s="13"/>
      <c r="S127" s="13"/>
      <c r="T127" s="13"/>
      <c r="U127" s="13"/>
      <c r="V127" s="13"/>
      <c r="W127" s="13"/>
      <c r="X127" s="13"/>
    </row>
    <row r="128" customFormat="false" ht="12.8" hidden="false" customHeight="false" outlineLevel="0" collapsed="false">
      <c r="A128" s="17" t="n">
        <v>39</v>
      </c>
      <c r="B128" s="13" t="n">
        <f aca="false">Q127</f>
        <v>-1233774.1922395</v>
      </c>
      <c r="C128" s="13" t="n">
        <f aca="false">IF((B128-(P128/2))*$C$3&gt;0,(B128-(P128/2))*$C$3,0)</f>
        <v>0</v>
      </c>
      <c r="D128" s="13" t="n">
        <f aca="false">IF(D127&gt;0,D127*(1+$C$7),IF(A128=$C$6,$C$5,0))</f>
        <v>2685.68084302236</v>
      </c>
      <c r="E128" s="13" t="n">
        <f aca="false">IF(E127&gt;0,E127*(1+$C$12),IF(A128=$C$11,$C$10,0))</f>
        <v>1144.74941293647</v>
      </c>
      <c r="F128" s="13" t="n">
        <f aca="false">IF(F127&gt;0,F127*(1+$C$17),IF(A128=$C$16,$C$15,0))</f>
        <v>777</v>
      </c>
      <c r="G128" s="13" t="n">
        <f aca="false">IF(G127&gt;0,G127*(1+$C$22),IF(A128=$C$21,$C$20,0))</f>
        <v>2222</v>
      </c>
      <c r="H128" s="13" t="n">
        <f aca="false">H127*(1+$C$26)</f>
        <v>28377.0610763555</v>
      </c>
      <c r="I128" s="13" t="n">
        <f aca="false">MIN(((C128+D128+E128+F128+G128)*$C$28*POWER((1+$C$29),A127)),($C$30*$C$28)*12*$C$34*POWER((1+$C$31),A127))</f>
        <v>0</v>
      </c>
      <c r="J128" s="18" t="n">
        <f aca="false">MAX((MAX((C128-(801*$C$34)),0))+(D128*$C$8)+(E128*$C$13)+(F128*$C$18)+(G128*$C$23)-H128-I128-O127,0)</f>
        <v>0</v>
      </c>
      <c r="K128" s="23" t="n">
        <f aca="false">IF($C$34=1,MAX(ROUNDDOWN(IF($J128&lt;=$C$192,(((($J128-$C$191)/10000)*$D$192)+$E$192)*(($J128-$C$191)/10000),IF($J128&lt;=$C$193,(((($J128-$C$192)/10000)*$D$193)+$E$193)*(($J128-$C$192)/10000)+$F$193,IF($J128&lt;=$C$194,$J128*0.42-$E$194,$J128*0.45-$E$195))),0),0),0)</f>
        <v>0</v>
      </c>
      <c r="L128" s="23" t="n">
        <f aca="false">IF($C$34=2,MAX(ROUNDDOWN(IF(($J128/2)&lt;=$C$192,((((($J128/2)-$C$191)/10000)*$D$192)+$E$192)*((($J128/2)-$C$191)/10000),IF(($J128/2)&lt;=$C$193,((((($J128/2)-$C$192)/10000)*$D$193)+$E$193)*((($J128/2)-$C$192)/10000)+$F$193,IF(($J128/2)&lt;=$C$194,($J128/2)*0.42-$E$194,($J128/2)*0.45-$E$195))),0),0),0)*$C$34</f>
        <v>0</v>
      </c>
      <c r="M128" s="13" t="n">
        <f aca="false">K128+L128</f>
        <v>0</v>
      </c>
      <c r="N128" s="13" t="n">
        <f aca="false">IF($B$34=2,IF(M128&gt;1944,M128*0.055,0),IF(M128&gt;972,M128*0.055,0))</f>
        <v>0</v>
      </c>
      <c r="O128" s="13" t="n">
        <f aca="false">M128*$C$33</f>
        <v>0</v>
      </c>
      <c r="P128" s="13" t="n">
        <f aca="false">P127*(1+$C$37)</f>
        <v>128088.96814111</v>
      </c>
      <c r="Q128" s="13" t="n">
        <f aca="false">B128+C128+D128+E128+F128+G128-H128-I128-M128-N128-O128-P128</f>
        <v>-1383410.79120101</v>
      </c>
      <c r="R128" s="13"/>
      <c r="S128" s="13"/>
      <c r="T128" s="13"/>
      <c r="U128" s="13"/>
      <c r="V128" s="13"/>
      <c r="W128" s="13"/>
      <c r="X128" s="13"/>
    </row>
    <row r="129" customFormat="false" ht="12.8" hidden="false" customHeight="false" outlineLevel="0" collapsed="false">
      <c r="A129" s="17" t="n">
        <v>40</v>
      </c>
      <c r="B129" s="13" t="n">
        <f aca="false">Q128</f>
        <v>-1383410.79120101</v>
      </c>
      <c r="C129" s="13" t="n">
        <f aca="false">IF((B129-(P129/2))*$C$3&gt;0,(B129-(P129/2))*$C$3,0)</f>
        <v>0</v>
      </c>
      <c r="D129" s="13" t="n">
        <f aca="false">IF(D128&gt;0,D128*(1+$C$7),IF(A129=$C$6,$C$5,0))</f>
        <v>2699.10924723747</v>
      </c>
      <c r="E129" s="13" t="n">
        <f aca="false">IF(E128&gt;0,E128*(1+$C$12),IF(A129=$C$11,$C$10,0))</f>
        <v>1150.47316000115</v>
      </c>
      <c r="F129" s="13" t="n">
        <f aca="false">IF(F128&gt;0,F128*(1+$C$17),IF(A129=$C$16,$C$15,0))</f>
        <v>777</v>
      </c>
      <c r="G129" s="13" t="n">
        <f aca="false">IF(G128&gt;0,G128*(1+$C$22),IF(A129=$C$21,$C$20,0))</f>
        <v>2222</v>
      </c>
      <c r="H129" s="13" t="n">
        <f aca="false">H128*(1+$C$26)</f>
        <v>29795.9141301733</v>
      </c>
      <c r="I129" s="13" t="n">
        <f aca="false">MIN(((C129+D129+E129+F129+G129)*$C$28*POWER((1+$C$29),A128)),($C$30*$C$28)*12*$C$34*POWER((1+$C$31),A128))</f>
        <v>0</v>
      </c>
      <c r="J129" s="18" t="n">
        <f aca="false">MAX((MAX((C129-(801*$C$34)),0))+(D129*$C$8)+(E129*$C$13)+(F129*$C$18)+(G129*$C$23)-H129-I129-O128,0)</f>
        <v>0</v>
      </c>
      <c r="K129" s="23" t="n">
        <f aca="false">IF($C$34=1,MAX(ROUNDDOWN(IF($J129&lt;=$C$192,(((($J129-$C$191)/10000)*$D$192)+$E$192)*(($J129-$C$191)/10000),IF($J129&lt;=$C$193,(((($J129-$C$192)/10000)*$D$193)+$E$193)*(($J129-$C$192)/10000)+$F$193,IF($J129&lt;=$C$194,$J129*0.42-$E$194,$J129*0.45-$E$195))),0),0),0)</f>
        <v>0</v>
      </c>
      <c r="L129" s="23" t="n">
        <f aca="false">IF($C$34=2,MAX(ROUNDDOWN(IF(($J129/2)&lt;=$C$192,((((($J129/2)-$C$191)/10000)*$D$192)+$E$192)*((($J129/2)-$C$191)/10000),IF(($J129/2)&lt;=$C$193,((((($J129/2)-$C$192)/10000)*$D$193)+$E$193)*((($J129/2)-$C$192)/10000)+$F$193,IF(($J129/2)&lt;=$C$194,($J129/2)*0.42-$E$194,($J129/2)*0.45-$E$195))),0),0),0)*$C$34</f>
        <v>0</v>
      </c>
      <c r="M129" s="13" t="n">
        <f aca="false">K129+L129</f>
        <v>0</v>
      </c>
      <c r="N129" s="13" t="n">
        <f aca="false">IF($B$34=2,IF(M129&gt;1944,M129*0.055,0),IF(M129&gt;972,M129*0.055,0))</f>
        <v>0</v>
      </c>
      <c r="O129" s="13" t="n">
        <f aca="false">M129*$C$33</f>
        <v>0</v>
      </c>
      <c r="P129" s="13" t="n">
        <f aca="false">P128*(1+$C$37)</f>
        <v>132572.082026049</v>
      </c>
      <c r="Q129" s="13" t="n">
        <f aca="false">B129+C129+D129+E129+F129+G129-H129-I129-M129-N129-O129-P129</f>
        <v>-1538930.20495</v>
      </c>
      <c r="R129" s="13"/>
      <c r="S129" s="13"/>
      <c r="T129" s="13"/>
      <c r="U129" s="13"/>
      <c r="V129" s="13"/>
      <c r="W129" s="13"/>
      <c r="X129" s="13"/>
    </row>
    <row r="130" customFormat="false" ht="12.8" hidden="false" customHeight="false" outlineLevel="0" collapsed="false">
      <c r="A130" s="17" t="n">
        <v>41</v>
      </c>
      <c r="B130" s="13" t="n">
        <f aca="false">Q129</f>
        <v>-1538930.20495</v>
      </c>
      <c r="C130" s="13" t="n">
        <f aca="false">IF((B130-(P130/2))*$C$3&gt;0,(B130-(P130/2))*$C$3,0)</f>
        <v>0</v>
      </c>
      <c r="D130" s="13" t="n">
        <f aca="false">IF(D129&gt;0,D129*(1+$C$7),IF(A130=$C$6,$C$5,0))</f>
        <v>2712.60479347366</v>
      </c>
      <c r="E130" s="13" t="n">
        <f aca="false">IF(E129&gt;0,E129*(1+$C$12),IF(A130=$C$11,$C$10,0))</f>
        <v>1156.22552580116</v>
      </c>
      <c r="F130" s="13" t="n">
        <f aca="false">IF(F129&gt;0,F129*(1+$C$17),IF(A130=$C$16,$C$15,0))</f>
        <v>777</v>
      </c>
      <c r="G130" s="13" t="n">
        <f aca="false">IF(G129&gt;0,G129*(1+$C$22),IF(A130=$C$21,$C$20,0))</f>
        <v>2222</v>
      </c>
      <c r="H130" s="13" t="n">
        <f aca="false">H129*(1+$C$26)</f>
        <v>31285.709836682</v>
      </c>
      <c r="I130" s="13" t="n">
        <f aca="false">MIN(((C130+D130+E130+F130+G130)*$C$28*POWER((1+$C$29),A129)),($C$30*$C$28)*12*$C$34*POWER((1+$C$31),A129))</f>
        <v>0</v>
      </c>
      <c r="J130" s="18" t="n">
        <f aca="false">MAX((MAX((C130-(801*$C$34)),0))+(D130*$C$8)+(E130*$C$13)+(F130*$C$18)+(G130*$C$23)-H130-I130-O129,0)</f>
        <v>0</v>
      </c>
      <c r="K130" s="23" t="n">
        <f aca="false">IF($C$34=1,MAX(ROUNDDOWN(IF($J130&lt;=$C$192,(((($J130-$C$191)/10000)*$D$192)+$E$192)*(($J130-$C$191)/10000),IF($J130&lt;=$C$193,(((($J130-$C$192)/10000)*$D$193)+$E$193)*(($J130-$C$192)/10000)+$F$193,IF($J130&lt;=$C$194,$J130*0.42-$E$194,$J130*0.45-$E$195))),0),0),0)</f>
        <v>0</v>
      </c>
      <c r="L130" s="23" t="n">
        <f aca="false">IF($C$34=2,MAX(ROUNDDOWN(IF(($J130/2)&lt;=$C$192,((((($J130/2)-$C$191)/10000)*$D$192)+$E$192)*((($J130/2)-$C$191)/10000),IF(($J130/2)&lt;=$C$193,((((($J130/2)-$C$192)/10000)*$D$193)+$E$193)*((($J130/2)-$C$192)/10000)+$F$193,IF(($J130/2)&lt;=$C$194,($J130/2)*0.42-$E$194,($J130/2)*0.45-$E$195))),0),0),0)*$C$34</f>
        <v>0</v>
      </c>
      <c r="M130" s="13" t="n">
        <f aca="false">K130+L130</f>
        <v>0</v>
      </c>
      <c r="N130" s="13" t="n">
        <f aca="false">IF($B$34=2,IF(M130&gt;1944,M130*0.055,0),IF(M130&gt;972,M130*0.055,0))</f>
        <v>0</v>
      </c>
      <c r="O130" s="13" t="n">
        <f aca="false">M130*$C$33</f>
        <v>0</v>
      </c>
      <c r="P130" s="13" t="n">
        <f aca="false">P129*(1+$C$37)</f>
        <v>137212.104896961</v>
      </c>
      <c r="Q130" s="13" t="n">
        <f aca="false">B130+C130+D130+E130+F130+G130-H130-I130-M130-N130-O130-P130</f>
        <v>-1700560.18936436</v>
      </c>
      <c r="R130" s="13"/>
      <c r="S130" s="13"/>
      <c r="T130" s="13"/>
      <c r="U130" s="13"/>
      <c r="V130" s="13"/>
      <c r="W130" s="13"/>
      <c r="X130" s="13"/>
    </row>
    <row r="131" customFormat="false" ht="12.8" hidden="false" customHeight="false" outlineLevel="0" collapsed="false">
      <c r="A131" s="17" t="n">
        <v>42</v>
      </c>
      <c r="B131" s="13" t="n">
        <f aca="false">Q130</f>
        <v>-1700560.18936436</v>
      </c>
      <c r="C131" s="13" t="n">
        <f aca="false">IF((B131-(P131/2))*$C$3&gt;0,(B131-(P131/2))*$C$3,0)</f>
        <v>0</v>
      </c>
      <c r="D131" s="13" t="n">
        <f aca="false">IF(D130&gt;0,D130*(1+$C$7),IF(A131=$C$6,$C$5,0))</f>
        <v>2726.16781744102</v>
      </c>
      <c r="E131" s="13" t="n">
        <f aca="false">IF(E130&gt;0,E130*(1+$C$12),IF(A131=$C$11,$C$10,0))</f>
        <v>1162.00665343017</v>
      </c>
      <c r="F131" s="13" t="n">
        <f aca="false">IF(F130&gt;0,F130*(1+$C$17),IF(A131=$C$16,$C$15,0))</f>
        <v>777</v>
      </c>
      <c r="G131" s="13" t="n">
        <f aca="false">IF(G130&gt;0,G130*(1+$C$22),IF(A131=$C$21,$C$20,0))</f>
        <v>2222</v>
      </c>
      <c r="H131" s="13" t="n">
        <f aca="false">H130*(1+$C$26)</f>
        <v>32849.9953285161</v>
      </c>
      <c r="I131" s="13" t="n">
        <f aca="false">MIN(((C131+D131+E131+F131+G131)*$C$28*POWER((1+$C$29),A130)),($C$30*$C$28)*12*$C$34*POWER((1+$C$31),A130))</f>
        <v>0</v>
      </c>
      <c r="J131" s="18" t="n">
        <f aca="false">MAX((MAX((C131-(801*$C$34)),0))+(D131*$C$8)+(E131*$C$13)+(F131*$C$18)+(G131*$C$23)-H131-I131-O130,0)</f>
        <v>0</v>
      </c>
      <c r="K131" s="23" t="n">
        <f aca="false">IF($C$34=1,MAX(ROUNDDOWN(IF($J131&lt;=$C$192,(((($J131-$C$191)/10000)*$D$192)+$E$192)*(($J131-$C$191)/10000),IF($J131&lt;=$C$193,(((($J131-$C$192)/10000)*$D$193)+$E$193)*(($J131-$C$192)/10000)+$F$193,IF($J131&lt;=$C$194,$J131*0.42-$E$194,$J131*0.45-$E$195))),0),0),0)</f>
        <v>0</v>
      </c>
      <c r="L131" s="23" t="n">
        <f aca="false">IF($C$34=2,MAX(ROUNDDOWN(IF(($J131/2)&lt;=$C$192,((((($J131/2)-$C$191)/10000)*$D$192)+$E$192)*((($J131/2)-$C$191)/10000),IF(($J131/2)&lt;=$C$193,((((($J131/2)-$C$192)/10000)*$D$193)+$E$193)*((($J131/2)-$C$192)/10000)+$F$193,IF(($J131/2)&lt;=$C$194,($J131/2)*0.42-$E$194,($J131/2)*0.45-$E$195))),0),0),0)*$C$34</f>
        <v>0</v>
      </c>
      <c r="M131" s="13" t="n">
        <f aca="false">K131+L131</f>
        <v>0</v>
      </c>
      <c r="N131" s="13" t="n">
        <f aca="false">IF($B$34=2,IF(M131&gt;1944,M131*0.055,0),IF(M131&gt;972,M131*0.055,0))</f>
        <v>0</v>
      </c>
      <c r="O131" s="13" t="n">
        <f aca="false">M131*$C$33</f>
        <v>0</v>
      </c>
      <c r="P131" s="13" t="n">
        <f aca="false">P130*(1+$C$37)</f>
        <v>142014.528568354</v>
      </c>
      <c r="Q131" s="13" t="n">
        <f aca="false">B131+C131+D131+E131+F131+G131-H131-I131-M131-N131-O131-P131</f>
        <v>-1868537.53879036</v>
      </c>
      <c r="R131" s="13"/>
      <c r="S131" s="13"/>
      <c r="T131" s="13"/>
      <c r="U131" s="13"/>
      <c r="V131" s="13"/>
      <c r="W131" s="13"/>
      <c r="X131" s="13"/>
    </row>
    <row r="132" customFormat="false" ht="12.8" hidden="false" customHeight="false" outlineLevel="0" collapsed="false">
      <c r="A132" s="17" t="n">
        <v>43</v>
      </c>
      <c r="B132" s="13" t="n">
        <f aca="false">Q131</f>
        <v>-1868537.53879036</v>
      </c>
      <c r="C132" s="13" t="n">
        <f aca="false">IF((B132-(P132/2))*$C$3&gt;0,(B132-(P132/2))*$C$3,0)</f>
        <v>0</v>
      </c>
      <c r="D132" s="13" t="n">
        <f aca="false">IF(D131&gt;0,D131*(1+$C$7),IF(A132=$C$6,$C$5,0))</f>
        <v>2739.79865652823</v>
      </c>
      <c r="E132" s="13" t="n">
        <f aca="false">IF(E131&gt;0,E131*(1+$C$12),IF(A132=$C$11,$C$10,0))</f>
        <v>1167.81668669732</v>
      </c>
      <c r="F132" s="13" t="n">
        <f aca="false">IF(F131&gt;0,F131*(1+$C$17),IF(A132=$C$16,$C$15,0))</f>
        <v>777</v>
      </c>
      <c r="G132" s="13" t="n">
        <f aca="false">IF(G131&gt;0,G131*(1+$C$22),IF(A132=$C$21,$C$20,0))</f>
        <v>2222</v>
      </c>
      <c r="H132" s="13" t="n">
        <f aca="false">H131*(1+$C$26)</f>
        <v>34492.4950949419</v>
      </c>
      <c r="I132" s="13" t="n">
        <f aca="false">MIN(((C132+D132+E132+F132+G132)*$C$28*POWER((1+$C$29),A131)),($C$30*$C$28)*12*$C$34*POWER((1+$C$31),A131))</f>
        <v>0</v>
      </c>
      <c r="J132" s="18" t="n">
        <f aca="false">MAX((MAX((C132-(801*$C$34)),0))+(D132*$C$8)+(E132*$C$13)+(F132*$C$18)+(G132*$C$23)-H132-I132-O131,0)</f>
        <v>0</v>
      </c>
      <c r="K132" s="23" t="n">
        <f aca="false">IF($C$34=1,MAX(ROUNDDOWN(IF($J132&lt;=$C$192,(((($J132-$C$191)/10000)*$D$192)+$E$192)*(($J132-$C$191)/10000),IF($J132&lt;=$C$193,(((($J132-$C$192)/10000)*$D$193)+$E$193)*(($J132-$C$192)/10000)+$F$193,IF($J132&lt;=$C$194,$J132*0.42-$E$194,$J132*0.45-$E$195))),0),0),0)</f>
        <v>0</v>
      </c>
      <c r="L132" s="23" t="n">
        <f aca="false">IF($C$34=2,MAX(ROUNDDOWN(IF(($J132/2)&lt;=$C$192,((((($J132/2)-$C$191)/10000)*$D$192)+$E$192)*((($J132/2)-$C$191)/10000),IF(($J132/2)&lt;=$C$193,((((($J132/2)-$C$192)/10000)*$D$193)+$E$193)*((($J132/2)-$C$192)/10000)+$F$193,IF(($J132/2)&lt;=$C$194,($J132/2)*0.42-$E$194,($J132/2)*0.45-$E$195))),0),0),0)*$C$34</f>
        <v>0</v>
      </c>
      <c r="M132" s="13" t="n">
        <f aca="false">K132+L132</f>
        <v>0</v>
      </c>
      <c r="N132" s="13" t="n">
        <f aca="false">IF($B$34=2,IF(M132&gt;1944,M132*0.055,0),IF(M132&gt;972,M132*0.055,0))</f>
        <v>0</v>
      </c>
      <c r="O132" s="13" t="n">
        <f aca="false">M132*$C$33</f>
        <v>0</v>
      </c>
      <c r="P132" s="13" t="n">
        <f aca="false">P131*(1+$C$37)</f>
        <v>146985.037068247</v>
      </c>
      <c r="Q132" s="13" t="n">
        <f aca="false">B132+C132+D132+E132+F132+G132-H132-I132-M132-N132-O132-P132</f>
        <v>-2043108.45561033</v>
      </c>
      <c r="R132" s="13"/>
      <c r="S132" s="13"/>
      <c r="T132" s="13"/>
      <c r="U132" s="13"/>
      <c r="V132" s="13"/>
      <c r="W132" s="13"/>
      <c r="X132" s="13"/>
    </row>
    <row r="133" customFormat="false" ht="12.8" hidden="false" customHeight="false" outlineLevel="0" collapsed="false">
      <c r="A133" s="17" t="n">
        <v>44</v>
      </c>
      <c r="B133" s="13" t="n">
        <f aca="false">Q132</f>
        <v>-2043108.45561033</v>
      </c>
      <c r="C133" s="13" t="n">
        <f aca="false">IF((B133-(P133/2))*$C$3&gt;0,(B133-(P133/2))*$C$3,0)</f>
        <v>0</v>
      </c>
      <c r="D133" s="13" t="n">
        <f aca="false">IF(D132&gt;0,D132*(1+$C$7),IF(A133=$C$6,$C$5,0))</f>
        <v>2753.49764981087</v>
      </c>
      <c r="E133" s="13" t="n">
        <f aca="false">IF(E132&gt;0,E132*(1+$C$12),IF(A133=$C$11,$C$10,0))</f>
        <v>1173.6557701308</v>
      </c>
      <c r="F133" s="13" t="n">
        <f aca="false">IF(F132&gt;0,F132*(1+$C$17),IF(A133=$C$16,$C$15,0))</f>
        <v>777</v>
      </c>
      <c r="G133" s="13" t="n">
        <f aca="false">IF(G132&gt;0,G132*(1+$C$22),IF(A133=$C$21,$C$20,0))</f>
        <v>2222</v>
      </c>
      <c r="H133" s="13" t="n">
        <f aca="false">H132*(1+$C$26)</f>
        <v>36217.119849689</v>
      </c>
      <c r="I133" s="13" t="n">
        <f aca="false">MIN(((C133+D133+E133+F133+G133)*$C$28*POWER((1+$C$29),A132)),($C$30*$C$28)*12*$C$34*POWER((1+$C$31),A132))</f>
        <v>0</v>
      </c>
      <c r="J133" s="18" t="n">
        <f aca="false">MAX((MAX((C133-(801*$C$34)),0))+(D133*$C$8)+(E133*$C$13)+(F133*$C$18)+(G133*$C$23)-H133-I133-O132,0)</f>
        <v>0</v>
      </c>
      <c r="K133" s="23" t="n">
        <f aca="false">IF($C$34=1,MAX(ROUNDDOWN(IF($J133&lt;=$C$192,(((($J133-$C$191)/10000)*$D$192)+$E$192)*(($J133-$C$191)/10000),IF($J133&lt;=$C$193,(((($J133-$C$192)/10000)*$D$193)+$E$193)*(($J133-$C$192)/10000)+$F$193,IF($J133&lt;=$C$194,$J133*0.42-$E$194,$J133*0.45-$E$195))),0),0),0)</f>
        <v>0</v>
      </c>
      <c r="L133" s="23" t="n">
        <f aca="false">IF($C$34=2,MAX(ROUNDDOWN(IF(($J133/2)&lt;=$C$192,((((($J133/2)-$C$191)/10000)*$D$192)+$E$192)*((($J133/2)-$C$191)/10000),IF(($J133/2)&lt;=$C$193,((((($J133/2)-$C$192)/10000)*$D$193)+$E$193)*((($J133/2)-$C$192)/10000)+$F$193,IF(($J133/2)&lt;=$C$194,($J133/2)*0.42-$E$194,($J133/2)*0.45-$E$195))),0),0),0)*$C$34</f>
        <v>0</v>
      </c>
      <c r="M133" s="13" t="n">
        <f aca="false">K133+L133</f>
        <v>0</v>
      </c>
      <c r="N133" s="13" t="n">
        <f aca="false">IF($B$34=2,IF(M133&gt;1944,M133*0.055,0),IF(M133&gt;972,M133*0.055,0))</f>
        <v>0</v>
      </c>
      <c r="O133" s="13" t="n">
        <f aca="false">M133*$C$33</f>
        <v>0</v>
      </c>
      <c r="P133" s="13" t="n">
        <f aca="false">P132*(1+$C$37)</f>
        <v>152129.513365636</v>
      </c>
      <c r="Q133" s="13" t="n">
        <f aca="false">B133+C133+D133+E133+F133+G133-H133-I133-M133-N133-O133-P133</f>
        <v>-2224528.93540571</v>
      </c>
      <c r="R133" s="13"/>
      <c r="S133" s="13"/>
      <c r="T133" s="13"/>
      <c r="U133" s="13"/>
      <c r="V133" s="13"/>
      <c r="W133" s="13"/>
      <c r="X133" s="13"/>
    </row>
    <row r="134" customFormat="false" ht="12.8" hidden="false" customHeight="false" outlineLevel="0" collapsed="false">
      <c r="A134" s="17" t="n">
        <v>45</v>
      </c>
      <c r="B134" s="13" t="n">
        <f aca="false">Q133</f>
        <v>-2224528.93540571</v>
      </c>
      <c r="C134" s="13" t="n">
        <f aca="false">IF((B134-(P134/2))*$C$3&gt;0,(B134-(P134/2))*$C$3,0)</f>
        <v>0</v>
      </c>
      <c r="D134" s="13" t="n">
        <f aca="false">IF(D133&gt;0,D133*(1+$C$7),IF(A134=$C$6,$C$5,0))</f>
        <v>2767.26513805992</v>
      </c>
      <c r="E134" s="13" t="n">
        <f aca="false">IF(E133&gt;0,E133*(1+$C$12),IF(A134=$C$11,$C$10,0))</f>
        <v>1179.52404898146</v>
      </c>
      <c r="F134" s="13" t="n">
        <f aca="false">IF(F133&gt;0,F133*(1+$C$17),IF(A134=$C$16,$C$15,0))</f>
        <v>777</v>
      </c>
      <c r="G134" s="13" t="n">
        <f aca="false">IF(G133&gt;0,G133*(1+$C$22),IF(A134=$C$21,$C$20,0))</f>
        <v>2222</v>
      </c>
      <c r="H134" s="13" t="n">
        <f aca="false">H133*(1+$C$26)</f>
        <v>38027.9758421734</v>
      </c>
      <c r="I134" s="13" t="n">
        <f aca="false">MIN(((C134+D134+E134+F134+G134)*$C$28*POWER((1+$C$29),A133)),($C$30*$C$28)*12*$C$34*POWER((1+$C$31),A133))</f>
        <v>0</v>
      </c>
      <c r="J134" s="18" t="n">
        <f aca="false">MAX((MAX((C134-(801*$C$34)),0))+(D134*$C$8)+(E134*$C$13)+(F134*$C$18)+(G134*$C$23)-H134-I134-O133,0)</f>
        <v>0</v>
      </c>
      <c r="K134" s="23" t="n">
        <f aca="false">IF($C$34=1,MAX(ROUNDDOWN(IF($J134&lt;=$C$192,(((($J134-$C$191)/10000)*$D$192)+$E$192)*(($J134-$C$191)/10000),IF($J134&lt;=$C$193,(((($J134-$C$192)/10000)*$D$193)+$E$193)*(($J134-$C$192)/10000)+$F$193,IF($J134&lt;=$C$194,$J134*0.42-$E$194,$J134*0.45-$E$195))),0),0),0)</f>
        <v>0</v>
      </c>
      <c r="L134" s="23" t="n">
        <f aca="false">IF($C$34=2,MAX(ROUNDDOWN(IF(($J134/2)&lt;=$C$192,((((($J134/2)-$C$191)/10000)*$D$192)+$E$192)*((($J134/2)-$C$191)/10000),IF(($J134/2)&lt;=$C$193,((((($J134/2)-$C$192)/10000)*$D$193)+$E$193)*((($J134/2)-$C$192)/10000)+$F$193,IF(($J134/2)&lt;=$C$194,($J134/2)*0.42-$E$194,($J134/2)*0.45-$E$195))),0),0),0)*$C$34</f>
        <v>0</v>
      </c>
      <c r="M134" s="13" t="n">
        <f aca="false">K134+L134</f>
        <v>0</v>
      </c>
      <c r="N134" s="13" t="n">
        <f aca="false">IF($B$34=2,IF(M134&gt;1944,M134*0.055,0),IF(M134&gt;972,M134*0.055,0))</f>
        <v>0</v>
      </c>
      <c r="O134" s="13" t="n">
        <f aca="false">M134*$C$33</f>
        <v>0</v>
      </c>
      <c r="P134" s="13" t="n">
        <f aca="false">P133*(1+$C$37)</f>
        <v>157454.046333433</v>
      </c>
      <c r="Q134" s="13" t="n">
        <f aca="false">B134+C134+D134+E134+F134+G134-H134-I134-M134-N134-O134-P134</f>
        <v>-2413065.16839427</v>
      </c>
      <c r="R134" s="13"/>
      <c r="S134" s="13"/>
      <c r="T134" s="13"/>
      <c r="U134" s="13"/>
      <c r="V134" s="13"/>
      <c r="W134" s="13"/>
      <c r="X134" s="13"/>
    </row>
    <row r="135" customFormat="false" ht="13.2" hidden="false" customHeight="false" outlineLevel="0" collapsed="false">
      <c r="A135" s="17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</row>
    <row r="136" customFormat="false" ht="13.2" hidden="false" customHeight="false" outlineLevel="0" collapsed="false">
      <c r="A136" s="17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</row>
    <row r="137" customFormat="false" ht="13.2" hidden="false" customHeight="false" outlineLevel="0" collapsed="false">
      <c r="A137" s="10" t="s">
        <v>18</v>
      </c>
      <c r="B137" s="20" t="s">
        <v>35</v>
      </c>
      <c r="C137" s="20"/>
      <c r="D137" s="21" t="s">
        <v>36</v>
      </c>
      <c r="E137" s="21"/>
      <c r="F137" s="10"/>
      <c r="G137" s="16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</row>
    <row r="138" customFormat="false" ht="13.2" hidden="false" customHeight="false" outlineLevel="0" collapsed="false">
      <c r="A138" s="17" t="n">
        <v>1</v>
      </c>
      <c r="B138" s="13" t="n">
        <f aca="false">Q42</f>
        <v>991274.7005</v>
      </c>
      <c r="C138" s="13" t="n">
        <f aca="false">Q90</f>
        <v>997376.8624</v>
      </c>
      <c r="D138" s="13" t="n">
        <f aca="false">B138-B2</f>
        <v>-8724.29950000008</v>
      </c>
      <c r="E138" s="13" t="n">
        <f aca="false">C138-C2</f>
        <v>-2622.13760000002</v>
      </c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</row>
    <row r="139" customFormat="false" ht="13.2" hidden="false" customHeight="false" outlineLevel="0" collapsed="false">
      <c r="A139" s="17" t="n">
        <v>2</v>
      </c>
      <c r="B139" s="13" t="n">
        <f aca="false">Q43</f>
        <v>981424.76465275</v>
      </c>
      <c r="C139" s="13" t="n">
        <f aca="false">Q91</f>
        <v>993321.30917856</v>
      </c>
      <c r="D139" s="13" t="n">
        <f aca="false">B139-B138</f>
        <v>-9849.93584725005</v>
      </c>
      <c r="E139" s="13" t="n">
        <f aca="false">C139-C138</f>
        <v>-4055.55322143994</v>
      </c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</row>
    <row r="140" customFormat="false" ht="13.2" hidden="false" customHeight="false" outlineLevel="0" collapsed="false">
      <c r="A140" s="17" t="n">
        <v>3</v>
      </c>
      <c r="B140" s="13" t="n">
        <f aca="false">Q44</f>
        <v>970032.720680353</v>
      </c>
      <c r="C140" s="13" t="n">
        <f aca="false">Q92</f>
        <v>987740.621162168</v>
      </c>
      <c r="D140" s="13" t="n">
        <f aca="false">B140-B139</f>
        <v>-11392.0439723973</v>
      </c>
      <c r="E140" s="13" t="n">
        <f aca="false">C140-C139</f>
        <v>-5580.68801639194</v>
      </c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</row>
    <row r="141" customFormat="false" ht="13.2" hidden="false" customHeight="false" outlineLevel="0" collapsed="false">
      <c r="A141" s="17" t="n">
        <v>4</v>
      </c>
      <c r="B141" s="13" t="n">
        <f aca="false">Q45</f>
        <v>957073.037807618</v>
      </c>
      <c r="C141" s="13" t="n">
        <f aca="false">Q93</f>
        <v>980540.097761311</v>
      </c>
      <c r="D141" s="13" t="n">
        <f aca="false">B141-B140</f>
        <v>-12959.682872735</v>
      </c>
      <c r="E141" s="13" t="n">
        <f aca="false">C141-C140</f>
        <v>-7200.523400857</v>
      </c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</row>
    <row r="142" customFormat="false" ht="13.2" hidden="false" customHeight="false" outlineLevel="0" collapsed="false">
      <c r="A142" s="17" t="n">
        <v>5</v>
      </c>
      <c r="B142" s="13" t="n">
        <f aca="false">Q46</f>
        <v>942492.279687013</v>
      </c>
      <c r="C142" s="13" t="n">
        <f aca="false">Q94</f>
        <v>972135.093661808</v>
      </c>
      <c r="D142" s="13" t="n">
        <f aca="false">B142-B141</f>
        <v>-14580.7581206049</v>
      </c>
      <c r="E142" s="13" t="n">
        <f aca="false">C142-C141</f>
        <v>-8405.00409950339</v>
      </c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</row>
    <row r="143" customFormat="false" ht="13.2" hidden="false" customHeight="false" outlineLevel="0" collapsed="false">
      <c r="A143" s="17" t="n">
        <v>6</v>
      </c>
      <c r="B143" s="13" t="n">
        <f aca="false">Q47</f>
        <v>926210.487814474</v>
      </c>
      <c r="C143" s="13" t="n">
        <f aca="false">Q95</f>
        <v>961920.116095886</v>
      </c>
      <c r="D143" s="13" t="n">
        <f aca="false">B143-B142</f>
        <v>-16281.7918725386</v>
      </c>
      <c r="E143" s="13" t="n">
        <f aca="false">C143-C142</f>
        <v>-10214.9775659218</v>
      </c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</row>
    <row r="144" customFormat="false" ht="13.2" hidden="false" customHeight="false" outlineLevel="0" collapsed="false">
      <c r="A144" s="17" t="n">
        <v>7</v>
      </c>
      <c r="B144" s="13" t="n">
        <f aca="false">Q48</f>
        <v>908143.630302273</v>
      </c>
      <c r="C144" s="13" t="n">
        <f aca="false">Q96</f>
        <v>949784.26164819</v>
      </c>
      <c r="D144" s="13" t="n">
        <f aca="false">B144-B143</f>
        <v>-18066.8575122008</v>
      </c>
      <c r="E144" s="13" t="n">
        <f aca="false">C144-C143</f>
        <v>-12135.8544476962</v>
      </c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</row>
    <row r="145" customFormat="false" ht="13.2" hidden="false" customHeight="false" outlineLevel="0" collapsed="false">
      <c r="A145" s="17" t="n">
        <v>8</v>
      </c>
      <c r="B145" s="13" t="n">
        <f aca="false">Q49</f>
        <v>888203.431703044</v>
      </c>
      <c r="C145" s="13" t="n">
        <f aca="false">Q97</f>
        <v>935609.284931753</v>
      </c>
      <c r="D145" s="13" t="n">
        <f aca="false">B145-B144</f>
        <v>-19940.1985992291</v>
      </c>
      <c r="E145" s="13" t="n">
        <f aca="false">C145-C144</f>
        <v>-14174.9767164366</v>
      </c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</row>
    <row r="146" customFormat="false" ht="13.2" hidden="false" customHeight="false" outlineLevel="0" collapsed="false">
      <c r="A146" s="17" t="n">
        <v>9</v>
      </c>
      <c r="B146" s="13" t="n">
        <f aca="false">Q50</f>
        <v>866297.197327231</v>
      </c>
      <c r="C146" s="13" t="n">
        <f aca="false">Q98</f>
        <v>919272.342842656</v>
      </c>
      <c r="D146" s="13" t="n">
        <f aca="false">B146-B145</f>
        <v>-21906.2343758134</v>
      </c>
      <c r="E146" s="13" t="n">
        <f aca="false">C146-C145</f>
        <v>-16336.9420890971</v>
      </c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</row>
    <row r="147" customFormat="false" ht="13.2" hidden="false" customHeight="false" outlineLevel="0" collapsed="false">
      <c r="A147" s="17" t="n">
        <v>10</v>
      </c>
      <c r="B147" s="13" t="n">
        <f aca="false">Q51</f>
        <v>842327.631962728</v>
      </c>
      <c r="C147" s="13" t="n">
        <f aca="false">Q99</f>
        <v>902143.96183647</v>
      </c>
      <c r="D147" s="13" t="n">
        <f aca="false">B147-B146</f>
        <v>-23969.5653645028</v>
      </c>
      <c r="E147" s="13" t="n">
        <f aca="false">C147-C146</f>
        <v>-17128.3810061865</v>
      </c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</row>
    <row r="148" customFormat="false" ht="13.2" hidden="false" customHeight="false" outlineLevel="0" collapsed="false">
      <c r="A148" s="17" t="n">
        <v>11</v>
      </c>
      <c r="B148" s="13" t="n">
        <f aca="false">Q52</f>
        <v>818401.420149695</v>
      </c>
      <c r="C148" s="13" t="n">
        <f aca="false">Q100</f>
        <v>882637.275969531</v>
      </c>
      <c r="D148" s="13" t="n">
        <f aca="false">B148-B147</f>
        <v>-23926.2118130326</v>
      </c>
      <c r="E148" s="13" t="n">
        <f aca="false">C148-C147</f>
        <v>-19506.6858669382</v>
      </c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</row>
    <row r="149" customFormat="false" ht="13.2" hidden="false" customHeight="false" outlineLevel="0" collapsed="false">
      <c r="A149" s="17" t="n">
        <v>12</v>
      </c>
      <c r="B149" s="13" t="n">
        <f aca="false">Q53</f>
        <v>792335.787791976</v>
      </c>
      <c r="C149" s="13" t="n">
        <f aca="false">Q101</f>
        <v>860606.236961042</v>
      </c>
      <c r="D149" s="13" t="n">
        <f aca="false">B149-B148</f>
        <v>-26065.6323577189</v>
      </c>
      <c r="E149" s="13" t="n">
        <f aca="false">C149-C148</f>
        <v>-22031.0390084897</v>
      </c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</row>
    <row r="150" customFormat="false" ht="13.2" hidden="false" customHeight="false" outlineLevel="0" collapsed="false">
      <c r="A150" s="17" t="n">
        <v>13</v>
      </c>
      <c r="B150" s="13" t="n">
        <f aca="false">Q54</f>
        <v>763987.286987376</v>
      </c>
      <c r="C150" s="13" t="n">
        <f aca="false">Q102</f>
        <v>835898.545460601</v>
      </c>
      <c r="D150" s="13" t="n">
        <f aca="false">B150-B149</f>
        <v>-28348.5008046004</v>
      </c>
      <c r="E150" s="13" t="n">
        <f aca="false">C150-C149</f>
        <v>-24707.6915004404</v>
      </c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</row>
    <row r="151" customFormat="false" ht="13.2" hidden="false" customHeight="false" outlineLevel="0" collapsed="false">
      <c r="A151" s="17" t="n">
        <v>14</v>
      </c>
      <c r="B151" s="13" t="n">
        <f aca="false">Q55</f>
        <v>733243.44066111</v>
      </c>
      <c r="C151" s="13" t="n">
        <f aca="false">Q103</f>
        <v>808349.982962157</v>
      </c>
      <c r="D151" s="13" t="n">
        <f aca="false">B151-B150</f>
        <v>-30743.8463262657</v>
      </c>
      <c r="E151" s="13" t="n">
        <f aca="false">C151-C150</f>
        <v>-27548.5624984443</v>
      </c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</row>
    <row r="152" customFormat="false" ht="13.2" hidden="false" customHeight="false" outlineLevel="0" collapsed="false">
      <c r="A152" s="17" t="n">
        <v>15</v>
      </c>
      <c r="B152" s="13" t="n">
        <f aca="false">Q56</f>
        <v>699982.924279428</v>
      </c>
      <c r="C152" s="13" t="n">
        <f aca="false">Q104</f>
        <v>777786.927364709</v>
      </c>
      <c r="D152" s="13" t="n">
        <f aca="false">B152-B151</f>
        <v>-33260.5163816826</v>
      </c>
      <c r="E152" s="13" t="n">
        <f aca="false">C152-C151</f>
        <v>-30563.0555974474</v>
      </c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</row>
    <row r="153" customFormat="false" ht="13.2" hidden="false" customHeight="false" outlineLevel="0" collapsed="false">
      <c r="A153" s="17" t="n">
        <v>16</v>
      </c>
      <c r="B153" s="13" t="n">
        <f aca="false">Q57</f>
        <v>664078.638349122</v>
      </c>
      <c r="C153" s="13" t="n">
        <f aca="false">Q105</f>
        <v>744023.700337229</v>
      </c>
      <c r="D153" s="13" t="n">
        <f aca="false">B153-B152</f>
        <v>-35904.2859303056</v>
      </c>
      <c r="E153" s="13" t="n">
        <f aca="false">C153-C152</f>
        <v>-33763.2270274808</v>
      </c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</row>
    <row r="154" customFormat="false" ht="13.2" hidden="false" customHeight="false" outlineLevel="0" collapsed="false">
      <c r="A154" s="17" t="n">
        <v>17</v>
      </c>
      <c r="B154" s="13" t="n">
        <f aca="false">Q58</f>
        <v>625396.340552776</v>
      </c>
      <c r="C154" s="13" t="n">
        <f aca="false">Q106</f>
        <v>706861.901814914</v>
      </c>
      <c r="D154" s="13" t="n">
        <f aca="false">B154-B153</f>
        <v>-38682.2977963458</v>
      </c>
      <c r="E154" s="13" t="n">
        <f aca="false">C154-C153</f>
        <v>-37161.7985223146</v>
      </c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</row>
    <row r="155" customFormat="false" ht="13.2" hidden="false" customHeight="false" outlineLevel="0" collapsed="false">
      <c r="A155" s="17" t="n">
        <v>18</v>
      </c>
      <c r="B155" s="13" t="n">
        <f aca="false">Q59</f>
        <v>583793.221721572</v>
      </c>
      <c r="C155" s="13" t="n">
        <f aca="false">Q107</f>
        <v>666089.709641598</v>
      </c>
      <c r="D155" s="13" t="n">
        <f aca="false">B155-B154</f>
        <v>-41603.1188312046</v>
      </c>
      <c r="E155" s="13" t="n">
        <f aca="false">C155-C154</f>
        <v>-40772.1921733163</v>
      </c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</row>
    <row r="156" customFormat="false" ht="13.2" hidden="false" customHeight="false" outlineLevel="0" collapsed="false">
      <c r="A156" s="17" t="n">
        <v>19</v>
      </c>
      <c r="B156" s="13" t="n">
        <f aca="false">Q60</f>
        <v>539118.714249735</v>
      </c>
      <c r="C156" s="13" t="n">
        <f aca="false">Q108</f>
        <v>621479.032587676</v>
      </c>
      <c r="D156" s="13" t="n">
        <f aca="false">B156-B155</f>
        <v>-44674.507471837</v>
      </c>
      <c r="E156" s="13" t="n">
        <f aca="false">C156-C155</f>
        <v>-44610.6770539214</v>
      </c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</row>
    <row r="157" customFormat="false" ht="13.2" hidden="false" customHeight="false" outlineLevel="0" collapsed="false">
      <c r="A157" s="17" t="n">
        <v>20</v>
      </c>
      <c r="B157" s="13" t="n">
        <f aca="false">Q61</f>
        <v>491210.760956002</v>
      </c>
      <c r="C157" s="13" t="n">
        <f aca="false">Q109</f>
        <v>572784.641200661</v>
      </c>
      <c r="D157" s="13" t="n">
        <f aca="false">B157-B156</f>
        <v>-47907.9532937329</v>
      </c>
      <c r="E157" s="13" t="n">
        <f aca="false">C157-C156</f>
        <v>-48694.3913870151</v>
      </c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</row>
    <row r="158" customFormat="false" ht="13.2" hidden="false" customHeight="false" outlineLevel="0" collapsed="false">
      <c r="A158" s="17" t="n">
        <v>21</v>
      </c>
      <c r="B158" s="13" t="n">
        <f aca="false">Q62</f>
        <v>439899.942475234</v>
      </c>
      <c r="C158" s="13" t="n">
        <f aca="false">Q110</f>
        <v>519744.309061225</v>
      </c>
      <c r="D158" s="13" t="n">
        <f aca="false">B158-B157</f>
        <v>-51310.8184807681</v>
      </c>
      <c r="E158" s="13" t="n">
        <f aca="false">C158-C157</f>
        <v>-53040.3321394363</v>
      </c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</row>
    <row r="159" customFormat="false" ht="13.2" hidden="false" customHeight="false" outlineLevel="0" collapsed="false">
      <c r="A159" s="17" t="n">
        <v>22</v>
      </c>
      <c r="B159" s="13" t="n">
        <f aca="false">Q63</f>
        <v>388135.428488267</v>
      </c>
      <c r="C159" s="13" t="n">
        <f aca="false">Q111</f>
        <v>462117.384053291</v>
      </c>
      <c r="D159" s="13" t="n">
        <f aca="false">B159-B158</f>
        <v>-51764.5139869672</v>
      </c>
      <c r="E159" s="13" t="n">
        <f aca="false">C159-C158</f>
        <v>-57626.9250079335</v>
      </c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</row>
    <row r="160" customFormat="false" ht="13.2" hidden="false" customHeight="false" outlineLevel="0" collapsed="false">
      <c r="A160" s="17" t="n">
        <v>23</v>
      </c>
      <c r="B160" s="13" t="n">
        <f aca="false">Q64</f>
        <v>332834.06137241</v>
      </c>
      <c r="C160" s="13" t="n">
        <f aca="false">Q112</f>
        <v>399408.6556763</v>
      </c>
      <c r="D160" s="13" t="n">
        <f aca="false">B160-B159</f>
        <v>-55301.3671158564</v>
      </c>
      <c r="E160" s="13" t="n">
        <f aca="false">C160-C159</f>
        <v>-62708.7283769919</v>
      </c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</row>
    <row r="161" customFormat="false" ht="13.2" hidden="false" customHeight="false" outlineLevel="0" collapsed="false">
      <c r="A161" s="17" t="n">
        <v>24</v>
      </c>
      <c r="B161" s="13" t="n">
        <f aca="false">Q65</f>
        <v>273612.270551731</v>
      </c>
      <c r="C161" s="13" t="n">
        <f aca="false">Q113</f>
        <v>330831.23026789</v>
      </c>
      <c r="D161" s="13" t="n">
        <f aca="false">B161-B160</f>
        <v>-59221.7908206796</v>
      </c>
      <c r="E161" s="13" t="n">
        <f aca="false">C161-C160</f>
        <v>-68577.4254084093</v>
      </c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</row>
    <row r="162" customFormat="false" ht="13.2" hidden="false" customHeight="false" outlineLevel="0" collapsed="false">
      <c r="A162" s="17" t="n">
        <v>25</v>
      </c>
      <c r="B162" s="13" t="n">
        <f aca="false">Q66</f>
        <v>209951.322656691</v>
      </c>
      <c r="C162" s="13" t="n">
        <f aca="false">Q114</f>
        <v>255803.600800168</v>
      </c>
      <c r="D162" s="13" t="n">
        <f aca="false">B162-B161</f>
        <v>-63660.9478950395</v>
      </c>
      <c r="E162" s="13" t="n">
        <f aca="false">C162-C161</f>
        <v>-75027.6294677224</v>
      </c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</row>
    <row r="163" customFormat="false" ht="13.2" hidden="false" customHeight="false" outlineLevel="0" collapsed="false">
      <c r="A163" s="17" t="n">
        <v>26</v>
      </c>
      <c r="B163" s="13" t="n">
        <f aca="false">Q67</f>
        <v>141306.89485567</v>
      </c>
      <c r="C163" s="13" t="n">
        <f aca="false">Q115</f>
        <v>173909.579187942</v>
      </c>
      <c r="D163" s="13" t="n">
        <f aca="false">B163-B162</f>
        <v>-68644.4278010212</v>
      </c>
      <c r="E163" s="13" t="n">
        <f aca="false">C163-C162</f>
        <v>-81894.0216122257</v>
      </c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</row>
    <row r="164" customFormat="false" ht="13.2" hidden="false" customHeight="false" outlineLevel="0" collapsed="false">
      <c r="A164" s="17" t="n">
        <v>27</v>
      </c>
      <c r="B164" s="13" t="n">
        <f aca="false">Q68</f>
        <v>67417.7827033429</v>
      </c>
      <c r="C164" s="13" t="n">
        <f aca="false">Q116</f>
        <v>84709.4418906667</v>
      </c>
      <c r="D164" s="13" t="n">
        <f aca="false">B164-B163</f>
        <v>-73889.1121523269</v>
      </c>
      <c r="E164" s="13" t="n">
        <f aca="false">C164-C163</f>
        <v>-89200.1372972755</v>
      </c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</row>
    <row r="165" customFormat="false" ht="13.2" hidden="false" customHeight="false" outlineLevel="0" collapsed="false">
      <c r="A165" s="17" t="n">
        <v>28</v>
      </c>
      <c r="B165" s="13" t="n">
        <f aca="false">Q69</f>
        <v>-11988.1329309453</v>
      </c>
      <c r="C165" s="13" t="n">
        <f aca="false">Q117</f>
        <v>-12261.3176492493</v>
      </c>
      <c r="D165" s="13" t="n">
        <f aca="false">B165-B164</f>
        <v>-79405.9156342883</v>
      </c>
      <c r="E165" s="13" t="n">
        <f aca="false">C165-C164</f>
        <v>-96970.759539916</v>
      </c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</row>
    <row r="166" customFormat="false" ht="13.2" hidden="false" customHeight="false" outlineLevel="0" collapsed="false">
      <c r="A166" s="17" t="n">
        <v>29</v>
      </c>
      <c r="B166" s="13" t="n">
        <f aca="false">Q70</f>
        <v>-95000.159894725</v>
      </c>
      <c r="C166" s="13" t="n">
        <f aca="false">Q118</f>
        <v>-114933.033945088</v>
      </c>
      <c r="D166" s="13" t="n">
        <f aca="false">B166-B165</f>
        <v>-83012.0269637797</v>
      </c>
      <c r="E166" s="13" t="n">
        <f aca="false">C166-C165</f>
        <v>-102671.716295839</v>
      </c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</row>
    <row r="167" customFormat="false" ht="13.2" hidden="false" customHeight="false" outlineLevel="0" collapsed="false">
      <c r="A167" s="17" t="n">
        <v>30</v>
      </c>
      <c r="B167" s="13" t="n">
        <f aca="false">Q71</f>
        <v>-180482.356024313</v>
      </c>
      <c r="C167" s="13" t="n">
        <f aca="false">Q119</f>
        <v>-221641.191627832</v>
      </c>
      <c r="D167" s="13" t="n">
        <f aca="false">B167-B166</f>
        <v>-85482.1961295878</v>
      </c>
      <c r="E167" s="13" t="n">
        <f aca="false">C167-C166</f>
        <v>-106708.157682744</v>
      </c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</row>
    <row r="168" customFormat="false" ht="13.2" hidden="false" customHeight="false" outlineLevel="0" collapsed="false">
      <c r="A168" s="17" t="n">
        <v>31</v>
      </c>
      <c r="B168" s="13" t="n">
        <f aca="false">Q72</f>
        <v>-268507.795274716</v>
      </c>
      <c r="C168" s="13" t="n">
        <f aca="false">Q120</f>
        <v>-332540.515188982</v>
      </c>
      <c r="D168" s="13" t="n">
        <f aca="false">B168-B167</f>
        <v>-88025.4392504036</v>
      </c>
      <c r="E168" s="13" t="n">
        <f aca="false">C168-C167</f>
        <v>-110899.32356115</v>
      </c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</row>
    <row r="169" customFormat="false" ht="13.2" hidden="false" customHeight="false" outlineLevel="0" collapsed="false">
      <c r="A169" s="17" t="n">
        <v>32</v>
      </c>
      <c r="B169" s="13" t="n">
        <f aca="false">Q73</f>
        <v>-359151.849653393</v>
      </c>
      <c r="C169" s="13" t="n">
        <f aca="false">Q121</f>
        <v>-447791.799683026</v>
      </c>
      <c r="D169" s="13" t="n">
        <f aca="false">B169-B168</f>
        <v>-90644.0543786769</v>
      </c>
      <c r="E169" s="13" t="n">
        <f aca="false">C169-C168</f>
        <v>-115251.284494044</v>
      </c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</row>
    <row r="170" customFormat="false" ht="13.2" hidden="false" customHeight="false" outlineLevel="0" collapsed="false">
      <c r="A170" s="17" t="n">
        <v>33</v>
      </c>
      <c r="B170" s="13" t="n">
        <f aca="false">Q74</f>
        <v>-452492.267545579</v>
      </c>
      <c r="C170" s="13" t="n">
        <f aca="false">Q122</f>
        <v>-566451.155871199</v>
      </c>
      <c r="D170" s="13" t="n">
        <f aca="false">B170-B169</f>
        <v>-93340.4178921855</v>
      </c>
      <c r="E170" s="13" t="n">
        <f aca="false">C170-C169</f>
        <v>-118659.356188173</v>
      </c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</row>
    <row r="171" customFormat="false" ht="13.2" hidden="false" customHeight="false" outlineLevel="0" collapsed="false">
      <c r="A171" s="17" t="n">
        <v>34</v>
      </c>
      <c r="B171" s="13" t="n">
        <f aca="false">Q75</f>
        <v>-548609.254934815</v>
      </c>
      <c r="C171" s="13" t="n">
        <f aca="false">Q123</f>
        <v>-689797.71057855</v>
      </c>
      <c r="D171" s="13" t="n">
        <f aca="false">B171-B170</f>
        <v>-96116.9873892365</v>
      </c>
      <c r="E171" s="13" t="n">
        <f aca="false">C171-C170</f>
        <v>-123346.55470735</v>
      </c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</row>
    <row r="172" customFormat="false" ht="13.2" hidden="false" customHeight="false" outlineLevel="0" collapsed="false">
      <c r="A172" s="17" t="n">
        <v>35</v>
      </c>
      <c r="B172" s="13" t="n">
        <f aca="false">Q76</f>
        <v>-647585.55963323</v>
      </c>
      <c r="C172" s="13" t="n">
        <f aca="false">Q124</f>
        <v>-818011.954928435</v>
      </c>
      <c r="D172" s="13" t="n">
        <f aca="false">B172-B171</f>
        <v>-98976.3046984148</v>
      </c>
      <c r="E172" s="13" t="n">
        <f aca="false">C172-C171</f>
        <v>-128214.244349885</v>
      </c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</row>
    <row r="173" customFormat="false" ht="13.2" hidden="false" customHeight="false" outlineLevel="0" collapsed="false">
      <c r="A173" s="17" t="n">
        <v>36</v>
      </c>
      <c r="B173" s="13" t="n">
        <f aca="false">Q77</f>
        <v>-749506.558640868</v>
      </c>
      <c r="C173" s="13" t="n">
        <f aca="false">Q125</f>
        <v>-951281.494099153</v>
      </c>
      <c r="D173" s="13" t="n">
        <f aca="false">B173-B172</f>
        <v>-101920.999007638</v>
      </c>
      <c r="E173" s="13" t="n">
        <f aca="false">C173-C172</f>
        <v>-133269.539170717</v>
      </c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</row>
    <row r="174" customFormat="false" ht="13.2" hidden="false" customHeight="false" outlineLevel="0" collapsed="false">
      <c r="A174" s="17" t="n">
        <v>37</v>
      </c>
      <c r="B174" s="13" t="n">
        <f aca="false">Q78</f>
        <v>-854460.348758356</v>
      </c>
      <c r="C174" s="13" t="n">
        <f aca="false">Q126</f>
        <v>-1089801.33603368</v>
      </c>
      <c r="D174" s="13" t="n">
        <f aca="false">B174-B173</f>
        <v>-104953.790117488</v>
      </c>
      <c r="E174" s="13" t="n">
        <f aca="false">C174-C173</f>
        <v>-138519.841934525</v>
      </c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</row>
    <row r="175" customFormat="false" ht="13.2" hidden="false" customHeight="false" outlineLevel="0" collapsed="false">
      <c r="A175" s="17" t="n">
        <v>38</v>
      </c>
      <c r="B175" s="13" t="n">
        <f aca="false">Q79</f>
        <v>-962537.840582348</v>
      </c>
      <c r="C175" s="13" t="n">
        <f aca="false">Q127</f>
        <v>-1233774.1922395</v>
      </c>
      <c r="D175" s="13" t="n">
        <f aca="false">B175-B174</f>
        <v>-108077.491823992</v>
      </c>
      <c r="E175" s="13" t="n">
        <f aca="false">C175-C174</f>
        <v>-143972.856205828</v>
      </c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</row>
    <row r="176" customFormat="false" ht="13.2" hidden="false" customHeight="false" outlineLevel="0" collapsed="false">
      <c r="A176" s="17" t="n">
        <v>39</v>
      </c>
      <c r="B176" s="13" t="n">
        <f aca="false">Q80</f>
        <v>-1073832.85601861</v>
      </c>
      <c r="C176" s="13" t="n">
        <f aca="false">Q128</f>
        <v>-1383410.79120101</v>
      </c>
      <c r="D176" s="13" t="n">
        <f aca="false">B176-B175</f>
        <v>-111295.015436263</v>
      </c>
      <c r="E176" s="13" t="n">
        <f aca="false">C176-C175</f>
        <v>-149636.598961507</v>
      </c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</row>
    <row r="177" customFormat="false" ht="13.2" hidden="false" customHeight="false" outlineLevel="0" collapsed="false">
      <c r="A177" s="17" t="n">
        <v>40</v>
      </c>
      <c r="B177" s="13" t="n">
        <f aca="false">Q81</f>
        <v>-1188442.22945324</v>
      </c>
      <c r="C177" s="13" t="n">
        <f aca="false">Q129</f>
        <v>-1538930.20495</v>
      </c>
      <c r="D177" s="13" t="n">
        <f aca="false">B177-B176</f>
        <v>-114609.373434628</v>
      </c>
      <c r="E177" s="13" t="n">
        <f aca="false">C177-C176</f>
        <v>-155519.413748984</v>
      </c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</row>
    <row r="178" customFormat="false" ht="13.2" hidden="false" customHeight="false" outlineLevel="0" collapsed="false">
      <c r="A178" s="17" t="n">
        <v>41</v>
      </c>
      <c r="B178" s="13" t="n">
        <f aca="false">Q82</f>
        <v>-1306465.91272836</v>
      </c>
      <c r="C178" s="13" t="n">
        <f aca="false">Q130</f>
        <v>-1700560.18936436</v>
      </c>
      <c r="D178" s="13" t="n">
        <f aca="false">B178-B177</f>
        <v>-118023.683275126</v>
      </c>
      <c r="E178" s="13" t="n">
        <f aca="false">C178-C177</f>
        <v>-161629.984414368</v>
      </c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</row>
    <row r="179" customFormat="false" ht="13.2" hidden="false" customHeight="false" outlineLevel="0" collapsed="false">
      <c r="A179" s="17" t="n">
        <v>42</v>
      </c>
      <c r="B179" s="13" t="n">
        <f aca="false">Q83</f>
        <v>-1428007.08407486</v>
      </c>
      <c r="C179" s="13" t="n">
        <f aca="false">Q131</f>
        <v>-1868537.53879036</v>
      </c>
      <c r="D179" s="13" t="n">
        <f aca="false">B179-B178</f>
        <v>-121541.171346498</v>
      </c>
      <c r="E179" s="13" t="n">
        <f aca="false">C179-C178</f>
        <v>-167977.349425999</v>
      </c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</row>
    <row r="180" customFormat="false" ht="13.2" hidden="false" customHeight="false" outlineLevel="0" collapsed="false">
      <c r="A180" s="17" t="n">
        <v>43</v>
      </c>
      <c r="B180" s="13" t="n">
        <f aca="false">Q84</f>
        <v>-1553172.26116095</v>
      </c>
      <c r="C180" s="13" t="n">
        <f aca="false">Q132</f>
        <v>-2043108.45561033</v>
      </c>
      <c r="D180" s="13" t="n">
        <f aca="false">B180-B179</f>
        <v>-125165.177086085</v>
      </c>
      <c r="E180" s="13" t="n">
        <f aca="false">C180-C179</f>
        <v>-174570.916819963</v>
      </c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</row>
    <row r="181" customFormat="false" ht="13.2" hidden="false" customHeight="false" outlineLevel="0" collapsed="false">
      <c r="A181" s="17" t="n">
        <v>44</v>
      </c>
      <c r="B181" s="13" t="n">
        <f aca="false">Q85</f>
        <v>-1682071.41842222</v>
      </c>
      <c r="C181" s="13" t="n">
        <f aca="false">Q133</f>
        <v>-2224528.93540571</v>
      </c>
      <c r="D181" s="13" t="n">
        <f aca="false">B181-B180</f>
        <v>-128899.157261273</v>
      </c>
      <c r="E181" s="13" t="n">
        <f aca="false">C181-C180</f>
        <v>-181420.479795383</v>
      </c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</row>
    <row r="182" customFormat="false" ht="13.2" hidden="false" customHeight="false" outlineLevel="0" collapsed="false">
      <c r="A182" s="17" t="n">
        <v>45</v>
      </c>
      <c r="B182" s="13" t="n">
        <f aca="false">Q86</f>
        <v>-1814818.1088457</v>
      </c>
      <c r="C182" s="13" t="n">
        <f aca="false">Q134</f>
        <v>-2413065.16839427</v>
      </c>
      <c r="D182" s="13" t="n">
        <f aca="false">B182-B181</f>
        <v>-132746.690423478</v>
      </c>
      <c r="E182" s="13" t="n">
        <f aca="false">C182-C181</f>
        <v>-188536.232988565</v>
      </c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</row>
    <row r="190" customFormat="false" ht="12.8" hidden="false" customHeight="false" outlineLevel="0" collapsed="false">
      <c r="B190" s="2" t="s">
        <v>37</v>
      </c>
      <c r="C190" s="24" t="s">
        <v>38</v>
      </c>
      <c r="D190" s="24" t="s">
        <v>39</v>
      </c>
      <c r="E190" s="24" t="s">
        <v>40</v>
      </c>
      <c r="F190" s="24" t="s">
        <v>41</v>
      </c>
    </row>
    <row r="191" customFormat="false" ht="12.8" hidden="false" customHeight="false" outlineLevel="0" collapsed="false">
      <c r="B191" s="2" t="s">
        <v>42</v>
      </c>
      <c r="C191" s="25" t="n">
        <v>9000</v>
      </c>
      <c r="D191" s="26"/>
      <c r="E191" s="26"/>
    </row>
    <row r="192" customFormat="false" ht="12.8" hidden="false" customHeight="false" outlineLevel="0" collapsed="false">
      <c r="B192" s="2" t="s">
        <v>43</v>
      </c>
      <c r="C192" s="25" t="n">
        <v>13996</v>
      </c>
      <c r="D192" s="26" t="n">
        <v>997.8</v>
      </c>
      <c r="E192" s="26" t="n">
        <v>1400</v>
      </c>
    </row>
    <row r="193" customFormat="false" ht="12.8" hidden="false" customHeight="false" outlineLevel="0" collapsed="false">
      <c r="B193" s="2" t="s">
        <v>44</v>
      </c>
      <c r="C193" s="25" t="n">
        <v>54949</v>
      </c>
      <c r="D193" s="26" t="n">
        <v>220.13</v>
      </c>
      <c r="E193" s="26" t="n">
        <v>2397</v>
      </c>
      <c r="F193" s="26" t="n">
        <v>948.49</v>
      </c>
    </row>
    <row r="194" customFormat="false" ht="12.8" hidden="false" customHeight="false" outlineLevel="0" collapsed="false">
      <c r="B194" s="2" t="s">
        <v>45</v>
      </c>
      <c r="C194" s="25" t="n">
        <v>260532</v>
      </c>
      <c r="D194" s="26"/>
      <c r="E194" s="26" t="n">
        <v>8621.75</v>
      </c>
    </row>
    <row r="195" customFormat="false" ht="12.8" hidden="false" customHeight="false" outlineLevel="0" collapsed="false">
      <c r="B195" s="2" t="s">
        <v>46</v>
      </c>
      <c r="C195" s="25"/>
      <c r="D195" s="26"/>
      <c r="E195" s="26" t="n">
        <v>16437.7</v>
      </c>
    </row>
  </sheetData>
  <mergeCells count="2">
    <mergeCell ref="B137:C137"/>
    <mergeCell ref="D137:E137"/>
  </mergeCells>
  <printOptions headings="false" gridLines="false" gridLinesSet="true" horizontalCentered="false" verticalCentered="false"/>
  <pageMargins left="0.747916666666667" right="0.747916666666667" top="0.590277777777778" bottom="0.590277777777778" header="0.511811023622047" footer="0.511811023622047"/>
  <pageSetup paperSize="9" scale="100" fitToWidth="1" fitToHeight="8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X19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43359375" defaultRowHeight="13.2" zeroHeight="false" outlineLevelRow="0" outlineLevelCol="0"/>
  <cols>
    <col collapsed="false" customWidth="true" hidden="false" outlineLevel="0" max="1" min="1" style="1" width="32.53"/>
    <col collapsed="false" customWidth="true" hidden="false" outlineLevel="0" max="2" min="2" style="2" width="12.69"/>
    <col collapsed="false" customWidth="true" hidden="false" outlineLevel="0" max="3" min="3" style="1" width="12.69"/>
    <col collapsed="false" customWidth="true" hidden="false" outlineLevel="0" max="18" min="18" style="1" width="12.42"/>
  </cols>
  <sheetData>
    <row r="1" customFormat="false" ht="13.2" hidden="false" customHeight="false" outlineLevel="0" collapsed="false">
      <c r="B1" s="3" t="s">
        <v>0</v>
      </c>
      <c r="C1" s="3" t="s">
        <v>1</v>
      </c>
    </row>
    <row r="2" customFormat="false" ht="14.65" hidden="false" customHeight="false" outlineLevel="0" collapsed="false">
      <c r="A2" s="1" t="s">
        <v>2</v>
      </c>
      <c r="B2" s="4" t="n">
        <v>999999</v>
      </c>
      <c r="C2" s="4" t="n">
        <v>999999</v>
      </c>
    </row>
    <row r="3" customFormat="false" ht="14.65" hidden="false" customHeight="false" outlineLevel="0" collapsed="false">
      <c r="A3" s="1" t="s">
        <v>3</v>
      </c>
      <c r="B3" s="5" t="n">
        <v>0.0555</v>
      </c>
      <c r="C3" s="5" t="n">
        <v>0.0444</v>
      </c>
    </row>
    <row r="4" customFormat="false" ht="4.5" hidden="false" customHeight="true" outlineLevel="0" collapsed="false">
      <c r="B4" s="6"/>
      <c r="C4" s="6"/>
    </row>
    <row r="5" customFormat="false" ht="14.65" hidden="false" customHeight="false" outlineLevel="0" collapsed="false">
      <c r="A5" s="1" t="s">
        <v>4</v>
      </c>
      <c r="B5" s="4" t="n">
        <v>3333</v>
      </c>
      <c r="C5" s="4" t="n">
        <v>2222</v>
      </c>
    </row>
    <row r="6" customFormat="false" ht="14.65" hidden="false" customHeight="false" outlineLevel="0" collapsed="false">
      <c r="A6" s="1" t="s">
        <v>5</v>
      </c>
      <c r="B6" s="7" t="n">
        <v>11</v>
      </c>
      <c r="C6" s="7" t="n">
        <v>1</v>
      </c>
    </row>
    <row r="7" customFormat="false" ht="14.65" hidden="false" customHeight="false" outlineLevel="0" collapsed="false">
      <c r="A7" s="1" t="s">
        <v>6</v>
      </c>
      <c r="B7" s="5" t="n">
        <v>0.01</v>
      </c>
      <c r="C7" s="5" t="n">
        <v>0.005</v>
      </c>
    </row>
    <row r="8" customFormat="false" ht="14.65" hidden="false" customHeight="false" outlineLevel="0" collapsed="false">
      <c r="A8" s="1" t="s">
        <v>7</v>
      </c>
      <c r="B8" s="5" t="n">
        <v>1</v>
      </c>
      <c r="C8" s="5" t="n">
        <v>1</v>
      </c>
    </row>
    <row r="9" customFormat="false" ht="4.5" hidden="false" customHeight="true" outlineLevel="0" collapsed="false">
      <c r="B9" s="6"/>
      <c r="C9" s="6"/>
    </row>
    <row r="10" customFormat="false" ht="14.65" hidden="false" customHeight="false" outlineLevel="0" collapsed="false">
      <c r="A10" s="1" t="s">
        <v>8</v>
      </c>
      <c r="B10" s="4" t="n">
        <v>4444</v>
      </c>
      <c r="C10" s="4" t="n">
        <v>1111</v>
      </c>
    </row>
    <row r="11" customFormat="false" ht="14.65" hidden="false" customHeight="false" outlineLevel="0" collapsed="false">
      <c r="A11" s="1" t="s">
        <v>5</v>
      </c>
      <c r="B11" s="7" t="n">
        <v>22</v>
      </c>
      <c r="C11" s="7" t="n">
        <v>33</v>
      </c>
    </row>
    <row r="12" customFormat="false" ht="14.65" hidden="false" customHeight="false" outlineLevel="0" collapsed="false">
      <c r="A12" s="1" t="s">
        <v>6</v>
      </c>
      <c r="B12" s="5" t="n">
        <v>0.01</v>
      </c>
      <c r="C12" s="5" t="n">
        <v>0.005</v>
      </c>
    </row>
    <row r="13" customFormat="false" ht="14.65" hidden="false" customHeight="false" outlineLevel="0" collapsed="false">
      <c r="A13" s="1" t="s">
        <v>7</v>
      </c>
      <c r="B13" s="5" t="n">
        <v>1</v>
      </c>
      <c r="C13" s="5" t="n">
        <v>1</v>
      </c>
    </row>
    <row r="14" customFormat="false" ht="4.5" hidden="false" customHeight="true" outlineLevel="0" collapsed="false">
      <c r="B14" s="6"/>
      <c r="C14" s="6"/>
    </row>
    <row r="15" customFormat="false" ht="14.65" hidden="false" customHeight="false" outlineLevel="0" collapsed="false">
      <c r="A15" s="1" t="s">
        <v>9</v>
      </c>
      <c r="B15" s="8" t="n">
        <v>1111</v>
      </c>
      <c r="C15" s="8" t="n">
        <v>777</v>
      </c>
    </row>
    <row r="16" customFormat="false" ht="14.65" hidden="false" customHeight="false" outlineLevel="0" collapsed="false">
      <c r="A16" s="1" t="s">
        <v>5</v>
      </c>
      <c r="B16" s="7" t="n">
        <v>22</v>
      </c>
      <c r="C16" s="7" t="n">
        <v>5</v>
      </c>
    </row>
    <row r="17" customFormat="false" ht="14.65" hidden="false" customHeight="false" outlineLevel="0" collapsed="false">
      <c r="A17" s="9" t="s">
        <v>6</v>
      </c>
      <c r="B17" s="5" t="n">
        <v>0</v>
      </c>
      <c r="C17" s="5" t="n">
        <v>0</v>
      </c>
    </row>
    <row r="18" customFormat="false" ht="14.65" hidden="false" customHeight="false" outlineLevel="0" collapsed="false">
      <c r="A18" s="9" t="s">
        <v>7</v>
      </c>
      <c r="B18" s="5" t="n">
        <v>1</v>
      </c>
      <c r="C18" s="5" t="n">
        <v>0.91</v>
      </c>
    </row>
    <row r="19" customFormat="false" ht="4.5" hidden="false" customHeight="true" outlineLevel="0" collapsed="false">
      <c r="B19" s="6"/>
      <c r="C19" s="6"/>
    </row>
    <row r="20" customFormat="false" ht="14.65" hidden="false" customHeight="false" outlineLevel="0" collapsed="false">
      <c r="A20" s="1" t="s">
        <v>10</v>
      </c>
      <c r="B20" s="8" t="n">
        <v>999</v>
      </c>
      <c r="C20" s="8" t="n">
        <v>2222</v>
      </c>
    </row>
    <row r="21" customFormat="false" ht="14.65" hidden="false" customHeight="false" outlineLevel="0" collapsed="false">
      <c r="A21" s="1" t="s">
        <v>5</v>
      </c>
      <c r="B21" s="7" t="n">
        <v>11</v>
      </c>
      <c r="C21" s="7" t="n">
        <v>10</v>
      </c>
    </row>
    <row r="22" customFormat="false" ht="14.65" hidden="false" customHeight="false" outlineLevel="0" collapsed="false">
      <c r="A22" s="9" t="s">
        <v>6</v>
      </c>
      <c r="B22" s="5" t="n">
        <v>0</v>
      </c>
      <c r="C22" s="5" t="n">
        <v>0</v>
      </c>
    </row>
    <row r="23" customFormat="false" ht="14.65" hidden="false" customHeight="false" outlineLevel="0" collapsed="false">
      <c r="A23" s="9" t="s">
        <v>7</v>
      </c>
      <c r="B23" s="5" t="n">
        <v>1</v>
      </c>
      <c r="C23" s="5" t="n">
        <v>0.91</v>
      </c>
    </row>
    <row r="24" customFormat="false" ht="4.5" hidden="false" customHeight="true" outlineLevel="0" collapsed="false">
      <c r="B24" s="6"/>
      <c r="C24" s="6"/>
    </row>
    <row r="25" customFormat="false" ht="14.65" hidden="false" customHeight="false" outlineLevel="0" collapsed="false">
      <c r="A25" s="1" t="s">
        <v>11</v>
      </c>
      <c r="B25" s="4" t="n">
        <v>3333</v>
      </c>
      <c r="C25" s="4" t="n">
        <v>4444</v>
      </c>
    </row>
    <row r="26" customFormat="false" ht="14.65" hidden="false" customHeight="false" outlineLevel="0" collapsed="false">
      <c r="A26" s="1" t="s">
        <v>6</v>
      </c>
      <c r="B26" s="5" t="n">
        <v>0.045</v>
      </c>
      <c r="C26" s="5" t="n">
        <v>0.05</v>
      </c>
    </row>
    <row r="27" customFormat="false" ht="4.5" hidden="false" customHeight="true" outlineLevel="0" collapsed="false">
      <c r="B27" s="6"/>
      <c r="C27" s="6"/>
    </row>
    <row r="28" customFormat="false" ht="12.8" hidden="false" customHeight="false" outlineLevel="0" collapsed="false">
      <c r="A28" s="1" t="s">
        <v>12</v>
      </c>
      <c r="B28" s="5" t="n">
        <f aca="false">14.6%+0.7%+3.05%</f>
        <v>0.1835</v>
      </c>
      <c r="C28" s="5" t="n">
        <v>0</v>
      </c>
      <c r="D28" s="6"/>
      <c r="E28" s="6"/>
      <c r="F28" s="6"/>
      <c r="G28" s="6"/>
    </row>
    <row r="29" customFormat="false" ht="14.65" hidden="false" customHeight="false" outlineLevel="0" collapsed="false">
      <c r="A29" s="1" t="s">
        <v>6</v>
      </c>
      <c r="B29" s="5" t="n">
        <v>0.01</v>
      </c>
      <c r="C29" s="5" t="n">
        <v>0</v>
      </c>
    </row>
    <row r="30" customFormat="false" ht="14.65" hidden="false" customHeight="false" outlineLevel="0" collapsed="false">
      <c r="A30" s="1" t="s">
        <v>13</v>
      </c>
      <c r="B30" s="4" t="n">
        <v>4537.5</v>
      </c>
      <c r="C30" s="4" t="n">
        <v>4537.5</v>
      </c>
    </row>
    <row r="31" customFormat="false" ht="14.65" hidden="false" customHeight="false" outlineLevel="0" collapsed="false">
      <c r="A31" s="1" t="s">
        <v>6</v>
      </c>
      <c r="B31" s="5" t="n">
        <v>0.01</v>
      </c>
      <c r="C31" s="5" t="n">
        <v>0.01</v>
      </c>
    </row>
    <row r="32" customFormat="false" ht="4.5" hidden="false" customHeight="true" outlineLevel="0" collapsed="false">
      <c r="B32" s="6"/>
      <c r="C32" s="6"/>
    </row>
    <row r="33" customFormat="false" ht="14.65" hidden="false" customHeight="false" outlineLevel="0" collapsed="false">
      <c r="A33" s="9" t="s">
        <v>14</v>
      </c>
      <c r="B33" s="5" t="n">
        <v>0.09</v>
      </c>
      <c r="C33" s="5" t="n">
        <v>0</v>
      </c>
    </row>
    <row r="34" customFormat="false" ht="14.65" hidden="false" customHeight="false" outlineLevel="0" collapsed="false">
      <c r="A34" s="9" t="s">
        <v>15</v>
      </c>
      <c r="B34" s="7" t="n">
        <v>1</v>
      </c>
      <c r="C34" s="7" t="n">
        <v>1</v>
      </c>
    </row>
    <row r="35" customFormat="false" ht="14.65" hidden="false" customHeight="false" outlineLevel="0" collapsed="false">
      <c r="B35" s="6"/>
      <c r="C35" s="6"/>
    </row>
    <row r="36" customFormat="false" ht="14.65" hidden="false" customHeight="false" outlineLevel="0" collapsed="false">
      <c r="A36" s="10" t="s">
        <v>16</v>
      </c>
      <c r="B36" s="11" t="n">
        <v>3333</v>
      </c>
      <c r="C36" s="11" t="n">
        <v>2888</v>
      </c>
      <c r="D36" s="12" t="n">
        <f aca="false">(B36+C36)/2</f>
        <v>3110.5</v>
      </c>
      <c r="E36" s="12"/>
      <c r="F36" s="12"/>
      <c r="G36" s="12"/>
    </row>
    <row r="37" customFormat="false" ht="14.65" hidden="false" customHeight="false" outlineLevel="0" collapsed="false">
      <c r="A37" s="1" t="s">
        <v>17</v>
      </c>
      <c r="B37" s="5" t="n">
        <v>0.025</v>
      </c>
      <c r="C37" s="5" t="n">
        <v>0.035</v>
      </c>
    </row>
    <row r="38" customFormat="false" ht="13.2" hidden="false" customHeight="false" outlineLevel="0" collapsed="false">
      <c r="B38" s="6"/>
      <c r="C38" s="6"/>
    </row>
    <row r="39" customFormat="false" ht="13.2" hidden="false" customHeight="false" outlineLevel="0" collapsed="false">
      <c r="B39" s="6"/>
      <c r="C39" s="6"/>
      <c r="D39" s="13"/>
      <c r="E39" s="14"/>
    </row>
    <row r="40" customFormat="false" ht="13.2" hidden="false" customHeight="false" outlineLevel="0" collapsed="false">
      <c r="A40" s="2"/>
      <c r="B40" s="22"/>
      <c r="C40" s="22"/>
      <c r="D40" s="22"/>
      <c r="E40" s="22"/>
      <c r="F40" s="22"/>
      <c r="G40" s="22"/>
    </row>
    <row r="41" customFormat="false" ht="13.2" hidden="false" customHeight="false" outlineLevel="0" collapsed="false">
      <c r="A41" s="10" t="s">
        <v>18</v>
      </c>
      <c r="B41" s="16" t="s">
        <v>19</v>
      </c>
      <c r="C41" s="16" t="s">
        <v>20</v>
      </c>
      <c r="D41" s="16" t="s">
        <v>21</v>
      </c>
      <c r="E41" s="16" t="s">
        <v>22</v>
      </c>
      <c r="F41" s="16" t="s">
        <v>23</v>
      </c>
      <c r="G41" s="16" t="s">
        <v>24</v>
      </c>
      <c r="H41" s="16" t="s">
        <v>25</v>
      </c>
      <c r="I41" s="16" t="s">
        <v>26</v>
      </c>
      <c r="J41" s="16" t="s">
        <v>27</v>
      </c>
      <c r="K41" s="16" t="s">
        <v>28</v>
      </c>
      <c r="L41" s="16" t="s">
        <v>29</v>
      </c>
      <c r="M41" s="16" t="s">
        <v>30</v>
      </c>
      <c r="N41" s="16" t="s">
        <v>31</v>
      </c>
      <c r="O41" s="16" t="s">
        <v>32</v>
      </c>
      <c r="P41" s="16" t="s">
        <v>33</v>
      </c>
      <c r="Q41" s="16" t="s">
        <v>34</v>
      </c>
      <c r="R41" s="16"/>
      <c r="S41" s="16"/>
    </row>
    <row r="42" customFormat="false" ht="12.8" hidden="false" customHeight="false" outlineLevel="0" collapsed="false">
      <c r="A42" s="17" t="n">
        <v>1</v>
      </c>
      <c r="B42" s="13" t="n">
        <f aca="false">$B$2</f>
        <v>999999</v>
      </c>
      <c r="C42" s="13" t="n">
        <f aca="false">IF((B42-(P42/2))*$B$3&gt;0,(B42-(P42/2))*$B$3,0)</f>
        <v>54390.0555</v>
      </c>
      <c r="D42" s="13" t="n">
        <f aca="false">IF($A42&gt;=B6,B5,0)</f>
        <v>0</v>
      </c>
      <c r="E42" s="13" t="n">
        <f aca="false">IF($A42&gt;=B11,B10,0)</f>
        <v>0</v>
      </c>
      <c r="F42" s="13" t="n">
        <f aca="false">IF($A42&gt;=B16,B15,0)</f>
        <v>0</v>
      </c>
      <c r="G42" s="13" t="n">
        <f aca="false">IF($A42&gt;=B21,B20,0)</f>
        <v>0</v>
      </c>
      <c r="H42" s="13" t="n">
        <f aca="false">$B$25</f>
        <v>3333</v>
      </c>
      <c r="I42" s="13" t="n">
        <f aca="false">MIN(((C42+D42+E42+F42+G42)*$B$28),($B$30*$B$28)*12*$B$34)</f>
        <v>9980.57518425</v>
      </c>
      <c r="J42" s="18" t="n">
        <f aca="false">MAX((MAX((C42-(801*$B$34)),0))+(D42*$B$8)+(E42*$B$13)+(F42*$B$18)+(G42*$B$23)-H42-I42,0)</f>
        <v>40275.48031575</v>
      </c>
      <c r="K42" s="23" t="n">
        <f aca="false">IF($B$34=1,MAX(ROUNDDOWN(IF($J42&lt;=$C$192,(((($J42-$C$191)/10000)*$D$192)+$E$192)*(($J42-$C$191)/10000),IF($J42&lt;=$C$193,(((($J42-$C$192)/10000)*$D$193)+$E$193)*(($J42-$C$192)/10000)+$F$193,IF($J42&lt;=$C$194,$J42*0.42-$E$194,$J42*0.45-$E$195))),0),0),0)</f>
        <v>8666</v>
      </c>
      <c r="L42" s="23" t="n">
        <f aca="false">IF($B$34=2,MAX(ROUNDDOWN(IF(($J42/2)&lt;=$C$192,((((($J42/2)-$C$191)/10000)*$D$192)+$E$192)*((($J42/2)-$C$191)/10000),IF(($J42/2)&lt;=$C$193,((((($J42/2)-$C$192)/10000)*$D$193)+$E$193)*((($J42/2)-$C$192)/10000)+$F$193,IF(($J42/2)&lt;=$C$194,($J42/2)*0.42-$E$194,($J42/2)*0.45-$E$195))),0),0),0)*$B$34</f>
        <v>0</v>
      </c>
      <c r="M42" s="13" t="n">
        <f aca="false">K42+L42</f>
        <v>8666</v>
      </c>
      <c r="N42" s="13" t="n">
        <f aca="false">IF($B$34=2,IF(M42&gt;1944,M42*0.055,0),IF(M42&gt;972,M42*0.055,0))</f>
        <v>476.63</v>
      </c>
      <c r="O42" s="13" t="n">
        <f aca="false">M42*$B$33</f>
        <v>779.94</v>
      </c>
      <c r="P42" s="13" t="n">
        <f aca="false">B36*12</f>
        <v>39996</v>
      </c>
      <c r="Q42" s="13" t="n">
        <f aca="false">B42+C42+D42+E42+F42+G42-H42-I42-M42-N42-O42-P42</f>
        <v>991156.91031575</v>
      </c>
      <c r="R42" s="16"/>
      <c r="S42" s="16"/>
      <c r="T42" s="13"/>
      <c r="U42" s="13"/>
      <c r="V42" s="13"/>
      <c r="W42" s="13"/>
    </row>
    <row r="43" customFormat="false" ht="12.8" hidden="false" customHeight="false" outlineLevel="0" collapsed="false">
      <c r="A43" s="17" t="n">
        <v>2</v>
      </c>
      <c r="B43" s="13" t="n">
        <f aca="false">Q42</f>
        <v>991156.91031575</v>
      </c>
      <c r="C43" s="13" t="n">
        <f aca="false">IF((B43-(P43/2))*$B$3&gt;0,(B43-(P43/2))*$B$3,0)</f>
        <v>53871.5722975241</v>
      </c>
      <c r="D43" s="13" t="n">
        <f aca="false">IF(D42&gt;0,D42*(1+$B$7),IF(A43=$B$6,$B$5,0))</f>
        <v>0</v>
      </c>
      <c r="E43" s="13" t="n">
        <f aca="false">IF(E42&gt;0,E42*(1+$B$12),IF(A43=$B$11,$B$10,0))</f>
        <v>0</v>
      </c>
      <c r="F43" s="13" t="n">
        <f aca="false">IF(F42&gt;0,F42*(1+$B$17),IF(A43=$B$16,$B$15,0))</f>
        <v>0</v>
      </c>
      <c r="G43" s="13" t="n">
        <f aca="false">IF(G42&gt;0,G42*(1+$B$22),IF(A43=$B$21,$B$20,0))</f>
        <v>0</v>
      </c>
      <c r="H43" s="13" t="n">
        <f aca="false">H42*(1+$B$26)</f>
        <v>3482.985</v>
      </c>
      <c r="I43" s="13" t="n">
        <f aca="false">MIN(((C43+D43+E43+F43+G43)*$B$28*POWER((1+$B$29),A42)),($B$30*$B$28)*12*$B$34*POWER((1+$B$31),A42))</f>
        <v>9984.28785176164</v>
      </c>
      <c r="J43" s="18" t="n">
        <f aca="false">MAX((MAX((C43-(801*$B$34)),0))+(D43*$B$8)+(E43*$B$13)+(F43*$B$18)+(G43*$B$23)-H43-I43-O42,0)</f>
        <v>38823.3594457625</v>
      </c>
      <c r="K43" s="23" t="n">
        <f aca="false">IF($B$34=1,MAX(ROUNDDOWN(IF($J43&lt;=$C$192,(((($J43-$C$191)/10000)*$D$192)+$E$192)*(($J43-$C$191)/10000),IF($J43&lt;=$C$193,(((($J43-$C$192)/10000)*$D$193)+$E$193)*(($J43-$C$192)/10000)+$F$193,IF($J43&lt;=$C$194,$J43*0.42-$E$194,$J43*0.45-$E$195))),0),0),0)</f>
        <v>8159</v>
      </c>
      <c r="L43" s="23" t="n">
        <f aca="false">IF($B$34=2,MAX(ROUNDDOWN(IF(($J43/2)&lt;=$C$192,((((($J43/2)-$C$191)/10000)*$D$192)+$E$192)*((($J43/2)-$C$191)/10000),IF(($J43/2)&lt;=$C$193,((((($J43/2)-$C$192)/10000)*$D$193)+$E$193)*((($J43/2)-$C$192)/10000)+$F$193,IF(($J43/2)&lt;=$C$194,($J43/2)*0.42-$E$194,($J43/2)*0.45-$E$195))),0),0),0)*$B$34</f>
        <v>0</v>
      </c>
      <c r="M43" s="13" t="n">
        <f aca="false">K43+L43</f>
        <v>8159</v>
      </c>
      <c r="N43" s="13" t="n">
        <f aca="false">IF($B$34=2,IF(M43&gt;1944,M43*0.055,0),IF(M43&gt;972,M43*0.055,0))</f>
        <v>448.745</v>
      </c>
      <c r="O43" s="13" t="n">
        <f aca="false">M43*$B$33</f>
        <v>734.31</v>
      </c>
      <c r="P43" s="13" t="n">
        <f aca="false">P42*(1+$B$37)</f>
        <v>40995.9</v>
      </c>
      <c r="Q43" s="13" t="n">
        <f aca="false">B43+C43+D43+E43+F43+G43-H43-I43-M43-N43-O43-P43</f>
        <v>981223.254761512</v>
      </c>
      <c r="R43" s="16"/>
      <c r="S43" s="16"/>
      <c r="T43" s="13"/>
      <c r="U43" s="13"/>
      <c r="V43" s="13"/>
      <c r="W43" s="13"/>
    </row>
    <row r="44" customFormat="false" ht="12.8" hidden="false" customHeight="false" outlineLevel="0" collapsed="false">
      <c r="A44" s="17" t="n">
        <v>3</v>
      </c>
      <c r="B44" s="13" t="n">
        <f aca="false">Q43</f>
        <v>981223.254761512</v>
      </c>
      <c r="C44" s="13" t="n">
        <f aca="false">IF((B44-(P44/2))*$B$3&gt;0,(B44-(P44/2))*$B$3,0)</f>
        <v>53291.8135086389</v>
      </c>
      <c r="D44" s="13" t="n">
        <f aca="false">IF(D43&gt;0,D43*(1+$B$7),IF(A44=$B$6,$B$5,0))</f>
        <v>0</v>
      </c>
      <c r="E44" s="13" t="n">
        <f aca="false">IF(E43&gt;0,E43*(1+$B$12),IF(A44=$B$11,$B$10,0))</f>
        <v>0</v>
      </c>
      <c r="F44" s="13" t="n">
        <f aca="false">IF(F43&gt;0,F43*(1+$B$17),IF(A44=$B$16,$B$15,0))</f>
        <v>0</v>
      </c>
      <c r="G44" s="13" t="n">
        <f aca="false">IF(G43&gt;0,G43*(1+$B$22),IF(A44=$B$21,$B$20,0))</f>
        <v>0</v>
      </c>
      <c r="H44" s="13" t="n">
        <f aca="false">H43*(1+$B$26)</f>
        <v>3639.719325</v>
      </c>
      <c r="I44" s="13" t="n">
        <f aca="false">MIN(((C44+D44+E44+F44+G44)*$B$28*POWER((1+$B$29),A43)),($B$30*$B$28)*12*$B$34*POWER((1+$B$31),A43))</f>
        <v>9975.60663918984</v>
      </c>
      <c r="J44" s="18" t="n">
        <f aca="false">MAX((MAX((C44-(801*$B$34)),0))+(D44*$B$8)+(E44*$B$13)+(F44*$B$18)+(G44*$B$23)-H44-I44-O43,0)</f>
        <v>38141.1775444491</v>
      </c>
      <c r="K44" s="23" t="n">
        <f aca="false">IF($B$34=1,MAX(ROUNDDOWN(IF($J44&lt;=$C$192,(((($J44-$C$191)/10000)*$D$192)+$E$192)*(($J44-$C$191)/10000),IF($J44&lt;=$C$193,(((($J44-$C$192)/10000)*$D$193)+$E$193)*(($J44-$C$192)/10000)+$F$193,IF($J44&lt;=$C$194,$J44*0.42-$E$194,$J44*0.45-$E$195))),0),0),0)</f>
        <v>7924</v>
      </c>
      <c r="L44" s="23" t="n">
        <f aca="false">IF($B$34=2,MAX(ROUNDDOWN(IF(($J44/2)&lt;=$C$192,((((($J44/2)-$C$191)/10000)*$D$192)+$E$192)*((($J44/2)-$C$191)/10000),IF(($J44/2)&lt;=$C$193,((((($J44/2)-$C$192)/10000)*$D$193)+$E$193)*((($J44/2)-$C$192)/10000)+$F$193,IF(($J44/2)&lt;=$C$194,($J44/2)*0.42-$E$194,($J44/2)*0.45-$E$195))),0),0),0)*$B$34</f>
        <v>0</v>
      </c>
      <c r="M44" s="13" t="n">
        <f aca="false">K44+L44</f>
        <v>7924</v>
      </c>
      <c r="N44" s="13" t="n">
        <f aca="false">IF($B$34=2,IF(M44&gt;1944,M44*0.055,0),IF(M44&gt;972,M44*0.055,0))</f>
        <v>435.82</v>
      </c>
      <c r="O44" s="13" t="n">
        <f aca="false">M44*$B$33</f>
        <v>713.16</v>
      </c>
      <c r="P44" s="13" t="n">
        <f aca="false">P43*(1+$B$37)</f>
        <v>42020.7975</v>
      </c>
      <c r="Q44" s="13" t="n">
        <f aca="false">B44+C44+D44+E44+F44+G44-H44-I44-M44-N44-O44-P44</f>
        <v>969805.964805962</v>
      </c>
      <c r="R44" s="16"/>
      <c r="S44" s="16"/>
      <c r="T44" s="13"/>
      <c r="U44" s="13"/>
      <c r="V44" s="13"/>
      <c r="W44" s="13"/>
    </row>
    <row r="45" customFormat="false" ht="12.8" hidden="false" customHeight="false" outlineLevel="0" collapsed="false">
      <c r="A45" s="17" t="n">
        <v>4</v>
      </c>
      <c r="B45" s="13" t="n">
        <f aca="false">Q44</f>
        <v>969805.964805962</v>
      </c>
      <c r="C45" s="13" t="n">
        <f aca="false">IF((B45-(P45/2))*$B$3&gt;0,(B45-(P45/2))*$B$3,0)</f>
        <v>52629.0019878402</v>
      </c>
      <c r="D45" s="13" t="n">
        <f aca="false">IF(D44&gt;0,D44*(1+$B$7),IF(A45=$B$6,$B$5,0))</f>
        <v>0</v>
      </c>
      <c r="E45" s="13" t="n">
        <f aca="false">IF(E44&gt;0,E44*(1+$B$12),IF(A45=$B$11,$B$10,0))</f>
        <v>0</v>
      </c>
      <c r="F45" s="13" t="n">
        <f aca="false">IF(F44&gt;0,F44*(1+$B$17),IF(A45=$B$16,$B$15,0))</f>
        <v>0</v>
      </c>
      <c r="G45" s="13" t="n">
        <f aca="false">IF(G44&gt;0,G44*(1+$B$22),IF(A45=$B$21,$B$20,0))</f>
        <v>0</v>
      </c>
      <c r="H45" s="13" t="n">
        <f aca="false">H44*(1+$B$26)</f>
        <v>3803.506694625</v>
      </c>
      <c r="I45" s="13" t="n">
        <f aca="false">MIN(((C45+D45+E45+F45+G45)*$B$28*POWER((1+$B$29),A44)),($B$30*$B$28)*12*$B$34*POWER((1+$B$31),A44))</f>
        <v>9950.05140469304</v>
      </c>
      <c r="J45" s="18" t="n">
        <f aca="false">MAX((MAX((C45-(801*$B$34)),0))+(D45*$B$8)+(E45*$B$13)+(F45*$B$18)+(G45*$B$23)-H45-I45-O44,0)</f>
        <v>37361.2838885222</v>
      </c>
      <c r="K45" s="23" t="n">
        <f aca="false">IF($B$34=1,MAX(ROUNDDOWN(IF($J45&lt;=$C$192,(((($J45-$C$191)/10000)*$D$192)+$E$192)*(($J45-$C$191)/10000),IF($J45&lt;=$C$193,(((($J45-$C$192)/10000)*$D$193)+$E$193)*(($J45-$C$192)/10000)+$F$193,IF($J45&lt;=$C$194,$J45*0.42-$E$194,$J45*0.45-$E$195))),0),0),0)</f>
        <v>7658</v>
      </c>
      <c r="L45" s="23" t="n">
        <f aca="false">IF($B$34=2,MAX(ROUNDDOWN(IF(($J45/2)&lt;=$C$192,((((($J45/2)-$C$191)/10000)*$D$192)+$E$192)*((($J45/2)-$C$191)/10000),IF(($J45/2)&lt;=$C$193,((((($J45/2)-$C$192)/10000)*$D$193)+$E$193)*((($J45/2)-$C$192)/10000)+$F$193,IF(($J45/2)&lt;=$C$194,($J45/2)*0.42-$E$194,($J45/2)*0.45-$E$195))),0),0),0)*$B$34</f>
        <v>0</v>
      </c>
      <c r="M45" s="13" t="n">
        <f aca="false">K45+L45</f>
        <v>7658</v>
      </c>
      <c r="N45" s="13" t="n">
        <f aca="false">IF($B$34=2,IF(M45&gt;1944,M45*0.055,0),IF(M45&gt;972,M45*0.055,0))</f>
        <v>421.19</v>
      </c>
      <c r="O45" s="13" t="n">
        <f aca="false">M45*$B$33</f>
        <v>689.22</v>
      </c>
      <c r="P45" s="13" t="n">
        <f aca="false">P44*(1+$B$37)</f>
        <v>43071.3174375</v>
      </c>
      <c r="Q45" s="13" t="n">
        <f aca="false">B45+C45+D45+E45+F45+G45-H45-I45-M45-N45-O45-P45</f>
        <v>956841.681256984</v>
      </c>
      <c r="R45" s="16"/>
      <c r="S45" s="16"/>
      <c r="T45" s="13"/>
      <c r="U45" s="13"/>
      <c r="V45" s="13"/>
      <c r="W45" s="13"/>
    </row>
    <row r="46" customFormat="false" ht="12.8" hidden="false" customHeight="false" outlineLevel="0" collapsed="false">
      <c r="A46" s="17" t="n">
        <v>5</v>
      </c>
      <c r="B46" s="13" t="n">
        <f aca="false">Q45</f>
        <v>956841.681256984</v>
      </c>
      <c r="C46" s="13" t="n">
        <f aca="false">IF((B46-(P46/2))*$B$3&gt;0,(B46-(P46/2))*$B$3,0)</f>
        <v>51879.6035243997</v>
      </c>
      <c r="D46" s="13" t="n">
        <f aca="false">IF(D45&gt;0,D45*(1+$B$7),IF(A46=$B$6,$B$5,0))</f>
        <v>0</v>
      </c>
      <c r="E46" s="13" t="n">
        <f aca="false">IF(E45&gt;0,E45*(1+$B$12),IF(A46=$B$11,$B$10,0))</f>
        <v>0</v>
      </c>
      <c r="F46" s="13" t="n">
        <f aca="false">IF(F45&gt;0,F45*(1+$B$17),IF(A46=$B$16,$B$15,0))</f>
        <v>0</v>
      </c>
      <c r="G46" s="13" t="n">
        <f aca="false">IF(G45&gt;0,G45*(1+$B$22),IF(A46=$B$21,$B$20,0))</f>
        <v>0</v>
      </c>
      <c r="H46" s="13" t="n">
        <f aca="false">H45*(1+$B$26)</f>
        <v>3974.66449588312</v>
      </c>
      <c r="I46" s="13" t="n">
        <f aca="false">MIN(((C46+D46+E46+F46+G46)*$B$28*POWER((1+$B$29),A45)),($B$30*$B$28)*12*$B$34*POWER((1+$B$31),A45))</f>
        <v>9906.45365577254</v>
      </c>
      <c r="J46" s="18" t="n">
        <f aca="false">MAX((MAX((C46-(801*$B$34)),0))+(D46*$B$8)+(E46*$B$13)+(F46*$B$18)+(G46*$B$23)-H46-I46-O45,0)</f>
        <v>36508.2653727441</v>
      </c>
      <c r="K46" s="23" t="n">
        <f aca="false">IF($B$34=1,MAX(ROUNDDOWN(IF($J46&lt;=$C$192,(((($J46-$C$191)/10000)*$D$192)+$E$192)*(($J46-$C$191)/10000),IF($J46&lt;=$C$193,(((($J46-$C$192)/10000)*$D$193)+$E$193)*(($J46-$C$192)/10000)+$F$193,IF($J46&lt;=$C$194,$J46*0.42-$E$194,$J46*0.45-$E$195))),0),0),0)</f>
        <v>7370</v>
      </c>
      <c r="L46" s="23" t="n">
        <f aca="false">IF($B$34=2,MAX(ROUNDDOWN(IF(($J46/2)&lt;=$C$192,((((($J46/2)-$C$191)/10000)*$D$192)+$E$192)*((($J46/2)-$C$191)/10000),IF(($J46/2)&lt;=$C$193,((((($J46/2)-$C$192)/10000)*$D$193)+$E$193)*((($J46/2)-$C$192)/10000)+$F$193,IF(($J46/2)&lt;=$C$194,($J46/2)*0.42-$E$194,($J46/2)*0.45-$E$195))),0),0),0)*$B$34</f>
        <v>0</v>
      </c>
      <c r="M46" s="13" t="n">
        <f aca="false">K46+L46</f>
        <v>7370</v>
      </c>
      <c r="N46" s="13" t="n">
        <f aca="false">IF($B$34=2,IF(M46&gt;1944,M46*0.055,0),IF(M46&gt;972,M46*0.055,0))</f>
        <v>405.35</v>
      </c>
      <c r="O46" s="13" t="n">
        <f aca="false">M46*$B$33</f>
        <v>663.3</v>
      </c>
      <c r="P46" s="13" t="n">
        <f aca="false">P45*(1+$B$37)</f>
        <v>44148.1003734375</v>
      </c>
      <c r="Q46" s="13" t="n">
        <f aca="false">B46+C46+D46+E46+F46+G46-H46-I46-M46-N46-O46-P46</f>
        <v>942253.41625629</v>
      </c>
      <c r="R46" s="16"/>
      <c r="S46" s="16"/>
      <c r="T46" s="13"/>
      <c r="U46" s="13"/>
      <c r="V46" s="13"/>
      <c r="W46" s="13"/>
    </row>
    <row r="47" customFormat="false" ht="12.8" hidden="false" customHeight="false" outlineLevel="0" collapsed="false">
      <c r="A47" s="17" t="n">
        <v>6</v>
      </c>
      <c r="B47" s="13" t="n">
        <f aca="false">Q46</f>
        <v>942253.41625629</v>
      </c>
      <c r="C47" s="13" t="n">
        <f aca="false">IF((B47-(P47/2))*$B$3&gt;0,(B47-(P47/2))*$B$3,0)</f>
        <v>51039.3270722272</v>
      </c>
      <c r="D47" s="13" t="n">
        <f aca="false">IF(D46&gt;0,D46*(1+$B$7),IF(A47=$B$6,$B$5,0))</f>
        <v>0</v>
      </c>
      <c r="E47" s="13" t="n">
        <f aca="false">IF(E46&gt;0,E46*(1+$B$12),IF(A47=$B$11,$B$10,0))</f>
        <v>0</v>
      </c>
      <c r="F47" s="13" t="n">
        <f aca="false">IF(F46&gt;0,F46*(1+$B$17),IF(A47=$B$16,$B$15,0))</f>
        <v>0</v>
      </c>
      <c r="G47" s="13" t="n">
        <f aca="false">IF(G46&gt;0,G46*(1+$B$22),IF(A47=$B$21,$B$20,0))</f>
        <v>0</v>
      </c>
      <c r="H47" s="13" t="n">
        <f aca="false">H46*(1+$B$26)</f>
        <v>4153.52439819787</v>
      </c>
      <c r="I47" s="13" t="n">
        <f aca="false">MIN(((C47+D47+E47+F47+G47)*$B$28*POWER((1+$B$29),A46)),($B$30*$B$28)*12*$B$34*POWER((1+$B$31),A46))</f>
        <v>9843.46218654669</v>
      </c>
      <c r="J47" s="18" t="n">
        <f aca="false">MAX((MAX((C47-(801*$B$34)),0))+(D47*$B$8)+(E47*$B$13)+(F47*$B$18)+(G47*$B$23)-H47-I47-O46,0)</f>
        <v>35578.0404874826</v>
      </c>
      <c r="K47" s="23" t="n">
        <f aca="false">IF($B$34=1,MAX(ROUNDDOWN(IF($J47&lt;=$C$192,(((($J47-$C$191)/10000)*$D$192)+$E$192)*(($J47-$C$191)/10000),IF($J47&lt;=$C$193,(((($J47-$C$192)/10000)*$D$193)+$E$193)*(($J47-$C$192)/10000)+$F$193,IF($J47&lt;=$C$194,$J47*0.42-$E$194,$J47*0.45-$E$195))),0),0),0)</f>
        <v>7059</v>
      </c>
      <c r="L47" s="23" t="n">
        <f aca="false">IF($B$34=2,MAX(ROUNDDOWN(IF(($J47/2)&lt;=$C$192,((((($J47/2)-$C$191)/10000)*$D$192)+$E$192)*((($J47/2)-$C$191)/10000),IF(($J47/2)&lt;=$C$193,((((($J47/2)-$C$192)/10000)*$D$193)+$E$193)*((($J47/2)-$C$192)/10000)+$F$193,IF(($J47/2)&lt;=$C$194,($J47/2)*0.42-$E$194,($J47/2)*0.45-$E$195))),0),0),0)*$B$34</f>
        <v>0</v>
      </c>
      <c r="M47" s="13" t="n">
        <f aca="false">K47+L47</f>
        <v>7059</v>
      </c>
      <c r="N47" s="13" t="n">
        <f aca="false">IF($B$34=2,IF(M47&gt;1944,M47*0.055,0),IF(M47&gt;972,M47*0.055,0))</f>
        <v>388.245</v>
      </c>
      <c r="O47" s="13" t="n">
        <f aca="false">M47*$B$33</f>
        <v>635.31</v>
      </c>
      <c r="P47" s="13" t="n">
        <f aca="false">P46*(1+$B$37)</f>
        <v>45251.8028827734</v>
      </c>
      <c r="Q47" s="13" t="n">
        <f aca="false">B47+C47+D47+E47+F47+G47-H47-I47-M47-N47-O47-P47</f>
        <v>925961.398860999</v>
      </c>
      <c r="R47" s="16"/>
      <c r="S47" s="16"/>
      <c r="T47" s="13"/>
      <c r="U47" s="13"/>
      <c r="V47" s="13"/>
      <c r="W47" s="13"/>
    </row>
    <row r="48" customFormat="false" ht="12.8" hidden="false" customHeight="false" outlineLevel="0" collapsed="false">
      <c r="A48" s="17" t="n">
        <v>7</v>
      </c>
      <c r="B48" s="13" t="n">
        <f aca="false">Q47</f>
        <v>925961.398860999</v>
      </c>
      <c r="C48" s="13" t="n">
        <f aca="false">IF((B48-(P48/2))*$B$3&gt;0,(B48-(P48/2))*$B$3,0)</f>
        <v>50103.7266685386</v>
      </c>
      <c r="D48" s="13" t="n">
        <f aca="false">IF(D47&gt;0,D47*(1+$B$7),IF(A48=$B$6,$B$5,0))</f>
        <v>0</v>
      </c>
      <c r="E48" s="13" t="n">
        <f aca="false">IF(E47&gt;0,E47*(1+$B$12),IF(A48=$B$11,$B$10,0))</f>
        <v>0</v>
      </c>
      <c r="F48" s="13" t="n">
        <f aca="false">IF(F47&gt;0,F47*(1+$B$17),IF(A48=$B$16,$B$15,0))</f>
        <v>0</v>
      </c>
      <c r="G48" s="13" t="n">
        <f aca="false">IF(G47&gt;0,G47*(1+$B$22),IF(A48=$B$21,$B$20,0))</f>
        <v>0</v>
      </c>
      <c r="H48" s="13" t="n">
        <f aca="false">H47*(1+$B$26)</f>
        <v>4340.43299611677</v>
      </c>
      <c r="I48" s="13" t="n">
        <f aca="false">MIN(((C48+D48+E48+F48+G48)*$B$28*POWER((1+$B$29),A47)),($B$30*$B$28)*12*$B$34*POWER((1+$B$31),A47))</f>
        <v>9759.65219037052</v>
      </c>
      <c r="J48" s="18" t="n">
        <f aca="false">MAX((MAX((C48-(801*$B$34)),0))+(D48*$B$8)+(E48*$B$13)+(F48*$B$18)+(G48*$B$23)-H48-I48-O47,0)</f>
        <v>34567.3314820513</v>
      </c>
      <c r="K48" s="23" t="n">
        <f aca="false">IF($B$34=1,MAX(ROUNDDOWN(IF($J48&lt;=$C$192,(((($J48-$C$191)/10000)*$D$192)+$E$192)*(($J48-$C$191)/10000),IF($J48&lt;=$C$193,(((($J48-$C$192)/10000)*$D$193)+$E$193)*(($J48-$C$192)/10000)+$F$193,IF($J48&lt;=$C$194,$J48*0.42-$E$194,$J48*0.45-$E$195))),0),0),0)</f>
        <v>6726</v>
      </c>
      <c r="L48" s="23" t="n">
        <f aca="false">IF($B$34=2,MAX(ROUNDDOWN(IF(($J48/2)&lt;=$C$192,((((($J48/2)-$C$191)/10000)*$D$192)+$E$192)*((($J48/2)-$C$191)/10000),IF(($J48/2)&lt;=$C$193,((((($J48/2)-$C$192)/10000)*$D$193)+$E$193)*((($J48/2)-$C$192)/10000)+$F$193,IF(($J48/2)&lt;=$C$194,($J48/2)*0.42-$E$194,($J48/2)*0.45-$E$195))),0),0),0)*$B$34</f>
        <v>0</v>
      </c>
      <c r="M48" s="13" t="n">
        <f aca="false">K48+L48</f>
        <v>6726</v>
      </c>
      <c r="N48" s="13" t="n">
        <f aca="false">IF($B$34=2,IF(M48&gt;1944,M48*0.055,0),IF(M48&gt;972,M48*0.055,0))</f>
        <v>369.93</v>
      </c>
      <c r="O48" s="13" t="n">
        <f aca="false">M48*$B$33</f>
        <v>605.34</v>
      </c>
      <c r="P48" s="13" t="n">
        <f aca="false">P47*(1+$B$37)</f>
        <v>46383.0979548428</v>
      </c>
      <c r="Q48" s="13" t="n">
        <f aca="false">B48+C48+D48+E48+F48+G48-H48-I48-M48-N48-O48-P48</f>
        <v>907880.672388208</v>
      </c>
      <c r="R48" s="16"/>
      <c r="S48" s="16"/>
      <c r="T48" s="13"/>
      <c r="U48" s="13"/>
      <c r="V48" s="13"/>
      <c r="W48" s="13"/>
    </row>
    <row r="49" customFormat="false" ht="12.8" hidden="false" customHeight="false" outlineLevel="0" collapsed="false">
      <c r="A49" s="17" t="n">
        <v>8</v>
      </c>
      <c r="B49" s="13" t="n">
        <f aca="false">Q48</f>
        <v>907880.672388208</v>
      </c>
      <c r="C49" s="13" t="n">
        <f aca="false">IF((B49-(P49/2))*$B$3&gt;0,(B49-(P49/2))*$B$3,0)</f>
        <v>49068.0680750925</v>
      </c>
      <c r="D49" s="13" t="n">
        <f aca="false">IF(D48&gt;0,D48*(1+$B$7),IF(A49=$B$6,$B$5,0))</f>
        <v>0</v>
      </c>
      <c r="E49" s="13" t="n">
        <f aca="false">IF(E48&gt;0,E48*(1+$B$12),IF(A49=$B$11,$B$10,0))</f>
        <v>0</v>
      </c>
      <c r="F49" s="13" t="n">
        <f aca="false">IF(F48&gt;0,F48*(1+$B$17),IF(A49=$B$16,$B$15,0))</f>
        <v>0</v>
      </c>
      <c r="G49" s="13" t="n">
        <f aca="false">IF(G48&gt;0,G48*(1+$B$22),IF(A49=$B$21,$B$20,0))</f>
        <v>0</v>
      </c>
      <c r="H49" s="13" t="n">
        <f aca="false">H48*(1+$B$26)</f>
        <v>4535.75248094202</v>
      </c>
      <c r="I49" s="13" t="n">
        <f aca="false">MIN(((C49+D49+E49+F49+G49)*$B$28*POWER((1+$B$29),A48)),($B$30*$B$28)*12*$B$34*POWER((1+$B$31),A48))</f>
        <v>9653.49651627215</v>
      </c>
      <c r="J49" s="18" t="n">
        <f aca="false">MAX((MAX((C49-(801*$B$34)),0))+(D49*$B$8)+(E49*$B$13)+(F49*$B$18)+(G49*$B$23)-H49-I49-O48,0)</f>
        <v>33472.4790778783</v>
      </c>
      <c r="K49" s="23" t="n">
        <f aca="false">IF($B$34=1,MAX(ROUNDDOWN(IF($J49&lt;=$C$192,(((($J49-$C$191)/10000)*$D$192)+$E$192)*(($J49-$C$191)/10000),IF($J49&lt;=$C$193,(((($J49-$C$192)/10000)*$D$193)+$E$193)*(($J49-$C$192)/10000)+$F$193,IF($J49&lt;=$C$194,$J49*0.42-$E$194,$J49*0.45-$E$195))),0),0),0)</f>
        <v>6370</v>
      </c>
      <c r="L49" s="23" t="n">
        <f aca="false">IF($B$34=2,MAX(ROUNDDOWN(IF(($J49/2)&lt;=$C$192,((((($J49/2)-$C$191)/10000)*$D$192)+$E$192)*((($J49/2)-$C$191)/10000),IF(($J49/2)&lt;=$C$193,((((($J49/2)-$C$192)/10000)*$D$193)+$E$193)*((($J49/2)-$C$192)/10000)+$F$193,IF(($J49/2)&lt;=$C$194,($J49/2)*0.42-$E$194,($J49/2)*0.45-$E$195))),0),0),0)*$B$34</f>
        <v>0</v>
      </c>
      <c r="M49" s="13" t="n">
        <f aca="false">K49+L49</f>
        <v>6370</v>
      </c>
      <c r="N49" s="13" t="n">
        <f aca="false">IF($B$34=2,IF(M49&gt;1944,M49*0.055,0),IF(M49&gt;972,M49*0.055,0))</f>
        <v>350.35</v>
      </c>
      <c r="O49" s="13" t="n">
        <f aca="false">M49*$B$33</f>
        <v>573.3</v>
      </c>
      <c r="P49" s="13" t="n">
        <f aca="false">P48*(1+$B$37)</f>
        <v>47542.6754037138</v>
      </c>
      <c r="Q49" s="13" t="n">
        <f aca="false">B49+C49+D49+E49+F49+G49-H49-I49-M49-N49-O49-P49</f>
        <v>887923.166062372</v>
      </c>
      <c r="R49" s="16"/>
      <c r="S49" s="16"/>
      <c r="T49" s="13"/>
      <c r="U49" s="13"/>
      <c r="V49" s="13"/>
      <c r="W49" s="13"/>
    </row>
    <row r="50" customFormat="false" ht="12.8" hidden="false" customHeight="false" outlineLevel="0" collapsed="false">
      <c r="A50" s="17" t="n">
        <v>9</v>
      </c>
      <c r="B50" s="13" t="n">
        <f aca="false">Q49</f>
        <v>887923.166062372</v>
      </c>
      <c r="C50" s="13" t="n">
        <f aca="false">IF((B50-(P50/2))*$B$3&gt;0,(B50-(P50/2))*$B$3,0)</f>
        <v>47927.4437429473</v>
      </c>
      <c r="D50" s="13" t="n">
        <f aca="false">IF(D49&gt;0,D49*(1+$B$7),IF(A50=$B$6,$B$5,0))</f>
        <v>0</v>
      </c>
      <c r="E50" s="13" t="n">
        <f aca="false">IF(E49&gt;0,E49*(1+$B$12),IF(A50=$B$11,$B$10,0))</f>
        <v>0</v>
      </c>
      <c r="F50" s="13" t="n">
        <f aca="false">IF(F49&gt;0,F49*(1+$B$17),IF(A50=$B$16,$B$15,0))</f>
        <v>0</v>
      </c>
      <c r="G50" s="13" t="n">
        <f aca="false">IF(G49&gt;0,G49*(1+$B$22),IF(A50=$B$21,$B$20,0))</f>
        <v>0</v>
      </c>
      <c r="H50" s="13" t="n">
        <f aca="false">H49*(1+$B$26)</f>
        <v>4739.86134258441</v>
      </c>
      <c r="I50" s="13" t="n">
        <f aca="false">MIN(((C50+D50+E50+F50+G50)*$B$28*POWER((1+$B$29),A49)),($B$30*$B$28)*12*$B$34*POWER((1+$B$31),A49))</f>
        <v>9523.38462976167</v>
      </c>
      <c r="J50" s="18" t="n">
        <f aca="false">MAX((MAX((C50-(801*$B$34)),0))+(D50*$B$8)+(E50*$B$13)+(F50*$B$18)+(G50*$B$23)-H50-I50-O49,0)</f>
        <v>32289.8977706012</v>
      </c>
      <c r="K50" s="23" t="n">
        <f aca="false">IF($B$34=1,MAX(ROUNDDOWN(IF($J50&lt;=$C$192,(((($J50-$C$191)/10000)*$D$192)+$E$192)*(($J50-$C$191)/10000),IF($J50&lt;=$C$193,(((($J50-$C$192)/10000)*$D$193)+$E$193)*(($J50-$C$192)/10000)+$F$193,IF($J50&lt;=$C$194,$J50*0.42-$E$194,$J50*0.45-$E$195))),0),0),0)</f>
        <v>5991</v>
      </c>
      <c r="L50" s="23" t="n">
        <f aca="false">IF($B$34=2,MAX(ROUNDDOWN(IF(($J50/2)&lt;=$C$192,((((($J50/2)-$C$191)/10000)*$D$192)+$E$192)*((($J50/2)-$C$191)/10000),IF(($J50/2)&lt;=$C$193,((((($J50/2)-$C$192)/10000)*$D$193)+$E$193)*((($J50/2)-$C$192)/10000)+$F$193,IF(($J50/2)&lt;=$C$194,($J50/2)*0.42-$E$194,($J50/2)*0.45-$E$195))),0),0),0)*$B$34</f>
        <v>0</v>
      </c>
      <c r="M50" s="13" t="n">
        <f aca="false">K50+L50</f>
        <v>5991</v>
      </c>
      <c r="N50" s="13" t="n">
        <f aca="false">IF($B$34=2,IF(M50&gt;1944,M50*0.055,0),IF(M50&gt;972,M50*0.055,0))</f>
        <v>329.505</v>
      </c>
      <c r="O50" s="13" t="n">
        <f aca="false">M50*$B$33</f>
        <v>539.19</v>
      </c>
      <c r="P50" s="13" t="n">
        <f aca="false">P49*(1+$B$37)</f>
        <v>48731.2422888067</v>
      </c>
      <c r="Q50" s="13" t="n">
        <f aca="false">B50+C50+D50+E50+F50+G50-H50-I50-M50-N50-O50-P50</f>
        <v>865996.426544167</v>
      </c>
      <c r="R50" s="16"/>
      <c r="S50" s="16"/>
      <c r="T50" s="13"/>
      <c r="U50" s="13"/>
      <c r="V50" s="13"/>
      <c r="W50" s="13"/>
    </row>
    <row r="51" customFormat="false" ht="12.8" hidden="false" customHeight="false" outlineLevel="0" collapsed="false">
      <c r="A51" s="17" t="n">
        <v>10</v>
      </c>
      <c r="B51" s="13" t="n">
        <f aca="false">Q50</f>
        <v>865996.426544167</v>
      </c>
      <c r="C51" s="13" t="n">
        <f aca="false">IF((B51-(P51/2))*$B$3&gt;0,(B51-(P51/2))*$B$3,0)</f>
        <v>46676.702400349</v>
      </c>
      <c r="D51" s="13" t="n">
        <f aca="false">IF(D50&gt;0,D50*(1+$B$7),IF(A51=$B$6,$B$5,0))</f>
        <v>0</v>
      </c>
      <c r="E51" s="13" t="n">
        <f aca="false">IF(E50&gt;0,E50*(1+$B$12),IF(A51=$B$11,$B$10,0))</f>
        <v>0</v>
      </c>
      <c r="F51" s="13" t="n">
        <f aca="false">IF(F50&gt;0,F50*(1+$B$17),IF(A51=$B$16,$B$15,0))</f>
        <v>0</v>
      </c>
      <c r="G51" s="13" t="n">
        <f aca="false">IF(G50&gt;0,G50*(1+$B$22),IF(A51=$B$21,$B$20,0))</f>
        <v>0</v>
      </c>
      <c r="H51" s="13" t="n">
        <f aca="false">H50*(1+$B$26)</f>
        <v>4953.15510300071</v>
      </c>
      <c r="I51" s="13" t="n">
        <f aca="false">MIN(((C51+D51+E51+F51+G51)*$B$28*POWER((1+$B$29),A50)),($B$30*$B$28)*12*$B$34*POWER((1+$B$31),A50))</f>
        <v>9367.60563566641</v>
      </c>
      <c r="J51" s="18" t="n">
        <f aca="false">MAX((MAX((C51-(801*$B$34)),0))+(D51*$B$8)+(E51*$B$13)+(F51*$B$18)+(G51*$B$23)-H51-I51-O50,0)</f>
        <v>31015.7516616819</v>
      </c>
      <c r="K51" s="23" t="n">
        <f aca="false">IF($B$34=1,MAX(ROUNDDOWN(IF($J51&lt;=$C$192,(((($J51-$C$191)/10000)*$D$192)+$E$192)*(($J51-$C$191)/10000),IF($J51&lt;=$C$193,(((($J51-$C$192)/10000)*$D$193)+$E$193)*(($J51-$C$192)/10000)+$F$193,IF($J51&lt;=$C$194,$J51*0.42-$E$194,$J51*0.45-$E$195))),0),0),0)</f>
        <v>5590</v>
      </c>
      <c r="L51" s="23" t="n">
        <f aca="false">IF($B$34=2,MAX(ROUNDDOWN(IF(($J51/2)&lt;=$C$192,((((($J51/2)-$C$191)/10000)*$D$192)+$E$192)*((($J51/2)-$C$191)/10000),IF(($J51/2)&lt;=$C$193,((((($J51/2)-$C$192)/10000)*$D$193)+$E$193)*((($J51/2)-$C$192)/10000)+$F$193,IF(($J51/2)&lt;=$C$194,($J51/2)*0.42-$E$194,($J51/2)*0.45-$E$195))),0),0),0)*$B$34</f>
        <v>0</v>
      </c>
      <c r="M51" s="13" t="n">
        <f aca="false">K51+L51</f>
        <v>5590</v>
      </c>
      <c r="N51" s="13" t="n">
        <f aca="false">IF($B$34=2,IF(M51&gt;1944,M51*0.055,0),IF(M51&gt;972,M51*0.055,0))</f>
        <v>307.45</v>
      </c>
      <c r="O51" s="13" t="n">
        <f aca="false">M51*$B$33</f>
        <v>503.1</v>
      </c>
      <c r="P51" s="13" t="n">
        <f aca="false">P50*(1+$B$37)</f>
        <v>49949.5233460268</v>
      </c>
      <c r="Q51" s="13" t="n">
        <f aca="false">B51+C51+D51+E51+F51+G51-H51-I51-M51-N51-O51-P51</f>
        <v>842002.294859822</v>
      </c>
      <c r="R51" s="16"/>
      <c r="S51" s="16"/>
      <c r="T51" s="13"/>
      <c r="U51" s="13"/>
      <c r="V51" s="13"/>
      <c r="W51" s="13"/>
    </row>
    <row r="52" customFormat="false" ht="12.8" hidden="false" customHeight="false" outlineLevel="0" collapsed="false">
      <c r="A52" s="17" t="n">
        <v>11</v>
      </c>
      <c r="B52" s="13" t="n">
        <f aca="false">Q51</f>
        <v>842002.294859822</v>
      </c>
      <c r="C52" s="13" t="n">
        <f aca="false">IF((B52-(P52/2))*$B$3&gt;0,(B52-(P52/2))*$B$3,0)</f>
        <v>45310.3756100466</v>
      </c>
      <c r="D52" s="13" t="n">
        <f aca="false">IF(D51&gt;0,D51*(1+$B$7),IF(A52=$B$6,$B$5,0))</f>
        <v>3333</v>
      </c>
      <c r="E52" s="13" t="n">
        <f aca="false">IF(E51&gt;0,E51*(1+$B$12),IF(A52=$B$11,$B$10,0))</f>
        <v>0</v>
      </c>
      <c r="F52" s="13" t="n">
        <f aca="false">IF(F51&gt;0,F51*(1+$B$17),IF(A52=$B$16,$B$15,0))</f>
        <v>0</v>
      </c>
      <c r="G52" s="13" t="n">
        <f aca="false">IF(G51&gt;0,G51*(1+$B$22),IF(A52=$B$21,$B$20,0))</f>
        <v>999</v>
      </c>
      <c r="H52" s="13" t="n">
        <f aca="false">H51*(1+$B$26)</f>
        <v>5176.04708263574</v>
      </c>
      <c r="I52" s="13" t="n">
        <f aca="false">MIN(((C52+D52+E52+F52+G52)*$B$28*POWER((1+$B$29),A51)),($B$30*$B$28)*12*$B$34*POWER((1+$B$31),A51))</f>
        <v>10062.4181948285</v>
      </c>
      <c r="J52" s="18" t="n">
        <f aca="false">MAX((MAX((C52-(801*$B$34)),0))+(D52*$B$8)+(E52*$B$13)+(F52*$B$18)+(G52*$B$23)-H52-I52-O51,0)</f>
        <v>33099.8103325824</v>
      </c>
      <c r="K52" s="23" t="n">
        <f aca="false">IF($B$34=1,MAX(ROUNDDOWN(IF($J52&lt;=$C$192,(((($J52-$C$191)/10000)*$D$192)+$E$192)*(($J52-$C$191)/10000),IF($J52&lt;=$C$193,(((($J52-$C$192)/10000)*$D$193)+$E$193)*(($J52-$C$192)/10000)+$F$193,IF($J52&lt;=$C$194,$J52*0.42-$E$194,$J52*0.45-$E$195))),0),0),0)</f>
        <v>6250</v>
      </c>
      <c r="L52" s="23" t="n">
        <f aca="false">IF($B$34=2,MAX(ROUNDDOWN(IF(($J52/2)&lt;=$C$192,((((($J52/2)-$C$191)/10000)*$D$192)+$E$192)*((($J52/2)-$C$191)/10000),IF(($J52/2)&lt;=$C$193,((((($J52/2)-$C$192)/10000)*$D$193)+$E$193)*((($J52/2)-$C$192)/10000)+$F$193,IF(($J52/2)&lt;=$C$194,($J52/2)*0.42-$E$194,($J52/2)*0.45-$E$195))),0),0),0)*$B$34</f>
        <v>0</v>
      </c>
      <c r="M52" s="13" t="n">
        <f aca="false">K52+L52</f>
        <v>6250</v>
      </c>
      <c r="N52" s="13" t="n">
        <f aca="false">IF($B$34=2,IF(M52&gt;1944,M52*0.055,0),IF(M52&gt;972,M52*0.055,0))</f>
        <v>343.75</v>
      </c>
      <c r="O52" s="13" t="n">
        <f aca="false">M52*$B$33</f>
        <v>562.5</v>
      </c>
      <c r="P52" s="13" t="n">
        <f aca="false">P51*(1+$B$37)</f>
        <v>51198.2614296775</v>
      </c>
      <c r="Q52" s="13" t="n">
        <f aca="false">B52+C52+D52+E52+F52+G52-H52-I52-M52-N52-O52-P52</f>
        <v>818051.693762727</v>
      </c>
      <c r="R52" s="16"/>
      <c r="S52" s="16"/>
      <c r="T52" s="13"/>
      <c r="U52" s="13"/>
      <c r="V52" s="13"/>
      <c r="W52" s="13"/>
    </row>
    <row r="53" customFormat="false" ht="12.8" hidden="false" customHeight="false" outlineLevel="0" collapsed="false">
      <c r="A53" s="17" t="n">
        <v>12</v>
      </c>
      <c r="B53" s="13" t="n">
        <f aca="false">Q52</f>
        <v>818051.693762727</v>
      </c>
      <c r="C53" s="13" t="n">
        <f aca="false">IF((B53-(P53/2))*$B$3&gt;0,(B53-(P53/2))*$B$3,0)</f>
        <v>43945.598455291</v>
      </c>
      <c r="D53" s="13" t="n">
        <f aca="false">IF(D52&gt;0,D52*(1+$B$7),IF(A53=$B$6,$B$5,0))</f>
        <v>3366.33</v>
      </c>
      <c r="E53" s="13" t="n">
        <f aca="false">IF(E52&gt;0,E52*(1+$B$12),IF(A53=$B$11,$B$10,0))</f>
        <v>0</v>
      </c>
      <c r="F53" s="13" t="n">
        <f aca="false">IF(F52&gt;0,F52*(1+$B$17),IF(A53=$B$16,$B$15,0))</f>
        <v>0</v>
      </c>
      <c r="G53" s="13" t="n">
        <f aca="false">IF(G52&gt;0,G52*(1+$B$22),IF(A53=$B$21,$B$20,0))</f>
        <v>999</v>
      </c>
      <c r="H53" s="13" t="n">
        <f aca="false">H52*(1+$B$26)</f>
        <v>5408.96920135435</v>
      </c>
      <c r="I53" s="13" t="n">
        <f aca="false">MIN(((C53+D53+E53+F53+G53)*$B$28*POWER((1+$B$29),A52)),($B$30*$B$28)*12*$B$34*POWER((1+$B$31),A52))</f>
        <v>9890.46166946909</v>
      </c>
      <c r="J53" s="18" t="n">
        <f aca="false">MAX((MAX((C53-(801*$B$34)),0))+(D53*$B$8)+(E53*$B$13)+(F53*$B$18)+(G53*$B$23)-H53-I53-O52,0)</f>
        <v>31647.9975844675</v>
      </c>
      <c r="K53" s="23" t="n">
        <f aca="false">IF($B$34=1,MAX(ROUNDDOWN(IF($J53&lt;=$C$192,(((($J53-$C$191)/10000)*$D$192)+$E$192)*(($J53-$C$191)/10000),IF($J53&lt;=$C$193,(((($J53-$C$192)/10000)*$D$193)+$E$193)*(($J53-$C$192)/10000)+$F$193,IF($J53&lt;=$C$194,$J53*0.42-$E$194,$J53*0.45-$E$195))),0),0),0)</f>
        <v>5788</v>
      </c>
      <c r="L53" s="23" t="n">
        <f aca="false">IF($B$34=2,MAX(ROUNDDOWN(IF(($J53/2)&lt;=$C$192,((((($J53/2)-$C$191)/10000)*$D$192)+$E$192)*((($J53/2)-$C$191)/10000),IF(($J53/2)&lt;=$C$193,((((($J53/2)-$C$192)/10000)*$D$193)+$E$193)*((($J53/2)-$C$192)/10000)+$F$193,IF(($J53/2)&lt;=$C$194,($J53/2)*0.42-$E$194,($J53/2)*0.45-$E$195))),0),0),0)*$B$34</f>
        <v>0</v>
      </c>
      <c r="M53" s="13" t="n">
        <f aca="false">K53+L53</f>
        <v>5788</v>
      </c>
      <c r="N53" s="13" t="n">
        <f aca="false">IF($B$34=2,IF(M53&gt;1944,M53*0.055,0),IF(M53&gt;972,M53*0.055,0))</f>
        <v>318.34</v>
      </c>
      <c r="O53" s="13" t="n">
        <f aca="false">M53*$B$33</f>
        <v>520.92</v>
      </c>
      <c r="P53" s="13" t="n">
        <f aca="false">P52*(1+$B$37)</f>
        <v>52478.2179654194</v>
      </c>
      <c r="Q53" s="13" t="n">
        <f aca="false">B53+C53+D53+E53+F53+G53-H53-I53-M53-N53-O53-P53</f>
        <v>791957.713381775</v>
      </c>
      <c r="R53" s="16"/>
      <c r="S53" s="16"/>
      <c r="T53" s="13"/>
      <c r="U53" s="13"/>
      <c r="V53" s="13"/>
      <c r="W53" s="13"/>
    </row>
    <row r="54" customFormat="false" ht="12.8" hidden="false" customHeight="false" outlineLevel="0" collapsed="false">
      <c r="A54" s="17" t="n">
        <v>13</v>
      </c>
      <c r="B54" s="13" t="n">
        <f aca="false">Q53</f>
        <v>791957.713381775</v>
      </c>
      <c r="C54" s="13" t="n">
        <f aca="false">IF((B54-(P54/2))*$B$3&gt;0,(B54-(P54/2))*$B$3,0)</f>
        <v>42460.9757804346</v>
      </c>
      <c r="D54" s="13" t="n">
        <f aca="false">IF(D53&gt;0,D53*(1+$B$7),IF(A54=$B$6,$B$5,0))</f>
        <v>3399.9933</v>
      </c>
      <c r="E54" s="13" t="n">
        <f aca="false">IF(E53&gt;0,E53*(1+$B$12),IF(A54=$B$11,$B$10,0))</f>
        <v>0</v>
      </c>
      <c r="F54" s="13" t="n">
        <f aca="false">IF(F53&gt;0,F53*(1+$B$17),IF(A54=$B$16,$B$15,0))</f>
        <v>0</v>
      </c>
      <c r="G54" s="13" t="n">
        <f aca="false">IF(G53&gt;0,G53*(1+$B$22),IF(A54=$B$21,$B$20,0))</f>
        <v>999</v>
      </c>
      <c r="H54" s="13" t="n">
        <f aca="false">H53*(1+$B$26)</f>
        <v>5652.3728154153</v>
      </c>
      <c r="I54" s="13" t="n">
        <f aca="false">MIN(((C54+D54+E54+F54+G54)*$B$28*POWER((1+$B$29),A53)),($B$30*$B$28)*12*$B$34*POWER((1+$B$31),A53))</f>
        <v>9689.34794403656</v>
      </c>
      <c r="J54" s="18" t="n">
        <f aca="false">MAX((MAX((C54-(801*$B$34)),0))+(D54*$B$8)+(E54*$B$13)+(F54*$B$18)+(G54*$B$23)-H54-I54-O53,0)</f>
        <v>30196.3283209828</v>
      </c>
      <c r="K54" s="23" t="n">
        <f aca="false">IF($B$34=1,MAX(ROUNDDOWN(IF($J54&lt;=$C$192,(((($J54-$C$191)/10000)*$D$192)+$E$192)*(($J54-$C$191)/10000),IF($J54&lt;=$C$193,(((($J54-$C$192)/10000)*$D$193)+$E$193)*(($J54-$C$192)/10000)+$F$193,IF($J54&lt;=$C$194,$J54*0.42-$E$194,$J54*0.45-$E$195))),0),0),0)</f>
        <v>5336</v>
      </c>
      <c r="L54" s="23" t="n">
        <f aca="false">IF($B$34=2,MAX(ROUNDDOWN(IF(($J54/2)&lt;=$C$192,((((($J54/2)-$C$191)/10000)*$D$192)+$E$192)*((($J54/2)-$C$191)/10000),IF(($J54/2)&lt;=$C$193,((((($J54/2)-$C$192)/10000)*$D$193)+$E$193)*((($J54/2)-$C$192)/10000)+$F$193,IF(($J54/2)&lt;=$C$194,($J54/2)*0.42-$E$194,($J54/2)*0.45-$E$195))),0),0),0)*$B$34</f>
        <v>0</v>
      </c>
      <c r="M54" s="13" t="n">
        <f aca="false">K54+L54</f>
        <v>5336</v>
      </c>
      <c r="N54" s="13" t="n">
        <f aca="false">IF($B$34=2,IF(M54&gt;1944,M54*0.055,0),IF(M54&gt;972,M54*0.055,0))</f>
        <v>293.48</v>
      </c>
      <c r="O54" s="13" t="n">
        <f aca="false">M54*$B$33</f>
        <v>480.24</v>
      </c>
      <c r="P54" s="13" t="n">
        <f aca="false">P53*(1+$B$37)</f>
        <v>53790.1734145549</v>
      </c>
      <c r="Q54" s="13" t="n">
        <f aca="false">B54+C54+D54+E54+F54+G54-H54-I54-M54-N54-O54-P54</f>
        <v>763576.068288203</v>
      </c>
      <c r="R54" s="16"/>
      <c r="S54" s="16"/>
      <c r="T54" s="13"/>
      <c r="U54" s="13"/>
      <c r="V54" s="13"/>
      <c r="W54" s="13"/>
    </row>
    <row r="55" customFormat="false" ht="12.8" hidden="false" customHeight="false" outlineLevel="0" collapsed="false">
      <c r="A55" s="17" t="n">
        <v>14</v>
      </c>
      <c r="B55" s="13" t="n">
        <f aca="false">Q54</f>
        <v>763576.068288203</v>
      </c>
      <c r="C55" s="13" t="n">
        <f aca="false">IF((B55-(P55/2))*$B$3&gt;0,(B55-(P55/2))*$B$3,0)</f>
        <v>40848.477544935</v>
      </c>
      <c r="D55" s="13" t="n">
        <f aca="false">IF(D54&gt;0,D54*(1+$B$7),IF(A55=$B$6,$B$5,0))</f>
        <v>3433.993233</v>
      </c>
      <c r="E55" s="13" t="n">
        <f aca="false">IF(E54&gt;0,E54*(1+$B$12),IF(A55=$B$11,$B$10,0))</f>
        <v>0</v>
      </c>
      <c r="F55" s="13" t="n">
        <f aca="false">IF(F54&gt;0,F54*(1+$B$17),IF(A55=$B$16,$B$15,0))</f>
        <v>0</v>
      </c>
      <c r="G55" s="13" t="n">
        <f aca="false">IF(G54&gt;0,G54*(1+$B$22),IF(A55=$B$21,$B$20,0))</f>
        <v>999</v>
      </c>
      <c r="H55" s="13" t="n">
        <f aca="false">H54*(1+$B$26)</f>
        <v>5906.72959210898</v>
      </c>
      <c r="I55" s="13" t="n">
        <f aca="false">MIN(((C55+D55+E55+F55+G55)*$B$28*POWER((1+$B$29),A54)),($B$30*$B$28)*12*$B$34*POWER((1+$B$31),A54))</f>
        <v>9456.58765336252</v>
      </c>
      <c r="J55" s="18" t="n">
        <f aca="false">MAX((MAX((C55-(801*$B$34)),0))+(D55*$B$8)+(E55*$B$13)+(F55*$B$18)+(G55*$B$23)-H55-I55-O54,0)</f>
        <v>28636.9135324635</v>
      </c>
      <c r="K55" s="23" t="n">
        <f aca="false">IF($B$34=1,MAX(ROUNDDOWN(IF($J55&lt;=$C$192,(((($J55-$C$191)/10000)*$D$192)+$E$192)*(($J55-$C$191)/10000),IF($J55&lt;=$C$193,(((($J55-$C$192)/10000)*$D$193)+$E$193)*(($J55-$C$192)/10000)+$F$193,IF($J55&lt;=$C$194,$J55*0.42-$E$194,$J55*0.45-$E$195))),0),0),0)</f>
        <v>4860</v>
      </c>
      <c r="L55" s="23" t="n">
        <f aca="false">IF($B$34=2,MAX(ROUNDDOWN(IF(($J55/2)&lt;=$C$192,((((($J55/2)-$C$191)/10000)*$D$192)+$E$192)*((($J55/2)-$C$191)/10000),IF(($J55/2)&lt;=$C$193,((((($J55/2)-$C$192)/10000)*$D$193)+$E$193)*((($J55/2)-$C$192)/10000)+$F$193,IF(($J55/2)&lt;=$C$194,($J55/2)*0.42-$E$194,($J55/2)*0.45-$E$195))),0),0),0)*$B$34</f>
        <v>0</v>
      </c>
      <c r="M55" s="13" t="n">
        <f aca="false">K55+L55</f>
        <v>4860</v>
      </c>
      <c r="N55" s="13" t="n">
        <f aca="false">IF($B$34=2,IF(M55&gt;1944,M55*0.055,0),IF(M55&gt;972,M55*0.055,0))</f>
        <v>267.3</v>
      </c>
      <c r="O55" s="13" t="n">
        <f aca="false">M55*$B$33</f>
        <v>437.4</v>
      </c>
      <c r="P55" s="13" t="n">
        <f aca="false">P54*(1+$B$37)</f>
        <v>55134.9277499188</v>
      </c>
      <c r="Q55" s="13" t="n">
        <f aca="false">B55+C55+D55+E55+F55+G55-H55-I55-M55-N55-O55-P55</f>
        <v>732794.594070748</v>
      </c>
      <c r="R55" s="16"/>
      <c r="S55" s="16"/>
      <c r="T55" s="13"/>
      <c r="U55" s="13"/>
      <c r="V55" s="13"/>
      <c r="W55" s="13"/>
    </row>
    <row r="56" customFormat="false" ht="12.8" hidden="false" customHeight="false" outlineLevel="0" collapsed="false">
      <c r="A56" s="17" t="n">
        <v>15</v>
      </c>
      <c r="B56" s="13" t="n">
        <f aca="false">Q55</f>
        <v>732794.594070748</v>
      </c>
      <c r="C56" s="13" t="n">
        <f aca="false">IF((B56-(P56/2))*$B$3&gt;0,(B56-(P56/2))*$B$3,0)</f>
        <v>39101.8558697397</v>
      </c>
      <c r="D56" s="13" t="n">
        <f aca="false">IF(D55&gt;0,D55*(1+$B$7),IF(A56=$B$6,$B$5,0))</f>
        <v>3468.33316533</v>
      </c>
      <c r="E56" s="13" t="n">
        <f aca="false">IF(E55&gt;0,E55*(1+$B$12),IF(A56=$B$11,$B$10,0))</f>
        <v>0</v>
      </c>
      <c r="F56" s="13" t="n">
        <f aca="false">IF(F55&gt;0,F55*(1+$B$17),IF(A56=$B$16,$B$15,0))</f>
        <v>0</v>
      </c>
      <c r="G56" s="13" t="n">
        <f aca="false">IF(G55&gt;0,G55*(1+$B$22),IF(A56=$B$21,$B$20,0))</f>
        <v>999</v>
      </c>
      <c r="H56" s="13" t="n">
        <f aca="false">H55*(1+$B$26)</f>
        <v>6172.53242375389</v>
      </c>
      <c r="I56" s="13" t="n">
        <f aca="false">MIN(((C56+D56+E56+F56+G56)*$B$28*POWER((1+$B$29),A55)),($B$30*$B$28)*12*$B$34*POWER((1+$B$31),A55))</f>
        <v>9189.98447925405</v>
      </c>
      <c r="J56" s="18" t="n">
        <f aca="false">MAX((MAX((C56-(801*$B$34)),0))+(D56*$B$8)+(E56*$B$13)+(F56*$B$18)+(G56*$B$23)-H56-I56-O55,0)</f>
        <v>26968.2721320618</v>
      </c>
      <c r="K56" s="23" t="n">
        <f aca="false">IF($B$34=1,MAX(ROUNDDOWN(IF($J56&lt;=$C$192,(((($J56-$C$191)/10000)*$D$192)+$E$192)*(($J56-$C$191)/10000),IF($J56&lt;=$C$193,(((($J56-$C$192)/10000)*$D$193)+$E$193)*(($J56-$C$192)/10000)+$F$193,IF($J56&lt;=$C$194,$J56*0.42-$E$194,$J56*0.45-$E$195))),0),0),0)</f>
        <v>4362</v>
      </c>
      <c r="L56" s="23" t="n">
        <f aca="false">IF($B$34=2,MAX(ROUNDDOWN(IF(($J56/2)&lt;=$C$192,((((($J56/2)-$C$191)/10000)*$D$192)+$E$192)*((($J56/2)-$C$191)/10000),IF(($J56/2)&lt;=$C$193,((((($J56/2)-$C$192)/10000)*$D$193)+$E$193)*((($J56/2)-$C$192)/10000)+$F$193,IF(($J56/2)&lt;=$C$194,($J56/2)*0.42-$E$194,($J56/2)*0.45-$E$195))),0),0),0)*$B$34</f>
        <v>0</v>
      </c>
      <c r="M56" s="13" t="n">
        <f aca="false">K56+L56</f>
        <v>4362</v>
      </c>
      <c r="N56" s="13" t="n">
        <f aca="false">IF($B$34=2,IF(M56&gt;1944,M56*0.055,0),IF(M56&gt;972,M56*0.055,0))</f>
        <v>239.91</v>
      </c>
      <c r="O56" s="13" t="n">
        <f aca="false">M56*$B$33</f>
        <v>392.58</v>
      </c>
      <c r="P56" s="13" t="n">
        <f aca="false">P55*(1+$B$37)</f>
        <v>56513.3009436667</v>
      </c>
      <c r="Q56" s="13" t="n">
        <f aca="false">B56+C56+D56+E56+F56+G56-H56-I56-M56-N56-O56-P56</f>
        <v>699493.475259143</v>
      </c>
      <c r="R56" s="16"/>
      <c r="S56" s="16"/>
      <c r="T56" s="13"/>
      <c r="U56" s="13"/>
      <c r="V56" s="13"/>
      <c r="W56" s="13"/>
    </row>
    <row r="57" customFormat="false" ht="12.8" hidden="false" customHeight="false" outlineLevel="0" collapsed="false">
      <c r="A57" s="17" t="n">
        <v>16</v>
      </c>
      <c r="B57" s="13" t="n">
        <f aca="false">Q56</f>
        <v>699493.475259143</v>
      </c>
      <c r="C57" s="13" t="n">
        <f aca="false">IF((B57-(P57/2))*$B$3&gt;0,(B57-(P57/2))*$B$3,0)</f>
        <v>37214.437673166</v>
      </c>
      <c r="D57" s="13" t="n">
        <f aca="false">IF(D56&gt;0,D56*(1+$B$7),IF(A57=$B$6,$B$5,0))</f>
        <v>3503.0164969833</v>
      </c>
      <c r="E57" s="13" t="n">
        <f aca="false">IF(E56&gt;0,E56*(1+$B$12),IF(A57=$B$11,$B$10,0))</f>
        <v>0</v>
      </c>
      <c r="F57" s="13" t="n">
        <f aca="false">IF(F56&gt;0,F56*(1+$B$17),IF(A57=$B$16,$B$15,0))</f>
        <v>0</v>
      </c>
      <c r="G57" s="13" t="n">
        <f aca="false">IF(G56&gt;0,G56*(1+$B$22),IF(A57=$B$21,$B$20,0))</f>
        <v>999</v>
      </c>
      <c r="H57" s="13" t="n">
        <f aca="false">H56*(1+$B$26)</f>
        <v>6450.29638282281</v>
      </c>
      <c r="I57" s="13" t="n">
        <f aca="false">MIN(((C57+D57+E57+F57+G57)*$B$28*POWER((1+$B$29),A56)),($B$30*$B$28)*12*$B$34*POWER((1+$B$31),A56))</f>
        <v>8887.18175830736</v>
      </c>
      <c r="J57" s="18" t="n">
        <f aca="false">MAX((MAX((C57-(801*$B$34)),0))+(D57*$B$8)+(E57*$B$13)+(F57*$B$18)+(G57*$B$23)-H57-I57-O56,0)</f>
        <v>25185.3960290191</v>
      </c>
      <c r="K57" s="23" t="n">
        <f aca="false">IF($B$34=1,MAX(ROUNDDOWN(IF($J57&lt;=$C$192,(((($J57-$C$191)/10000)*$D$192)+$E$192)*(($J57-$C$191)/10000),IF($J57&lt;=$C$193,(((($J57-$C$192)/10000)*$D$193)+$E$193)*(($J57-$C$192)/10000)+$F$193,IF($J57&lt;=$C$194,$J57*0.42-$E$194,$J57*0.45-$E$195))),0),0),0)</f>
        <v>3844</v>
      </c>
      <c r="L57" s="23" t="n">
        <f aca="false">IF($B$34=2,MAX(ROUNDDOWN(IF(($J57/2)&lt;=$C$192,((((($J57/2)-$C$191)/10000)*$D$192)+$E$192)*((($J57/2)-$C$191)/10000),IF(($J57/2)&lt;=$C$193,((((($J57/2)-$C$192)/10000)*$D$193)+$E$193)*((($J57/2)-$C$192)/10000)+$F$193,IF(($J57/2)&lt;=$C$194,($J57/2)*0.42-$E$194,($J57/2)*0.45-$E$195))),0),0),0)*$B$34</f>
        <v>0</v>
      </c>
      <c r="M57" s="13" t="n">
        <f aca="false">K57+L57</f>
        <v>3844</v>
      </c>
      <c r="N57" s="13" t="n">
        <f aca="false">IF($B$34=2,IF(M57&gt;1944,M57*0.055,0),IF(M57&gt;972,M57*0.055,0))</f>
        <v>211.42</v>
      </c>
      <c r="O57" s="13" t="n">
        <f aca="false">M57*$B$33</f>
        <v>345.96</v>
      </c>
      <c r="P57" s="13" t="n">
        <f aca="false">P56*(1+$B$37)</f>
        <v>57926.1334672584</v>
      </c>
      <c r="Q57" s="13" t="n">
        <f aca="false">B57+C57+D57+E57+F57+G57-H57-I57-M57-N57-O57-P57</f>
        <v>663544.937820903</v>
      </c>
      <c r="R57" s="16"/>
      <c r="S57" s="16"/>
      <c r="T57" s="13"/>
      <c r="U57" s="13"/>
      <c r="V57" s="13"/>
      <c r="W57" s="13"/>
    </row>
    <row r="58" customFormat="false" ht="12.8" hidden="false" customHeight="false" outlineLevel="0" collapsed="false">
      <c r="A58" s="17" t="n">
        <v>17</v>
      </c>
      <c r="B58" s="13" t="n">
        <f aca="false">Q57</f>
        <v>663544.937820903</v>
      </c>
      <c r="C58" s="13" t="n">
        <f aca="false">IF((B58-(P58/2))*$B$3&gt;0,(B58-(P58/2))*$B$3,0)</f>
        <v>35179.1075902508</v>
      </c>
      <c r="D58" s="13" t="n">
        <f aca="false">IF(D57&gt;0,D57*(1+$B$7),IF(A58=$B$6,$B$5,0))</f>
        <v>3538.04666195313</v>
      </c>
      <c r="E58" s="13" t="n">
        <f aca="false">IF(E57&gt;0,E57*(1+$B$12),IF(A58=$B$11,$B$10,0))</f>
        <v>0</v>
      </c>
      <c r="F58" s="13" t="n">
        <f aca="false">IF(F57&gt;0,F57*(1+$B$17),IF(A58=$B$16,$B$15,0))</f>
        <v>0</v>
      </c>
      <c r="G58" s="13" t="n">
        <f aca="false">IF(G57&gt;0,G57*(1+$B$22),IF(A58=$B$21,$B$20,0))</f>
        <v>999</v>
      </c>
      <c r="H58" s="13" t="n">
        <f aca="false">H57*(1+$B$26)</f>
        <v>6740.55972004984</v>
      </c>
      <c r="I58" s="13" t="n">
        <f aca="false">MIN(((C58+D58+E58+F58+G58)*$B$28*POWER((1+$B$29),A57)),($B$30*$B$28)*12*$B$34*POWER((1+$B$31),A57))</f>
        <v>8545.65268040459</v>
      </c>
      <c r="J58" s="18" t="n">
        <f aca="false">MAX((MAX((C58-(801*$B$34)),0))+(D58*$B$8)+(E58*$B$13)+(F58*$B$18)+(G58*$B$23)-H58-I58-O57,0)</f>
        <v>23282.9818517495</v>
      </c>
      <c r="K58" s="23" t="n">
        <f aca="false">IF($B$34=1,MAX(ROUNDDOWN(IF($J58&lt;=$C$192,(((($J58-$C$191)/10000)*$D$192)+$E$192)*(($J58-$C$191)/10000),IF($J58&lt;=$C$193,(((($J58-$C$192)/10000)*$D$193)+$E$193)*(($J58-$C$192)/10000)+$F$193,IF($J58&lt;=$C$194,$J58*0.42-$E$194,$J58*0.45-$E$195))),0),0),0)</f>
        <v>3306</v>
      </c>
      <c r="L58" s="23" t="n">
        <f aca="false">IF($B$34=2,MAX(ROUNDDOWN(IF(($J58/2)&lt;=$C$192,((((($J58/2)-$C$191)/10000)*$D$192)+$E$192)*((($J58/2)-$C$191)/10000),IF(($J58/2)&lt;=$C$193,((((($J58/2)-$C$192)/10000)*$D$193)+$E$193)*((($J58/2)-$C$192)/10000)+$F$193,IF(($J58/2)&lt;=$C$194,($J58/2)*0.42-$E$194,($J58/2)*0.45-$E$195))),0),0),0)*$B$34</f>
        <v>0</v>
      </c>
      <c r="M58" s="13" t="n">
        <f aca="false">K58+L58</f>
        <v>3306</v>
      </c>
      <c r="N58" s="13" t="n">
        <f aca="false">IF($B$34=2,IF(M58&gt;1944,M58*0.055,0),IF(M58&gt;972,M58*0.055,0))</f>
        <v>181.83</v>
      </c>
      <c r="O58" s="13" t="n">
        <f aca="false">M58*$B$33</f>
        <v>297.54</v>
      </c>
      <c r="P58" s="13" t="n">
        <f aca="false">P57*(1+$B$37)</f>
        <v>59374.2868039399</v>
      </c>
      <c r="Q58" s="13" t="n">
        <f aca="false">B58+C58+D58+E58+F58+G58-H58-I58-M58-N58-O58-P58</f>
        <v>624815.222868713</v>
      </c>
      <c r="R58" s="16"/>
      <c r="S58" s="16"/>
      <c r="T58" s="13"/>
      <c r="U58" s="13"/>
      <c r="V58" s="13"/>
      <c r="W58" s="13"/>
    </row>
    <row r="59" customFormat="false" ht="12.8" hidden="false" customHeight="false" outlineLevel="0" collapsed="false">
      <c r="A59" s="17" t="n">
        <v>18</v>
      </c>
      <c r="B59" s="13" t="n">
        <f aca="false">Q58</f>
        <v>624815.222868713</v>
      </c>
      <c r="C59" s="13" t="n">
        <f aca="false">IF((B59-(P59/2))*$B$3&gt;0,(B59-(P59/2))*$B$3,0)</f>
        <v>32988.417498934</v>
      </c>
      <c r="D59" s="13" t="n">
        <f aca="false">IF(D58&gt;0,D58*(1+$B$7),IF(A59=$B$6,$B$5,0))</f>
        <v>3573.42712857267</v>
      </c>
      <c r="E59" s="13" t="n">
        <f aca="false">IF(E58&gt;0,E58*(1+$B$12),IF(A59=$B$11,$B$10,0))</f>
        <v>0</v>
      </c>
      <c r="F59" s="13" t="n">
        <f aca="false">IF(F58&gt;0,F58*(1+$B$17),IF(A59=$B$16,$B$15,0))</f>
        <v>0</v>
      </c>
      <c r="G59" s="13" t="n">
        <f aca="false">IF(G58&gt;0,G58*(1+$B$22),IF(A59=$B$21,$B$20,0))</f>
        <v>999</v>
      </c>
      <c r="H59" s="13" t="n">
        <f aca="false">H58*(1+$B$26)</f>
        <v>7043.88490745208</v>
      </c>
      <c r="I59" s="13" t="n">
        <f aca="false">MIN(((C59+D59+E59+F59+G59)*$B$28*POWER((1+$B$29),A58)),($B$30*$B$28)*12*$B$34*POWER((1+$B$31),A58))</f>
        <v>8162.7176145086</v>
      </c>
      <c r="J59" s="18" t="n">
        <f aca="false">MAX((MAX((C59-(801*$B$34)),0))+(D59*$B$8)+(E59*$B$13)+(F59*$B$18)+(G59*$B$23)-H59-I59-O58,0)</f>
        <v>21255.702105546</v>
      </c>
      <c r="K59" s="23" t="n">
        <f aca="false">IF($B$34=1,MAX(ROUNDDOWN(IF($J59&lt;=$C$192,(((($J59-$C$191)/10000)*$D$192)+$E$192)*(($J59-$C$191)/10000),IF($J59&lt;=$C$193,(((($J59-$C$192)/10000)*$D$193)+$E$193)*(($J59-$C$192)/10000)+$F$193,IF($J59&lt;=$C$194,$J59*0.42-$E$194,$J59*0.45-$E$195))),0),0),0)</f>
        <v>2749</v>
      </c>
      <c r="L59" s="23" t="n">
        <f aca="false">IF($B$34=2,MAX(ROUNDDOWN(IF(($J59/2)&lt;=$C$192,((((($J59/2)-$C$191)/10000)*$D$192)+$E$192)*((($J59/2)-$C$191)/10000),IF(($J59/2)&lt;=$C$193,((((($J59/2)-$C$192)/10000)*$D$193)+$E$193)*((($J59/2)-$C$192)/10000)+$F$193,IF(($J59/2)&lt;=$C$194,($J59/2)*0.42-$E$194,($J59/2)*0.45-$E$195))),0),0),0)*$B$34</f>
        <v>0</v>
      </c>
      <c r="M59" s="13" t="n">
        <f aca="false">K59+L59</f>
        <v>2749</v>
      </c>
      <c r="N59" s="13" t="n">
        <f aca="false">IF($B$34=2,IF(M59&gt;1944,M59*0.055,0),IF(M59&gt;972,M59*0.055,0))</f>
        <v>151.195</v>
      </c>
      <c r="O59" s="13" t="n">
        <f aca="false">M59*$B$33</f>
        <v>247.41</v>
      </c>
      <c r="P59" s="13" t="n">
        <f aca="false">P58*(1+$B$37)</f>
        <v>60858.6439740383</v>
      </c>
      <c r="Q59" s="13" t="n">
        <f aca="false">B59+C59+D59+E59+F59+G59-H59-I59-M59-N59-O59-P59</f>
        <v>583163.216000221</v>
      </c>
      <c r="R59" s="16"/>
      <c r="S59" s="16"/>
      <c r="T59" s="13"/>
      <c r="U59" s="13"/>
      <c r="V59" s="13"/>
      <c r="W59" s="13"/>
    </row>
    <row r="60" customFormat="false" ht="12.8" hidden="false" customHeight="false" outlineLevel="0" collapsed="false">
      <c r="A60" s="17" t="n">
        <v>19</v>
      </c>
      <c r="B60" s="13" t="n">
        <f aca="false">Q59</f>
        <v>583163.216000221</v>
      </c>
      <c r="C60" s="13" t="n">
        <f aca="false">IF((B60-(P60/2))*$B$3&gt;0,(B60-(P60/2))*$B$3,0)</f>
        <v>30634.5104334757</v>
      </c>
      <c r="D60" s="13" t="n">
        <f aca="false">IF(D59&gt;0,D59*(1+$B$7),IF(A60=$B$6,$B$5,0))</f>
        <v>3609.16139985839</v>
      </c>
      <c r="E60" s="13" t="n">
        <f aca="false">IF(E59&gt;0,E59*(1+$B$12),IF(A60=$B$11,$B$10,0))</f>
        <v>0</v>
      </c>
      <c r="F60" s="13" t="n">
        <f aca="false">IF(F59&gt;0,F59*(1+$B$17),IF(A60=$B$16,$B$15,0))</f>
        <v>0</v>
      </c>
      <c r="G60" s="13" t="n">
        <f aca="false">IF(G59&gt;0,G59*(1+$B$22),IF(A60=$B$21,$B$20,0))</f>
        <v>999</v>
      </c>
      <c r="H60" s="13" t="n">
        <f aca="false">H59*(1+$B$26)</f>
        <v>7360.85972828742</v>
      </c>
      <c r="I60" s="13" t="n">
        <f aca="false">MIN(((C60+D60+E60+F60+G60)*$B$28*POWER((1+$B$29),A59)),($B$30*$B$28)*12*$B$34*POWER((1+$B$31),A59))</f>
        <v>7735.52194630594</v>
      </c>
      <c r="J60" s="18" t="n">
        <f aca="false">MAX((MAX((C60-(801*$B$34)),0))+(D60*$B$8)+(E60*$B$13)+(F60*$B$18)+(G60*$B$23)-H60-I60-O59,0)</f>
        <v>19097.8801587407</v>
      </c>
      <c r="K60" s="23" t="n">
        <f aca="false">IF($B$34=1,MAX(ROUNDDOWN(IF($J60&lt;=$C$192,(((($J60-$C$191)/10000)*$D$192)+$E$192)*(($J60-$C$191)/10000),IF($J60&lt;=$C$193,(((($J60-$C$192)/10000)*$D$193)+$E$193)*(($J60-$C$192)/10000)+$F$193,IF($J60&lt;=$C$194,$J60*0.42-$E$194,$J60*0.45-$E$195))),0),0),0)</f>
        <v>2177</v>
      </c>
      <c r="L60" s="23" t="n">
        <f aca="false">IF($B$34=2,MAX(ROUNDDOWN(IF(($J60/2)&lt;=$C$192,((((($J60/2)-$C$191)/10000)*$D$192)+$E$192)*((($J60/2)-$C$191)/10000),IF(($J60/2)&lt;=$C$193,((((($J60/2)-$C$192)/10000)*$D$193)+$E$193)*((($J60/2)-$C$192)/10000)+$F$193,IF(($J60/2)&lt;=$C$194,($J60/2)*0.42-$E$194,($J60/2)*0.45-$E$195))),0),0),0)*$B$34</f>
        <v>0</v>
      </c>
      <c r="M60" s="13" t="n">
        <f aca="false">K60+L60</f>
        <v>2177</v>
      </c>
      <c r="N60" s="13" t="n">
        <f aca="false">IF($B$34=2,IF(M60&gt;1944,M60*0.055,0),IF(M60&gt;972,M60*0.055,0))</f>
        <v>119.735</v>
      </c>
      <c r="O60" s="13" t="n">
        <f aca="false">M60*$B$33</f>
        <v>195.93</v>
      </c>
      <c r="P60" s="13" t="n">
        <f aca="false">P59*(1+$B$37)</f>
        <v>62380.1100733893</v>
      </c>
      <c r="Q60" s="13" t="n">
        <f aca="false">B60+C60+D60+E60+F60+G60-H60-I60-M60-N60-O60-P60</f>
        <v>538436.731085572</v>
      </c>
      <c r="R60" s="16"/>
      <c r="S60" s="16"/>
      <c r="T60" s="13"/>
      <c r="U60" s="13"/>
      <c r="V60" s="13"/>
      <c r="W60" s="13"/>
    </row>
    <row r="61" customFormat="false" ht="12.8" hidden="false" customHeight="false" outlineLevel="0" collapsed="false">
      <c r="A61" s="17" t="n">
        <v>20</v>
      </c>
      <c r="B61" s="13" t="n">
        <f aca="false">Q60</f>
        <v>538436.731085572</v>
      </c>
      <c r="C61" s="13" t="n">
        <f aca="false">IF((B61-(P61/2))*$B$3&gt;0,(B61-(P61/2))*$B$3,0)</f>
        <v>28108.9143193493</v>
      </c>
      <c r="D61" s="13" t="n">
        <f aca="false">IF(D60&gt;0,D60*(1+$B$7),IF(A61=$B$6,$B$5,0))</f>
        <v>3645.25301385698</v>
      </c>
      <c r="E61" s="13" t="n">
        <f aca="false">IF(E60&gt;0,E60*(1+$B$12),IF(A61=$B$11,$B$10,0))</f>
        <v>0</v>
      </c>
      <c r="F61" s="13" t="n">
        <f aca="false">IF(F60&gt;0,F60*(1+$B$17),IF(A61=$B$16,$B$15,0))</f>
        <v>0</v>
      </c>
      <c r="G61" s="13" t="n">
        <f aca="false">IF(G60&gt;0,G60*(1+$B$22),IF(A61=$B$21,$B$20,0))</f>
        <v>999</v>
      </c>
      <c r="H61" s="13" t="n">
        <f aca="false">H60*(1+$B$26)</f>
        <v>7692.09841606036</v>
      </c>
      <c r="I61" s="13" t="n">
        <f aca="false">MIN(((C61+D61+E61+F61+G61)*$B$28*POWER((1+$B$29),A60)),($B$30*$B$28)*12*$B$34*POWER((1+$B$31),A60))</f>
        <v>7260.98391104899</v>
      </c>
      <c r="J61" s="18" t="n">
        <f aca="false">MAX((MAX((C61-(801*$B$34)),0))+(D61*$B$8)+(E61*$B$13)+(F61*$B$18)+(G61*$B$23)-H61-I61-O60,0)</f>
        <v>16803.1550060969</v>
      </c>
      <c r="K61" s="23" t="n">
        <f aca="false">IF($B$34=1,MAX(ROUNDDOWN(IF($J61&lt;=$C$192,(((($J61-$C$191)/10000)*$D$192)+$E$192)*(($J61-$C$191)/10000),IF($J61&lt;=$C$193,(((($J61-$C$192)/10000)*$D$193)+$E$193)*(($J61-$C$192)/10000)+$F$193,IF($J61&lt;=$C$194,$J61*0.42-$E$194,$J61*0.45-$E$195))),0),0),0)</f>
        <v>1590</v>
      </c>
      <c r="L61" s="23" t="n">
        <f aca="false">IF($B$34=2,MAX(ROUNDDOWN(IF(($J61/2)&lt;=$C$192,((((($J61/2)-$C$191)/10000)*$D$192)+$E$192)*((($J61/2)-$C$191)/10000),IF(($J61/2)&lt;=$C$193,((((($J61/2)-$C$192)/10000)*$D$193)+$E$193)*((($J61/2)-$C$192)/10000)+$F$193,IF(($J61/2)&lt;=$C$194,($J61/2)*0.42-$E$194,($J61/2)*0.45-$E$195))),0),0),0)*$B$34</f>
        <v>0</v>
      </c>
      <c r="M61" s="13" t="n">
        <f aca="false">K61+L61</f>
        <v>1590</v>
      </c>
      <c r="N61" s="13" t="n">
        <f aca="false">IF($B$34=2,IF(M61&gt;1944,M61*0.055,0),IF(M61&gt;972,M61*0.055,0))</f>
        <v>87.45</v>
      </c>
      <c r="O61" s="13" t="n">
        <f aca="false">M61*$B$33</f>
        <v>143.1</v>
      </c>
      <c r="P61" s="13" t="n">
        <f aca="false">P60*(1+$B$37)</f>
        <v>63939.612825224</v>
      </c>
      <c r="Q61" s="13" t="n">
        <f aca="false">B61+C61+D61+E61+F61+G61-H61-I61-M61-N61-O61-P61</f>
        <v>490476.653266445</v>
      </c>
      <c r="R61" s="16"/>
      <c r="S61" s="16"/>
      <c r="T61" s="13"/>
      <c r="U61" s="13"/>
      <c r="V61" s="13"/>
      <c r="W61" s="13"/>
    </row>
    <row r="62" customFormat="false" ht="12.8" hidden="false" customHeight="false" outlineLevel="0" collapsed="false">
      <c r="A62" s="17" t="n">
        <v>21</v>
      </c>
      <c r="B62" s="13" t="n">
        <f aca="false">Q61</f>
        <v>490476.653266445</v>
      </c>
      <c r="C62" s="13" t="n">
        <f aca="false">IF((B62-(P62/2))*$B$3&gt;0,(B62-(P62/2))*$B$3,0)</f>
        <v>25402.7718939902</v>
      </c>
      <c r="D62" s="13" t="n">
        <f aca="false">IF(D61&gt;0,D61*(1+$B$7),IF(A62=$B$6,$B$5,0))</f>
        <v>3681.70554399555</v>
      </c>
      <c r="E62" s="13" t="n">
        <f aca="false">IF(E61&gt;0,E61*(1+$B$12),IF(A62=$B$11,$B$10,0))</f>
        <v>0</v>
      </c>
      <c r="F62" s="13" t="n">
        <f aca="false">IF(F61&gt;0,F61*(1+$B$17),IF(A62=$B$16,$B$15,0))</f>
        <v>0</v>
      </c>
      <c r="G62" s="13" t="n">
        <f aca="false">IF(G61&gt;0,G61*(1+$B$22),IF(A62=$B$21,$B$20,0))</f>
        <v>999</v>
      </c>
      <c r="H62" s="13" t="n">
        <f aca="false">H61*(1+$B$26)</f>
        <v>8038.24284478307</v>
      </c>
      <c r="I62" s="13" t="n">
        <f aca="false">MIN(((C62+D62+E62+F62+G62)*$B$28*POWER((1+$B$29),A61)),($B$30*$B$28)*12*$B$34*POWER((1+$B$31),A61))</f>
        <v>6735.83717500824</v>
      </c>
      <c r="J62" s="18" t="n">
        <f aca="false">MAX((MAX((C62-(801*$B$34)),0))+(D62*$B$8)+(E62*$B$13)+(F62*$B$18)+(G62*$B$23)-H62-I62-O61,0)</f>
        <v>14365.2974181945</v>
      </c>
      <c r="K62" s="23" t="n">
        <f aca="false">IF($B$34=1,MAX(ROUNDDOWN(IF($J62&lt;=$C$192,(((($J62-$C$191)/10000)*$D$192)+$E$192)*(($J62-$C$191)/10000),IF($J62&lt;=$C$193,(((($J62-$C$192)/10000)*$D$193)+$E$193)*(($J62-$C$192)/10000)+$F$193,IF($J62&lt;=$C$194,$J62*0.42-$E$194,$J62*0.45-$E$195))),0),0),0)</f>
        <v>992</v>
      </c>
      <c r="L62" s="23" t="n">
        <f aca="false">IF($B$34=2,MAX(ROUNDDOWN(IF(($J62/2)&lt;=$C$192,((((($J62/2)-$C$191)/10000)*$D$192)+$E$192)*((($J62/2)-$C$191)/10000),IF(($J62/2)&lt;=$C$193,((((($J62/2)-$C$192)/10000)*$D$193)+$E$193)*((($J62/2)-$C$192)/10000)+$F$193,IF(($J62/2)&lt;=$C$194,($J62/2)*0.42-$E$194,($J62/2)*0.45-$E$195))),0),0),0)*$B$34</f>
        <v>0</v>
      </c>
      <c r="M62" s="13" t="n">
        <f aca="false">K62+L62</f>
        <v>992</v>
      </c>
      <c r="N62" s="13" t="n">
        <f aca="false">IF($B$34=2,IF(M62&gt;1944,M62*0.055,0),IF(M62&gt;972,M62*0.055,0))</f>
        <v>54.56</v>
      </c>
      <c r="O62" s="13" t="n">
        <f aca="false">M62*$B$33</f>
        <v>89.28</v>
      </c>
      <c r="P62" s="13" t="n">
        <f aca="false">P61*(1+$B$37)</f>
        <v>65538.1031458546</v>
      </c>
      <c r="Q62" s="13" t="n">
        <f aca="false">B62+C62+D62+E62+F62+G62-H62-I62-M62-N62-O62-P62</f>
        <v>439112.107538785</v>
      </c>
      <c r="R62" s="16"/>
      <c r="S62" s="16"/>
      <c r="T62" s="13"/>
      <c r="U62" s="13"/>
      <c r="V62" s="13"/>
      <c r="W62" s="13"/>
    </row>
    <row r="63" customFormat="false" ht="12.8" hidden="false" customHeight="false" outlineLevel="0" collapsed="false">
      <c r="A63" s="17" t="n">
        <v>22</v>
      </c>
      <c r="B63" s="13" t="n">
        <f aca="false">Q62</f>
        <v>439112.107538785</v>
      </c>
      <c r="C63" s="13" t="n">
        <f aca="false">IF((B63-(P63/2))*$B$3&gt;0,(B63-(P63/2))*$B$3,0)</f>
        <v>22506.5725470477</v>
      </c>
      <c r="D63" s="13" t="n">
        <f aca="false">IF(D62&gt;0,D62*(1+$B$7),IF(A63=$B$6,$B$5,0))</f>
        <v>3718.5225994355</v>
      </c>
      <c r="E63" s="13" t="n">
        <f aca="false">IF(E62&gt;0,E62*(1+$B$12),IF(A63=$B$11,$B$10,0))</f>
        <v>4444</v>
      </c>
      <c r="F63" s="13" t="n">
        <f aca="false">IF(F62&gt;0,F62*(1+$B$17),IF(A63=$B$16,$B$15,0))</f>
        <v>1111</v>
      </c>
      <c r="G63" s="13" t="n">
        <f aca="false">IF(G62&gt;0,G62*(1+$B$22),IF(A63=$B$21,$B$20,0))</f>
        <v>999</v>
      </c>
      <c r="H63" s="13" t="n">
        <f aca="false">H62*(1+$B$26)</f>
        <v>8399.96377279831</v>
      </c>
      <c r="I63" s="13" t="n">
        <f aca="false">MIN(((C63+D63+E63+F63+G63)*$B$28*POWER((1+$B$29),A62)),($B$30*$B$28)*12*$B$34*POWER((1+$B$31),A62))</f>
        <v>7412.79310501986</v>
      </c>
      <c r="J63" s="18" t="n">
        <f aca="false">MAX((MAX((C63-(801*$B$34)),0))+(D63*$B$8)+(E63*$B$13)+(F63*$B$18)+(G63*$B$23)-H63-I63-O62,0)</f>
        <v>16076.058268665</v>
      </c>
      <c r="K63" s="23" t="n">
        <f aca="false">IF($B$34=1,MAX(ROUNDDOWN(IF($J63&lt;=$C$192,(((($J63-$C$191)/10000)*$D$192)+$E$192)*(($J63-$C$191)/10000),IF($J63&lt;=$C$193,(((($J63-$C$192)/10000)*$D$193)+$E$193)*(($J63-$C$192)/10000)+$F$193,IF($J63&lt;=$C$194,$J63*0.42-$E$194,$J63*0.45-$E$195))),0),0),0)</f>
        <v>1409</v>
      </c>
      <c r="L63" s="23" t="n">
        <f aca="false">IF($B$34=2,MAX(ROUNDDOWN(IF(($J63/2)&lt;=$C$192,((((($J63/2)-$C$191)/10000)*$D$192)+$E$192)*((($J63/2)-$C$191)/10000),IF(($J63/2)&lt;=$C$193,((((($J63/2)-$C$192)/10000)*$D$193)+$E$193)*((($J63/2)-$C$192)/10000)+$F$193,IF(($J63/2)&lt;=$C$194,($J63/2)*0.42-$E$194,($J63/2)*0.45-$E$195))),0),0),0)*$B$34</f>
        <v>0</v>
      </c>
      <c r="M63" s="13" t="n">
        <f aca="false">K63+L63</f>
        <v>1409</v>
      </c>
      <c r="N63" s="13" t="n">
        <f aca="false">IF($B$34=2,IF(M63&gt;1944,M63*0.055,0),IF(M63&gt;972,M63*0.055,0))</f>
        <v>77.495</v>
      </c>
      <c r="O63" s="13" t="n">
        <f aca="false">M63*$B$33</f>
        <v>126.81</v>
      </c>
      <c r="P63" s="13" t="n">
        <f aca="false">P62*(1+$B$37)</f>
        <v>67176.555724501</v>
      </c>
      <c r="Q63" s="13" t="n">
        <f aca="false">B63+C63+D63+E63+F63+G63-H63-I63-M63-N63-O63-P63</f>
        <v>387288.585082949</v>
      </c>
      <c r="R63" s="16"/>
      <c r="S63" s="16"/>
      <c r="T63" s="13"/>
      <c r="U63" s="13"/>
      <c r="V63" s="13"/>
      <c r="W63" s="13"/>
    </row>
    <row r="64" customFormat="false" ht="12.8" hidden="false" customHeight="false" outlineLevel="0" collapsed="false">
      <c r="A64" s="17" t="n">
        <v>23</v>
      </c>
      <c r="B64" s="13" t="n">
        <f aca="false">Q63</f>
        <v>387288.585082949</v>
      </c>
      <c r="C64" s="13" t="n">
        <f aca="false">IF((B64-(P64/2))*$B$3&gt;0,(B64-(P64/2))*$B$3,0)</f>
        <v>19583.7633152149</v>
      </c>
      <c r="D64" s="13" t="n">
        <f aca="false">IF(D63&gt;0,D63*(1+$B$7),IF(A64=$B$6,$B$5,0))</f>
        <v>3755.70782542986</v>
      </c>
      <c r="E64" s="13" t="n">
        <f aca="false">IF(E63&gt;0,E63*(1+$B$12),IF(A64=$B$11,$B$10,0))</f>
        <v>4488.44</v>
      </c>
      <c r="F64" s="13" t="n">
        <f aca="false">IF(F63&gt;0,F63*(1+$B$17),IF(A64=$B$16,$B$15,0))</f>
        <v>1111</v>
      </c>
      <c r="G64" s="13" t="n">
        <f aca="false">IF(G63&gt;0,G63*(1+$B$22),IF(A64=$B$21,$B$20,0))</f>
        <v>999</v>
      </c>
      <c r="H64" s="13" t="n">
        <f aca="false">H63*(1+$B$26)</f>
        <v>8777.96214257423</v>
      </c>
      <c r="I64" s="13" t="n">
        <f aca="false">MIN(((C64+D64+E64+F64+G64)*$B$28*POWER((1+$B$29),A63)),($B$30*$B$28)*12*$B$34*POWER((1+$B$31),A63))</f>
        <v>6837.97937963939</v>
      </c>
      <c r="J64" s="18" t="n">
        <f aca="false">MAX((MAX((C64-(801*$B$34)),0))+(D64*$B$8)+(E64*$B$13)+(F64*$B$18)+(G64*$B$23)-H64-I64-O63,0)</f>
        <v>13394.1596184311</v>
      </c>
      <c r="K64" s="23" t="n">
        <f aca="false">IF($B$34=1,MAX(ROUNDDOWN(IF($J64&lt;=$C$192,(((($J64-$C$191)/10000)*$D$192)+$E$192)*(($J64-$C$191)/10000),IF($J64&lt;=$C$193,(((($J64-$C$192)/10000)*$D$193)+$E$193)*(($J64-$C$192)/10000)+$F$193,IF($J64&lt;=$C$194,$J64*0.42-$E$194,$J64*0.45-$E$195))),0),0),0)</f>
        <v>766</v>
      </c>
      <c r="L64" s="23" t="n">
        <f aca="false">IF($B$34=2,MAX(ROUNDDOWN(IF(($J64/2)&lt;=$C$192,((((($J64/2)-$C$191)/10000)*$D$192)+$E$192)*((($J64/2)-$C$191)/10000),IF(($J64/2)&lt;=$C$193,((((($J64/2)-$C$192)/10000)*$D$193)+$E$193)*((($J64/2)-$C$192)/10000)+$F$193,IF(($J64/2)&lt;=$C$194,($J64/2)*0.42-$E$194,($J64/2)*0.45-$E$195))),0),0),0)*$B$34</f>
        <v>0</v>
      </c>
      <c r="M64" s="13" t="n">
        <f aca="false">K64+L64</f>
        <v>766</v>
      </c>
      <c r="N64" s="13" t="n">
        <f aca="false">IF($B$34=2,IF(M64&gt;1944,M64*0.055,0),IF(M64&gt;972,M64*0.055,0))</f>
        <v>0</v>
      </c>
      <c r="O64" s="13" t="n">
        <f aca="false">M64*$B$33</f>
        <v>68.94</v>
      </c>
      <c r="P64" s="13" t="n">
        <f aca="false">P63*(1+$B$37)</f>
        <v>68855.9696176135</v>
      </c>
      <c r="Q64" s="13" t="n">
        <f aca="false">B64+C64+D64+E64+F64+G64-H64-I64-M64-N64-O64-P64</f>
        <v>331919.645083767</v>
      </c>
      <c r="R64" s="16"/>
      <c r="S64" s="16"/>
      <c r="T64" s="13"/>
      <c r="U64" s="13"/>
      <c r="V64" s="13"/>
      <c r="W64" s="13"/>
    </row>
    <row r="65" customFormat="false" ht="12.8" hidden="false" customHeight="false" outlineLevel="0" collapsed="false">
      <c r="A65" s="17" t="n">
        <v>24</v>
      </c>
      <c r="B65" s="13" t="n">
        <f aca="false">Q64</f>
        <v>331919.645083767</v>
      </c>
      <c r="C65" s="13" t="n">
        <f aca="false">IF((B65-(P65/2))*$B$3&gt;0,(B65-(P65/2))*$B$3,0)</f>
        <v>16463.0183163381</v>
      </c>
      <c r="D65" s="13" t="n">
        <f aca="false">IF(D64&gt;0,D64*(1+$B$7),IF(A65=$B$6,$B$5,0))</f>
        <v>3793.26490368415</v>
      </c>
      <c r="E65" s="13" t="n">
        <f aca="false">IF(E64&gt;0,E64*(1+$B$12),IF(A65=$B$11,$B$10,0))</f>
        <v>4533.3244</v>
      </c>
      <c r="F65" s="13" t="n">
        <f aca="false">IF(F64&gt;0,F64*(1+$B$17),IF(A65=$B$16,$B$15,0))</f>
        <v>1111</v>
      </c>
      <c r="G65" s="13" t="n">
        <f aca="false">IF(G64&gt;0,G64*(1+$B$22),IF(A65=$B$21,$B$20,0))</f>
        <v>999</v>
      </c>
      <c r="H65" s="13" t="n">
        <f aca="false">H64*(1+$B$26)</f>
        <v>9172.97043899007</v>
      </c>
      <c r="I65" s="13" t="n">
        <f aca="false">MIN(((C65+D65+E65+F65+G65)*$B$28*POWER((1+$B$29),A64)),($B$30*$B$28)*12*$B$34*POWER((1+$B$31),A64))</f>
        <v>6205.45471511352</v>
      </c>
      <c r="J65" s="18" t="n">
        <f aca="false">MAX((MAX((C65-(801*$B$34)),0))+(D65*$B$8)+(E65*$B$13)+(F65*$B$18)+(G65*$B$23)-H65-I65-O64,0)</f>
        <v>10651.2424659186</v>
      </c>
      <c r="K65" s="23" t="n">
        <f aca="false">IF($B$34=1,MAX(ROUNDDOWN(IF($J65&lt;=$C$192,(((($J65-$C$191)/10000)*$D$192)+$E$192)*(($J65-$C$191)/10000),IF($J65&lt;=$C$193,(((($J65-$C$192)/10000)*$D$193)+$E$193)*(($J65-$C$192)/10000)+$F$193,IF($J65&lt;=$C$194,$J65*0.42-$E$194,$J65*0.45-$E$195))),0),0),0)</f>
        <v>229</v>
      </c>
      <c r="L65" s="23" t="n">
        <f aca="false">IF($B$34=2,MAX(ROUNDDOWN(IF(($J65/2)&lt;=$C$192,((((($J65/2)-$C$191)/10000)*$D$192)+$E$192)*((($J65/2)-$C$191)/10000),IF(($J65/2)&lt;=$C$193,((((($J65/2)-$C$192)/10000)*$D$193)+$E$193)*((($J65/2)-$C$192)/10000)+$F$193,IF(($J65/2)&lt;=$C$194,($J65/2)*0.42-$E$194,($J65/2)*0.45-$E$195))),0),0),0)*$B$34</f>
        <v>0</v>
      </c>
      <c r="M65" s="13" t="n">
        <f aca="false">K65+L65</f>
        <v>229</v>
      </c>
      <c r="N65" s="13" t="n">
        <f aca="false">IF($B$34=2,IF(M65&gt;1944,M65*0.055,0),IF(M65&gt;972,M65*0.055,0))</f>
        <v>0</v>
      </c>
      <c r="O65" s="13" t="n">
        <f aca="false">M65*$B$33</f>
        <v>20.61</v>
      </c>
      <c r="P65" s="13" t="n">
        <f aca="false">P64*(1+$B$37)</f>
        <v>70577.3688580538</v>
      </c>
      <c r="Q65" s="13" t="n">
        <f aca="false">B65+C65+D65+E65+F65+G65-H65-I65-M65-N65-O65-P65</f>
        <v>272613.848691632</v>
      </c>
      <c r="R65" s="16"/>
      <c r="S65" s="16"/>
      <c r="T65" s="13"/>
      <c r="U65" s="13"/>
      <c r="V65" s="13"/>
      <c r="W65" s="13"/>
    </row>
    <row r="66" customFormat="false" ht="12.8" hidden="false" customHeight="false" outlineLevel="0" collapsed="false">
      <c r="A66" s="17" t="n">
        <v>25</v>
      </c>
      <c r="B66" s="13" t="n">
        <f aca="false">Q65</f>
        <v>272613.848691632</v>
      </c>
      <c r="C66" s="13" t="n">
        <f aca="false">IF((B66-(P66/2))*$B$3&gt;0,(B66-(P66/2))*$B$3,0)</f>
        <v>13122.5835669293</v>
      </c>
      <c r="D66" s="13" t="n">
        <f aca="false">IF(D65&gt;0,D65*(1+$B$7),IF(A66=$B$6,$B$5,0))</f>
        <v>3831.197552721</v>
      </c>
      <c r="E66" s="13" t="n">
        <f aca="false">IF(E65&gt;0,E65*(1+$B$12),IF(A66=$B$11,$B$10,0))</f>
        <v>4578.657644</v>
      </c>
      <c r="F66" s="13" t="n">
        <f aca="false">IF(F65&gt;0,F65*(1+$B$17),IF(A66=$B$16,$B$15,0))</f>
        <v>1111</v>
      </c>
      <c r="G66" s="13" t="n">
        <f aca="false">IF(G65&gt;0,G65*(1+$B$22),IF(A66=$B$21,$B$20,0))</f>
        <v>999</v>
      </c>
      <c r="H66" s="13" t="n">
        <f aca="false">H65*(1+$B$26)</f>
        <v>9585.75410874462</v>
      </c>
      <c r="I66" s="13" t="n">
        <f aca="false">MIN(((C66+D66+E66+F66+G66)*$B$28*POWER((1+$B$29),A65)),($B$30*$B$28)*12*$B$34*POWER((1+$B$31),A65))</f>
        <v>5508.60094417915</v>
      </c>
      <c r="J66" s="18" t="n">
        <f aca="false">MAX((MAX((C66-(801*$B$34)),0))+(D66*$B$8)+(E66*$B$13)+(F66*$B$18)+(G66*$B$23)-H66-I66-O65,0)</f>
        <v>7726.47371072651</v>
      </c>
      <c r="K66" s="23" t="n">
        <f aca="false">IF($B$34=1,MAX(ROUNDDOWN(IF($J66&lt;=$C$192,(((($J66-$C$191)/10000)*$D$192)+$E$192)*(($J66-$C$191)/10000),IF($J66&lt;=$C$193,(((($J66-$C$192)/10000)*$D$193)+$E$193)*(($J66-$C$192)/10000)+$F$193,IF($J66&lt;=$C$194,$J66*0.42-$E$194,$J66*0.45-$E$195))),0),0),0)</f>
        <v>0</v>
      </c>
      <c r="L66" s="23" t="n">
        <f aca="false">IF($B$34=2,MAX(ROUNDDOWN(IF(($J66/2)&lt;=$C$192,((((($J66/2)-$C$191)/10000)*$D$192)+$E$192)*((($J66/2)-$C$191)/10000),IF(($J66/2)&lt;=$C$193,((((($J66/2)-$C$192)/10000)*$D$193)+$E$193)*((($J66/2)-$C$192)/10000)+$F$193,IF(($J66/2)&lt;=$C$194,($J66/2)*0.42-$E$194,($J66/2)*0.45-$E$195))),0),0),0)*$B$34</f>
        <v>0</v>
      </c>
      <c r="M66" s="13" t="n">
        <f aca="false">K66+L66</f>
        <v>0</v>
      </c>
      <c r="N66" s="13" t="n">
        <f aca="false">IF($B$34=2,IF(M66&gt;1944,M66*0.055,0),IF(M66&gt;972,M66*0.055,0))</f>
        <v>0</v>
      </c>
      <c r="O66" s="13" t="n">
        <f aca="false">M66*$B$33</f>
        <v>0</v>
      </c>
      <c r="P66" s="13" t="n">
        <f aca="false">P65*(1+$B$37)</f>
        <v>72341.8030795052</v>
      </c>
      <c r="Q66" s="13" t="n">
        <f aca="false">B66+C66+D66+E66+F66+G66-H66-I66-M66-N66-O66-P66</f>
        <v>208820.129322853</v>
      </c>
      <c r="R66" s="16"/>
      <c r="S66" s="16"/>
      <c r="T66" s="13"/>
      <c r="U66" s="13"/>
      <c r="V66" s="13"/>
      <c r="W66" s="13"/>
    </row>
    <row r="67" customFormat="false" ht="12.8" hidden="false" customHeight="false" outlineLevel="0" collapsed="false">
      <c r="A67" s="17" t="n">
        <v>26</v>
      </c>
      <c r="B67" s="13" t="n">
        <f aca="false">Q66</f>
        <v>208820.129322853</v>
      </c>
      <c r="C67" s="13" t="n">
        <f aca="false">IF((B67-(P67/2))*$B$3&gt;0,(B67-(P67/2))*$B$3,0)</f>
        <v>9531.84501607567</v>
      </c>
      <c r="D67" s="13" t="n">
        <f aca="false">IF(D66&gt;0,D66*(1+$B$7),IF(A67=$B$6,$B$5,0))</f>
        <v>3869.50952824821</v>
      </c>
      <c r="E67" s="13" t="n">
        <f aca="false">IF(E66&gt;0,E66*(1+$B$12),IF(A67=$B$11,$B$10,0))</f>
        <v>4624.44422044</v>
      </c>
      <c r="F67" s="13" t="n">
        <f aca="false">IF(F66&gt;0,F66*(1+$B$17),IF(A67=$B$16,$B$15,0))</f>
        <v>1111</v>
      </c>
      <c r="G67" s="13" t="n">
        <f aca="false">IF(G66&gt;0,G66*(1+$B$22),IF(A67=$B$21,$B$20,0))</f>
        <v>999</v>
      </c>
      <c r="H67" s="13" t="n">
        <f aca="false">H66*(1+$B$26)</f>
        <v>10017.1130436381</v>
      </c>
      <c r="I67" s="13" t="n">
        <f aca="false">MIN(((C67+D67+E67+F67+G67)*$B$28*POWER((1+$B$29),A66)),($B$30*$B$28)*12*$B$34*POWER((1+$B$31),A66))</f>
        <v>4738.48243864317</v>
      </c>
      <c r="J67" s="18" t="n">
        <f aca="false">MAX((MAX((C67-(801*$B$34)),0))+(D67*$B$8)+(E67*$B$13)+(F67*$B$18)+(G67*$B$23)-H67-I67-O66,0)</f>
        <v>4579.20328248257</v>
      </c>
      <c r="K67" s="23" t="n">
        <f aca="false">IF($B$34=1,MAX(ROUNDDOWN(IF($J67&lt;=$C$192,(((($J67-$C$191)/10000)*$D$192)+$E$192)*(($J67-$C$191)/10000),IF($J67&lt;=$C$193,(((($J67-$C$192)/10000)*$D$193)+$E$193)*(($J67-$C$192)/10000)+$F$193,IF($J67&lt;=$C$194,$J67*0.42-$E$194,$J67*0.45-$E$195))),0),0),0)</f>
        <v>0</v>
      </c>
      <c r="L67" s="23" t="n">
        <f aca="false">IF($B$34=2,MAX(ROUNDDOWN(IF(($J67/2)&lt;=$C$192,((((($J67/2)-$C$191)/10000)*$D$192)+$E$192)*((($J67/2)-$C$191)/10000),IF(($J67/2)&lt;=$C$193,((((($J67/2)-$C$192)/10000)*$D$193)+$E$193)*((($J67/2)-$C$192)/10000)+$F$193,IF(($J67/2)&lt;=$C$194,($J67/2)*0.42-$E$194,($J67/2)*0.45-$E$195))),0),0),0)*$B$34</f>
        <v>0</v>
      </c>
      <c r="M67" s="13" t="n">
        <f aca="false">K67+L67</f>
        <v>0</v>
      </c>
      <c r="N67" s="13" t="n">
        <f aca="false">IF($B$34=2,IF(M67&gt;1944,M67*0.055,0),IF(M67&gt;972,M67*0.055,0))</f>
        <v>0</v>
      </c>
      <c r="O67" s="13" t="n">
        <f aca="false">M67*$B$33</f>
        <v>0</v>
      </c>
      <c r="P67" s="13" t="n">
        <f aca="false">P66*(1+$B$37)</f>
        <v>74150.3481564928</v>
      </c>
      <c r="Q67" s="13" t="n">
        <f aca="false">B67+C67+D67+E67+F67+G67-H67-I67-M67-N67-O67-P67</f>
        <v>140049.984448843</v>
      </c>
      <c r="R67" s="16"/>
      <c r="S67" s="16"/>
      <c r="T67" s="13"/>
      <c r="U67" s="13"/>
      <c r="V67" s="13"/>
      <c r="W67" s="13"/>
    </row>
    <row r="68" customFormat="false" ht="12.8" hidden="false" customHeight="false" outlineLevel="0" collapsed="false">
      <c r="A68" s="17" t="n">
        <v>27</v>
      </c>
      <c r="B68" s="13" t="n">
        <f aca="false">Q67</f>
        <v>140049.984448843</v>
      </c>
      <c r="C68" s="13" t="n">
        <f aca="false">IF((B68-(P68/2))*$B$3&gt;0,(B68-(P68/2))*$B$3,0)</f>
        <v>5663.66017153453</v>
      </c>
      <c r="D68" s="13" t="n">
        <f aca="false">IF(D67&gt;0,D67*(1+$B$7),IF(A68=$B$6,$B$5,0))</f>
        <v>3908.20462353069</v>
      </c>
      <c r="E68" s="13" t="n">
        <f aca="false">IF(E67&gt;0,E67*(1+$B$12),IF(A68=$B$11,$B$10,0))</f>
        <v>4670.6886626444</v>
      </c>
      <c r="F68" s="13" t="n">
        <f aca="false">IF(F67&gt;0,F67*(1+$B$17),IF(A68=$B$16,$B$15,0))</f>
        <v>1111</v>
      </c>
      <c r="G68" s="13" t="n">
        <f aca="false">IF(G67&gt;0,G67*(1+$B$22),IF(A68=$B$21,$B$20,0))</f>
        <v>999</v>
      </c>
      <c r="H68" s="13" t="n">
        <f aca="false">H67*(1+$B$26)</f>
        <v>10467.8831306018</v>
      </c>
      <c r="I68" s="13" t="n">
        <f aca="false">MIN(((C68+D68+E68+F68+G68)*$B$28*POWER((1+$B$29),A67)),($B$30*$B$28)*12*$B$34*POWER((1+$B$31),A67))</f>
        <v>3886.66728221108</v>
      </c>
      <c r="J68" s="18" t="n">
        <f aca="false">MAX((MAX((C68-(801*$B$34)),0))+(D68*$B$8)+(E68*$B$13)+(F68*$B$18)+(G68*$B$23)-H68-I68-O67,0)</f>
        <v>1197.0030448967</v>
      </c>
      <c r="K68" s="23" t="n">
        <f aca="false">IF($B$34=1,MAX(ROUNDDOWN(IF($J68&lt;=$C$192,(((($J68-$C$191)/10000)*$D$192)+$E$192)*(($J68-$C$191)/10000),IF($J68&lt;=$C$193,(((($J68-$C$192)/10000)*$D$193)+$E$193)*(($J68-$C$192)/10000)+$F$193,IF($J68&lt;=$C$194,$J68*0.42-$E$194,$J68*0.45-$E$195))),0),0),0)</f>
        <v>0</v>
      </c>
      <c r="L68" s="23" t="n">
        <f aca="false">IF($B$34=2,MAX(ROUNDDOWN(IF(($J68/2)&lt;=$C$192,((((($J68/2)-$C$191)/10000)*$D$192)+$E$192)*((($J68/2)-$C$191)/10000),IF(($J68/2)&lt;=$C$193,((((($J68/2)-$C$192)/10000)*$D$193)+$E$193)*((($J68/2)-$C$192)/10000)+$F$193,IF(($J68/2)&lt;=$C$194,($J68/2)*0.42-$E$194,($J68/2)*0.45-$E$195))),0),0),0)*$B$34</f>
        <v>0</v>
      </c>
      <c r="M68" s="13" t="n">
        <f aca="false">K68+L68</f>
        <v>0</v>
      </c>
      <c r="N68" s="13" t="n">
        <f aca="false">IF($B$34=2,IF(M68&gt;1944,M68*0.055,0),IF(M68&gt;972,M68*0.055,0))</f>
        <v>0</v>
      </c>
      <c r="O68" s="13" t="n">
        <f aca="false">M68*$B$33</f>
        <v>0</v>
      </c>
      <c r="P68" s="13" t="n">
        <f aca="false">P67*(1+$B$37)</f>
        <v>76004.1068604051</v>
      </c>
      <c r="Q68" s="13" t="n">
        <f aca="false">B68+C68+D68+E68+F68+G68-H68-I68-M68-N68-O68-P68</f>
        <v>66043.8806333343</v>
      </c>
      <c r="R68" s="16"/>
      <c r="S68" s="16"/>
      <c r="T68" s="13"/>
      <c r="U68" s="13"/>
      <c r="V68" s="13"/>
      <c r="W68" s="13"/>
    </row>
    <row r="69" customFormat="false" ht="12.8" hidden="false" customHeight="false" outlineLevel="0" collapsed="false">
      <c r="A69" s="17" t="n">
        <v>28</v>
      </c>
      <c r="B69" s="13" t="n">
        <f aca="false">Q68</f>
        <v>66043.8806333343</v>
      </c>
      <c r="C69" s="13" t="n">
        <f aca="false">IF((B69-(P69/2))*$B$3&gt;0,(B69-(P69/2))*$B$3,0)</f>
        <v>1503.59356063941</v>
      </c>
      <c r="D69" s="13" t="n">
        <f aca="false">IF(D68&gt;0,D68*(1+$B$7),IF(A69=$B$6,$B$5,0))</f>
        <v>3947.28666976599</v>
      </c>
      <c r="E69" s="13" t="n">
        <f aca="false">IF(E68&gt;0,E68*(1+$B$12),IF(A69=$B$11,$B$10,0))</f>
        <v>4717.39554927085</v>
      </c>
      <c r="F69" s="13" t="n">
        <f aca="false">IF(F68&gt;0,F68*(1+$B$17),IF(A69=$B$16,$B$15,0))</f>
        <v>1111</v>
      </c>
      <c r="G69" s="13" t="n">
        <f aca="false">IF(G68&gt;0,G68*(1+$B$22),IF(A69=$B$21,$B$20,0))</f>
        <v>999</v>
      </c>
      <c r="H69" s="13" t="n">
        <f aca="false">H68*(1+$B$26)</f>
        <v>10938.9378714789</v>
      </c>
      <c r="I69" s="13" t="n">
        <f aca="false">MIN(((C69+D69+E69+F69+G69)*$B$28*POWER((1+$B$29),A68)),($B$30*$B$28)*12*$B$34*POWER((1+$B$31),A68))</f>
        <v>2947.47781176993</v>
      </c>
      <c r="J69" s="18" t="n">
        <f aca="false">MAX((MAX((C69-(801*$B$34)),0))+(D69*$B$8)+(E69*$B$13)+(F69*$B$18)+(G69*$B$23)-H69-I69-O68,0)</f>
        <v>0</v>
      </c>
      <c r="K69" s="23" t="n">
        <f aca="false">IF($B$34=1,MAX(ROUNDDOWN(IF($J69&lt;=$C$192,(((($J69-$C$191)/10000)*$D$192)+$E$192)*(($J69-$C$191)/10000),IF($J69&lt;=$C$193,(((($J69-$C$192)/10000)*$D$193)+$E$193)*(($J69-$C$192)/10000)+$F$193,IF($J69&lt;=$C$194,$J69*0.42-$E$194,$J69*0.45-$E$195))),0),0),0)</f>
        <v>0</v>
      </c>
      <c r="L69" s="23" t="n">
        <f aca="false">IF($B$34=2,MAX(ROUNDDOWN(IF(($J69/2)&lt;=$C$192,((((($J69/2)-$C$191)/10000)*$D$192)+$E$192)*((($J69/2)-$C$191)/10000),IF(($J69/2)&lt;=$C$193,((((($J69/2)-$C$192)/10000)*$D$193)+$E$193)*((($J69/2)-$C$192)/10000)+$F$193,IF(($J69/2)&lt;=$C$194,($J69/2)*0.42-$E$194,($J69/2)*0.45-$E$195))),0),0),0)*$B$34</f>
        <v>0</v>
      </c>
      <c r="M69" s="13" t="n">
        <f aca="false">K69+L69</f>
        <v>0</v>
      </c>
      <c r="N69" s="13" t="n">
        <f aca="false">IF($B$34=2,IF(M69&gt;1944,M69*0.055,0),IF(M69&gt;972,M69*0.055,0))</f>
        <v>0</v>
      </c>
      <c r="O69" s="13" t="n">
        <f aca="false">M69*$B$33</f>
        <v>0</v>
      </c>
      <c r="P69" s="13" t="n">
        <f aca="false">P68*(1+$B$37)</f>
        <v>77904.2095319152</v>
      </c>
      <c r="Q69" s="13" t="n">
        <f aca="false">B69+C69+D69+E69+F69+G69-H69-I69-M69-N69-O69-P69</f>
        <v>-13468.4688021535</v>
      </c>
      <c r="R69" s="16"/>
      <c r="S69" s="16"/>
      <c r="T69" s="13"/>
      <c r="U69" s="13"/>
      <c r="V69" s="13"/>
      <c r="W69" s="13"/>
    </row>
    <row r="70" customFormat="false" ht="12.8" hidden="false" customHeight="false" outlineLevel="0" collapsed="false">
      <c r="A70" s="17" t="n">
        <v>29</v>
      </c>
      <c r="B70" s="13" t="n">
        <f aca="false">Q69</f>
        <v>-13468.4688021535</v>
      </c>
      <c r="C70" s="13" t="n">
        <f aca="false">IF((B70-(P70/2))*$B$3&gt;0,(B70-(P70/2))*$B$3,0)</f>
        <v>0</v>
      </c>
      <c r="D70" s="13" t="n">
        <f aca="false">IF(D69&gt;0,D69*(1+$B$7),IF(A70=$B$6,$B$5,0))</f>
        <v>3986.75953646365</v>
      </c>
      <c r="E70" s="13" t="n">
        <f aca="false">IF(E69&gt;0,E69*(1+$B$12),IF(A70=$B$11,$B$10,0))</f>
        <v>4764.56950476355</v>
      </c>
      <c r="F70" s="13" t="n">
        <f aca="false">IF(F69&gt;0,F69*(1+$B$17),IF(A70=$B$16,$B$15,0))</f>
        <v>1111</v>
      </c>
      <c r="G70" s="13" t="n">
        <f aca="false">IF(G69&gt;0,G69*(1+$B$22),IF(A70=$B$21,$B$20,0))</f>
        <v>999</v>
      </c>
      <c r="H70" s="13" t="n">
        <f aca="false">H69*(1+$B$26)</f>
        <v>11431.1900756955</v>
      </c>
      <c r="I70" s="13" t="n">
        <f aca="false">MIN(((C70+D70+E70+F70+G70)*$B$28*POWER((1+$B$29),A69)),($B$30*$B$28)*12*$B$34*POWER((1+$B$31),A69))</f>
        <v>2633.40408695036</v>
      </c>
      <c r="J70" s="18" t="n">
        <f aca="false">MAX((MAX((C70-(801*$B$34)),0))+(D70*$B$8)+(E70*$B$13)+(F70*$B$18)+(G70*$B$23)-H70-I70-O69,0)</f>
        <v>0</v>
      </c>
      <c r="K70" s="23" t="n">
        <f aca="false">IF($B$34=1,MAX(ROUNDDOWN(IF($J70&lt;=$C$192,(((($J70-$C$191)/10000)*$D$192)+$E$192)*(($J70-$C$191)/10000),IF($J70&lt;=$C$193,(((($J70-$C$192)/10000)*$D$193)+$E$193)*(($J70-$C$192)/10000)+$F$193,IF($J70&lt;=$C$194,$J70*0.42-$E$194,$J70*0.45-$E$195))),0),0),0)</f>
        <v>0</v>
      </c>
      <c r="L70" s="23" t="n">
        <f aca="false">IF($B$34=2,MAX(ROUNDDOWN(IF(($J70/2)&lt;=$C$192,((((($J70/2)-$C$191)/10000)*$D$192)+$E$192)*((($J70/2)-$C$191)/10000),IF(($J70/2)&lt;=$C$193,((((($J70/2)-$C$192)/10000)*$D$193)+$E$193)*((($J70/2)-$C$192)/10000)+$F$193,IF(($J70/2)&lt;=$C$194,($J70/2)*0.42-$E$194,($J70/2)*0.45-$E$195))),0),0),0)*$B$34</f>
        <v>0</v>
      </c>
      <c r="M70" s="13" t="n">
        <f aca="false">K70+L70</f>
        <v>0</v>
      </c>
      <c r="N70" s="13" t="n">
        <f aca="false">IF($B$34=2,IF(M70&gt;1944,M70*0.055,0),IF(M70&gt;972,M70*0.055,0))</f>
        <v>0</v>
      </c>
      <c r="O70" s="13" t="n">
        <f aca="false">M70*$B$33</f>
        <v>0</v>
      </c>
      <c r="P70" s="13" t="n">
        <f aca="false">P69*(1+$B$37)</f>
        <v>79851.8147702131</v>
      </c>
      <c r="Q70" s="13" t="n">
        <f aca="false">B70+C70+D70+E70+F70+G70-H70-I70-M70-N70-O70-P70</f>
        <v>-96523.5486937852</v>
      </c>
      <c r="R70" s="16"/>
      <c r="S70" s="16"/>
      <c r="T70" s="13"/>
      <c r="U70" s="13"/>
      <c r="V70" s="13"/>
      <c r="W70" s="13"/>
    </row>
    <row r="71" customFormat="false" ht="12.8" hidden="false" customHeight="false" outlineLevel="0" collapsed="false">
      <c r="A71" s="17" t="n">
        <v>30</v>
      </c>
      <c r="B71" s="13" t="n">
        <f aca="false">Q70</f>
        <v>-96523.5486937852</v>
      </c>
      <c r="C71" s="13" t="n">
        <f aca="false">IF((B71-(P71/2))*$B$3&gt;0,(B71-(P71/2))*$B$3,0)</f>
        <v>0</v>
      </c>
      <c r="D71" s="13" t="n">
        <f aca="false">IF(D70&gt;0,D70*(1+$B$7),IF(A71=$B$6,$B$5,0))</f>
        <v>4026.62713182829</v>
      </c>
      <c r="E71" s="13" t="n">
        <f aca="false">IF(E70&gt;0,E70*(1+$B$12),IF(A71=$B$11,$B$10,0))</f>
        <v>4812.21519981119</v>
      </c>
      <c r="F71" s="13" t="n">
        <f aca="false">IF(F70&gt;0,F70*(1+$B$17),IF(A71=$B$16,$B$15,0))</f>
        <v>1111</v>
      </c>
      <c r="G71" s="13" t="n">
        <f aca="false">IF(G70&gt;0,G70*(1+$B$22),IF(A71=$B$21,$B$20,0))</f>
        <v>999</v>
      </c>
      <c r="H71" s="13" t="n">
        <f aca="false">H70*(1+$B$26)</f>
        <v>11945.5936291018</v>
      </c>
      <c r="I71" s="13" t="n">
        <f aca="false">MIN(((C71+D71+E71+F71+G71)*$B$28*POWER((1+$B$29),A70)),($B$30*$B$28)*12*$B$34*POWER((1+$B$31),A70))</f>
        <v>2681.16851026357</v>
      </c>
      <c r="J71" s="18" t="n">
        <f aca="false">MAX((MAX((C71-(801*$B$34)),0))+(D71*$B$8)+(E71*$B$13)+(F71*$B$18)+(G71*$B$23)-H71-I71-O70,0)</f>
        <v>0</v>
      </c>
      <c r="K71" s="23" t="n">
        <f aca="false">IF($B$34=1,MAX(ROUNDDOWN(IF($J71&lt;=$C$192,(((($J71-$C$191)/10000)*$D$192)+$E$192)*(($J71-$C$191)/10000),IF($J71&lt;=$C$193,(((($J71-$C$192)/10000)*$D$193)+$E$193)*(($J71-$C$192)/10000)+$F$193,IF($J71&lt;=$C$194,$J71*0.42-$E$194,$J71*0.45-$E$195))),0),0),0)</f>
        <v>0</v>
      </c>
      <c r="L71" s="23" t="n">
        <f aca="false">IF($B$34=2,MAX(ROUNDDOWN(IF(($J71/2)&lt;=$C$192,((((($J71/2)-$C$191)/10000)*$D$192)+$E$192)*((($J71/2)-$C$191)/10000),IF(($J71/2)&lt;=$C$193,((((($J71/2)-$C$192)/10000)*$D$193)+$E$193)*((($J71/2)-$C$192)/10000)+$F$193,IF(($J71/2)&lt;=$C$194,($J71/2)*0.42-$E$194,($J71/2)*0.45-$E$195))),0),0),0)*$B$34</f>
        <v>0</v>
      </c>
      <c r="M71" s="13" t="n">
        <f aca="false">K71+L71</f>
        <v>0</v>
      </c>
      <c r="N71" s="13" t="n">
        <f aca="false">IF($B$34=2,IF(M71&gt;1944,M71*0.055,0),IF(M71&gt;972,M71*0.055,0))</f>
        <v>0</v>
      </c>
      <c r="O71" s="13" t="n">
        <f aca="false">M71*$B$33</f>
        <v>0</v>
      </c>
      <c r="P71" s="13" t="n">
        <f aca="false">P70*(1+$B$37)</f>
        <v>81848.1101394684</v>
      </c>
      <c r="Q71" s="13" t="n">
        <f aca="false">B71+C71+D71+E71+F71+G71-H71-I71-M71-N71-O71-P71</f>
        <v>-182049.578640979</v>
      </c>
      <c r="R71" s="16"/>
      <c r="S71" s="16"/>
      <c r="T71" s="13"/>
      <c r="U71" s="13"/>
      <c r="V71" s="13"/>
      <c r="W71" s="13"/>
    </row>
    <row r="72" customFormat="false" ht="12.8" hidden="false" customHeight="false" outlineLevel="0" collapsed="false">
      <c r="A72" s="17" t="n">
        <v>31</v>
      </c>
      <c r="B72" s="13" t="n">
        <f aca="false">Q71</f>
        <v>-182049.578640979</v>
      </c>
      <c r="C72" s="13" t="n">
        <f aca="false">IF((B72-(P72/2))*$B$3&gt;0,(B72-(P72/2))*$B$3,0)</f>
        <v>0</v>
      </c>
      <c r="D72" s="13" t="n">
        <f aca="false">IF(D71&gt;0,D71*(1+$B$7),IF(A72=$B$6,$B$5,0))</f>
        <v>4066.89340314657</v>
      </c>
      <c r="E72" s="13" t="n">
        <f aca="false">IF(E71&gt;0,E71*(1+$B$12),IF(A72=$B$11,$B$10,0))</f>
        <v>4860.3373518093</v>
      </c>
      <c r="F72" s="13" t="n">
        <f aca="false">IF(F71&gt;0,F71*(1+$B$17),IF(A72=$B$16,$B$15,0))</f>
        <v>1111</v>
      </c>
      <c r="G72" s="13" t="n">
        <f aca="false">IF(G71&gt;0,G71*(1+$B$22),IF(A72=$B$21,$B$20,0))</f>
        <v>999</v>
      </c>
      <c r="H72" s="13" t="n">
        <f aca="false">H71*(1+$B$26)</f>
        <v>12483.1453424114</v>
      </c>
      <c r="I72" s="13" t="n">
        <f aca="false">MIN(((C72+D72+E72+F72+G72)*$B$28*POWER((1+$B$29),A71)),($B$30*$B$28)*12*$B$34*POWER((1+$B$31),A71))</f>
        <v>2729.84132849704</v>
      </c>
      <c r="J72" s="18" t="n">
        <f aca="false">MAX((MAX((C72-(801*$B$34)),0))+(D72*$B$8)+(E72*$B$13)+(F72*$B$18)+(G72*$B$23)-H72-I72-O71,0)</f>
        <v>0</v>
      </c>
      <c r="K72" s="23" t="n">
        <f aca="false">IF($B$34=1,MAX(ROUNDDOWN(IF($J72&lt;=$C$192,(((($J72-$C$191)/10000)*$D$192)+$E$192)*(($J72-$C$191)/10000),IF($J72&lt;=$C$193,(((($J72-$C$192)/10000)*$D$193)+$E$193)*(($J72-$C$192)/10000)+$F$193,IF($J72&lt;=$C$194,$J72*0.42-$E$194,$J72*0.45-$E$195))),0),0),0)</f>
        <v>0</v>
      </c>
      <c r="L72" s="23" t="n">
        <f aca="false">IF($B$34=2,MAX(ROUNDDOWN(IF(($J72/2)&lt;=$C$192,((((($J72/2)-$C$191)/10000)*$D$192)+$E$192)*((($J72/2)-$C$191)/10000),IF(($J72/2)&lt;=$C$193,((((($J72/2)-$C$192)/10000)*$D$193)+$E$193)*((($J72/2)-$C$192)/10000)+$F$193,IF(($J72/2)&lt;=$C$194,($J72/2)*0.42-$E$194,($J72/2)*0.45-$E$195))),0),0),0)*$B$34</f>
        <v>0</v>
      </c>
      <c r="M72" s="13" t="n">
        <f aca="false">K72+L72</f>
        <v>0</v>
      </c>
      <c r="N72" s="13" t="n">
        <f aca="false">IF($B$34=2,IF(M72&gt;1944,M72*0.055,0),IF(M72&gt;972,M72*0.055,0))</f>
        <v>0</v>
      </c>
      <c r="O72" s="13" t="n">
        <f aca="false">M72*$B$33</f>
        <v>0</v>
      </c>
      <c r="P72" s="13" t="n">
        <f aca="false">P71*(1+$B$37)</f>
        <v>83894.3128929551</v>
      </c>
      <c r="Q72" s="13" t="n">
        <f aca="false">B72+C72+D72+E72+F72+G72-H72-I72-M72-N72-O72-P72</f>
        <v>-270119.647449887</v>
      </c>
      <c r="R72" s="16"/>
      <c r="S72" s="16"/>
      <c r="T72" s="13"/>
      <c r="U72" s="13"/>
      <c r="V72" s="13"/>
      <c r="W72" s="13"/>
    </row>
    <row r="73" customFormat="false" ht="12.8" hidden="false" customHeight="false" outlineLevel="0" collapsed="false">
      <c r="A73" s="17" t="n">
        <v>32</v>
      </c>
      <c r="B73" s="13" t="n">
        <f aca="false">Q72</f>
        <v>-270119.647449887</v>
      </c>
      <c r="C73" s="13" t="n">
        <f aca="false">IF((B73-(P73/2))*$B$3&gt;0,(B73-(P73/2))*$B$3,0)</f>
        <v>0</v>
      </c>
      <c r="D73" s="13" t="n">
        <f aca="false">IF(D72&gt;0,D72*(1+$B$7),IF(A73=$B$6,$B$5,0))</f>
        <v>4107.56233717804</v>
      </c>
      <c r="E73" s="13" t="n">
        <f aca="false">IF(E72&gt;0,E72*(1+$B$12),IF(A73=$B$11,$B$10,0))</f>
        <v>4908.94072532739</v>
      </c>
      <c r="F73" s="13" t="n">
        <f aca="false">IF(F72&gt;0,F72*(1+$B$17),IF(A73=$B$16,$B$15,0))</f>
        <v>1111</v>
      </c>
      <c r="G73" s="13" t="n">
        <f aca="false">IF(G72&gt;0,G72*(1+$B$22),IF(A73=$B$21,$B$20,0))</f>
        <v>999</v>
      </c>
      <c r="H73" s="13" t="n">
        <f aca="false">H72*(1+$B$26)</f>
        <v>13044.8868828199</v>
      </c>
      <c r="I73" s="13" t="n">
        <f aca="false">MIN(((C73+D73+E73+F73+G73)*$B$28*POWER((1+$B$29),A72)),($B$30*$B$28)*12*$B$34*POWER((1+$B$31),A72))</f>
        <v>2779.44028368877</v>
      </c>
      <c r="J73" s="18" t="n">
        <f aca="false">MAX((MAX((C73-(801*$B$34)),0))+(D73*$B$8)+(E73*$B$13)+(F73*$B$18)+(G73*$B$23)-H73-I73-O72,0)</f>
        <v>0</v>
      </c>
      <c r="K73" s="23" t="n">
        <f aca="false">IF($B$34=1,MAX(ROUNDDOWN(IF($J73&lt;=$C$192,(((($J73-$C$191)/10000)*$D$192)+$E$192)*(($J73-$C$191)/10000),IF($J73&lt;=$C$193,(((($J73-$C$192)/10000)*$D$193)+$E$193)*(($J73-$C$192)/10000)+$F$193,IF($J73&lt;=$C$194,$J73*0.42-$E$194,$J73*0.45-$E$195))),0),0),0)</f>
        <v>0</v>
      </c>
      <c r="L73" s="23" t="n">
        <f aca="false">IF($B$34=2,MAX(ROUNDDOWN(IF(($J73/2)&lt;=$C$192,((((($J73/2)-$C$191)/10000)*$D$192)+$E$192)*((($J73/2)-$C$191)/10000),IF(($J73/2)&lt;=$C$193,((((($J73/2)-$C$192)/10000)*$D$193)+$E$193)*((($J73/2)-$C$192)/10000)+$F$193,IF(($J73/2)&lt;=$C$194,($J73/2)*0.42-$E$194,($J73/2)*0.45-$E$195))),0),0),0)*$B$34</f>
        <v>0</v>
      </c>
      <c r="M73" s="13" t="n">
        <f aca="false">K73+L73</f>
        <v>0</v>
      </c>
      <c r="N73" s="13" t="n">
        <f aca="false">IF($B$34=2,IF(M73&gt;1944,M73*0.055,0),IF(M73&gt;972,M73*0.055,0))</f>
        <v>0</v>
      </c>
      <c r="O73" s="13" t="n">
        <f aca="false">M73*$B$33</f>
        <v>0</v>
      </c>
      <c r="P73" s="13" t="n">
        <f aca="false">P72*(1+$B$37)</f>
        <v>85991.670715279</v>
      </c>
      <c r="Q73" s="13" t="n">
        <f aca="false">B73+C73+D73+E73+F73+G73-H73-I73-M73-N73-O73-P73</f>
        <v>-360809.142269169</v>
      </c>
      <c r="R73" s="16"/>
      <c r="S73" s="16"/>
      <c r="T73" s="13"/>
      <c r="U73" s="13"/>
      <c r="V73" s="13"/>
      <c r="W73" s="13"/>
    </row>
    <row r="74" customFormat="false" ht="12.8" hidden="false" customHeight="false" outlineLevel="0" collapsed="false">
      <c r="A74" s="17" t="n">
        <v>33</v>
      </c>
      <c r="B74" s="13" t="n">
        <f aca="false">Q73</f>
        <v>-360809.142269169</v>
      </c>
      <c r="C74" s="13" t="n">
        <f aca="false">IF((B74-(P74/2))*$B$3&gt;0,(B74-(P74/2))*$B$3,0)</f>
        <v>0</v>
      </c>
      <c r="D74" s="13" t="n">
        <f aca="false">IF(D73&gt;0,D73*(1+$B$7),IF(A74=$B$6,$B$5,0))</f>
        <v>4148.63796054982</v>
      </c>
      <c r="E74" s="13" t="n">
        <f aca="false">IF(E73&gt;0,E73*(1+$B$12),IF(A74=$B$11,$B$10,0))</f>
        <v>4958.03013258067</v>
      </c>
      <c r="F74" s="13" t="n">
        <f aca="false">IF(F73&gt;0,F73*(1+$B$17),IF(A74=$B$16,$B$15,0))</f>
        <v>1111</v>
      </c>
      <c r="G74" s="13" t="n">
        <f aca="false">IF(G73&gt;0,G73*(1+$B$22),IF(A74=$B$21,$B$20,0))</f>
        <v>999</v>
      </c>
      <c r="H74" s="13" t="n">
        <f aca="false">H73*(1+$B$26)</f>
        <v>13631.9067925468</v>
      </c>
      <c r="I74" s="13" t="n">
        <f aca="false">MIN(((C74+D74+E74+F74+G74)*$B$28*POWER((1+$B$29),A73)),($B$30*$B$28)*12*$B$34*POWER((1+$B$31),A73))</f>
        <v>2829.98346932474</v>
      </c>
      <c r="J74" s="18" t="n">
        <f aca="false">MAX((MAX((C74-(801*$B$34)),0))+(D74*$B$8)+(E74*$B$13)+(F74*$B$18)+(G74*$B$23)-H74-I74-O73,0)</f>
        <v>0</v>
      </c>
      <c r="K74" s="23" t="n">
        <f aca="false">IF($B$34=1,MAX(ROUNDDOWN(IF($J74&lt;=$C$192,(((($J74-$C$191)/10000)*$D$192)+$E$192)*(($J74-$C$191)/10000),IF($J74&lt;=$C$193,(((($J74-$C$192)/10000)*$D$193)+$E$193)*(($J74-$C$192)/10000)+$F$193,IF($J74&lt;=$C$194,$J74*0.42-$E$194,$J74*0.45-$E$195))),0),0),0)</f>
        <v>0</v>
      </c>
      <c r="L74" s="23" t="n">
        <f aca="false">IF($B$34=2,MAX(ROUNDDOWN(IF(($J74/2)&lt;=$C$192,((((($J74/2)-$C$191)/10000)*$D$192)+$E$192)*((($J74/2)-$C$191)/10000),IF(($J74/2)&lt;=$C$193,((((($J74/2)-$C$192)/10000)*$D$193)+$E$193)*((($J74/2)-$C$192)/10000)+$F$193,IF(($J74/2)&lt;=$C$194,($J74/2)*0.42-$E$194,($J74/2)*0.45-$E$195))),0),0),0)*$B$34</f>
        <v>0</v>
      </c>
      <c r="M74" s="13" t="n">
        <f aca="false">K74+L74</f>
        <v>0</v>
      </c>
      <c r="N74" s="13" t="n">
        <f aca="false">IF($B$34=2,IF(M74&gt;1944,M74*0.055,0),IF(M74&gt;972,M74*0.055,0))</f>
        <v>0</v>
      </c>
      <c r="O74" s="13" t="n">
        <f aca="false">M74*$B$33</f>
        <v>0</v>
      </c>
      <c r="P74" s="13" t="n">
        <f aca="false">P73*(1+$B$37)</f>
        <v>88141.462483161</v>
      </c>
      <c r="Q74" s="13" t="n">
        <f aca="false">B74+C74+D74+E74+F74+G74-H74-I74-M74-N74-O74-P74</f>
        <v>-454195.826921071</v>
      </c>
      <c r="R74" s="16"/>
      <c r="S74" s="16"/>
      <c r="T74" s="13"/>
      <c r="U74" s="13"/>
      <c r="V74" s="13"/>
      <c r="W74" s="13"/>
    </row>
    <row r="75" customFormat="false" ht="12.8" hidden="false" customHeight="false" outlineLevel="0" collapsed="false">
      <c r="A75" s="17" t="n">
        <v>34</v>
      </c>
      <c r="B75" s="13" t="n">
        <f aca="false">Q74</f>
        <v>-454195.826921071</v>
      </c>
      <c r="C75" s="13" t="n">
        <f aca="false">IF((B75-(P75/2))*$B$3&gt;0,(B75-(P75/2))*$B$3,0)</f>
        <v>0</v>
      </c>
      <c r="D75" s="13" t="n">
        <f aca="false">IF(D74&gt;0,D74*(1+$B$7),IF(A75=$B$6,$B$5,0))</f>
        <v>4190.12434015532</v>
      </c>
      <c r="E75" s="13" t="n">
        <f aca="false">IF(E74&gt;0,E74*(1+$B$12),IF(A75=$B$11,$B$10,0))</f>
        <v>5007.61043390647</v>
      </c>
      <c r="F75" s="13" t="n">
        <f aca="false">IF(F74&gt;0,F74*(1+$B$17),IF(A75=$B$16,$B$15,0))</f>
        <v>1111</v>
      </c>
      <c r="G75" s="13" t="n">
        <f aca="false">IF(G74&gt;0,G74*(1+$B$22),IF(A75=$B$21,$B$20,0))</f>
        <v>999</v>
      </c>
      <c r="H75" s="13" t="n">
        <f aca="false">H74*(1+$B$26)</f>
        <v>14245.3425982114</v>
      </c>
      <c r="I75" s="13" t="n">
        <f aca="false">MIN(((C75+D75+E75+F75+G75)*$B$28*POWER((1+$B$29),A74)),($B$30*$B$28)*12*$B$34*POWER((1+$B$31),A74))</f>
        <v>2881.48933735134</v>
      </c>
      <c r="J75" s="18" t="n">
        <f aca="false">MAX((MAX((C75-(801*$B$34)),0))+(D75*$B$8)+(E75*$B$13)+(F75*$B$18)+(G75*$B$23)-H75-I75-O74,0)</f>
        <v>0</v>
      </c>
      <c r="K75" s="23" t="n">
        <f aca="false">IF($B$34=1,MAX(ROUNDDOWN(IF($J75&lt;=$C$192,(((($J75-$C$191)/10000)*$D$192)+$E$192)*(($J75-$C$191)/10000),IF($J75&lt;=$C$193,(((($J75-$C$192)/10000)*$D$193)+$E$193)*(($J75-$C$192)/10000)+$F$193,IF($J75&lt;=$C$194,$J75*0.42-$E$194,$J75*0.45-$E$195))),0),0),0)</f>
        <v>0</v>
      </c>
      <c r="L75" s="23" t="n">
        <f aca="false">IF($B$34=2,MAX(ROUNDDOWN(IF(($J75/2)&lt;=$C$192,((((($J75/2)-$C$191)/10000)*$D$192)+$E$192)*((($J75/2)-$C$191)/10000),IF(($J75/2)&lt;=$C$193,((((($J75/2)-$C$192)/10000)*$D$193)+$E$193)*((($J75/2)-$C$192)/10000)+$F$193,IF(($J75/2)&lt;=$C$194,($J75/2)*0.42-$E$194,($J75/2)*0.45-$E$195))),0),0),0)*$B$34</f>
        <v>0</v>
      </c>
      <c r="M75" s="13" t="n">
        <f aca="false">K75+L75</f>
        <v>0</v>
      </c>
      <c r="N75" s="13" t="n">
        <f aca="false">IF($B$34=2,IF(M75&gt;1944,M75*0.055,0),IF(M75&gt;972,M75*0.055,0))</f>
        <v>0</v>
      </c>
      <c r="O75" s="13" t="n">
        <f aca="false">M75*$B$33</f>
        <v>0</v>
      </c>
      <c r="P75" s="13" t="n">
        <f aca="false">P74*(1+$B$37)</f>
        <v>90344.99904524</v>
      </c>
      <c r="Q75" s="13" t="n">
        <f aca="false">B75+C75+D75+E75+F75+G75-H75-I75-M75-N75-O75-P75</f>
        <v>-550359.923127812</v>
      </c>
      <c r="R75" s="16"/>
      <c r="S75" s="16"/>
      <c r="T75" s="13"/>
      <c r="U75" s="13"/>
      <c r="V75" s="13"/>
      <c r="W75" s="13"/>
    </row>
    <row r="76" customFormat="false" ht="12.8" hidden="false" customHeight="false" outlineLevel="0" collapsed="false">
      <c r="A76" s="17" t="n">
        <v>35</v>
      </c>
      <c r="B76" s="13" t="n">
        <f aca="false">Q75</f>
        <v>-550359.923127812</v>
      </c>
      <c r="C76" s="13" t="n">
        <f aca="false">IF((B76-(P76/2))*$B$3&gt;0,(B76-(P76/2))*$B$3,0)</f>
        <v>0</v>
      </c>
      <c r="D76" s="13" t="n">
        <f aca="false">IF(D75&gt;0,D75*(1+$B$7),IF(A76=$B$6,$B$5,0))</f>
        <v>4232.02558355687</v>
      </c>
      <c r="E76" s="13" t="n">
        <f aca="false">IF(E75&gt;0,E75*(1+$B$12),IF(A76=$B$11,$B$10,0))</f>
        <v>5057.68653824554</v>
      </c>
      <c r="F76" s="13" t="n">
        <f aca="false">IF(F75&gt;0,F75*(1+$B$17),IF(A76=$B$16,$B$15,0))</f>
        <v>1111</v>
      </c>
      <c r="G76" s="13" t="n">
        <f aca="false">IF(G75&gt;0,G75*(1+$B$22),IF(A76=$B$21,$B$20,0))</f>
        <v>999</v>
      </c>
      <c r="H76" s="13" t="n">
        <f aca="false">H75*(1+$B$26)</f>
        <v>14886.3830151309</v>
      </c>
      <c r="I76" s="13" t="n">
        <f aca="false">MIN(((C76+D76+E76+F76+G76)*$B$28*POWER((1+$B$29),A75)),($B$30*$B$28)*12*$B$34*POWER((1+$B$31),A75))</f>
        <v>2933.9767053282</v>
      </c>
      <c r="J76" s="18" t="n">
        <f aca="false">MAX((MAX((C76-(801*$B$34)),0))+(D76*$B$8)+(E76*$B$13)+(F76*$B$18)+(G76*$B$23)-H76-I76-O75,0)</f>
        <v>0</v>
      </c>
      <c r="K76" s="23" t="n">
        <f aca="false">IF($B$34=1,MAX(ROUNDDOWN(IF($J76&lt;=$C$192,(((($J76-$C$191)/10000)*$D$192)+$E$192)*(($J76-$C$191)/10000),IF($J76&lt;=$C$193,(((($J76-$C$192)/10000)*$D$193)+$E$193)*(($J76-$C$192)/10000)+$F$193,IF($J76&lt;=$C$194,$J76*0.42-$E$194,$J76*0.45-$E$195))),0),0),0)</f>
        <v>0</v>
      </c>
      <c r="L76" s="23" t="n">
        <f aca="false">IF($B$34=2,MAX(ROUNDDOWN(IF(($J76/2)&lt;=$C$192,((((($J76/2)-$C$191)/10000)*$D$192)+$E$192)*((($J76/2)-$C$191)/10000),IF(($J76/2)&lt;=$C$193,((((($J76/2)-$C$192)/10000)*$D$193)+$E$193)*((($J76/2)-$C$192)/10000)+$F$193,IF(($J76/2)&lt;=$C$194,($J76/2)*0.42-$E$194,($J76/2)*0.45-$E$195))),0),0),0)*$B$34</f>
        <v>0</v>
      </c>
      <c r="M76" s="13" t="n">
        <f aca="false">K76+L76</f>
        <v>0</v>
      </c>
      <c r="N76" s="13" t="n">
        <f aca="false">IF($B$34=2,IF(M76&gt;1944,M76*0.055,0),IF(M76&gt;972,M76*0.055,0))</f>
        <v>0</v>
      </c>
      <c r="O76" s="13" t="n">
        <f aca="false">M76*$B$33</f>
        <v>0</v>
      </c>
      <c r="P76" s="13" t="n">
        <f aca="false">P75*(1+$B$37)</f>
        <v>92603.624021371</v>
      </c>
      <c r="Q76" s="13" t="n">
        <f aca="false">B76+C76+D76+E76+F76+G76-H76-I76-M76-N76-O76-P76</f>
        <v>-649384.19474784</v>
      </c>
      <c r="R76" s="16"/>
      <c r="S76" s="16"/>
      <c r="T76" s="13"/>
      <c r="U76" s="13"/>
      <c r="V76" s="13"/>
      <c r="W76" s="13"/>
    </row>
    <row r="77" customFormat="false" ht="12.8" hidden="false" customHeight="false" outlineLevel="0" collapsed="false">
      <c r="A77" s="17" t="n">
        <v>36</v>
      </c>
      <c r="B77" s="13" t="n">
        <f aca="false">Q76</f>
        <v>-649384.19474784</v>
      </c>
      <c r="C77" s="13" t="n">
        <f aca="false">IF((B77-(P77/2))*$B$3&gt;0,(B77-(P77/2))*$B$3,0)</f>
        <v>0</v>
      </c>
      <c r="D77" s="13" t="n">
        <f aca="false">IF(D76&gt;0,D76*(1+$B$7),IF(A77=$B$6,$B$5,0))</f>
        <v>4274.34583939244</v>
      </c>
      <c r="E77" s="13" t="n">
        <f aca="false">IF(E76&gt;0,E76*(1+$B$12),IF(A77=$B$11,$B$10,0))</f>
        <v>5108.26340362799</v>
      </c>
      <c r="F77" s="13" t="n">
        <f aca="false">IF(F76&gt;0,F76*(1+$B$17),IF(A77=$B$16,$B$15,0))</f>
        <v>1111</v>
      </c>
      <c r="G77" s="13" t="n">
        <f aca="false">IF(G76&gt;0,G76*(1+$B$22),IF(A77=$B$21,$B$20,0))</f>
        <v>999</v>
      </c>
      <c r="H77" s="13" t="n">
        <f aca="false">H76*(1+$B$26)</f>
        <v>15556.2702508118</v>
      </c>
      <c r="I77" s="13" t="n">
        <f aca="false">MIN(((C77+D77+E77+F77+G77)*$B$28*POWER((1+$B$29),A76)),($B$30*$B$28)*12*$B$34*POWER((1+$B$31),A76))</f>
        <v>2987.46476372436</v>
      </c>
      <c r="J77" s="18" t="n">
        <f aca="false">MAX((MAX((C77-(801*$B$34)),0))+(D77*$B$8)+(E77*$B$13)+(F77*$B$18)+(G77*$B$23)-H77-I77-O76,0)</f>
        <v>0</v>
      </c>
      <c r="K77" s="23" t="n">
        <f aca="false">IF($B$34=1,MAX(ROUNDDOWN(IF($J77&lt;=$C$192,(((($J77-$C$191)/10000)*$D$192)+$E$192)*(($J77-$C$191)/10000),IF($J77&lt;=$C$193,(((($J77-$C$192)/10000)*$D$193)+$E$193)*(($J77-$C$192)/10000)+$F$193,IF($J77&lt;=$C$194,$J77*0.42-$E$194,$J77*0.45-$E$195))),0),0),0)</f>
        <v>0</v>
      </c>
      <c r="L77" s="23" t="n">
        <f aca="false">IF($B$34=2,MAX(ROUNDDOWN(IF(($J77/2)&lt;=$C$192,((((($J77/2)-$C$191)/10000)*$D$192)+$E$192)*((($J77/2)-$C$191)/10000),IF(($J77/2)&lt;=$C$193,((((($J77/2)-$C$192)/10000)*$D$193)+$E$193)*((($J77/2)-$C$192)/10000)+$F$193,IF(($J77/2)&lt;=$C$194,($J77/2)*0.42-$E$194,($J77/2)*0.45-$E$195))),0),0),0)*$B$34</f>
        <v>0</v>
      </c>
      <c r="M77" s="13" t="n">
        <f aca="false">K77+L77</f>
        <v>0</v>
      </c>
      <c r="N77" s="13" t="n">
        <f aca="false">IF($B$34=2,IF(M77&gt;1944,M77*0.055,0),IF(M77&gt;972,M77*0.055,0))</f>
        <v>0</v>
      </c>
      <c r="O77" s="13" t="n">
        <f aca="false">M77*$B$33</f>
        <v>0</v>
      </c>
      <c r="P77" s="13" t="n">
        <f aca="false">P76*(1+$B$37)</f>
        <v>94918.7146219052</v>
      </c>
      <c r="Q77" s="13" t="n">
        <f aca="false">B77+C77+D77+E77+F77+G77-H77-I77-M77-N77-O77-P77</f>
        <v>-751354.035141261</v>
      </c>
      <c r="R77" s="16"/>
      <c r="S77" s="16"/>
      <c r="T77" s="13"/>
      <c r="U77" s="13"/>
      <c r="V77" s="13"/>
      <c r="W77" s="13"/>
    </row>
    <row r="78" customFormat="false" ht="12.8" hidden="false" customHeight="false" outlineLevel="0" collapsed="false">
      <c r="A78" s="17" t="n">
        <v>37</v>
      </c>
      <c r="B78" s="13" t="n">
        <f aca="false">Q77</f>
        <v>-751354.035141261</v>
      </c>
      <c r="C78" s="13" t="n">
        <f aca="false">IF((B78-(P78/2))*$B$3&gt;0,(B78-(P78/2))*$B$3,0)</f>
        <v>0</v>
      </c>
      <c r="D78" s="13" t="n">
        <f aca="false">IF(D77&gt;0,D77*(1+$B$7),IF(A78=$B$6,$B$5,0))</f>
        <v>4317.08929778637</v>
      </c>
      <c r="E78" s="13" t="n">
        <f aca="false">IF(E77&gt;0,E77*(1+$B$12),IF(A78=$B$11,$B$10,0))</f>
        <v>5159.34603766427</v>
      </c>
      <c r="F78" s="13" t="n">
        <f aca="false">IF(F77&gt;0,F77*(1+$B$17),IF(A78=$B$16,$B$15,0))</f>
        <v>1111</v>
      </c>
      <c r="G78" s="13" t="n">
        <f aca="false">IF(G77&gt;0,G77*(1+$B$22),IF(A78=$B$21,$B$20,0))</f>
        <v>999</v>
      </c>
      <c r="H78" s="13" t="n">
        <f aca="false">H77*(1+$B$26)</f>
        <v>16256.3024120983</v>
      </c>
      <c r="I78" s="13" t="n">
        <f aca="false">MIN(((C78+D78+E78+F78+G78)*$B$28*POWER((1+$B$29),A77)),($B$30*$B$28)*12*$B$34*POWER((1+$B$31),A77))</f>
        <v>3041.97308336047</v>
      </c>
      <c r="J78" s="18" t="n">
        <f aca="false">MAX((MAX((C78-(801*$B$34)),0))+(D78*$B$8)+(E78*$B$13)+(F78*$B$18)+(G78*$B$23)-H78-I78-O77,0)</f>
        <v>0</v>
      </c>
      <c r="K78" s="23" t="n">
        <f aca="false">IF($B$34=1,MAX(ROUNDDOWN(IF($J78&lt;=$C$192,(((($J78-$C$191)/10000)*$D$192)+$E$192)*(($J78-$C$191)/10000),IF($J78&lt;=$C$193,(((($J78-$C$192)/10000)*$D$193)+$E$193)*(($J78-$C$192)/10000)+$F$193,IF($J78&lt;=$C$194,$J78*0.42-$E$194,$J78*0.45-$E$195))),0),0),0)</f>
        <v>0</v>
      </c>
      <c r="L78" s="23" t="n">
        <f aca="false">IF($B$34=2,MAX(ROUNDDOWN(IF(($J78/2)&lt;=$C$192,((((($J78/2)-$C$191)/10000)*$D$192)+$E$192)*((($J78/2)-$C$191)/10000),IF(($J78/2)&lt;=$C$193,((((($J78/2)-$C$192)/10000)*$D$193)+$E$193)*((($J78/2)-$C$192)/10000)+$F$193,IF(($J78/2)&lt;=$C$194,($J78/2)*0.42-$E$194,($J78/2)*0.45-$E$195))),0),0),0)*$B$34</f>
        <v>0</v>
      </c>
      <c r="M78" s="13" t="n">
        <f aca="false">K78+L78</f>
        <v>0</v>
      </c>
      <c r="N78" s="13" t="n">
        <f aca="false">IF($B$34=2,IF(M78&gt;1944,M78*0.055,0),IF(M78&gt;972,M78*0.055,0))</f>
        <v>0</v>
      </c>
      <c r="O78" s="13" t="n">
        <f aca="false">M78*$B$33</f>
        <v>0</v>
      </c>
      <c r="P78" s="13" t="n">
        <f aca="false">P77*(1+$B$37)</f>
        <v>97291.6824874529</v>
      </c>
      <c r="Q78" s="13" t="n">
        <f aca="false">B78+C78+D78+E78+F78+G78-H78-I78-M78-N78-O78-P78</f>
        <v>-856357.557788722</v>
      </c>
      <c r="R78" s="16"/>
      <c r="S78" s="16"/>
      <c r="T78" s="13"/>
      <c r="U78" s="13"/>
      <c r="V78" s="13"/>
      <c r="W78" s="13"/>
    </row>
    <row r="79" customFormat="false" ht="12.8" hidden="false" customHeight="false" outlineLevel="0" collapsed="false">
      <c r="A79" s="17" t="n">
        <v>38</v>
      </c>
      <c r="B79" s="13" t="n">
        <f aca="false">Q78</f>
        <v>-856357.557788722</v>
      </c>
      <c r="C79" s="13" t="n">
        <f aca="false">IF((B79-(P79/2))*$B$3&gt;0,(B79-(P79/2))*$B$3,0)</f>
        <v>0</v>
      </c>
      <c r="D79" s="13" t="n">
        <f aca="false">IF(D78&gt;0,D78*(1+$B$7),IF(A79=$B$6,$B$5,0))</f>
        <v>4360.26019076423</v>
      </c>
      <c r="E79" s="13" t="n">
        <f aca="false">IF(E78&gt;0,E78*(1+$B$12),IF(A79=$B$11,$B$10,0))</f>
        <v>5210.93949804092</v>
      </c>
      <c r="F79" s="13" t="n">
        <f aca="false">IF(F78&gt;0,F78*(1+$B$17),IF(A79=$B$16,$B$15,0))</f>
        <v>1111</v>
      </c>
      <c r="G79" s="13" t="n">
        <f aca="false">IF(G78&gt;0,G78*(1+$B$22),IF(A79=$B$21,$B$20,0))</f>
        <v>999</v>
      </c>
      <c r="H79" s="13" t="n">
        <f aca="false">H78*(1+$B$26)</f>
        <v>16987.8360206427</v>
      </c>
      <c r="I79" s="13" t="n">
        <f aca="false">MIN(((C79+D79+E79+F79+G79)*$B$28*POWER((1+$B$29),A78)),($B$30*$B$28)*12*$B$34*POWER((1+$B$31),A78))</f>
        <v>3097.52162300012</v>
      </c>
      <c r="J79" s="18" t="n">
        <f aca="false">MAX((MAX((C79-(801*$B$34)),0))+(D79*$B$8)+(E79*$B$13)+(F79*$B$18)+(G79*$B$23)-H79-I79-O78,0)</f>
        <v>0</v>
      </c>
      <c r="K79" s="23" t="n">
        <f aca="false">IF($B$34=1,MAX(ROUNDDOWN(IF($J79&lt;=$C$192,(((($J79-$C$191)/10000)*$D$192)+$E$192)*(($J79-$C$191)/10000),IF($J79&lt;=$C$193,(((($J79-$C$192)/10000)*$D$193)+$E$193)*(($J79-$C$192)/10000)+$F$193,IF($J79&lt;=$C$194,$J79*0.42-$E$194,$J79*0.45-$E$195))),0),0),0)</f>
        <v>0</v>
      </c>
      <c r="L79" s="23" t="n">
        <f aca="false">IF($B$34=2,MAX(ROUNDDOWN(IF(($J79/2)&lt;=$C$192,((((($J79/2)-$C$191)/10000)*$D$192)+$E$192)*((($J79/2)-$C$191)/10000),IF(($J79/2)&lt;=$C$193,((((($J79/2)-$C$192)/10000)*$D$193)+$E$193)*((($J79/2)-$C$192)/10000)+$F$193,IF(($J79/2)&lt;=$C$194,($J79/2)*0.42-$E$194,($J79/2)*0.45-$E$195))),0),0),0)*$B$34</f>
        <v>0</v>
      </c>
      <c r="M79" s="13" t="n">
        <f aca="false">K79+L79</f>
        <v>0</v>
      </c>
      <c r="N79" s="13" t="n">
        <f aca="false">IF($B$34=2,IF(M79&gt;1944,M79*0.055,0),IF(M79&gt;972,M79*0.055,0))</f>
        <v>0</v>
      </c>
      <c r="O79" s="13" t="n">
        <f aca="false">M79*$B$33</f>
        <v>0</v>
      </c>
      <c r="P79" s="13" t="n">
        <f aca="false">P78*(1+$B$37)</f>
        <v>99723.9745496392</v>
      </c>
      <c r="Q79" s="13" t="n">
        <f aca="false">B79+C79+D79+E79+F79+G79-H79-I79-M79-N79-O79-P79</f>
        <v>-964485.690293199</v>
      </c>
      <c r="R79" s="16"/>
      <c r="S79" s="16"/>
      <c r="T79" s="13"/>
      <c r="U79" s="13"/>
      <c r="V79" s="13"/>
      <c r="W79" s="13"/>
    </row>
    <row r="80" customFormat="false" ht="12.8" hidden="false" customHeight="false" outlineLevel="0" collapsed="false">
      <c r="A80" s="17" t="n">
        <v>39</v>
      </c>
      <c r="B80" s="13" t="n">
        <f aca="false">Q79</f>
        <v>-964485.690293199</v>
      </c>
      <c r="C80" s="13" t="n">
        <f aca="false">IF((B80-(P80/2))*$B$3&gt;0,(B80-(P80/2))*$B$3,0)</f>
        <v>0</v>
      </c>
      <c r="D80" s="13" t="n">
        <f aca="false">IF(D79&gt;0,D79*(1+$B$7),IF(A80=$B$6,$B$5,0))</f>
        <v>4403.86279267187</v>
      </c>
      <c r="E80" s="13" t="n">
        <f aca="false">IF(E79&gt;0,E79*(1+$B$12),IF(A80=$B$11,$B$10,0))</f>
        <v>5263.04889302133</v>
      </c>
      <c r="F80" s="13" t="n">
        <f aca="false">IF(F79&gt;0,F79*(1+$B$17),IF(A80=$B$16,$B$15,0))</f>
        <v>1111</v>
      </c>
      <c r="G80" s="13" t="n">
        <f aca="false">IF(G79&gt;0,G79*(1+$B$22),IF(A80=$B$21,$B$20,0))</f>
        <v>999</v>
      </c>
      <c r="H80" s="13" t="n">
        <f aca="false">H79*(1+$B$26)</f>
        <v>17752.2886415716</v>
      </c>
      <c r="I80" s="13" t="n">
        <f aca="false">MIN(((C80+D80+E80+F80+G80)*$B$28*POWER((1+$B$29),A79)),($B$30*$B$28)*12*$B$34*POWER((1+$B$31),A79))</f>
        <v>3154.13073709316</v>
      </c>
      <c r="J80" s="18" t="n">
        <f aca="false">MAX((MAX((C80-(801*$B$34)),0))+(D80*$B$8)+(E80*$B$13)+(F80*$B$18)+(G80*$B$23)-H80-I80-O79,0)</f>
        <v>0</v>
      </c>
      <c r="K80" s="23" t="n">
        <f aca="false">IF($B$34=1,MAX(ROUNDDOWN(IF($J80&lt;=$C$192,(((($J80-$C$191)/10000)*$D$192)+$E$192)*(($J80-$C$191)/10000),IF($J80&lt;=$C$193,(((($J80-$C$192)/10000)*$D$193)+$E$193)*(($J80-$C$192)/10000)+$F$193,IF($J80&lt;=$C$194,$J80*0.42-$E$194,$J80*0.45-$E$195))),0),0),0)</f>
        <v>0</v>
      </c>
      <c r="L80" s="23" t="n">
        <f aca="false">IF($B$34=2,MAX(ROUNDDOWN(IF(($J80/2)&lt;=$C$192,((((($J80/2)-$C$191)/10000)*$D$192)+$E$192)*((($J80/2)-$C$191)/10000),IF(($J80/2)&lt;=$C$193,((((($J80/2)-$C$192)/10000)*$D$193)+$E$193)*((($J80/2)-$C$192)/10000)+$F$193,IF(($J80/2)&lt;=$C$194,($J80/2)*0.42-$E$194,($J80/2)*0.45-$E$195))),0),0),0)*$B$34</f>
        <v>0</v>
      </c>
      <c r="M80" s="13" t="n">
        <f aca="false">K80+L80</f>
        <v>0</v>
      </c>
      <c r="N80" s="13" t="n">
        <f aca="false">IF($B$34=2,IF(M80&gt;1944,M80*0.055,0),IF(M80&gt;972,M80*0.055,0))</f>
        <v>0</v>
      </c>
      <c r="O80" s="13" t="n">
        <f aca="false">M80*$B$33</f>
        <v>0</v>
      </c>
      <c r="P80" s="13" t="n">
        <f aca="false">P79*(1+$B$37)</f>
        <v>102217.07391338</v>
      </c>
      <c r="Q80" s="13" t="n">
        <f aca="false">B80+C80+D80+E80+F80+G80-H80-I80-M80-N80-O80-P80</f>
        <v>-1075832.27189955</v>
      </c>
      <c r="R80" s="16"/>
      <c r="S80" s="16"/>
      <c r="T80" s="13"/>
      <c r="U80" s="13"/>
      <c r="V80" s="13"/>
      <c r="W80" s="13"/>
    </row>
    <row r="81" customFormat="false" ht="12.8" hidden="false" customHeight="false" outlineLevel="0" collapsed="false">
      <c r="A81" s="17" t="n">
        <v>40</v>
      </c>
      <c r="B81" s="13" t="n">
        <f aca="false">Q80</f>
        <v>-1075832.27189955</v>
      </c>
      <c r="C81" s="13" t="n">
        <f aca="false">IF((B81-(P81/2))*$B$3&gt;0,(B81-(P81/2))*$B$3,0)</f>
        <v>0</v>
      </c>
      <c r="D81" s="13" t="n">
        <f aca="false">IF(D80&gt;0,D80*(1+$B$7),IF(A81=$B$6,$B$5,0))</f>
        <v>4447.90142059859</v>
      </c>
      <c r="E81" s="13" t="n">
        <f aca="false">IF(E80&gt;0,E80*(1+$B$12),IF(A81=$B$11,$B$10,0))</f>
        <v>5315.67938195154</v>
      </c>
      <c r="F81" s="13" t="n">
        <f aca="false">IF(F80&gt;0,F80*(1+$B$17),IF(A81=$B$16,$B$15,0))</f>
        <v>1111</v>
      </c>
      <c r="G81" s="13" t="n">
        <f aca="false">IF(G80&gt;0,G80*(1+$B$22),IF(A81=$B$21,$B$20,0))</f>
        <v>999</v>
      </c>
      <c r="H81" s="13" t="n">
        <f aca="false">H80*(1+$B$26)</f>
        <v>18551.1416304424</v>
      </c>
      <c r="I81" s="13" t="n">
        <f aca="false">MIN(((C81+D81+E81+F81+G81)*$B$28*POWER((1+$B$29),A80)),($B$30*$B$28)*12*$B$34*POWER((1+$B$31),A80))</f>
        <v>3211.82118367419</v>
      </c>
      <c r="J81" s="18" t="n">
        <f aca="false">MAX((MAX((C81-(801*$B$34)),0))+(D81*$B$8)+(E81*$B$13)+(F81*$B$18)+(G81*$B$23)-H81-I81-O80,0)</f>
        <v>0</v>
      </c>
      <c r="K81" s="23" t="n">
        <f aca="false">IF($B$34=1,MAX(ROUNDDOWN(IF($J81&lt;=$C$192,(((($J81-$C$191)/10000)*$D$192)+$E$192)*(($J81-$C$191)/10000),IF($J81&lt;=$C$193,(((($J81-$C$192)/10000)*$D$193)+$E$193)*(($J81-$C$192)/10000)+$F$193,IF($J81&lt;=$C$194,$J81*0.42-$E$194,$J81*0.45-$E$195))),0),0),0)</f>
        <v>0</v>
      </c>
      <c r="L81" s="23" t="n">
        <f aca="false">IF($B$34=2,MAX(ROUNDDOWN(IF(($J81/2)&lt;=$C$192,((((($J81/2)-$C$191)/10000)*$D$192)+$E$192)*((($J81/2)-$C$191)/10000),IF(($J81/2)&lt;=$C$193,((((($J81/2)-$C$192)/10000)*$D$193)+$E$193)*((($J81/2)-$C$192)/10000)+$F$193,IF(($J81/2)&lt;=$C$194,($J81/2)*0.42-$E$194,($J81/2)*0.45-$E$195))),0),0),0)*$B$34</f>
        <v>0</v>
      </c>
      <c r="M81" s="13" t="n">
        <f aca="false">K81+L81</f>
        <v>0</v>
      </c>
      <c r="N81" s="13" t="n">
        <f aca="false">IF($B$34=2,IF(M81&gt;1944,M81*0.055,0),IF(M81&gt;972,M81*0.055,0))</f>
        <v>0</v>
      </c>
      <c r="O81" s="13" t="n">
        <f aca="false">M81*$B$33</f>
        <v>0</v>
      </c>
      <c r="P81" s="13" t="n">
        <f aca="false">P80*(1+$B$37)</f>
        <v>104772.500761215</v>
      </c>
      <c r="Q81" s="13" t="n">
        <f aca="false">B81+C81+D81+E81+F81+G81-H81-I81-M81-N81-O81-P81</f>
        <v>-1190494.15467233</v>
      </c>
      <c r="R81" s="16"/>
      <c r="S81" s="16"/>
      <c r="T81" s="13"/>
      <c r="U81" s="13"/>
      <c r="V81" s="13"/>
      <c r="W81" s="13"/>
    </row>
    <row r="82" customFormat="false" ht="12.8" hidden="false" customHeight="false" outlineLevel="0" collapsed="false">
      <c r="A82" s="17" t="n">
        <v>41</v>
      </c>
      <c r="B82" s="13" t="n">
        <f aca="false">Q81</f>
        <v>-1190494.15467233</v>
      </c>
      <c r="C82" s="13" t="n">
        <f aca="false">IF((B82-(P82/2))*$B$3&gt;0,(B82-(P82/2))*$B$3,0)</f>
        <v>0</v>
      </c>
      <c r="D82" s="13" t="n">
        <f aca="false">IF(D81&gt;0,D81*(1+$B$7),IF(A82=$B$6,$B$5,0))</f>
        <v>4492.38043480458</v>
      </c>
      <c r="E82" s="13" t="n">
        <f aca="false">IF(E81&gt;0,E81*(1+$B$12),IF(A82=$B$11,$B$10,0))</f>
        <v>5368.83617577105</v>
      </c>
      <c r="F82" s="13" t="n">
        <f aca="false">IF(F81&gt;0,F81*(1+$B$17),IF(A82=$B$16,$B$15,0))</f>
        <v>1111</v>
      </c>
      <c r="G82" s="13" t="n">
        <f aca="false">IF(G81&gt;0,G81*(1+$B$22),IF(A82=$B$21,$B$20,0))</f>
        <v>999</v>
      </c>
      <c r="H82" s="13" t="n">
        <f aca="false">H81*(1+$B$26)</f>
        <v>19385.9430038123</v>
      </c>
      <c r="I82" s="13" t="n">
        <f aca="false">MIN(((C82+D82+E82+F82+G82)*$B$28*POWER((1+$B$29),A81)),($B$30*$B$28)*12*$B$34*POWER((1+$B$31),A81))</f>
        <v>3270.61413241915</v>
      </c>
      <c r="J82" s="18" t="n">
        <f aca="false">MAX((MAX((C82-(801*$B$34)),0))+(D82*$B$8)+(E82*$B$13)+(F82*$B$18)+(G82*$B$23)-H82-I82-O81,0)</f>
        <v>0</v>
      </c>
      <c r="K82" s="23" t="n">
        <f aca="false">IF($B$34=1,MAX(ROUNDDOWN(IF($J82&lt;=$C$192,(((($J82-$C$191)/10000)*$D$192)+$E$192)*(($J82-$C$191)/10000),IF($J82&lt;=$C$193,(((($J82-$C$192)/10000)*$D$193)+$E$193)*(($J82-$C$192)/10000)+$F$193,IF($J82&lt;=$C$194,$J82*0.42-$E$194,$J82*0.45-$E$195))),0),0),0)</f>
        <v>0</v>
      </c>
      <c r="L82" s="23" t="n">
        <f aca="false">IF($B$34=2,MAX(ROUNDDOWN(IF(($J82/2)&lt;=$C$192,((((($J82/2)-$C$191)/10000)*$D$192)+$E$192)*((($J82/2)-$C$191)/10000),IF(($J82/2)&lt;=$C$193,((((($J82/2)-$C$192)/10000)*$D$193)+$E$193)*((($J82/2)-$C$192)/10000)+$F$193,IF(($J82/2)&lt;=$C$194,($J82/2)*0.42-$E$194,($J82/2)*0.45-$E$195))),0),0),0)*$B$34</f>
        <v>0</v>
      </c>
      <c r="M82" s="13" t="n">
        <f aca="false">K82+L82</f>
        <v>0</v>
      </c>
      <c r="N82" s="13" t="n">
        <f aca="false">IF($B$34=2,IF(M82&gt;1944,M82*0.055,0),IF(M82&gt;972,M82*0.055,0))</f>
        <v>0</v>
      </c>
      <c r="O82" s="13" t="n">
        <f aca="false">M82*$B$33</f>
        <v>0</v>
      </c>
      <c r="P82" s="13" t="n">
        <f aca="false">P81*(1+$B$37)</f>
        <v>107391.813280245</v>
      </c>
      <c r="Q82" s="13" t="n">
        <f aca="false">B82+C82+D82+E82+F82+G82-H82-I82-M82-N82-O82-P82</f>
        <v>-1308571.30847823</v>
      </c>
      <c r="R82" s="16"/>
      <c r="S82" s="16"/>
      <c r="T82" s="13"/>
      <c r="U82" s="13"/>
      <c r="V82" s="13"/>
      <c r="W82" s="13"/>
    </row>
    <row r="83" customFormat="false" ht="12.8" hidden="false" customHeight="false" outlineLevel="0" collapsed="false">
      <c r="A83" s="17" t="n">
        <v>42</v>
      </c>
      <c r="B83" s="13" t="n">
        <f aca="false">Q82</f>
        <v>-1308571.30847823</v>
      </c>
      <c r="C83" s="13" t="n">
        <f aca="false">IF((B83-(P83/2))*$B$3&gt;0,(B83-(P83/2))*$B$3,0)</f>
        <v>0</v>
      </c>
      <c r="D83" s="13" t="n">
        <f aca="false">IF(D82&gt;0,D82*(1+$B$7),IF(A83=$B$6,$B$5,0))</f>
        <v>4537.30423915262</v>
      </c>
      <c r="E83" s="13" t="n">
        <f aca="false">IF(E82&gt;0,E82*(1+$B$12),IF(A83=$B$11,$B$10,0))</f>
        <v>5422.52453752877</v>
      </c>
      <c r="F83" s="13" t="n">
        <f aca="false">IF(F82&gt;0,F82*(1+$B$17),IF(A83=$B$16,$B$15,0))</f>
        <v>1111</v>
      </c>
      <c r="G83" s="13" t="n">
        <f aca="false">IF(G82&gt;0,G82*(1+$B$22),IF(A83=$B$21,$B$20,0))</f>
        <v>999</v>
      </c>
      <c r="H83" s="13" t="n">
        <f aca="false">H82*(1+$B$26)</f>
        <v>20258.3104389838</v>
      </c>
      <c r="I83" s="13" t="n">
        <f aca="false">MIN(((C83+D83+E83+F83+G83)*$B$28*POWER((1+$B$29),A82)),($B$30*$B$28)*12*$B$34*POWER((1+$B$31),A82))</f>
        <v>3330.53117286341</v>
      </c>
      <c r="J83" s="18" t="n">
        <f aca="false">MAX((MAX((C83-(801*$B$34)),0))+(D83*$B$8)+(E83*$B$13)+(F83*$B$18)+(G83*$B$23)-H83-I83-O82,0)</f>
        <v>0</v>
      </c>
      <c r="K83" s="23" t="n">
        <f aca="false">IF($B$34=1,MAX(ROUNDDOWN(IF($J83&lt;=$C$192,(((($J83-$C$191)/10000)*$D$192)+$E$192)*(($J83-$C$191)/10000),IF($J83&lt;=$C$193,(((($J83-$C$192)/10000)*$D$193)+$E$193)*(($J83-$C$192)/10000)+$F$193,IF($J83&lt;=$C$194,$J83*0.42-$E$194,$J83*0.45-$E$195))),0),0),0)</f>
        <v>0</v>
      </c>
      <c r="L83" s="23" t="n">
        <f aca="false">IF($B$34=2,MAX(ROUNDDOWN(IF(($J83/2)&lt;=$C$192,((((($J83/2)-$C$191)/10000)*$D$192)+$E$192)*((($J83/2)-$C$191)/10000),IF(($J83/2)&lt;=$C$193,((((($J83/2)-$C$192)/10000)*$D$193)+$E$193)*((($J83/2)-$C$192)/10000)+$F$193,IF(($J83/2)&lt;=$C$194,($J83/2)*0.42-$E$194,($J83/2)*0.45-$E$195))),0),0),0)*$B$34</f>
        <v>0</v>
      </c>
      <c r="M83" s="13" t="n">
        <f aca="false">K83+L83</f>
        <v>0</v>
      </c>
      <c r="N83" s="13" t="n">
        <f aca="false">IF($B$34=2,IF(M83&gt;1944,M83*0.055,0),IF(M83&gt;972,M83*0.055,0))</f>
        <v>0</v>
      </c>
      <c r="O83" s="13" t="n">
        <f aca="false">M83*$B$33</f>
        <v>0</v>
      </c>
      <c r="P83" s="13" t="n">
        <f aca="false">P82*(1+$B$37)</f>
        <v>110076.608612251</v>
      </c>
      <c r="Q83" s="13" t="n">
        <f aca="false">B83+C83+D83+E83+F83+G83-H83-I83-M83-N83-O83-P83</f>
        <v>-1430166.92992565</v>
      </c>
      <c r="R83" s="16"/>
      <c r="S83" s="16"/>
      <c r="T83" s="13"/>
      <c r="U83" s="13"/>
      <c r="V83" s="13"/>
      <c r="W83" s="13"/>
    </row>
    <row r="84" customFormat="false" ht="12.8" hidden="false" customHeight="false" outlineLevel="0" collapsed="false">
      <c r="A84" s="17" t="n">
        <v>43</v>
      </c>
      <c r="B84" s="13" t="n">
        <f aca="false">Q83</f>
        <v>-1430166.92992565</v>
      </c>
      <c r="C84" s="13" t="n">
        <f aca="false">IF((B84-(P84/2))*$B$3&gt;0,(B84-(P84/2))*$B$3,0)</f>
        <v>0</v>
      </c>
      <c r="D84" s="13" t="n">
        <f aca="false">IF(D83&gt;0,D83*(1+$B$7),IF(A84=$B$6,$B$5,0))</f>
        <v>4582.67728154415</v>
      </c>
      <c r="E84" s="13" t="n">
        <f aca="false">IF(E83&gt;0,E83*(1+$B$12),IF(A84=$B$11,$B$10,0))</f>
        <v>5476.74978290405</v>
      </c>
      <c r="F84" s="13" t="n">
        <f aca="false">IF(F83&gt;0,F83*(1+$B$17),IF(A84=$B$16,$B$15,0))</f>
        <v>1111</v>
      </c>
      <c r="G84" s="13" t="n">
        <f aca="false">IF(G83&gt;0,G83*(1+$B$22),IF(A84=$B$21,$B$20,0))</f>
        <v>999</v>
      </c>
      <c r="H84" s="13" t="n">
        <f aca="false">H83*(1+$B$26)</f>
        <v>21169.9344087381</v>
      </c>
      <c r="I84" s="13" t="n">
        <f aca="false">MIN(((C84+D84+E84+F84+G84)*$B$28*POWER((1+$B$29),A83)),($B$30*$B$28)*12*$B$34*POWER((1+$B$31),A83))</f>
        <v>3391.59432278443</v>
      </c>
      <c r="J84" s="18" t="n">
        <f aca="false">MAX((MAX((C84-(801*$B$34)),0))+(D84*$B$8)+(E84*$B$13)+(F84*$B$18)+(G84*$B$23)-H84-I84-O83,0)</f>
        <v>0</v>
      </c>
      <c r="K84" s="23" t="n">
        <f aca="false">IF($B$34=1,MAX(ROUNDDOWN(IF($J84&lt;=$C$192,(((($J84-$C$191)/10000)*$D$192)+$E$192)*(($J84-$C$191)/10000),IF($J84&lt;=$C$193,(((($J84-$C$192)/10000)*$D$193)+$E$193)*(($J84-$C$192)/10000)+$F$193,IF($J84&lt;=$C$194,$J84*0.42-$E$194,$J84*0.45-$E$195))),0),0),0)</f>
        <v>0</v>
      </c>
      <c r="L84" s="23" t="n">
        <f aca="false">IF($B$34=2,MAX(ROUNDDOWN(IF(($J84/2)&lt;=$C$192,((((($J84/2)-$C$191)/10000)*$D$192)+$E$192)*((($J84/2)-$C$191)/10000),IF(($J84/2)&lt;=$C$193,((((($J84/2)-$C$192)/10000)*$D$193)+$E$193)*((($J84/2)-$C$192)/10000)+$F$193,IF(($J84/2)&lt;=$C$194,($J84/2)*0.42-$E$194,($J84/2)*0.45-$E$195))),0),0),0)*$B$34</f>
        <v>0</v>
      </c>
      <c r="M84" s="13" t="n">
        <f aca="false">K84+L84</f>
        <v>0</v>
      </c>
      <c r="N84" s="13" t="n">
        <f aca="false">IF($B$34=2,IF(M84&gt;1944,M84*0.055,0),IF(M84&gt;972,M84*0.055,0))</f>
        <v>0</v>
      </c>
      <c r="O84" s="13" t="n">
        <f aca="false">M84*$B$33</f>
        <v>0</v>
      </c>
      <c r="P84" s="13" t="n">
        <f aca="false">P83*(1+$B$37)</f>
        <v>112828.523827557</v>
      </c>
      <c r="Q84" s="13" t="n">
        <f aca="false">B84+C84+D84+E84+F84+G84-H84-I84-M84-N84-O84-P84</f>
        <v>-1555387.55542028</v>
      </c>
      <c r="R84" s="16"/>
      <c r="S84" s="16"/>
      <c r="T84" s="13"/>
      <c r="U84" s="13"/>
      <c r="V84" s="13"/>
      <c r="W84" s="13"/>
    </row>
    <row r="85" customFormat="false" ht="12.8" hidden="false" customHeight="false" outlineLevel="0" collapsed="false">
      <c r="A85" s="17" t="n">
        <v>44</v>
      </c>
      <c r="B85" s="13" t="n">
        <f aca="false">Q84</f>
        <v>-1555387.55542028</v>
      </c>
      <c r="C85" s="13" t="n">
        <f aca="false">IF((B85-(P85/2))*$B$3&gt;0,(B85-(P85/2))*$B$3,0)</f>
        <v>0</v>
      </c>
      <c r="D85" s="13" t="n">
        <f aca="false">IF(D84&gt;0,D84*(1+$B$7),IF(A85=$B$6,$B$5,0))</f>
        <v>4628.50405435959</v>
      </c>
      <c r="E85" s="13" t="n">
        <f aca="false">IF(E84&gt;0,E84*(1+$B$12),IF(A85=$B$11,$B$10,0))</f>
        <v>5531.51728073309</v>
      </c>
      <c r="F85" s="13" t="n">
        <f aca="false">IF(F84&gt;0,F84*(1+$B$17),IF(A85=$B$16,$B$15,0))</f>
        <v>1111</v>
      </c>
      <c r="G85" s="13" t="n">
        <f aca="false">IF(G84&gt;0,G84*(1+$B$22),IF(A85=$B$21,$B$20,0))</f>
        <v>999</v>
      </c>
      <c r="H85" s="13" t="n">
        <f aca="false">H84*(1+$B$26)</f>
        <v>22122.5814571313</v>
      </c>
      <c r="I85" s="13" t="n">
        <f aca="false">MIN(((C85+D85+E85+F85+G85)*$B$28*POWER((1+$B$29),A84)),($B$30*$B$28)*12*$B$34*POWER((1+$B$31),A84))</f>
        <v>3453.82603675232</v>
      </c>
      <c r="J85" s="18" t="n">
        <f aca="false">MAX((MAX((C85-(801*$B$34)),0))+(D85*$B$8)+(E85*$B$13)+(F85*$B$18)+(G85*$B$23)-H85-I85-O84,0)</f>
        <v>0</v>
      </c>
      <c r="K85" s="23" t="n">
        <f aca="false">IF($B$34=1,MAX(ROUNDDOWN(IF($J85&lt;=$C$192,(((($J85-$C$191)/10000)*$D$192)+$E$192)*(($J85-$C$191)/10000),IF($J85&lt;=$C$193,(((($J85-$C$192)/10000)*$D$193)+$E$193)*(($J85-$C$192)/10000)+$F$193,IF($J85&lt;=$C$194,$J85*0.42-$E$194,$J85*0.45-$E$195))),0),0),0)</f>
        <v>0</v>
      </c>
      <c r="L85" s="23" t="n">
        <f aca="false">IF($B$34=2,MAX(ROUNDDOWN(IF(($J85/2)&lt;=$C$192,((((($J85/2)-$C$191)/10000)*$D$192)+$E$192)*((($J85/2)-$C$191)/10000),IF(($J85/2)&lt;=$C$193,((((($J85/2)-$C$192)/10000)*$D$193)+$E$193)*((($J85/2)-$C$192)/10000)+$F$193,IF(($J85/2)&lt;=$C$194,($J85/2)*0.42-$E$194,($J85/2)*0.45-$E$195))),0),0),0)*$B$34</f>
        <v>0</v>
      </c>
      <c r="M85" s="13" t="n">
        <f aca="false">K85+L85</f>
        <v>0</v>
      </c>
      <c r="N85" s="13" t="n">
        <f aca="false">IF($B$34=2,IF(M85&gt;1944,M85*0.055,0),IF(M85&gt;972,M85*0.055,0))</f>
        <v>0</v>
      </c>
      <c r="O85" s="13" t="n">
        <f aca="false">M85*$B$33</f>
        <v>0</v>
      </c>
      <c r="P85" s="13" t="n">
        <f aca="false">P84*(1+$B$37)</f>
        <v>115649.236923246</v>
      </c>
      <c r="Q85" s="13" t="n">
        <f aca="false">B85+C85+D85+E85+F85+G85-H85-I85-M85-N85-O85-P85</f>
        <v>-1684343.17850232</v>
      </c>
      <c r="R85" s="16"/>
      <c r="S85" s="16"/>
      <c r="T85" s="13"/>
      <c r="U85" s="13"/>
      <c r="V85" s="13"/>
      <c r="W85" s="13"/>
    </row>
    <row r="86" customFormat="false" ht="12.8" hidden="false" customHeight="false" outlineLevel="0" collapsed="false">
      <c r="A86" s="17" t="n">
        <v>45</v>
      </c>
      <c r="B86" s="13" t="n">
        <f aca="false">Q85</f>
        <v>-1684343.17850232</v>
      </c>
      <c r="C86" s="13" t="n">
        <f aca="false">IF((B86-(P86/2))*$B$3&gt;0,(B86-(P86/2))*$B$3,0)</f>
        <v>0</v>
      </c>
      <c r="D86" s="13" t="n">
        <f aca="false">IF(D85&gt;0,D85*(1+$B$7),IF(A86=$B$6,$B$5,0))</f>
        <v>4674.78909490318</v>
      </c>
      <c r="E86" s="13" t="n">
        <f aca="false">IF(E85&gt;0,E85*(1+$B$12),IF(A86=$B$11,$B$10,0))</f>
        <v>5586.83245354042</v>
      </c>
      <c r="F86" s="13" t="n">
        <f aca="false">IF(F85&gt;0,F85*(1+$B$17),IF(A86=$B$16,$B$15,0))</f>
        <v>1111</v>
      </c>
      <c r="G86" s="13" t="n">
        <f aca="false">IF(G85&gt;0,G85*(1+$B$22),IF(A86=$B$21,$B$20,0))</f>
        <v>999</v>
      </c>
      <c r="H86" s="13" t="n">
        <f aca="false">H85*(1+$B$26)</f>
        <v>23118.0976227022</v>
      </c>
      <c r="I86" s="13" t="n">
        <f aca="false">MIN(((C86+D86+E86+F86+G86)*$B$28*POWER((1+$B$29),A85)),($B$30*$B$28)*12*$B$34*POWER((1+$B$31),A85))</f>
        <v>3517.24921485177</v>
      </c>
      <c r="J86" s="18" t="n">
        <f aca="false">MAX((MAX((C86-(801*$B$34)),0))+(D86*$B$8)+(E86*$B$13)+(F86*$B$18)+(G86*$B$23)-H86-I86-O85,0)</f>
        <v>0</v>
      </c>
      <c r="K86" s="23" t="n">
        <f aca="false">IF($B$34=1,MAX(ROUNDDOWN(IF($J86&lt;=$C$192,(((($J86-$C$191)/10000)*$D$192)+$E$192)*(($J86-$C$191)/10000),IF($J86&lt;=$C$193,(((($J86-$C$192)/10000)*$D$193)+$E$193)*(($J86-$C$192)/10000)+$F$193,IF($J86&lt;=$C$194,$J86*0.42-$E$194,$J86*0.45-$E$195))),0),0),0)</f>
        <v>0</v>
      </c>
      <c r="L86" s="23" t="n">
        <f aca="false">IF($B$34=2,MAX(ROUNDDOWN(IF(($J86/2)&lt;=$C$192,((((($J86/2)-$C$191)/10000)*$D$192)+$E$192)*((($J86/2)-$C$191)/10000),IF(($J86/2)&lt;=$C$193,((((($J86/2)-$C$192)/10000)*$D$193)+$E$193)*((($J86/2)-$C$192)/10000)+$F$193,IF(($J86/2)&lt;=$C$194,($J86/2)*0.42-$E$194,($J86/2)*0.45-$E$195))),0),0),0)*$B$34</f>
        <v>0</v>
      </c>
      <c r="M86" s="13" t="n">
        <f aca="false">K86+L86</f>
        <v>0</v>
      </c>
      <c r="N86" s="13" t="n">
        <f aca="false">IF($B$34=2,IF(M86&gt;1944,M86*0.055,0),IF(M86&gt;972,M86*0.055,0))</f>
        <v>0</v>
      </c>
      <c r="O86" s="13" t="n">
        <f aca="false">M86*$B$33</f>
        <v>0</v>
      </c>
      <c r="P86" s="13" t="n">
        <f aca="false">P85*(1+$B$37)</f>
        <v>118540.467846327</v>
      </c>
      <c r="Q86" s="13" t="n">
        <f aca="false">B86+C86+D86+E86+F86+G86-H86-I86-M86-N86-O86-P86</f>
        <v>-1817147.37163776</v>
      </c>
      <c r="R86" s="16"/>
      <c r="S86" s="16"/>
      <c r="T86" s="13"/>
      <c r="U86" s="13"/>
      <c r="V86" s="13"/>
      <c r="W86" s="13"/>
    </row>
    <row r="87" customFormat="false" ht="13.2" hidden="false" customHeight="false" outlineLevel="0" collapsed="false">
      <c r="A87" s="17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</row>
    <row r="88" customFormat="false" ht="13.2" hidden="false" customHeight="false" outlineLevel="0" collapsed="false">
      <c r="A88" s="17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</row>
    <row r="89" customFormat="false" ht="13.2" hidden="false" customHeight="false" outlineLevel="0" collapsed="false">
      <c r="A89" s="10" t="s">
        <v>18</v>
      </c>
      <c r="B89" s="16" t="s">
        <v>19</v>
      </c>
      <c r="C89" s="16" t="s">
        <v>20</v>
      </c>
      <c r="D89" s="16" t="s">
        <v>21</v>
      </c>
      <c r="E89" s="16" t="s">
        <v>22</v>
      </c>
      <c r="F89" s="16" t="s">
        <v>23</v>
      </c>
      <c r="G89" s="16" t="s">
        <v>24</v>
      </c>
      <c r="H89" s="16" t="s">
        <v>25</v>
      </c>
      <c r="I89" s="16" t="s">
        <v>26</v>
      </c>
      <c r="J89" s="16" t="s">
        <v>27</v>
      </c>
      <c r="K89" s="16" t="s">
        <v>28</v>
      </c>
      <c r="L89" s="16" t="s">
        <v>29</v>
      </c>
      <c r="M89" s="16" t="s">
        <v>30</v>
      </c>
      <c r="N89" s="16" t="s">
        <v>31</v>
      </c>
      <c r="O89" s="16" t="s">
        <v>32</v>
      </c>
      <c r="P89" s="16" t="s">
        <v>33</v>
      </c>
      <c r="Q89" s="16" t="s">
        <v>34</v>
      </c>
      <c r="R89" s="16"/>
      <c r="S89" s="16"/>
    </row>
    <row r="90" customFormat="false" ht="12.8" hidden="false" customHeight="false" outlineLevel="0" collapsed="false">
      <c r="A90" s="17" t="n">
        <v>1</v>
      </c>
      <c r="B90" s="13" t="n">
        <f aca="false">$C$2</f>
        <v>999999</v>
      </c>
      <c r="C90" s="13" t="n">
        <f aca="false">IF((B90-(P90/2))*$C$3&gt;0,(B90-(P90/2))*$C$3,0)</f>
        <v>43630.5924</v>
      </c>
      <c r="D90" s="13" t="n">
        <f aca="false">IF($A90&gt;=C6,C5,0)</f>
        <v>2222</v>
      </c>
      <c r="E90" s="13" t="n">
        <f aca="false">IF($A90&gt;=C11,C10,0)</f>
        <v>0</v>
      </c>
      <c r="F90" s="13" t="n">
        <f aca="false">IF($A90&gt;=C16,C15,0)</f>
        <v>0</v>
      </c>
      <c r="G90" s="13" t="n">
        <f aca="false">IF($A90&gt;=C21,C20,0)</f>
        <v>0</v>
      </c>
      <c r="H90" s="13" t="n">
        <f aca="false">$C$25</f>
        <v>4444</v>
      </c>
      <c r="I90" s="13" t="n">
        <f aca="false">MIN(((C90+D90+E90+F90+G90)*$C$28),($C$30*$C$28)*12*$C$34)</f>
        <v>0</v>
      </c>
      <c r="J90" s="18" t="n">
        <f aca="false">MAX((MAX((C90-(801*$C$34)),0))+(D90*$C$8)+(E90*$C$13)+(F90*$C$18)+(G90*$C$23)-H90-I90,0)</f>
        <v>40607.5924</v>
      </c>
      <c r="K90" s="23" t="n">
        <f aca="false">IF($C$34=1,MAX(ROUNDDOWN(IF($J90&lt;=$C$192,(((($J90-$C$191)/10000)*$D$192)+$E$192)*(($J90-$C$191)/10000),IF($J90&lt;=$C$193,(((($J90-$C$192)/10000)*$D$193)+$E$193)*(($J90-$C$192)/10000)+$F$193,IF($J90&lt;=$C$194,$J90*0.42-$E$194,$J90*0.45-$E$195))),0),0),0)</f>
        <v>8783</v>
      </c>
      <c r="L90" s="23" t="n">
        <f aca="false">IF($C$34=2,MAX(ROUNDDOWN(IF(($J90/2)&lt;=$C$192,((((($J90/2)-$C$191)/10000)*$D$192)+$E$192)*((($J90/2)-$C$191)/10000),IF(($J90/2)&lt;=$C$193,((((($J90/2)-$C$192)/10000)*$D$193)+$E$193)*((($J90/2)-$C$192)/10000)+$F$193,IF(($J90/2)&lt;=$C$194,($J90/2)*0.42-$E$194,($J90/2)*0.45-$E$195))),0),0),0)*$C$34</f>
        <v>0</v>
      </c>
      <c r="M90" s="13" t="n">
        <f aca="false">K90+L90</f>
        <v>8783</v>
      </c>
      <c r="N90" s="13" t="n">
        <f aca="false">IF($B$34=2,IF(M90&gt;1944,M90*0.055,0),IF(M90&gt;972,M90*0.055,0))</f>
        <v>483.065</v>
      </c>
      <c r="O90" s="13" t="n">
        <f aca="false">M90*$C$33</f>
        <v>0</v>
      </c>
      <c r="P90" s="13" t="n">
        <f aca="false">C36*12</f>
        <v>34656</v>
      </c>
      <c r="Q90" s="13" t="n">
        <f aca="false">B90+C90+D90+E90+F90+G90-H90-I90-M90-N90-O90-P90</f>
        <v>997485.5274</v>
      </c>
      <c r="R90" s="13"/>
      <c r="S90" s="13"/>
      <c r="T90" s="13"/>
      <c r="U90" s="13"/>
      <c r="V90" s="13"/>
      <c r="W90" s="13"/>
      <c r="X90" s="13"/>
    </row>
    <row r="91" customFormat="false" ht="12.8" hidden="false" customHeight="false" outlineLevel="0" collapsed="false">
      <c r="A91" s="17" t="n">
        <v>2</v>
      </c>
      <c r="B91" s="13" t="n">
        <f aca="false">Q90</f>
        <v>997485.5274</v>
      </c>
      <c r="C91" s="13" t="n">
        <f aca="false">IF((B91-(P91/2))*$C$3&gt;0,(B91-(P91/2))*$C$3,0)</f>
        <v>43492.06650456</v>
      </c>
      <c r="D91" s="13" t="n">
        <f aca="false">IF(D90&gt;0,D90*(1+$C$7),IF(A91=$C$6,$C$5,0))</f>
        <v>2233.11</v>
      </c>
      <c r="E91" s="13" t="n">
        <f aca="false">IF(E90&gt;0,E90*(1+$C$12),IF(A91=$C$11,$C$10,0))</f>
        <v>0</v>
      </c>
      <c r="F91" s="13" t="n">
        <f aca="false">IF(F90&gt;0,F90*(1+$C$17),IF(A91=$C$16,$C$15,0))</f>
        <v>0</v>
      </c>
      <c r="G91" s="13" t="n">
        <f aca="false">IF(G90&gt;0,G90*(1+$C$22),IF(A91=$C$21,$C$20,0))</f>
        <v>0</v>
      </c>
      <c r="H91" s="13" t="n">
        <f aca="false">H90*(1+$C$26)</f>
        <v>4666.2</v>
      </c>
      <c r="I91" s="13" t="n">
        <f aca="false">MIN(((C91+D91+E91+F91+G91)*$C$28*POWER((1+$C$29),A90)),($C$30*$C$28)*12*$C$34*POWER((1+$C$31),A90))</f>
        <v>0</v>
      </c>
      <c r="J91" s="18" t="n">
        <f aca="false">MAX((MAX((C91-(801*$C$34)),0))+(D91*$C$8)+(E91*$C$13)+(F91*$C$18)+(G91*$C$23)-H91-I91-O90,0)</f>
        <v>40257.97650456</v>
      </c>
      <c r="K91" s="23" t="n">
        <f aca="false">IF($C$34=1,MAX(ROUNDDOWN(IF($J91&lt;=$C$192,(((($J91-$C$191)/10000)*$D$192)+$E$192)*(($J91-$C$191)/10000),IF($J91&lt;=$C$193,(((($J91-$C$192)/10000)*$D$193)+$E$193)*(($J91-$C$192)/10000)+$F$193,IF($J91&lt;=$C$194,$J91*0.42-$E$194,$J91*0.45-$E$195))),0),0),0)</f>
        <v>8660</v>
      </c>
      <c r="L91" s="23" t="n">
        <f aca="false">IF($C$34=2,MAX(ROUNDDOWN(IF(($J91/2)&lt;=$C$192,((((($J91/2)-$C$191)/10000)*$D$192)+$E$192)*((($J91/2)-$C$191)/10000),IF(($J91/2)&lt;=$C$193,((((($J91/2)-$C$192)/10000)*$D$193)+$E$193)*((($J91/2)-$C$192)/10000)+$F$193,IF(($J91/2)&lt;=$C$194,($J91/2)*0.42-$E$194,($J91/2)*0.45-$E$195))),0),0),0)*$C$34</f>
        <v>0</v>
      </c>
      <c r="M91" s="13" t="n">
        <f aca="false">K91+L91</f>
        <v>8660</v>
      </c>
      <c r="N91" s="13" t="n">
        <f aca="false">IF($B$34=2,IF(M91&gt;1944,M91*0.055,0),IF(M91&gt;972,M91*0.055,0))</f>
        <v>476.3</v>
      </c>
      <c r="O91" s="13" t="n">
        <f aca="false">M91*$C$33</f>
        <v>0</v>
      </c>
      <c r="P91" s="13" t="n">
        <f aca="false">P90*(1+$C$37)</f>
        <v>35868.96</v>
      </c>
      <c r="Q91" s="13" t="n">
        <f aca="false">B91+C91+D91+E91+F91+G91-H91-I91-M91-N91-O91-P91</f>
        <v>993539.24390456</v>
      </c>
      <c r="R91" s="13"/>
      <c r="S91" s="13"/>
      <c r="T91" s="13"/>
      <c r="U91" s="13"/>
      <c r="V91" s="13"/>
      <c r="W91" s="13"/>
      <c r="X91" s="13"/>
    </row>
    <row r="92" customFormat="false" ht="12.8" hidden="false" customHeight="false" outlineLevel="0" collapsed="false">
      <c r="A92" s="17" t="n">
        <v>3</v>
      </c>
      <c r="B92" s="13" t="n">
        <f aca="false">Q91</f>
        <v>993539.24390456</v>
      </c>
      <c r="C92" s="13" t="n">
        <f aca="false">IF((B92-(P92/2))*$C$3&gt;0,(B92-(P92/2))*$C$3,0)</f>
        <v>43288.9813354425</v>
      </c>
      <c r="D92" s="13" t="n">
        <f aca="false">IF(D91&gt;0,D91*(1+$C$7),IF(A92=$C$6,$C$5,0))</f>
        <v>2244.27555</v>
      </c>
      <c r="E92" s="13" t="n">
        <f aca="false">IF(E91&gt;0,E91*(1+$C$12),IF(A92=$C$11,$C$10,0))</f>
        <v>0</v>
      </c>
      <c r="F92" s="13" t="n">
        <f aca="false">IF(F91&gt;0,F91*(1+$C$17),IF(A92=$C$16,$C$15,0))</f>
        <v>0</v>
      </c>
      <c r="G92" s="13" t="n">
        <f aca="false">IF(G91&gt;0,G91*(1+$C$22),IF(A92=$C$21,$C$20,0))</f>
        <v>0</v>
      </c>
      <c r="H92" s="13" t="n">
        <f aca="false">H91*(1+$C$26)</f>
        <v>4899.51</v>
      </c>
      <c r="I92" s="13" t="n">
        <f aca="false">MIN(((C92+D92+E92+F92+G92)*$C$28*POWER((1+$C$29),A91)),($C$30*$C$28)*12*$C$34*POWER((1+$C$31),A91))</f>
        <v>0</v>
      </c>
      <c r="J92" s="18" t="n">
        <f aca="false">MAX((MAX((C92-(801*$C$34)),0))+(D92*$C$8)+(E92*$C$13)+(F92*$C$18)+(G92*$C$23)-H92-I92-O91,0)</f>
        <v>39832.7468854425</v>
      </c>
      <c r="K92" s="23" t="n">
        <f aca="false">IF($C$34=1,MAX(ROUNDDOWN(IF($J92&lt;=$C$192,(((($J92-$C$191)/10000)*$D$192)+$E$192)*(($J92-$C$191)/10000),IF($J92&lt;=$C$193,(((($J92-$C$192)/10000)*$D$193)+$E$193)*(($J92-$C$192)/10000)+$F$193,IF($J92&lt;=$C$194,$J92*0.42-$E$194,$J92*0.45-$E$195))),0),0),0)</f>
        <v>8511</v>
      </c>
      <c r="L92" s="23" t="n">
        <f aca="false">IF($C$34=2,MAX(ROUNDDOWN(IF(($J92/2)&lt;=$C$192,((((($J92/2)-$C$191)/10000)*$D$192)+$E$192)*((($J92/2)-$C$191)/10000),IF(($J92/2)&lt;=$C$193,((((($J92/2)-$C$192)/10000)*$D$193)+$E$193)*((($J92/2)-$C$192)/10000)+$F$193,IF(($J92/2)&lt;=$C$194,($J92/2)*0.42-$E$194,($J92/2)*0.45-$E$195))),0),0),0)*$C$34</f>
        <v>0</v>
      </c>
      <c r="M92" s="13" t="n">
        <f aca="false">K92+L92</f>
        <v>8511</v>
      </c>
      <c r="N92" s="13" t="n">
        <f aca="false">IF($B$34=2,IF(M92&gt;1944,M92*0.055,0),IF(M92&gt;972,M92*0.055,0))</f>
        <v>468.105</v>
      </c>
      <c r="O92" s="13" t="n">
        <f aca="false">M92*$C$33</f>
        <v>0</v>
      </c>
      <c r="P92" s="13" t="n">
        <f aca="false">P91*(1+$C$37)</f>
        <v>37124.3736</v>
      </c>
      <c r="Q92" s="13" t="n">
        <f aca="false">B92+C92+D92+E92+F92+G92-H92-I92-M92-N92-O92-P92</f>
        <v>988069.512190003</v>
      </c>
      <c r="R92" s="13"/>
      <c r="S92" s="13"/>
      <c r="T92" s="13"/>
      <c r="U92" s="13"/>
      <c r="V92" s="13"/>
      <c r="W92" s="13"/>
      <c r="X92" s="13"/>
    </row>
    <row r="93" customFormat="false" ht="12.8" hidden="false" customHeight="false" outlineLevel="0" collapsed="false">
      <c r="A93" s="17" t="n">
        <v>4</v>
      </c>
      <c r="B93" s="13" t="n">
        <f aca="false">Q92</f>
        <v>988069.512190003</v>
      </c>
      <c r="C93" s="13" t="n">
        <f aca="false">IF((B93-(P93/2))*$C$3&gt;0,(B93-(P93/2))*$C$3,0)</f>
        <v>43017.2796090289</v>
      </c>
      <c r="D93" s="13" t="n">
        <f aca="false">IF(D92&gt;0,D92*(1+$C$7),IF(A93=$C$6,$C$5,0))</f>
        <v>2255.49692775</v>
      </c>
      <c r="E93" s="13" t="n">
        <f aca="false">IF(E92&gt;0,E92*(1+$C$12),IF(A93=$C$11,$C$10,0))</f>
        <v>0</v>
      </c>
      <c r="F93" s="13" t="n">
        <f aca="false">IF(F92&gt;0,F92*(1+$C$17),IF(A93=$C$16,$C$15,0))</f>
        <v>0</v>
      </c>
      <c r="G93" s="13" t="n">
        <f aca="false">IF(G92&gt;0,G92*(1+$C$22),IF(A93=$C$21,$C$20,0))</f>
        <v>0</v>
      </c>
      <c r="H93" s="13" t="n">
        <f aca="false">H92*(1+$C$26)</f>
        <v>5144.4855</v>
      </c>
      <c r="I93" s="13" t="n">
        <f aca="false">MIN(((C93+D93+E93+F93+G93)*$C$28*POWER((1+$C$29),A92)),($C$30*$C$28)*12*$C$34*POWER((1+$C$31),A92))</f>
        <v>0</v>
      </c>
      <c r="J93" s="18" t="n">
        <f aca="false">MAX((MAX((C93-(801*$C$34)),0))+(D93*$C$8)+(E93*$C$13)+(F93*$C$18)+(G93*$C$23)-H93-I93-O92,0)</f>
        <v>39327.2910367789</v>
      </c>
      <c r="K93" s="23" t="n">
        <f aca="false">IF($C$34=1,MAX(ROUNDDOWN(IF($J93&lt;=$C$192,(((($J93-$C$191)/10000)*$D$192)+$E$192)*(($J93-$C$191)/10000),IF($J93&lt;=$C$193,(((($J93-$C$192)/10000)*$D$193)+$E$193)*(($J93-$C$192)/10000)+$F$193,IF($J93&lt;=$C$194,$J93*0.42-$E$194,$J93*0.45-$E$195))),0),0),0)</f>
        <v>8334</v>
      </c>
      <c r="L93" s="23" t="n">
        <f aca="false">IF($C$34=2,MAX(ROUNDDOWN(IF(($J93/2)&lt;=$C$192,((((($J93/2)-$C$191)/10000)*$D$192)+$E$192)*((($J93/2)-$C$191)/10000),IF(($J93/2)&lt;=$C$193,((((($J93/2)-$C$192)/10000)*$D$193)+$E$193)*((($J93/2)-$C$192)/10000)+$F$193,IF(($J93/2)&lt;=$C$194,($J93/2)*0.42-$E$194,($J93/2)*0.45-$E$195))),0),0),0)*$C$34</f>
        <v>0</v>
      </c>
      <c r="M93" s="13" t="n">
        <f aca="false">K93+L93</f>
        <v>8334</v>
      </c>
      <c r="N93" s="13" t="n">
        <f aca="false">IF($B$34=2,IF(M93&gt;1944,M93*0.055,0),IF(M93&gt;972,M93*0.055,0))</f>
        <v>458.37</v>
      </c>
      <c r="O93" s="13" t="n">
        <f aca="false">M93*$C$33</f>
        <v>0</v>
      </c>
      <c r="P93" s="13" t="n">
        <f aca="false">P92*(1+$C$37)</f>
        <v>38423.726676</v>
      </c>
      <c r="Q93" s="13" t="n">
        <f aca="false">B93+C93+D93+E93+F93+G93-H93-I93-M93-N93-O93-P93</f>
        <v>980981.706550781</v>
      </c>
      <c r="R93" s="13"/>
      <c r="S93" s="13"/>
      <c r="T93" s="13"/>
      <c r="U93" s="13"/>
      <c r="V93" s="13"/>
      <c r="W93" s="13"/>
      <c r="X93" s="13"/>
    </row>
    <row r="94" customFormat="false" ht="12.8" hidden="false" customHeight="false" outlineLevel="0" collapsed="false">
      <c r="A94" s="17" t="n">
        <v>5</v>
      </c>
      <c r="B94" s="13" t="n">
        <f aca="false">Q93</f>
        <v>980981.706550781</v>
      </c>
      <c r="C94" s="13" t="n">
        <f aca="false">IF((B94-(P94/2))*$C$3&gt;0,(B94-(P94/2))*$C$3,0)</f>
        <v>42672.7258030202</v>
      </c>
      <c r="D94" s="13" t="n">
        <f aca="false">IF(D93&gt;0,D93*(1+$C$7),IF(A94=$C$6,$C$5,0))</f>
        <v>2266.77441238875</v>
      </c>
      <c r="E94" s="13" t="n">
        <f aca="false">IF(E93&gt;0,E93*(1+$C$12),IF(A94=$C$11,$C$10,0))</f>
        <v>0</v>
      </c>
      <c r="F94" s="13" t="n">
        <f aca="false">IF(F93&gt;0,F93*(1+$C$17),IF(A94=$C$16,$C$15,0))</f>
        <v>777</v>
      </c>
      <c r="G94" s="13" t="n">
        <f aca="false">IF(G93&gt;0,G93*(1+$C$22),IF(A94=$C$21,$C$20,0))</f>
        <v>0</v>
      </c>
      <c r="H94" s="13" t="n">
        <f aca="false">H93*(1+$C$26)</f>
        <v>5401.709775</v>
      </c>
      <c r="I94" s="13" t="n">
        <f aca="false">MIN(((C94+D94+E94+F94+G94)*$C$28*POWER((1+$C$29),A93)),($C$30*$C$28)*12*$C$34*POWER((1+$C$31),A93))</f>
        <v>0</v>
      </c>
      <c r="J94" s="18" t="n">
        <f aca="false">MAX((MAX((C94-(801*$C$34)),0))+(D94*$C$8)+(E94*$C$13)+(F94*$C$18)+(G94*$C$23)-H94-I94-O93,0)</f>
        <v>39443.860440409</v>
      </c>
      <c r="K94" s="23" t="n">
        <f aca="false">IF($C$34=1,MAX(ROUNDDOWN(IF($J94&lt;=$C$192,(((($J94-$C$191)/10000)*$D$192)+$E$192)*(($J94-$C$191)/10000),IF($J94&lt;=$C$193,(((($J94-$C$192)/10000)*$D$193)+$E$193)*(($J94-$C$192)/10000)+$F$193,IF($J94&lt;=$C$194,$J94*0.42-$E$194,$J94*0.45-$E$195))),0),0),0)</f>
        <v>8375</v>
      </c>
      <c r="L94" s="23" t="n">
        <f aca="false">IF($C$34=2,MAX(ROUNDDOWN(IF(($J94/2)&lt;=$C$192,((((($J94/2)-$C$191)/10000)*$D$192)+$E$192)*((($J94/2)-$C$191)/10000),IF(($J94/2)&lt;=$C$193,((((($J94/2)-$C$192)/10000)*$D$193)+$E$193)*((($J94/2)-$C$192)/10000)+$F$193,IF(($J94/2)&lt;=$C$194,($J94/2)*0.42-$E$194,($J94/2)*0.45-$E$195))),0),0),0)*$C$34</f>
        <v>0</v>
      </c>
      <c r="M94" s="13" t="n">
        <f aca="false">K94+L94</f>
        <v>8375</v>
      </c>
      <c r="N94" s="13" t="n">
        <f aca="false">IF($B$34=2,IF(M94&gt;1944,M94*0.055,0),IF(M94&gt;972,M94*0.055,0))</f>
        <v>460.625</v>
      </c>
      <c r="O94" s="13" t="n">
        <f aca="false">M94*$C$33</f>
        <v>0</v>
      </c>
      <c r="P94" s="13" t="n">
        <f aca="false">P93*(1+$C$37)</f>
        <v>39768.55710966</v>
      </c>
      <c r="Q94" s="13" t="n">
        <f aca="false">B94+C94+D94+E94+F94+G94-H94-I94-M94-N94-O94-P94</f>
        <v>972692.314881531</v>
      </c>
      <c r="R94" s="13"/>
      <c r="S94" s="13"/>
      <c r="T94" s="13"/>
      <c r="U94" s="13"/>
      <c r="V94" s="13"/>
      <c r="W94" s="13"/>
      <c r="X94" s="13"/>
    </row>
    <row r="95" customFormat="false" ht="12.8" hidden="false" customHeight="false" outlineLevel="0" collapsed="false">
      <c r="A95" s="17" t="n">
        <v>6</v>
      </c>
      <c r="B95" s="13" t="n">
        <f aca="false">Q94</f>
        <v>972692.314881531</v>
      </c>
      <c r="C95" s="13" t="n">
        <f aca="false">IF((B95-(P95/2))*$C$3&gt;0,(B95-(P95/2))*$C$3,0)</f>
        <v>42273.7766440313</v>
      </c>
      <c r="D95" s="13" t="n">
        <f aca="false">IF(D94&gt;0,D94*(1+$C$7),IF(A95=$C$6,$C$5,0))</f>
        <v>2278.10828445069</v>
      </c>
      <c r="E95" s="13" t="n">
        <f aca="false">IF(E94&gt;0,E94*(1+$C$12),IF(A95=$C$11,$C$10,0))</f>
        <v>0</v>
      </c>
      <c r="F95" s="13" t="n">
        <f aca="false">IF(F94&gt;0,F94*(1+$C$17),IF(A95=$C$16,$C$15,0))</f>
        <v>777</v>
      </c>
      <c r="G95" s="13" t="n">
        <f aca="false">IF(G94&gt;0,G94*(1+$C$22),IF(A95=$C$21,$C$20,0))</f>
        <v>0</v>
      </c>
      <c r="H95" s="13" t="n">
        <f aca="false">H94*(1+$C$26)</f>
        <v>5671.79526375</v>
      </c>
      <c r="I95" s="13" t="n">
        <f aca="false">MIN(((C95+D95+E95+F95+G95)*$C$28*POWER((1+$C$29),A94)),($C$30*$C$28)*12*$C$34*POWER((1+$C$31),A94))</f>
        <v>0</v>
      </c>
      <c r="J95" s="18" t="n">
        <f aca="false">MAX((MAX((C95-(801*$C$34)),0))+(D95*$C$8)+(E95*$C$13)+(F95*$C$18)+(G95*$C$23)-H95-I95-O94,0)</f>
        <v>38786.159664732</v>
      </c>
      <c r="K95" s="23" t="n">
        <f aca="false">IF($C$34=1,MAX(ROUNDDOWN(IF($J95&lt;=$C$192,(((($J95-$C$191)/10000)*$D$192)+$E$192)*(($J95-$C$191)/10000),IF($J95&lt;=$C$193,(((($J95-$C$192)/10000)*$D$193)+$E$193)*(($J95-$C$192)/10000)+$F$193,IF($J95&lt;=$C$194,$J95*0.42-$E$194,$J95*0.45-$E$195))),0),0),0)</f>
        <v>8146</v>
      </c>
      <c r="L95" s="23" t="n">
        <f aca="false">IF($C$34=2,MAX(ROUNDDOWN(IF(($J95/2)&lt;=$C$192,((((($J95/2)-$C$191)/10000)*$D$192)+$E$192)*((($J95/2)-$C$191)/10000),IF(($J95/2)&lt;=$C$193,((((($J95/2)-$C$192)/10000)*$D$193)+$E$193)*((($J95/2)-$C$192)/10000)+$F$193,IF(($J95/2)&lt;=$C$194,($J95/2)*0.42-$E$194,($J95/2)*0.45-$E$195))),0),0),0)*$C$34</f>
        <v>0</v>
      </c>
      <c r="M95" s="13" t="n">
        <f aca="false">K95+L95</f>
        <v>8146</v>
      </c>
      <c r="N95" s="13" t="n">
        <f aca="false">IF($B$34=2,IF(M95&gt;1944,M95*0.055,0),IF(M95&gt;972,M95*0.055,0))</f>
        <v>448.03</v>
      </c>
      <c r="O95" s="13" t="n">
        <f aca="false">M95*$C$33</f>
        <v>0</v>
      </c>
      <c r="P95" s="13" t="n">
        <f aca="false">P94*(1+$C$37)</f>
        <v>41160.4566084981</v>
      </c>
      <c r="Q95" s="13" t="n">
        <f aca="false">B95+C95+D95+E95+F95+G95-H95-I95-M95-N95-O95-P95</f>
        <v>962594.917937764</v>
      </c>
      <c r="R95" s="13"/>
      <c r="S95" s="13"/>
      <c r="T95" s="13"/>
      <c r="U95" s="13"/>
      <c r="V95" s="13"/>
      <c r="W95" s="13"/>
      <c r="X95" s="13"/>
    </row>
    <row r="96" customFormat="false" ht="12.8" hidden="false" customHeight="false" outlineLevel="0" collapsed="false">
      <c r="A96" s="17" t="n">
        <v>7</v>
      </c>
      <c r="B96" s="13" t="n">
        <f aca="false">Q95</f>
        <v>962594.917937764</v>
      </c>
      <c r="C96" s="13" t="n">
        <f aca="false">IF((B96-(P96/2))*$C$3&gt;0,(B96-(P96/2))*$C$3,0)</f>
        <v>41793.4705449433</v>
      </c>
      <c r="D96" s="13" t="n">
        <f aca="false">IF(D95&gt;0,D95*(1+$C$7),IF(A96=$C$6,$C$5,0))</f>
        <v>2289.49882587295</v>
      </c>
      <c r="E96" s="13" t="n">
        <f aca="false">IF(E95&gt;0,E95*(1+$C$12),IF(A96=$C$11,$C$10,0))</f>
        <v>0</v>
      </c>
      <c r="F96" s="13" t="n">
        <f aca="false">IF(F95&gt;0,F95*(1+$C$17),IF(A96=$C$16,$C$15,0))</f>
        <v>777</v>
      </c>
      <c r="G96" s="13" t="n">
        <f aca="false">IF(G95&gt;0,G95*(1+$C$22),IF(A96=$C$21,$C$20,0))</f>
        <v>0</v>
      </c>
      <c r="H96" s="13" t="n">
        <f aca="false">H95*(1+$C$26)</f>
        <v>5955.3850269375</v>
      </c>
      <c r="I96" s="13" t="n">
        <f aca="false">MIN(((C96+D96+E96+F96+G96)*$C$28*POWER((1+$C$29),A95)),($C$30*$C$28)*12*$C$34*POWER((1+$C$31),A95))</f>
        <v>0</v>
      </c>
      <c r="J96" s="18" t="n">
        <f aca="false">MAX((MAX((C96-(801*$C$34)),0))+(D96*$C$8)+(E96*$C$13)+(F96*$C$18)+(G96*$C$23)-H96-I96-O95,0)</f>
        <v>38033.6543438787</v>
      </c>
      <c r="K96" s="23" t="n">
        <f aca="false">IF($C$34=1,MAX(ROUNDDOWN(IF($J96&lt;=$C$192,(((($J96-$C$191)/10000)*$D$192)+$E$192)*(($J96-$C$191)/10000),IF($J96&lt;=$C$193,(((($J96-$C$192)/10000)*$D$193)+$E$193)*(($J96-$C$192)/10000)+$F$193,IF($J96&lt;=$C$194,$J96*0.42-$E$194,$J96*0.45-$E$195))),0),0),0)</f>
        <v>7887</v>
      </c>
      <c r="L96" s="23" t="n">
        <f aca="false">IF($C$34=2,MAX(ROUNDDOWN(IF(($J96/2)&lt;=$C$192,((((($J96/2)-$C$191)/10000)*$D$192)+$E$192)*((($J96/2)-$C$191)/10000),IF(($J96/2)&lt;=$C$193,((((($J96/2)-$C$192)/10000)*$D$193)+$E$193)*((($J96/2)-$C$192)/10000)+$F$193,IF(($J96/2)&lt;=$C$194,($J96/2)*0.42-$E$194,($J96/2)*0.45-$E$195))),0),0),0)*$C$34</f>
        <v>0</v>
      </c>
      <c r="M96" s="13" t="n">
        <f aca="false">K96+L96</f>
        <v>7887</v>
      </c>
      <c r="N96" s="13" t="n">
        <f aca="false">IF($B$34=2,IF(M96&gt;1944,M96*0.055,0),IF(M96&gt;972,M96*0.055,0))</f>
        <v>433.785</v>
      </c>
      <c r="O96" s="13" t="n">
        <f aca="false">M96*$C$33</f>
        <v>0</v>
      </c>
      <c r="P96" s="13" t="n">
        <f aca="false">P95*(1+$C$37)</f>
        <v>42601.0725897955</v>
      </c>
      <c r="Q96" s="13" t="n">
        <f aca="false">B96+C96+D96+E96+F96+G96-H96-I96-M96-N96-O96-P96</f>
        <v>950577.644691847</v>
      </c>
      <c r="R96" s="13"/>
      <c r="S96" s="13"/>
      <c r="T96" s="13"/>
      <c r="U96" s="13"/>
      <c r="V96" s="13"/>
      <c r="W96" s="13"/>
      <c r="X96" s="13"/>
    </row>
    <row r="97" customFormat="false" ht="12.8" hidden="false" customHeight="false" outlineLevel="0" collapsed="false">
      <c r="A97" s="17" t="n">
        <v>8</v>
      </c>
      <c r="B97" s="13" t="n">
        <f aca="false">Q96</f>
        <v>950577.644691847</v>
      </c>
      <c r="C97" s="13" t="n">
        <f aca="false">IF((B97-(P97/2))*$C$3&gt;0,(B97-(P97/2))*$C$3,0)</f>
        <v>41226.8025794223</v>
      </c>
      <c r="D97" s="13" t="n">
        <f aca="false">IF(D96&gt;0,D96*(1+$C$7),IF(A97=$C$6,$C$5,0))</f>
        <v>2300.94632000231</v>
      </c>
      <c r="E97" s="13" t="n">
        <f aca="false">IF(E96&gt;0,E96*(1+$C$12),IF(A97=$C$11,$C$10,0))</f>
        <v>0</v>
      </c>
      <c r="F97" s="13" t="n">
        <f aca="false">IF(F96&gt;0,F96*(1+$C$17),IF(A97=$C$16,$C$15,0))</f>
        <v>777</v>
      </c>
      <c r="G97" s="13" t="n">
        <f aca="false">IF(G96&gt;0,G96*(1+$C$22),IF(A97=$C$21,$C$20,0))</f>
        <v>0</v>
      </c>
      <c r="H97" s="13" t="n">
        <f aca="false">H96*(1+$C$26)</f>
        <v>6253.15427828438</v>
      </c>
      <c r="I97" s="13" t="n">
        <f aca="false">MIN(((C97+D97+E97+F97+G97)*$C$28*POWER((1+$C$29),A96)),($C$30*$C$28)*12*$C$34*POWER((1+$C$31),A96))</f>
        <v>0</v>
      </c>
      <c r="J97" s="18" t="n">
        <f aca="false">MAX((MAX((C97-(801*$C$34)),0))+(D97*$C$8)+(E97*$C$13)+(F97*$C$18)+(G97*$C$23)-H97-I97-O96,0)</f>
        <v>37180.6646211402</v>
      </c>
      <c r="K97" s="23" t="n">
        <f aca="false">IF($C$34=1,MAX(ROUNDDOWN(IF($J97&lt;=$C$192,(((($J97-$C$191)/10000)*$D$192)+$E$192)*(($J97-$C$191)/10000),IF($J97&lt;=$C$193,(((($J97-$C$192)/10000)*$D$193)+$E$193)*(($J97-$C$192)/10000)+$F$193,IF($J97&lt;=$C$194,$J97*0.42-$E$194,$J97*0.45-$E$195))),0),0),0)</f>
        <v>7597</v>
      </c>
      <c r="L97" s="23" t="n">
        <f aca="false">IF($C$34=2,MAX(ROUNDDOWN(IF(($J97/2)&lt;=$C$192,((((($J97/2)-$C$191)/10000)*$D$192)+$E$192)*((($J97/2)-$C$191)/10000),IF(($J97/2)&lt;=$C$193,((((($J97/2)-$C$192)/10000)*$D$193)+$E$193)*((($J97/2)-$C$192)/10000)+$F$193,IF(($J97/2)&lt;=$C$194,($J97/2)*0.42-$E$194,($J97/2)*0.45-$E$195))),0),0),0)*$C$34</f>
        <v>0</v>
      </c>
      <c r="M97" s="13" t="n">
        <f aca="false">K97+L97</f>
        <v>7597</v>
      </c>
      <c r="N97" s="13" t="n">
        <f aca="false">IF($B$34=2,IF(M97&gt;1944,M97*0.055,0),IF(M97&gt;972,M97*0.055,0))</f>
        <v>417.835</v>
      </c>
      <c r="O97" s="13" t="n">
        <f aca="false">M97*$C$33</f>
        <v>0</v>
      </c>
      <c r="P97" s="13" t="n">
        <f aca="false">P96*(1+$C$37)</f>
        <v>44092.1101304384</v>
      </c>
      <c r="Q97" s="13" t="n">
        <f aca="false">B97+C97+D97+E97+F97+G97-H97-I97-M97-N97-O97-P97</f>
        <v>936522.294182549</v>
      </c>
      <c r="R97" s="13"/>
      <c r="S97" s="13"/>
      <c r="T97" s="13"/>
      <c r="U97" s="13"/>
      <c r="V97" s="13"/>
      <c r="W97" s="13"/>
      <c r="X97" s="13"/>
    </row>
    <row r="98" customFormat="false" ht="12.8" hidden="false" customHeight="false" outlineLevel="0" collapsed="false">
      <c r="A98" s="17" t="n">
        <v>9</v>
      </c>
      <c r="B98" s="13" t="n">
        <f aca="false">Q97</f>
        <v>936522.294182549</v>
      </c>
      <c r="C98" s="13" t="n">
        <f aca="false">IF((B98-(P98/2))*$C$3&gt;0,(B98-(P98/2))*$C$3,0)</f>
        <v>40568.4854472381</v>
      </c>
      <c r="D98" s="13" t="n">
        <f aca="false">IF(D97&gt;0,D97*(1+$C$7),IF(A98=$C$6,$C$5,0))</f>
        <v>2312.45105160232</v>
      </c>
      <c r="E98" s="13" t="n">
        <f aca="false">IF(E97&gt;0,E97*(1+$C$12),IF(A98=$C$11,$C$10,0))</f>
        <v>0</v>
      </c>
      <c r="F98" s="13" t="n">
        <f aca="false">IF(F97&gt;0,F97*(1+$C$17),IF(A98=$C$16,$C$15,0))</f>
        <v>777</v>
      </c>
      <c r="G98" s="13" t="n">
        <f aca="false">IF(G97&gt;0,G97*(1+$C$22),IF(A98=$C$21,$C$20,0))</f>
        <v>0</v>
      </c>
      <c r="H98" s="13" t="n">
        <f aca="false">H97*(1+$C$26)</f>
        <v>6565.8119921986</v>
      </c>
      <c r="I98" s="13" t="n">
        <f aca="false">MIN(((C98+D98+E98+F98+G98)*$C$28*POWER((1+$C$29),A97)),($C$30*$C$28)*12*$C$34*POWER((1+$C$31),A97))</f>
        <v>0</v>
      </c>
      <c r="J98" s="18" t="n">
        <f aca="false">MAX((MAX((C98-(801*$C$34)),0))+(D98*$C$8)+(E98*$C$13)+(F98*$C$18)+(G98*$C$23)-H98-I98-O97,0)</f>
        <v>36221.1945066418</v>
      </c>
      <c r="K98" s="23" t="n">
        <f aca="false">IF($C$34=1,MAX(ROUNDDOWN(IF($J98&lt;=$C$192,(((($J98-$C$191)/10000)*$D$192)+$E$192)*(($J98-$C$191)/10000),IF($J98&lt;=$C$193,(((($J98-$C$192)/10000)*$D$193)+$E$193)*(($J98-$C$192)/10000)+$F$193,IF($J98&lt;=$C$194,$J98*0.42-$E$194,$J98*0.45-$E$195))),0),0),0)</f>
        <v>7274</v>
      </c>
      <c r="L98" s="23" t="n">
        <f aca="false">IF($C$34=2,MAX(ROUNDDOWN(IF(($J98/2)&lt;=$C$192,((((($J98/2)-$C$191)/10000)*$D$192)+$E$192)*((($J98/2)-$C$191)/10000),IF(($J98/2)&lt;=$C$193,((((($J98/2)-$C$192)/10000)*$D$193)+$E$193)*((($J98/2)-$C$192)/10000)+$F$193,IF(($J98/2)&lt;=$C$194,($J98/2)*0.42-$E$194,($J98/2)*0.45-$E$195))),0),0),0)*$C$34</f>
        <v>0</v>
      </c>
      <c r="M98" s="13" t="n">
        <f aca="false">K98+L98</f>
        <v>7274</v>
      </c>
      <c r="N98" s="13" t="n">
        <f aca="false">IF($B$34=2,IF(M98&gt;1944,M98*0.055,0),IF(M98&gt;972,M98*0.055,0))</f>
        <v>400.07</v>
      </c>
      <c r="O98" s="13" t="n">
        <f aca="false">M98*$C$33</f>
        <v>0</v>
      </c>
      <c r="P98" s="13" t="n">
        <f aca="false">P97*(1+$C$37)</f>
        <v>45635.3339850037</v>
      </c>
      <c r="Q98" s="13" t="n">
        <f aca="false">B98+C98+D98+E98+F98+G98-H98-I98-M98-N98-O98-P98</f>
        <v>920305.014704187</v>
      </c>
      <c r="R98" s="13"/>
      <c r="S98" s="13"/>
      <c r="T98" s="13"/>
      <c r="U98" s="13"/>
      <c r="V98" s="13"/>
      <c r="W98" s="13"/>
      <c r="X98" s="13"/>
    </row>
    <row r="99" customFormat="false" ht="12.8" hidden="false" customHeight="false" outlineLevel="0" collapsed="false">
      <c r="A99" s="17" t="n">
        <v>10</v>
      </c>
      <c r="B99" s="13" t="n">
        <f aca="false">Q98</f>
        <v>920305.014704187</v>
      </c>
      <c r="C99" s="13" t="n">
        <f aca="false">IF((B99-(P99/2))*$C$3&gt;0,(B99-(P99/2))*$C$3,0)</f>
        <v>39812.9795838925</v>
      </c>
      <c r="D99" s="13" t="n">
        <f aca="false">IF(D98&gt;0,D98*(1+$C$7),IF(A99=$C$6,$C$5,0))</f>
        <v>2324.01330686033</v>
      </c>
      <c r="E99" s="13" t="n">
        <f aca="false">IF(E98&gt;0,E98*(1+$C$12),IF(A99=$C$11,$C$10,0))</f>
        <v>0</v>
      </c>
      <c r="F99" s="13" t="n">
        <f aca="false">IF(F98&gt;0,F98*(1+$C$17),IF(A99=$C$16,$C$15,0))</f>
        <v>777</v>
      </c>
      <c r="G99" s="13" t="n">
        <f aca="false">IF(G98&gt;0,G98*(1+$C$22),IF(A99=$C$21,$C$20,0))</f>
        <v>2222</v>
      </c>
      <c r="H99" s="13" t="n">
        <f aca="false">H98*(1+$C$26)</f>
        <v>6894.10259180853</v>
      </c>
      <c r="I99" s="13" t="n">
        <f aca="false">MIN(((C99+D99+E99+F99+G99)*$C$28*POWER((1+$C$29),A98)),($C$30*$C$28)*12*$C$34*POWER((1+$C$31),A98))</f>
        <v>0</v>
      </c>
      <c r="J99" s="18" t="n">
        <f aca="false">MAX((MAX((C99-(801*$C$34)),0))+(D99*$C$8)+(E99*$C$13)+(F99*$C$18)+(G99*$C$23)-H99-I99-O98,0)</f>
        <v>37170.9802989443</v>
      </c>
      <c r="K99" s="23" t="n">
        <f aca="false">IF($C$34=1,MAX(ROUNDDOWN(IF($J99&lt;=$C$192,(((($J99-$C$191)/10000)*$D$192)+$E$192)*(($J99-$C$191)/10000),IF($J99&lt;=$C$193,(((($J99-$C$192)/10000)*$D$193)+$E$193)*(($J99-$C$192)/10000)+$F$193,IF($J99&lt;=$C$194,$J99*0.42-$E$194,$J99*0.45-$E$195))),0),0),0)</f>
        <v>7594</v>
      </c>
      <c r="L99" s="23" t="n">
        <f aca="false">IF($C$34=2,MAX(ROUNDDOWN(IF(($J99/2)&lt;=$C$192,((((($J99/2)-$C$191)/10000)*$D$192)+$E$192)*((($J99/2)-$C$191)/10000),IF(($J99/2)&lt;=$C$193,((((($J99/2)-$C$192)/10000)*$D$193)+$E$193)*((($J99/2)-$C$192)/10000)+$F$193,IF(($J99/2)&lt;=$C$194,($J99/2)*0.42-$E$194,($J99/2)*0.45-$E$195))),0),0),0)*$C$34</f>
        <v>0</v>
      </c>
      <c r="M99" s="13" t="n">
        <f aca="false">K99+L99</f>
        <v>7594</v>
      </c>
      <c r="N99" s="13" t="n">
        <f aca="false">IF($B$34=2,IF(M99&gt;1944,M99*0.055,0),IF(M99&gt;972,M99*0.055,0))</f>
        <v>417.67</v>
      </c>
      <c r="O99" s="13" t="n">
        <f aca="false">M99*$C$33</f>
        <v>0</v>
      </c>
      <c r="P99" s="13" t="n">
        <f aca="false">P98*(1+$C$37)</f>
        <v>47232.5706744788</v>
      </c>
      <c r="Q99" s="13" t="n">
        <f aca="false">B99+C99+D99+E99+F99+G99-H99-I99-M99-N99-O99-P99</f>
        <v>903302.664328653</v>
      </c>
      <c r="R99" s="13"/>
      <c r="S99" s="13"/>
      <c r="T99" s="13"/>
      <c r="U99" s="13"/>
      <c r="V99" s="13"/>
      <c r="W99" s="13"/>
      <c r="X99" s="13"/>
    </row>
    <row r="100" customFormat="false" ht="12.8" hidden="false" customHeight="false" outlineLevel="0" collapsed="false">
      <c r="A100" s="17" t="n">
        <v>11</v>
      </c>
      <c r="B100" s="13" t="n">
        <f aca="false">Q99</f>
        <v>903302.664328653</v>
      </c>
      <c r="C100" s="13" t="n">
        <f aca="false">IF((B100-(P100/2))*$C$3&gt;0,(B100-(P100/2))*$C$3,0)</f>
        <v>39021.3755198047</v>
      </c>
      <c r="D100" s="13" t="n">
        <f aca="false">IF(D99&gt;0,D99*(1+$C$7),IF(A100=$C$6,$C$5,0))</f>
        <v>2335.63337339463</v>
      </c>
      <c r="E100" s="13" t="n">
        <f aca="false">IF(E99&gt;0,E99*(1+$C$12),IF(A100=$C$11,$C$10,0))</f>
        <v>0</v>
      </c>
      <c r="F100" s="13" t="n">
        <f aca="false">IF(F99&gt;0,F99*(1+$C$17),IF(A100=$C$16,$C$15,0))</f>
        <v>777</v>
      </c>
      <c r="G100" s="13" t="n">
        <f aca="false">IF(G99&gt;0,G99*(1+$C$22),IF(A100=$C$21,$C$20,0))</f>
        <v>2222</v>
      </c>
      <c r="H100" s="13" t="n">
        <f aca="false">H99*(1+$C$26)</f>
        <v>7238.80772139895</v>
      </c>
      <c r="I100" s="13" t="n">
        <f aca="false">MIN(((C100+D100+E100+F100+G100)*$C$28*POWER((1+$C$29),A99)),($C$30*$C$28)*12*$C$34*POWER((1+$C$31),A99))</f>
        <v>0</v>
      </c>
      <c r="J100" s="18" t="n">
        <f aca="false">MAX((MAX((C100-(801*$C$34)),0))+(D100*$C$8)+(E100*$C$13)+(F100*$C$18)+(G100*$C$23)-H100-I100-O99,0)</f>
        <v>36046.2911718004</v>
      </c>
      <c r="K100" s="23" t="n">
        <f aca="false">IF($C$34=1,MAX(ROUNDDOWN(IF($J100&lt;=$C$192,(((($J100-$C$191)/10000)*$D$192)+$E$192)*(($J100-$C$191)/10000),IF($J100&lt;=$C$193,(((($J100-$C$192)/10000)*$D$193)+$E$193)*(($J100-$C$192)/10000)+$F$193,IF($J100&lt;=$C$194,$J100*0.42-$E$194,$J100*0.45-$E$195))),0),0),0)</f>
        <v>7215</v>
      </c>
      <c r="L100" s="23" t="n">
        <f aca="false">IF($C$34=2,MAX(ROUNDDOWN(IF(($J100/2)&lt;=$C$192,((((($J100/2)-$C$191)/10000)*$D$192)+$E$192)*((($J100/2)-$C$191)/10000),IF(($J100/2)&lt;=$C$193,((((($J100/2)-$C$192)/10000)*$D$193)+$E$193)*((($J100/2)-$C$192)/10000)+$F$193,IF(($J100/2)&lt;=$C$194,($J100/2)*0.42-$E$194,($J100/2)*0.45-$E$195))),0),0),0)*$C$34</f>
        <v>0</v>
      </c>
      <c r="M100" s="13" t="n">
        <f aca="false">K100+L100</f>
        <v>7215</v>
      </c>
      <c r="N100" s="13" t="n">
        <f aca="false">IF($B$34=2,IF(M100&gt;1944,M100*0.055,0),IF(M100&gt;972,M100*0.055,0))</f>
        <v>396.825</v>
      </c>
      <c r="O100" s="13" t="n">
        <f aca="false">M100*$C$33</f>
        <v>0</v>
      </c>
      <c r="P100" s="13" t="n">
        <f aca="false">P99*(1+$C$37)</f>
        <v>48885.7106480856</v>
      </c>
      <c r="Q100" s="13" t="n">
        <f aca="false">B100+C100+D100+E100+F100+G100-H100-I100-M100-N100-O100-P100</f>
        <v>883922.329852368</v>
      </c>
      <c r="R100" s="13"/>
      <c r="S100" s="13"/>
      <c r="T100" s="13"/>
      <c r="U100" s="13"/>
      <c r="V100" s="13"/>
      <c r="W100" s="13"/>
      <c r="X100" s="13"/>
    </row>
    <row r="101" customFormat="false" ht="12.8" hidden="false" customHeight="false" outlineLevel="0" collapsed="false">
      <c r="A101" s="17" t="n">
        <v>12</v>
      </c>
      <c r="B101" s="13" t="n">
        <f aca="false">Q100</f>
        <v>883922.329852368</v>
      </c>
      <c r="C101" s="13" t="n">
        <f aca="false">IF((B101-(P101/2))*$C$3&gt;0,(B101-(P101/2))*$C$3,0)</f>
        <v>38122.9044718841</v>
      </c>
      <c r="D101" s="13" t="n">
        <f aca="false">IF(D100&gt;0,D100*(1+$C$7),IF(A101=$C$6,$C$5,0))</f>
        <v>2347.31154026161</v>
      </c>
      <c r="E101" s="13" t="n">
        <f aca="false">IF(E100&gt;0,E100*(1+$C$12),IF(A101=$C$11,$C$10,0))</f>
        <v>0</v>
      </c>
      <c r="F101" s="13" t="n">
        <f aca="false">IF(F100&gt;0,F100*(1+$C$17),IF(A101=$C$16,$C$15,0))</f>
        <v>777</v>
      </c>
      <c r="G101" s="13" t="n">
        <f aca="false">IF(G100&gt;0,G100*(1+$C$22),IF(A101=$C$21,$C$20,0))</f>
        <v>2222</v>
      </c>
      <c r="H101" s="13" t="n">
        <f aca="false">H100*(1+$C$26)</f>
        <v>7600.7481074689</v>
      </c>
      <c r="I101" s="13" t="n">
        <f aca="false">MIN(((C101+D101+E101+F101+G101)*$C$28*POWER((1+$C$29),A100)),($C$30*$C$28)*12*$C$34*POWER((1+$C$31),A100))</f>
        <v>0</v>
      </c>
      <c r="J101" s="18" t="n">
        <f aca="false">MAX((MAX((C101-(801*$C$34)),0))+(D101*$C$8)+(E101*$C$13)+(F101*$C$18)+(G101*$C$23)-H101-I101-O100,0)</f>
        <v>34797.5579046768</v>
      </c>
      <c r="K101" s="23" t="n">
        <f aca="false">IF($C$34=1,MAX(ROUNDDOWN(IF($J101&lt;=$C$192,(((($J101-$C$191)/10000)*$D$192)+$E$192)*(($J101-$C$191)/10000),IF($J101&lt;=$C$193,(((($J101-$C$192)/10000)*$D$193)+$E$193)*(($J101-$C$192)/10000)+$F$193,IF($J101&lt;=$C$194,$J101*0.42-$E$194,$J101*0.45-$E$195))),0),0),0)</f>
        <v>6802</v>
      </c>
      <c r="L101" s="23" t="n">
        <f aca="false">IF($C$34=2,MAX(ROUNDDOWN(IF(($J101/2)&lt;=$C$192,((((($J101/2)-$C$191)/10000)*$D$192)+$E$192)*((($J101/2)-$C$191)/10000),IF(($J101/2)&lt;=$C$193,((((($J101/2)-$C$192)/10000)*$D$193)+$E$193)*((($J101/2)-$C$192)/10000)+$F$193,IF(($J101/2)&lt;=$C$194,($J101/2)*0.42-$E$194,($J101/2)*0.45-$E$195))),0),0),0)*$C$34</f>
        <v>0</v>
      </c>
      <c r="M101" s="13" t="n">
        <f aca="false">K101+L101</f>
        <v>6802</v>
      </c>
      <c r="N101" s="13" t="n">
        <f aca="false">IF($B$34=2,IF(M101&gt;1944,M101*0.055,0),IF(M101&gt;972,M101*0.055,0))</f>
        <v>374.11</v>
      </c>
      <c r="O101" s="13" t="n">
        <f aca="false">M101*$C$33</f>
        <v>0</v>
      </c>
      <c r="P101" s="13" t="n">
        <f aca="false">P100*(1+$C$37)</f>
        <v>50596.7105207686</v>
      </c>
      <c r="Q101" s="13" t="n">
        <f aca="false">B101+C101+D101+E101+F101+G101-H101-I101-M101-N101-O101-P101</f>
        <v>862017.977236276</v>
      </c>
      <c r="R101" s="13"/>
      <c r="S101" s="13"/>
      <c r="T101" s="13"/>
      <c r="U101" s="13"/>
      <c r="V101" s="13"/>
      <c r="W101" s="13"/>
      <c r="X101" s="13"/>
    </row>
    <row r="102" customFormat="false" ht="12.8" hidden="false" customHeight="false" outlineLevel="0" collapsed="false">
      <c r="A102" s="17" t="n">
        <v>13</v>
      </c>
      <c r="B102" s="13" t="n">
        <f aca="false">Q101</f>
        <v>862017.977236276</v>
      </c>
      <c r="C102" s="13" t="n">
        <f aca="false">IF((B102-(P102/2))*$C$3&gt;0,(B102-(P102/2))*$C$3,0)</f>
        <v>37111.0375716549</v>
      </c>
      <c r="D102" s="13" t="n">
        <f aca="false">IF(D101&gt;0,D101*(1+$C$7),IF(A102=$C$6,$C$5,0))</f>
        <v>2359.04809796291</v>
      </c>
      <c r="E102" s="13" t="n">
        <f aca="false">IF(E101&gt;0,E101*(1+$C$12),IF(A102=$C$11,$C$10,0))</f>
        <v>0</v>
      </c>
      <c r="F102" s="13" t="n">
        <f aca="false">IF(F101&gt;0,F101*(1+$C$17),IF(A102=$C$16,$C$15,0))</f>
        <v>777</v>
      </c>
      <c r="G102" s="13" t="n">
        <f aca="false">IF(G101&gt;0,G101*(1+$C$22),IF(A102=$C$21,$C$20,0))</f>
        <v>2222</v>
      </c>
      <c r="H102" s="13" t="n">
        <f aca="false">H101*(1+$C$26)</f>
        <v>7980.78551284235</v>
      </c>
      <c r="I102" s="13" t="n">
        <f aca="false">MIN(((C102+D102+E102+F102+G102)*$C$28*POWER((1+$C$29),A101)),($C$30*$C$28)*12*$C$34*POWER((1+$C$31),A101))</f>
        <v>0</v>
      </c>
      <c r="J102" s="18" t="n">
        <f aca="false">MAX((MAX((C102-(801*$C$34)),0))+(D102*$C$8)+(E102*$C$13)+(F102*$C$18)+(G102*$C$23)-H102-I102-O101,0)</f>
        <v>33417.3901567755</v>
      </c>
      <c r="K102" s="23" t="n">
        <f aca="false">IF($C$34=1,MAX(ROUNDDOWN(IF($J102&lt;=$C$192,(((($J102-$C$191)/10000)*$D$192)+$E$192)*(($J102-$C$191)/10000),IF($J102&lt;=$C$193,(((($J102-$C$192)/10000)*$D$193)+$E$193)*(($J102-$C$192)/10000)+$F$193,IF($J102&lt;=$C$194,$J102*0.42-$E$194,$J102*0.45-$E$195))),0),0),0)</f>
        <v>6352</v>
      </c>
      <c r="L102" s="23" t="n">
        <f aca="false">IF($C$34=2,MAX(ROUNDDOWN(IF(($J102/2)&lt;=$C$192,((((($J102/2)-$C$191)/10000)*$D$192)+$E$192)*((($J102/2)-$C$191)/10000),IF(($J102/2)&lt;=$C$193,((((($J102/2)-$C$192)/10000)*$D$193)+$E$193)*((($J102/2)-$C$192)/10000)+$F$193,IF(($J102/2)&lt;=$C$194,($J102/2)*0.42-$E$194,($J102/2)*0.45-$E$195))),0),0),0)*$C$34</f>
        <v>0</v>
      </c>
      <c r="M102" s="13" t="n">
        <f aca="false">K102+L102</f>
        <v>6352</v>
      </c>
      <c r="N102" s="13" t="n">
        <f aca="false">IF($B$34=2,IF(M102&gt;1944,M102*0.055,0),IF(M102&gt;972,M102*0.055,0))</f>
        <v>349.36</v>
      </c>
      <c r="O102" s="13" t="n">
        <f aca="false">M102*$C$33</f>
        <v>0</v>
      </c>
      <c r="P102" s="13" t="n">
        <f aca="false">P101*(1+$C$37)</f>
        <v>52367.5953889955</v>
      </c>
      <c r="Q102" s="13" t="n">
        <f aca="false">B102+C102+D102+E102+F102+G102-H102-I102-M102-N102-O102-P102</f>
        <v>837437.322004056</v>
      </c>
      <c r="R102" s="13"/>
      <c r="S102" s="13"/>
      <c r="T102" s="13"/>
      <c r="U102" s="13"/>
      <c r="V102" s="13"/>
      <c r="W102" s="13"/>
      <c r="X102" s="13"/>
    </row>
    <row r="103" customFormat="false" ht="12.8" hidden="false" customHeight="false" outlineLevel="0" collapsed="false">
      <c r="A103" s="17" t="n">
        <v>14</v>
      </c>
      <c r="B103" s="13" t="n">
        <f aca="false">Q102</f>
        <v>837437.322004056</v>
      </c>
      <c r="C103" s="13" t="n">
        <f aca="false">IF((B103-(P103/2))*$C$3&gt;0,(B103-(P103/2))*$C$3,0)</f>
        <v>35978.9668577271</v>
      </c>
      <c r="D103" s="13" t="n">
        <f aca="false">IF(D102&gt;0,D102*(1+$C$7),IF(A103=$C$6,$C$5,0))</f>
        <v>2370.84333845273</v>
      </c>
      <c r="E103" s="13" t="n">
        <f aca="false">IF(E102&gt;0,E102*(1+$C$12),IF(A103=$C$11,$C$10,0))</f>
        <v>0</v>
      </c>
      <c r="F103" s="13" t="n">
        <f aca="false">IF(F102&gt;0,F102*(1+$C$17),IF(A103=$C$16,$C$15,0))</f>
        <v>777</v>
      </c>
      <c r="G103" s="13" t="n">
        <f aca="false">IF(G102&gt;0,G102*(1+$C$22),IF(A103=$C$21,$C$20,0))</f>
        <v>2222</v>
      </c>
      <c r="H103" s="13" t="n">
        <f aca="false">H102*(1+$C$26)</f>
        <v>8379.82478848446</v>
      </c>
      <c r="I103" s="13" t="n">
        <f aca="false">MIN(((C103+D103+E103+F103+G103)*$C$28*POWER((1+$C$29),A102)),($C$30*$C$28)*12*$C$34*POWER((1+$C$31),A102))</f>
        <v>0</v>
      </c>
      <c r="J103" s="18" t="n">
        <f aca="false">MAX((MAX((C103-(801*$C$34)),0))+(D103*$C$8)+(E103*$C$13)+(F103*$C$18)+(G103*$C$23)-H103-I103-O102,0)</f>
        <v>31898.0754076954</v>
      </c>
      <c r="K103" s="23" t="n">
        <f aca="false">IF($C$34=1,MAX(ROUNDDOWN(IF($J103&lt;=$C$192,(((($J103-$C$191)/10000)*$D$192)+$E$192)*(($J103-$C$191)/10000),IF($J103&lt;=$C$193,(((($J103-$C$192)/10000)*$D$193)+$E$193)*(($J103-$C$192)/10000)+$F$193,IF($J103&lt;=$C$194,$J103*0.42-$E$194,$J103*0.45-$E$195))),0),0),0)</f>
        <v>5867</v>
      </c>
      <c r="L103" s="23" t="n">
        <f aca="false">IF($C$34=2,MAX(ROUNDDOWN(IF(($J103/2)&lt;=$C$192,((((($J103/2)-$C$191)/10000)*$D$192)+$E$192)*((($J103/2)-$C$191)/10000),IF(($J103/2)&lt;=$C$193,((((($J103/2)-$C$192)/10000)*$D$193)+$E$193)*((($J103/2)-$C$192)/10000)+$F$193,IF(($J103/2)&lt;=$C$194,($J103/2)*0.42-$E$194,($J103/2)*0.45-$E$195))),0),0),0)*$C$34</f>
        <v>0</v>
      </c>
      <c r="M103" s="13" t="n">
        <f aca="false">K103+L103</f>
        <v>5867</v>
      </c>
      <c r="N103" s="13" t="n">
        <f aca="false">IF($B$34=2,IF(M103&gt;1944,M103*0.055,0),IF(M103&gt;972,M103*0.055,0))</f>
        <v>322.685</v>
      </c>
      <c r="O103" s="13" t="n">
        <f aca="false">M103*$C$33</f>
        <v>0</v>
      </c>
      <c r="P103" s="13" t="n">
        <f aca="false">P102*(1+$C$37)</f>
        <v>54200.4612276103</v>
      </c>
      <c r="Q103" s="13" t="n">
        <f aca="false">B103+C103+D103+E103+F103+G103-H103-I103-M103-N103-O103-P103</f>
        <v>810016.161184141</v>
      </c>
      <c r="R103" s="13"/>
      <c r="S103" s="13"/>
      <c r="T103" s="13"/>
      <c r="U103" s="13"/>
      <c r="V103" s="13"/>
      <c r="W103" s="13"/>
      <c r="X103" s="13"/>
    </row>
    <row r="104" customFormat="false" ht="12.8" hidden="false" customHeight="false" outlineLevel="0" collapsed="false">
      <c r="A104" s="17" t="n">
        <v>15</v>
      </c>
      <c r="B104" s="13" t="n">
        <f aca="false">Q103</f>
        <v>810016.161184141</v>
      </c>
      <c r="C104" s="13" t="n">
        <f aca="false">IF((B104-(P104/2))*$C$3&gt;0,(B104-(P104/2))*$C$3,0)</f>
        <v>34719.3535589491</v>
      </c>
      <c r="D104" s="13" t="n">
        <f aca="false">IF(D103&gt;0,D103*(1+$C$7),IF(A104=$C$6,$C$5,0))</f>
        <v>2382.69755514499</v>
      </c>
      <c r="E104" s="13" t="n">
        <f aca="false">IF(E103&gt;0,E103*(1+$C$12),IF(A104=$C$11,$C$10,0))</f>
        <v>0</v>
      </c>
      <c r="F104" s="13" t="n">
        <f aca="false">IF(F103&gt;0,F103*(1+$C$17),IF(A104=$C$16,$C$15,0))</f>
        <v>777</v>
      </c>
      <c r="G104" s="13" t="n">
        <f aca="false">IF(G103&gt;0,G103*(1+$C$22),IF(A104=$C$21,$C$20,0))</f>
        <v>2222</v>
      </c>
      <c r="H104" s="13" t="n">
        <f aca="false">H103*(1+$C$26)</f>
        <v>8798.81602790869</v>
      </c>
      <c r="I104" s="13" t="n">
        <f aca="false">MIN(((C104+D104+E104+F104+G104)*$C$28*POWER((1+$C$29),A103)),($C$30*$C$28)*12*$C$34*POWER((1+$C$31),A103))</f>
        <v>0</v>
      </c>
      <c r="J104" s="18" t="n">
        <f aca="false">MAX((MAX((C104-(801*$C$34)),0))+(D104*$C$8)+(E104*$C$13)+(F104*$C$18)+(G104*$C$23)-H104-I104-O103,0)</f>
        <v>30231.3250861854</v>
      </c>
      <c r="K104" s="23" t="n">
        <f aca="false">IF($C$34=1,MAX(ROUNDDOWN(IF($J104&lt;=$C$192,(((($J104-$C$191)/10000)*$D$192)+$E$192)*(($J104-$C$191)/10000),IF($J104&lt;=$C$193,(((($J104-$C$192)/10000)*$D$193)+$E$193)*(($J104-$C$192)/10000)+$F$193,IF($J104&lt;=$C$194,$J104*0.42-$E$194,$J104*0.45-$E$195))),0),0),0)</f>
        <v>5347</v>
      </c>
      <c r="L104" s="23" t="n">
        <f aca="false">IF($C$34=2,MAX(ROUNDDOWN(IF(($J104/2)&lt;=$C$192,((((($J104/2)-$C$191)/10000)*$D$192)+$E$192)*((($J104/2)-$C$191)/10000),IF(($J104/2)&lt;=$C$193,((((($J104/2)-$C$192)/10000)*$D$193)+$E$193)*((($J104/2)-$C$192)/10000)+$F$193,IF(($J104/2)&lt;=$C$194,($J104/2)*0.42-$E$194,($J104/2)*0.45-$E$195))),0),0),0)*$C$34</f>
        <v>0</v>
      </c>
      <c r="M104" s="13" t="n">
        <f aca="false">K104+L104</f>
        <v>5347</v>
      </c>
      <c r="N104" s="13" t="n">
        <f aca="false">IF($B$34=2,IF(M104&gt;1944,M104*0.055,0),IF(M104&gt;972,M104*0.055,0))</f>
        <v>294.085</v>
      </c>
      <c r="O104" s="13" t="n">
        <f aca="false">M104*$C$33</f>
        <v>0</v>
      </c>
      <c r="P104" s="13" t="n">
        <f aca="false">P103*(1+$C$37)</f>
        <v>56097.4773705767</v>
      </c>
      <c r="Q104" s="13" t="n">
        <f aca="false">B104+C104+D104+E104+F104+G104-H104-I104-M104-N104-O104-P104</f>
        <v>779579.833899749</v>
      </c>
      <c r="R104" s="13"/>
      <c r="S104" s="13"/>
      <c r="T104" s="13"/>
      <c r="U104" s="13"/>
      <c r="V104" s="13"/>
      <c r="W104" s="13"/>
      <c r="X104" s="13"/>
    </row>
    <row r="105" customFormat="false" ht="12.8" hidden="false" customHeight="false" outlineLevel="0" collapsed="false">
      <c r="A105" s="17" t="n">
        <v>16</v>
      </c>
      <c r="B105" s="13" t="n">
        <f aca="false">Q104</f>
        <v>779579.833899749</v>
      </c>
      <c r="C105" s="13" t="n">
        <f aca="false">IF((B105-(P105/2))*$C$3&gt;0,(B105-(P105/2))*$C$3,0)</f>
        <v>33324.3928876051</v>
      </c>
      <c r="D105" s="13" t="n">
        <f aca="false">IF(D104&gt;0,D104*(1+$C$7),IF(A105=$C$6,$C$5,0))</f>
        <v>2394.61104292072</v>
      </c>
      <c r="E105" s="13" t="n">
        <f aca="false">IF(E104&gt;0,E104*(1+$C$12),IF(A105=$C$11,$C$10,0))</f>
        <v>0</v>
      </c>
      <c r="F105" s="13" t="n">
        <f aca="false">IF(F104&gt;0,F104*(1+$C$17),IF(A105=$C$16,$C$15,0))</f>
        <v>777</v>
      </c>
      <c r="G105" s="13" t="n">
        <f aca="false">IF(G104&gt;0,G104*(1+$C$22),IF(A105=$C$21,$C$20,0))</f>
        <v>2222</v>
      </c>
      <c r="H105" s="13" t="n">
        <f aca="false">H104*(1+$C$26)</f>
        <v>9238.75682930412</v>
      </c>
      <c r="I105" s="13" t="n">
        <f aca="false">MIN(((C105+D105+E105+F105+G105)*$C$28*POWER((1+$C$29),A104)),($C$30*$C$28)*12*$C$34*POWER((1+$C$31),A104))</f>
        <v>0</v>
      </c>
      <c r="J105" s="18" t="n">
        <f aca="false">MAX((MAX((C105-(801*$C$34)),0))+(D105*$C$8)+(E105*$C$13)+(F105*$C$18)+(G105*$C$23)-H105-I105-O104,0)</f>
        <v>28408.3371012217</v>
      </c>
      <c r="K105" s="23" t="n">
        <f aca="false">IF($C$34=1,MAX(ROUNDDOWN(IF($J105&lt;=$C$192,(((($J105-$C$191)/10000)*$D$192)+$E$192)*(($J105-$C$191)/10000),IF($J105&lt;=$C$193,(((($J105-$C$192)/10000)*$D$193)+$E$193)*(($J105-$C$192)/10000)+$F$193,IF($J105&lt;=$C$194,$J105*0.42-$E$194,$J105*0.45-$E$195))),0),0),0)</f>
        <v>4791</v>
      </c>
      <c r="L105" s="23" t="n">
        <f aca="false">IF($C$34=2,MAX(ROUNDDOWN(IF(($J105/2)&lt;=$C$192,((((($J105/2)-$C$191)/10000)*$D$192)+$E$192)*((($J105/2)-$C$191)/10000),IF(($J105/2)&lt;=$C$193,((((($J105/2)-$C$192)/10000)*$D$193)+$E$193)*((($J105/2)-$C$192)/10000)+$F$193,IF(($J105/2)&lt;=$C$194,($J105/2)*0.42-$E$194,($J105/2)*0.45-$E$195))),0),0),0)*$C$34</f>
        <v>0</v>
      </c>
      <c r="M105" s="13" t="n">
        <f aca="false">K105+L105</f>
        <v>4791</v>
      </c>
      <c r="N105" s="13" t="n">
        <f aca="false">IF($B$34=2,IF(M105&gt;1944,M105*0.055,0),IF(M105&gt;972,M105*0.055,0))</f>
        <v>263.505</v>
      </c>
      <c r="O105" s="13" t="n">
        <f aca="false">M105*$C$33</f>
        <v>0</v>
      </c>
      <c r="P105" s="13" t="n">
        <f aca="false">P104*(1+$C$37)</f>
        <v>58060.8890785468</v>
      </c>
      <c r="Q105" s="13" t="n">
        <f aca="false">B105+C105+D105+E105+F105+G105-H105-I105-M105-N105-O105-P105</f>
        <v>745943.686922424</v>
      </c>
      <c r="R105" s="13"/>
      <c r="S105" s="13"/>
      <c r="T105" s="13"/>
      <c r="U105" s="13"/>
      <c r="V105" s="13"/>
      <c r="W105" s="13"/>
      <c r="X105" s="13"/>
    </row>
    <row r="106" customFormat="false" ht="12.8" hidden="false" customHeight="false" outlineLevel="0" collapsed="false">
      <c r="A106" s="17" t="n">
        <v>17</v>
      </c>
      <c r="B106" s="13" t="n">
        <f aca="false">Q105</f>
        <v>745943.686922424</v>
      </c>
      <c r="C106" s="13" t="n">
        <f aca="false">IF((B106-(P106/2))*$C$3&gt;0,(B106-(P106/2))*$C$3,0)</f>
        <v>31785.8346509979</v>
      </c>
      <c r="D106" s="13" t="n">
        <f aca="false">IF(D105&gt;0,D105*(1+$C$7),IF(A106=$C$6,$C$5,0))</f>
        <v>2406.58409813532</v>
      </c>
      <c r="E106" s="13" t="n">
        <f aca="false">IF(E105&gt;0,E105*(1+$C$12),IF(A106=$C$11,$C$10,0))</f>
        <v>0</v>
      </c>
      <c r="F106" s="13" t="n">
        <f aca="false">IF(F105&gt;0,F105*(1+$C$17),IF(A106=$C$16,$C$15,0))</f>
        <v>777</v>
      </c>
      <c r="G106" s="13" t="n">
        <f aca="false">IF(G105&gt;0,G105*(1+$C$22),IF(A106=$C$21,$C$20,0))</f>
        <v>2222</v>
      </c>
      <c r="H106" s="13" t="n">
        <f aca="false">H105*(1+$C$26)</f>
        <v>9700.69467076933</v>
      </c>
      <c r="I106" s="13" t="n">
        <f aca="false">MIN(((C106+D106+E106+F106+G106)*$C$28*POWER((1+$C$29),A105)),($C$30*$C$28)*12*$C$34*POWER((1+$C$31),A105))</f>
        <v>0</v>
      </c>
      <c r="J106" s="18" t="n">
        <f aca="false">MAX((MAX((C106-(801*$C$34)),0))+(D106*$C$8)+(E106*$C$13)+(F106*$C$18)+(G106*$C$23)-H106-I106-O105,0)</f>
        <v>26419.8140783639</v>
      </c>
      <c r="K106" s="23" t="n">
        <f aca="false">IF($C$34=1,MAX(ROUNDDOWN(IF($J106&lt;=$C$192,(((($J106-$C$191)/10000)*$D$192)+$E$192)*(($J106-$C$191)/10000),IF($J106&lt;=$C$193,(((($J106-$C$192)/10000)*$D$193)+$E$193)*(($J106-$C$192)/10000)+$F$193,IF($J106&lt;=$C$194,$J106*0.42-$E$194,$J106*0.45-$E$195))),0),0),0)</f>
        <v>4201</v>
      </c>
      <c r="L106" s="23" t="n">
        <f aca="false">IF($C$34=2,MAX(ROUNDDOWN(IF(($J106/2)&lt;=$C$192,((((($J106/2)-$C$191)/10000)*$D$192)+$E$192)*((($J106/2)-$C$191)/10000),IF(($J106/2)&lt;=$C$193,((((($J106/2)-$C$192)/10000)*$D$193)+$E$193)*((($J106/2)-$C$192)/10000)+$F$193,IF(($J106/2)&lt;=$C$194,($J106/2)*0.42-$E$194,($J106/2)*0.45-$E$195))),0),0),0)*$C$34</f>
        <v>0</v>
      </c>
      <c r="M106" s="13" t="n">
        <f aca="false">K106+L106</f>
        <v>4201</v>
      </c>
      <c r="N106" s="13" t="n">
        <f aca="false">IF($B$34=2,IF(M106&gt;1944,M106*0.055,0),IF(M106&gt;972,M106*0.055,0))</f>
        <v>231.055</v>
      </c>
      <c r="O106" s="13" t="n">
        <f aca="false">M106*$C$33</f>
        <v>0</v>
      </c>
      <c r="P106" s="13" t="n">
        <f aca="false">P105*(1+$C$37)</f>
        <v>60093.020196296</v>
      </c>
      <c r="Q106" s="13" t="n">
        <f aca="false">B106+C106+D106+E106+F106+G106-H106-I106-M106-N106-O106-P106</f>
        <v>708909.335804492</v>
      </c>
      <c r="R106" s="13"/>
      <c r="S106" s="13"/>
      <c r="T106" s="13"/>
      <c r="U106" s="13"/>
      <c r="V106" s="13"/>
      <c r="W106" s="13"/>
      <c r="X106" s="13"/>
    </row>
    <row r="107" customFormat="false" ht="12.8" hidden="false" customHeight="false" outlineLevel="0" collapsed="false">
      <c r="A107" s="17" t="n">
        <v>18</v>
      </c>
      <c r="B107" s="13" t="n">
        <f aca="false">Q106</f>
        <v>708909.335804492</v>
      </c>
      <c r="C107" s="13" t="n">
        <f aca="false">IF((B107-(P107/2))*$C$3&gt;0,(B107-(P107/2))*$C$3,0)</f>
        <v>30094.8171846692</v>
      </c>
      <c r="D107" s="13" t="n">
        <f aca="false">IF(D106&gt;0,D106*(1+$C$7),IF(A107=$C$6,$C$5,0))</f>
        <v>2418.617018626</v>
      </c>
      <c r="E107" s="13" t="n">
        <f aca="false">IF(E106&gt;0,E106*(1+$C$12),IF(A107=$C$11,$C$10,0))</f>
        <v>0</v>
      </c>
      <c r="F107" s="13" t="n">
        <f aca="false">IF(F106&gt;0,F106*(1+$C$17),IF(A107=$C$16,$C$15,0))</f>
        <v>777</v>
      </c>
      <c r="G107" s="13" t="n">
        <f aca="false">IF(G106&gt;0,G106*(1+$C$22),IF(A107=$C$21,$C$20,0))</f>
        <v>2222</v>
      </c>
      <c r="H107" s="13" t="n">
        <f aca="false">H106*(1+$C$26)</f>
        <v>10185.7294043078</v>
      </c>
      <c r="I107" s="13" t="n">
        <f aca="false">MIN(((C107+D107+E107+F107+G107)*$C$28*POWER((1+$C$29),A106)),($C$30*$C$28)*12*$C$34*POWER((1+$C$31),A106))</f>
        <v>0</v>
      </c>
      <c r="J107" s="18" t="n">
        <f aca="false">MAX((MAX((C107-(801*$C$34)),0))+(D107*$C$8)+(E107*$C$13)+(F107*$C$18)+(G107*$C$23)-H107-I107-O106,0)</f>
        <v>24255.7947989874</v>
      </c>
      <c r="K107" s="23" t="n">
        <f aca="false">IF($C$34=1,MAX(ROUNDDOWN(IF($J107&lt;=$C$192,(((($J107-$C$191)/10000)*$D$192)+$E$192)*(($J107-$C$191)/10000),IF($J107&lt;=$C$193,(((($J107-$C$192)/10000)*$D$193)+$E$193)*(($J107-$C$192)/10000)+$F$193,IF($J107&lt;=$C$194,$J107*0.42-$E$194,$J107*0.45-$E$195))),0),0),0)</f>
        <v>3579</v>
      </c>
      <c r="L107" s="23" t="n">
        <f aca="false">IF($C$34=2,MAX(ROUNDDOWN(IF(($J107/2)&lt;=$C$192,((((($J107/2)-$C$191)/10000)*$D$192)+$E$192)*((($J107/2)-$C$191)/10000),IF(($J107/2)&lt;=$C$193,((((($J107/2)-$C$192)/10000)*$D$193)+$E$193)*((($J107/2)-$C$192)/10000)+$F$193,IF(($J107/2)&lt;=$C$194,($J107/2)*0.42-$E$194,($J107/2)*0.45-$E$195))),0),0),0)*$C$34</f>
        <v>0</v>
      </c>
      <c r="M107" s="13" t="n">
        <f aca="false">K107+L107</f>
        <v>3579</v>
      </c>
      <c r="N107" s="13" t="n">
        <f aca="false">IF($B$34=2,IF(M107&gt;1944,M107*0.055,0),IF(M107&gt;972,M107*0.055,0))</f>
        <v>196.845</v>
      </c>
      <c r="O107" s="13" t="n">
        <f aca="false">M107*$C$33</f>
        <v>0</v>
      </c>
      <c r="P107" s="13" t="n">
        <f aca="false">P106*(1+$C$37)</f>
        <v>62196.2759031663</v>
      </c>
      <c r="Q107" s="13" t="n">
        <f aca="false">B107+C107+D107+E107+F107+G107-H107-I107-M107-N107-O107-P107</f>
        <v>668263.919700313</v>
      </c>
      <c r="R107" s="13"/>
      <c r="S107" s="13"/>
      <c r="T107" s="13"/>
      <c r="U107" s="13"/>
      <c r="V107" s="13"/>
      <c r="W107" s="13"/>
      <c r="X107" s="13"/>
    </row>
    <row r="108" customFormat="false" ht="12.8" hidden="false" customHeight="false" outlineLevel="0" collapsed="false">
      <c r="A108" s="17" t="n">
        <v>19</v>
      </c>
      <c r="B108" s="13" t="n">
        <f aca="false">Q107</f>
        <v>668263.919700313</v>
      </c>
      <c r="C108" s="13" t="n">
        <f aca="false">IF((B108-(P108/2))*$C$3&gt;0,(B108-(P108/2))*$C$3,0)</f>
        <v>28241.8342032669</v>
      </c>
      <c r="D108" s="13" t="n">
        <f aca="false">IF(D107&gt;0,D107*(1+$C$7),IF(A108=$C$6,$C$5,0))</f>
        <v>2430.71010371913</v>
      </c>
      <c r="E108" s="13" t="n">
        <f aca="false">IF(E107&gt;0,E107*(1+$C$12),IF(A108=$C$11,$C$10,0))</f>
        <v>0</v>
      </c>
      <c r="F108" s="13" t="n">
        <f aca="false">IF(F107&gt;0,F107*(1+$C$17),IF(A108=$C$16,$C$15,0))</f>
        <v>777</v>
      </c>
      <c r="G108" s="13" t="n">
        <f aca="false">IF(G107&gt;0,G107*(1+$C$22),IF(A108=$C$21,$C$20,0))</f>
        <v>2222</v>
      </c>
      <c r="H108" s="13" t="n">
        <f aca="false">H107*(1+$C$26)</f>
        <v>10695.0158745232</v>
      </c>
      <c r="I108" s="13" t="n">
        <f aca="false">MIN(((C108+D108+E108+F108+G108)*$C$28*POWER((1+$C$29),A107)),($C$30*$C$28)*12*$C$34*POWER((1+$C$31),A107))</f>
        <v>0</v>
      </c>
      <c r="J108" s="18" t="n">
        <f aca="false">MAX((MAX((C108-(801*$C$34)),0))+(D108*$C$8)+(E108*$C$13)+(F108*$C$18)+(G108*$C$23)-H108-I108-O107,0)</f>
        <v>21905.6184324628</v>
      </c>
      <c r="K108" s="23" t="n">
        <f aca="false">IF($C$34=1,MAX(ROUNDDOWN(IF($J108&lt;=$C$192,(((($J108-$C$191)/10000)*$D$192)+$E$192)*(($J108-$C$191)/10000),IF($J108&lt;=$C$193,(((($J108-$C$192)/10000)*$D$193)+$E$193)*(($J108-$C$192)/10000)+$F$193,IF($J108&lt;=$C$194,$J108*0.42-$E$194,$J108*0.45-$E$195))),0),0),0)</f>
        <v>2926</v>
      </c>
      <c r="L108" s="23" t="n">
        <f aca="false">IF($C$34=2,MAX(ROUNDDOWN(IF(($J108/2)&lt;=$C$192,((((($J108/2)-$C$191)/10000)*$D$192)+$E$192)*((($J108/2)-$C$191)/10000),IF(($J108/2)&lt;=$C$193,((((($J108/2)-$C$192)/10000)*$D$193)+$E$193)*((($J108/2)-$C$192)/10000)+$F$193,IF(($J108/2)&lt;=$C$194,($J108/2)*0.42-$E$194,($J108/2)*0.45-$E$195))),0),0),0)*$C$34</f>
        <v>0</v>
      </c>
      <c r="M108" s="13" t="n">
        <f aca="false">K108+L108</f>
        <v>2926</v>
      </c>
      <c r="N108" s="13" t="n">
        <f aca="false">IF($B$34=2,IF(M108&gt;1944,M108*0.055,0),IF(M108&gt;972,M108*0.055,0))</f>
        <v>160.93</v>
      </c>
      <c r="O108" s="13" t="n">
        <f aca="false">M108*$C$33</f>
        <v>0</v>
      </c>
      <c r="P108" s="13" t="n">
        <f aca="false">P107*(1+$C$37)</f>
        <v>64373.1455597772</v>
      </c>
      <c r="Q108" s="13" t="n">
        <f aca="false">B108+C108+D108+E108+F108+G108-H108-I108-M108-N108-O108-P108</f>
        <v>623780.372572999</v>
      </c>
      <c r="R108" s="13"/>
      <c r="S108" s="13"/>
      <c r="T108" s="13"/>
      <c r="U108" s="13"/>
      <c r="V108" s="13"/>
      <c r="W108" s="13"/>
      <c r="X108" s="13"/>
    </row>
    <row r="109" customFormat="false" ht="12.8" hidden="false" customHeight="false" outlineLevel="0" collapsed="false">
      <c r="A109" s="17" t="n">
        <v>20</v>
      </c>
      <c r="B109" s="13" t="n">
        <f aca="false">Q108</f>
        <v>623780.372572999</v>
      </c>
      <c r="C109" s="13" t="n">
        <f aca="false">IF((B109-(P109/2))*$C$3&gt;0,(B109-(P109/2))*$C$3,0)</f>
        <v>26216.7467767142</v>
      </c>
      <c r="D109" s="13" t="n">
        <f aca="false">IF(D108&gt;0,D108*(1+$C$7),IF(A109=$C$6,$C$5,0))</f>
        <v>2442.86365423772</v>
      </c>
      <c r="E109" s="13" t="n">
        <f aca="false">IF(E108&gt;0,E108*(1+$C$12),IF(A109=$C$11,$C$10,0))</f>
        <v>0</v>
      </c>
      <c r="F109" s="13" t="n">
        <f aca="false">IF(F108&gt;0,F108*(1+$C$17),IF(A109=$C$16,$C$15,0))</f>
        <v>777</v>
      </c>
      <c r="G109" s="13" t="n">
        <f aca="false">IF(G108&gt;0,G108*(1+$C$22),IF(A109=$C$21,$C$20,0))</f>
        <v>2222</v>
      </c>
      <c r="H109" s="13" t="n">
        <f aca="false">H108*(1+$C$26)</f>
        <v>11229.7666682493</v>
      </c>
      <c r="I109" s="13" t="n">
        <f aca="false">MIN(((C109+D109+E109+F109+G109)*$C$28*POWER((1+$C$29),A108)),($C$30*$C$28)*12*$C$34*POWER((1+$C$31),A108))</f>
        <v>0</v>
      </c>
      <c r="J109" s="18" t="n">
        <f aca="false">MAX((MAX((C109-(801*$C$34)),0))+(D109*$C$8)+(E109*$C$13)+(F109*$C$18)+(G109*$C$23)-H109-I109-O108,0)</f>
        <v>19357.9337627025</v>
      </c>
      <c r="K109" s="23" t="n">
        <f aca="false">IF($C$34=1,MAX(ROUNDDOWN(IF($J109&lt;=$C$192,(((($J109-$C$191)/10000)*$D$192)+$E$192)*(($J109-$C$191)/10000),IF($J109&lt;=$C$193,(((($J109-$C$192)/10000)*$D$193)+$E$193)*(($J109-$C$192)/10000)+$F$193,IF($J109&lt;=$C$194,$J109*0.42-$E$194,$J109*0.45-$E$195))),0),0),0)</f>
        <v>2245</v>
      </c>
      <c r="L109" s="23" t="n">
        <f aca="false">IF($C$34=2,MAX(ROUNDDOWN(IF(($J109/2)&lt;=$C$192,((((($J109/2)-$C$191)/10000)*$D$192)+$E$192)*((($J109/2)-$C$191)/10000),IF(($J109/2)&lt;=$C$193,((((($J109/2)-$C$192)/10000)*$D$193)+$E$193)*((($J109/2)-$C$192)/10000)+$F$193,IF(($J109/2)&lt;=$C$194,($J109/2)*0.42-$E$194,($J109/2)*0.45-$E$195))),0),0),0)*$C$34</f>
        <v>0</v>
      </c>
      <c r="M109" s="13" t="n">
        <f aca="false">K109+L109</f>
        <v>2245</v>
      </c>
      <c r="N109" s="13" t="n">
        <f aca="false">IF($B$34=2,IF(M109&gt;1944,M109*0.055,0),IF(M109&gt;972,M109*0.055,0))</f>
        <v>123.475</v>
      </c>
      <c r="O109" s="13" t="n">
        <f aca="false">M109*$C$33</f>
        <v>0</v>
      </c>
      <c r="P109" s="13" t="n">
        <f aca="false">P108*(1+$C$37)</f>
        <v>66626.2056543694</v>
      </c>
      <c r="Q109" s="13" t="n">
        <f aca="false">B109+C109+D109+E109+F109+G109-H109-I109-M109-N109-O109-P109</f>
        <v>575214.535681332</v>
      </c>
      <c r="R109" s="13"/>
      <c r="S109" s="13"/>
      <c r="T109" s="13"/>
      <c r="U109" s="13"/>
      <c r="V109" s="13"/>
      <c r="W109" s="13"/>
      <c r="X109" s="13"/>
    </row>
    <row r="110" customFormat="false" ht="12.8" hidden="false" customHeight="false" outlineLevel="0" collapsed="false">
      <c r="A110" s="17" t="n">
        <v>21</v>
      </c>
      <c r="B110" s="13" t="n">
        <f aca="false">Q109</f>
        <v>575214.535681332</v>
      </c>
      <c r="C110" s="13" t="n">
        <f aca="false">IF((B110-(P110/2))*$C$3&gt;0,(B110-(P110/2))*$C$3,0)</f>
        <v>24008.6550569307</v>
      </c>
      <c r="D110" s="13" t="n">
        <f aca="false">IF(D109&gt;0,D109*(1+$C$7),IF(A110=$C$6,$C$5,0))</f>
        <v>2455.07797250891</v>
      </c>
      <c r="E110" s="13" t="n">
        <f aca="false">IF(E109&gt;0,E109*(1+$C$12),IF(A110=$C$11,$C$10,0))</f>
        <v>0</v>
      </c>
      <c r="F110" s="13" t="n">
        <f aca="false">IF(F109&gt;0,F109*(1+$C$17),IF(A110=$C$16,$C$15,0))</f>
        <v>777</v>
      </c>
      <c r="G110" s="13" t="n">
        <f aca="false">IF(G109&gt;0,G109*(1+$C$22),IF(A110=$C$21,$C$20,0))</f>
        <v>2222</v>
      </c>
      <c r="H110" s="13" t="n">
        <f aca="false">H109*(1+$C$26)</f>
        <v>11791.2550016618</v>
      </c>
      <c r="I110" s="13" t="n">
        <f aca="false">MIN(((C110+D110+E110+F110+G110)*$C$28*POWER((1+$C$29),A109)),($C$30*$C$28)*12*$C$34*POWER((1+$C$31),A109))</f>
        <v>0</v>
      </c>
      <c r="J110" s="18" t="n">
        <f aca="false">MAX((MAX((C110-(801*$C$34)),0))+(D110*$C$8)+(E110*$C$13)+(F110*$C$18)+(G110*$C$23)-H110-I110-O109,0)</f>
        <v>16600.5680277778</v>
      </c>
      <c r="K110" s="23" t="n">
        <f aca="false">IF($C$34=1,MAX(ROUNDDOWN(IF($J110&lt;=$C$192,(((($J110-$C$191)/10000)*$D$192)+$E$192)*(($J110-$C$191)/10000),IF($J110&lt;=$C$193,(((($J110-$C$192)/10000)*$D$193)+$E$193)*(($J110-$C$192)/10000)+$F$193,IF($J110&lt;=$C$194,$J110*0.42-$E$194,$J110*0.45-$E$195))),0),0),0)</f>
        <v>1539</v>
      </c>
      <c r="L110" s="23" t="n">
        <f aca="false">IF($C$34=2,MAX(ROUNDDOWN(IF(($J110/2)&lt;=$C$192,((((($J110/2)-$C$191)/10000)*$D$192)+$E$192)*((($J110/2)-$C$191)/10000),IF(($J110/2)&lt;=$C$193,((((($J110/2)-$C$192)/10000)*$D$193)+$E$193)*((($J110/2)-$C$192)/10000)+$F$193,IF(($J110/2)&lt;=$C$194,($J110/2)*0.42-$E$194,($J110/2)*0.45-$E$195))),0),0),0)*$C$34</f>
        <v>0</v>
      </c>
      <c r="M110" s="13" t="n">
        <f aca="false">K110+L110</f>
        <v>1539</v>
      </c>
      <c r="N110" s="13" t="n">
        <f aca="false">IF($B$34=2,IF(M110&gt;1944,M110*0.055,0),IF(M110&gt;972,M110*0.055,0))</f>
        <v>84.645</v>
      </c>
      <c r="O110" s="13" t="n">
        <f aca="false">M110*$C$33</f>
        <v>0</v>
      </c>
      <c r="P110" s="13" t="n">
        <f aca="false">P109*(1+$C$37)</f>
        <v>68958.1228522723</v>
      </c>
      <c r="Q110" s="13" t="n">
        <f aca="false">B110+C110+D110+E110+F110+G110-H110-I110-M110-N110-O110-P110</f>
        <v>522304.245856838</v>
      </c>
      <c r="R110" s="13"/>
      <c r="S110" s="13"/>
      <c r="T110" s="13"/>
      <c r="U110" s="13"/>
      <c r="V110" s="13"/>
      <c r="W110" s="13"/>
      <c r="X110" s="13"/>
    </row>
    <row r="111" customFormat="false" ht="12.8" hidden="false" customHeight="false" outlineLevel="0" collapsed="false">
      <c r="A111" s="17" t="n">
        <v>22</v>
      </c>
      <c r="B111" s="13" t="n">
        <f aca="false">Q110</f>
        <v>522304.245856838</v>
      </c>
      <c r="C111" s="13" t="n">
        <f aca="false">IF((B111-(P111/2))*$C$3&gt;0,(B111-(P111/2))*$C$3,0)</f>
        <v>21605.8577272669</v>
      </c>
      <c r="D111" s="13" t="n">
        <f aca="false">IF(D110&gt;0,D110*(1+$C$7),IF(A111=$C$6,$C$5,0))</f>
        <v>2467.35336237145</v>
      </c>
      <c r="E111" s="13" t="n">
        <f aca="false">IF(E110&gt;0,E110*(1+$C$12),IF(A111=$C$11,$C$10,0))</f>
        <v>0</v>
      </c>
      <c r="F111" s="13" t="n">
        <f aca="false">IF(F110&gt;0,F110*(1+$C$17),IF(A111=$C$16,$C$15,0))</f>
        <v>777</v>
      </c>
      <c r="G111" s="13" t="n">
        <f aca="false">IF(G110&gt;0,G110*(1+$C$22),IF(A111=$C$21,$C$20,0))</f>
        <v>2222</v>
      </c>
      <c r="H111" s="13" t="n">
        <f aca="false">H110*(1+$C$26)</f>
        <v>12380.8177517449</v>
      </c>
      <c r="I111" s="13" t="n">
        <f aca="false">MIN(((C111+D111+E111+F111+G111)*$C$28*POWER((1+$C$29),A110)),($C$30*$C$28)*12*$C$34*POWER((1+$C$31),A110))</f>
        <v>0</v>
      </c>
      <c r="J111" s="18" t="n">
        <f aca="false">MAX((MAX((C111-(801*$C$34)),0))+(D111*$C$8)+(E111*$C$13)+(F111*$C$18)+(G111*$C$23)-H111-I111-O110,0)</f>
        <v>13620.4833378935</v>
      </c>
      <c r="K111" s="23" t="n">
        <f aca="false">IF($C$34=1,MAX(ROUNDDOWN(IF($J111&lt;=$C$192,(((($J111-$C$191)/10000)*$D$192)+$E$192)*(($J111-$C$191)/10000),IF($J111&lt;=$C$193,(((($J111-$C$192)/10000)*$D$193)+$E$193)*(($J111-$C$192)/10000)+$F$193,IF($J111&lt;=$C$194,$J111*0.42-$E$194,$J111*0.45-$E$195))),0),0),0)</f>
        <v>817</v>
      </c>
      <c r="L111" s="23" t="n">
        <f aca="false">IF($C$34=2,MAX(ROUNDDOWN(IF(($J111/2)&lt;=$C$192,((((($J111/2)-$C$191)/10000)*$D$192)+$E$192)*((($J111/2)-$C$191)/10000),IF(($J111/2)&lt;=$C$193,((((($J111/2)-$C$192)/10000)*$D$193)+$E$193)*((($J111/2)-$C$192)/10000)+$F$193,IF(($J111/2)&lt;=$C$194,($J111/2)*0.42-$E$194,($J111/2)*0.45-$E$195))),0),0),0)*$C$34</f>
        <v>0</v>
      </c>
      <c r="M111" s="13" t="n">
        <f aca="false">K111+L111</f>
        <v>817</v>
      </c>
      <c r="N111" s="13" t="n">
        <f aca="false">IF($B$34=2,IF(M111&gt;1944,M111*0.055,0),IF(M111&gt;972,M111*0.055,0))</f>
        <v>0</v>
      </c>
      <c r="O111" s="13" t="n">
        <f aca="false">M111*$C$33</f>
        <v>0</v>
      </c>
      <c r="P111" s="13" t="n">
        <f aca="false">P110*(1+$C$37)</f>
        <v>71371.6571521018</v>
      </c>
      <c r="Q111" s="13" t="n">
        <f aca="false">B111+C111+D111+E111+F111+G111-H111-I111-M111-N111-O111-P111</f>
        <v>464806.982042629</v>
      </c>
      <c r="R111" s="13"/>
      <c r="S111" s="13"/>
      <c r="T111" s="13"/>
      <c r="U111" s="13"/>
      <c r="V111" s="13"/>
      <c r="W111" s="13"/>
      <c r="X111" s="13"/>
    </row>
    <row r="112" customFormat="false" ht="12.8" hidden="false" customHeight="false" outlineLevel="0" collapsed="false">
      <c r="A112" s="17" t="n">
        <v>23</v>
      </c>
      <c r="B112" s="13" t="n">
        <f aca="false">Q111</f>
        <v>464806.982042629</v>
      </c>
      <c r="C112" s="13" t="n">
        <f aca="false">IF((B112-(P112/2))*$C$3&gt;0,(B112-(P112/2))*$C$3,0)</f>
        <v>18997.5234363089</v>
      </c>
      <c r="D112" s="13" t="n">
        <f aca="false">IF(D111&gt;0,D111*(1+$C$7),IF(A112=$C$6,$C$5,0))</f>
        <v>2479.69012918331</v>
      </c>
      <c r="E112" s="13" t="n">
        <f aca="false">IF(E111&gt;0,E111*(1+$C$12),IF(A112=$C$11,$C$10,0))</f>
        <v>0</v>
      </c>
      <c r="F112" s="13" t="n">
        <f aca="false">IF(F111&gt;0,F111*(1+$C$17),IF(A112=$C$16,$C$15,0))</f>
        <v>777</v>
      </c>
      <c r="G112" s="13" t="n">
        <f aca="false">IF(G111&gt;0,G111*(1+$C$22),IF(A112=$C$21,$C$20,0))</f>
        <v>2222</v>
      </c>
      <c r="H112" s="13" t="n">
        <f aca="false">H111*(1+$C$26)</f>
        <v>12999.8586393321</v>
      </c>
      <c r="I112" s="13" t="n">
        <f aca="false">MIN(((C112+D112+E112+F112+G112)*$C$28*POWER((1+$C$29),A111)),($C$30*$C$28)*12*$C$34*POWER((1+$C$31),A111))</f>
        <v>0</v>
      </c>
      <c r="J112" s="18" t="n">
        <f aca="false">MAX((MAX((C112-(801*$C$34)),0))+(D112*$C$8)+(E112*$C$13)+(F112*$C$18)+(G112*$C$23)-H112-I112-O111,0)</f>
        <v>10405.4449261601</v>
      </c>
      <c r="K112" s="23" t="n">
        <f aca="false">IF($C$34=1,MAX(ROUNDDOWN(IF($J112&lt;=$C$192,(((($J112-$C$191)/10000)*$D$192)+$E$192)*(($J112-$C$191)/10000),IF($J112&lt;=$C$193,(((($J112-$C$192)/10000)*$D$193)+$E$193)*(($J112-$C$192)/10000)+$F$193,IF($J112&lt;=$C$194,$J112*0.42-$E$194,$J112*0.45-$E$195))),0),0),0)</f>
        <v>188</v>
      </c>
      <c r="L112" s="23" t="n">
        <f aca="false">IF($C$34=2,MAX(ROUNDDOWN(IF(($J112/2)&lt;=$C$192,((((($J112/2)-$C$191)/10000)*$D$192)+$E$192)*((($J112/2)-$C$191)/10000),IF(($J112/2)&lt;=$C$193,((((($J112/2)-$C$192)/10000)*$D$193)+$E$193)*((($J112/2)-$C$192)/10000)+$F$193,IF(($J112/2)&lt;=$C$194,($J112/2)*0.42-$E$194,($J112/2)*0.45-$E$195))),0),0),0)*$C$34</f>
        <v>0</v>
      </c>
      <c r="M112" s="13" t="n">
        <f aca="false">K112+L112</f>
        <v>188</v>
      </c>
      <c r="N112" s="13" t="n">
        <f aca="false">IF($B$34=2,IF(M112&gt;1944,M112*0.055,0),IF(M112&gt;972,M112*0.055,0))</f>
        <v>0</v>
      </c>
      <c r="O112" s="13" t="n">
        <f aca="false">M112*$C$33</f>
        <v>0</v>
      </c>
      <c r="P112" s="13" t="n">
        <f aca="false">P111*(1+$C$37)</f>
        <v>73869.6651524254</v>
      </c>
      <c r="Q112" s="13" t="n">
        <f aca="false">B112+C112+D112+E112+F112+G112-H112-I112-M112-N112-O112-P112</f>
        <v>402225.671816364</v>
      </c>
      <c r="R112" s="13"/>
      <c r="S112" s="13"/>
      <c r="T112" s="13"/>
      <c r="U112" s="13"/>
      <c r="V112" s="13"/>
      <c r="W112" s="13"/>
      <c r="X112" s="13"/>
    </row>
    <row r="113" customFormat="false" ht="12.8" hidden="false" customHeight="false" outlineLevel="0" collapsed="false">
      <c r="A113" s="17" t="n">
        <v>24</v>
      </c>
      <c r="B113" s="13" t="n">
        <f aca="false">Q112</f>
        <v>402225.671816364</v>
      </c>
      <c r="C113" s="13" t="n">
        <f aca="false">IF((B113-(P113/2))*$C$3&gt;0,(B113-(P113/2))*$C$3,0)</f>
        <v>16161.5165324393</v>
      </c>
      <c r="D113" s="13" t="n">
        <f aca="false">IF(D112&gt;0,D112*(1+$C$7),IF(A113=$C$6,$C$5,0))</f>
        <v>2492.08857982923</v>
      </c>
      <c r="E113" s="13" t="n">
        <f aca="false">IF(E112&gt;0,E112*(1+$C$12),IF(A113=$C$11,$C$10,0))</f>
        <v>0</v>
      </c>
      <c r="F113" s="13" t="n">
        <f aca="false">IF(F112&gt;0,F112*(1+$C$17),IF(A113=$C$16,$C$15,0))</f>
        <v>777</v>
      </c>
      <c r="G113" s="13" t="n">
        <f aca="false">IF(G112&gt;0,G112*(1+$C$22),IF(A113=$C$21,$C$20,0))</f>
        <v>2222</v>
      </c>
      <c r="H113" s="13" t="n">
        <f aca="false">H112*(1+$C$26)</f>
        <v>13649.8515712988</v>
      </c>
      <c r="I113" s="13" t="n">
        <f aca="false">MIN(((C113+D113+E113+F113+G113)*$C$28*POWER((1+$C$29),A112)),($C$30*$C$28)*12*$C$34*POWER((1+$C$31),A112))</f>
        <v>0</v>
      </c>
      <c r="J113" s="18" t="n">
        <f aca="false">MAX((MAX((C113-(801*$C$34)),0))+(D113*$C$8)+(E113*$C$13)+(F113*$C$18)+(G113*$C$23)-H113-I113-O112,0)</f>
        <v>6931.84354096976</v>
      </c>
      <c r="K113" s="23" t="n">
        <f aca="false">IF($C$34=1,MAX(ROUNDDOWN(IF($J113&lt;=$C$192,(((($J113-$C$191)/10000)*$D$192)+$E$192)*(($J113-$C$191)/10000),IF($J113&lt;=$C$193,(((($J113-$C$192)/10000)*$D$193)+$E$193)*(($J113-$C$192)/10000)+$F$193,IF($J113&lt;=$C$194,$J113*0.42-$E$194,$J113*0.45-$E$195))),0),0),0)</f>
        <v>0</v>
      </c>
      <c r="L113" s="23" t="n">
        <f aca="false">IF($C$34=2,MAX(ROUNDDOWN(IF(($J113/2)&lt;=$C$192,((((($J113/2)-$C$191)/10000)*$D$192)+$E$192)*((($J113/2)-$C$191)/10000),IF(($J113/2)&lt;=$C$193,((((($J113/2)-$C$192)/10000)*$D$193)+$E$193)*((($J113/2)-$C$192)/10000)+$F$193,IF(($J113/2)&lt;=$C$194,($J113/2)*0.42-$E$194,($J113/2)*0.45-$E$195))),0),0),0)*$C$34</f>
        <v>0</v>
      </c>
      <c r="M113" s="13" t="n">
        <f aca="false">K113+L113</f>
        <v>0</v>
      </c>
      <c r="N113" s="13" t="n">
        <f aca="false">IF($B$34=2,IF(M113&gt;1944,M113*0.055,0),IF(M113&gt;972,M113*0.055,0))</f>
        <v>0</v>
      </c>
      <c r="O113" s="13" t="n">
        <f aca="false">M113*$C$33</f>
        <v>0</v>
      </c>
      <c r="P113" s="13" t="n">
        <f aca="false">P112*(1+$C$37)</f>
        <v>76455.1034327602</v>
      </c>
      <c r="Q113" s="13" t="n">
        <f aca="false">B113+C113+D113+E113+F113+G113-H113-I113-M113-N113-O113-P113</f>
        <v>333773.321924574</v>
      </c>
      <c r="R113" s="13"/>
      <c r="S113" s="13"/>
      <c r="T113" s="13"/>
      <c r="U113" s="13"/>
      <c r="V113" s="13"/>
      <c r="W113" s="13"/>
      <c r="X113" s="13"/>
    </row>
    <row r="114" customFormat="false" ht="12.8" hidden="false" customHeight="false" outlineLevel="0" collapsed="false">
      <c r="A114" s="17" t="n">
        <v>25</v>
      </c>
      <c r="B114" s="13" t="n">
        <f aca="false">Q113</f>
        <v>333773.321924574</v>
      </c>
      <c r="C114" s="13" t="n">
        <f aca="false">IF((B114-(P114/2))*$C$3&gt;0,(B114-(P114/2))*$C$3,0)</f>
        <v>13062.8265818765</v>
      </c>
      <c r="D114" s="13" t="n">
        <f aca="false">IF(D113&gt;0,D113*(1+$C$7),IF(A114=$C$6,$C$5,0))</f>
        <v>2504.54902272837</v>
      </c>
      <c r="E114" s="13" t="n">
        <f aca="false">IF(E113&gt;0,E113*(1+$C$12),IF(A114=$C$11,$C$10,0))</f>
        <v>0</v>
      </c>
      <c r="F114" s="13" t="n">
        <f aca="false">IF(F113&gt;0,F113*(1+$C$17),IF(A114=$C$16,$C$15,0))</f>
        <v>777</v>
      </c>
      <c r="G114" s="13" t="n">
        <f aca="false">IF(G113&gt;0,G113*(1+$C$22),IF(A114=$C$21,$C$20,0))</f>
        <v>2222</v>
      </c>
      <c r="H114" s="13" t="n">
        <f aca="false">H113*(1+$C$26)</f>
        <v>14332.3441498637</v>
      </c>
      <c r="I114" s="13" t="n">
        <f aca="false">MIN(((C114+D114+E114+F114+G114)*$C$28*POWER((1+$C$29),A113)),($C$30*$C$28)*12*$C$34*POWER((1+$C$31),A113))</f>
        <v>0</v>
      </c>
      <c r="J114" s="18" t="n">
        <f aca="false">MAX((MAX((C114-(801*$C$34)),0))+(D114*$C$8)+(E114*$C$13)+(F114*$C$18)+(G114*$C$23)-H114-I114-O113,0)</f>
        <v>3163.12145474122</v>
      </c>
      <c r="K114" s="23" t="n">
        <f aca="false">IF($C$34=1,MAX(ROUNDDOWN(IF($J114&lt;=$C$192,(((($J114-$C$191)/10000)*$D$192)+$E$192)*(($J114-$C$191)/10000),IF($J114&lt;=$C$193,(((($J114-$C$192)/10000)*$D$193)+$E$193)*(($J114-$C$192)/10000)+$F$193,IF($J114&lt;=$C$194,$J114*0.42-$E$194,$J114*0.45-$E$195))),0),0),0)</f>
        <v>0</v>
      </c>
      <c r="L114" s="23" t="n">
        <f aca="false">IF($C$34=2,MAX(ROUNDDOWN(IF(($J114/2)&lt;=$C$192,((((($J114/2)-$C$191)/10000)*$D$192)+$E$192)*((($J114/2)-$C$191)/10000),IF(($J114/2)&lt;=$C$193,((((($J114/2)-$C$192)/10000)*$D$193)+$E$193)*((($J114/2)-$C$192)/10000)+$F$193,IF(($J114/2)&lt;=$C$194,($J114/2)*0.42-$E$194,($J114/2)*0.45-$E$195))),0),0),0)*$C$34</f>
        <v>0</v>
      </c>
      <c r="M114" s="13" t="n">
        <f aca="false">K114+L114</f>
        <v>0</v>
      </c>
      <c r="N114" s="13" t="n">
        <f aca="false">IF($B$34=2,IF(M114&gt;1944,M114*0.055,0),IF(M114&gt;972,M114*0.055,0))</f>
        <v>0</v>
      </c>
      <c r="O114" s="13" t="n">
        <f aca="false">M114*$C$33</f>
        <v>0</v>
      </c>
      <c r="P114" s="13" t="n">
        <f aca="false">P113*(1+$C$37)</f>
        <v>79131.0320529068</v>
      </c>
      <c r="Q114" s="13" t="n">
        <f aca="false">B114+C114+D114+E114+F114+G114-H114-I114-M114-N114-O114-P114</f>
        <v>258876.321326408</v>
      </c>
      <c r="R114" s="13"/>
      <c r="S114" s="13"/>
      <c r="T114" s="13"/>
      <c r="U114" s="13"/>
      <c r="V114" s="13"/>
      <c r="W114" s="13"/>
      <c r="X114" s="13"/>
    </row>
    <row r="115" customFormat="false" ht="12.8" hidden="false" customHeight="false" outlineLevel="0" collapsed="false">
      <c r="A115" s="17" t="n">
        <v>26</v>
      </c>
      <c r="B115" s="13" t="n">
        <f aca="false">Q114</f>
        <v>258876.321326408</v>
      </c>
      <c r="C115" s="13" t="n">
        <f aca="false">IF((B115-(P115/2))*$C$3&gt;0,(B115-(P115/2))*$C$3,0)</f>
        <v>9675.91494341287</v>
      </c>
      <c r="D115" s="13" t="n">
        <f aca="false">IF(D114&gt;0,D114*(1+$C$7),IF(A115=$C$6,$C$5,0))</f>
        <v>2517.07176784201</v>
      </c>
      <c r="E115" s="13" t="n">
        <f aca="false">IF(E114&gt;0,E114*(1+$C$12),IF(A115=$C$11,$C$10,0))</f>
        <v>0</v>
      </c>
      <c r="F115" s="13" t="n">
        <f aca="false">IF(F114&gt;0,F114*(1+$C$17),IF(A115=$C$16,$C$15,0))</f>
        <v>777</v>
      </c>
      <c r="G115" s="13" t="n">
        <f aca="false">IF(G114&gt;0,G114*(1+$C$22),IF(A115=$C$21,$C$20,0))</f>
        <v>2222</v>
      </c>
      <c r="H115" s="13" t="n">
        <f aca="false">H114*(1+$C$26)</f>
        <v>15048.9613573569</v>
      </c>
      <c r="I115" s="13" t="n">
        <f aca="false">MIN(((C115+D115+E115+F115+G115)*$C$28*POWER((1+$C$29),A114)),($C$30*$C$28)*12*$C$34*POWER((1+$C$31),A114))</f>
        <v>0</v>
      </c>
      <c r="J115" s="18" t="n">
        <f aca="false">MAX((MAX((C115-(801*$C$34)),0))+(D115*$C$8)+(E115*$C$13)+(F115*$C$18)+(G115*$C$23)-H115-I115-O114,0)</f>
        <v>0</v>
      </c>
      <c r="K115" s="23" t="n">
        <f aca="false">IF($C$34=1,MAX(ROUNDDOWN(IF($J115&lt;=$C$192,(((($J115-$C$191)/10000)*$D$192)+$E$192)*(($J115-$C$191)/10000),IF($J115&lt;=$C$193,(((($J115-$C$192)/10000)*$D$193)+$E$193)*(($J115-$C$192)/10000)+$F$193,IF($J115&lt;=$C$194,$J115*0.42-$E$194,$J115*0.45-$E$195))),0),0),0)</f>
        <v>0</v>
      </c>
      <c r="L115" s="23" t="n">
        <f aca="false">IF($C$34=2,MAX(ROUNDDOWN(IF(($J115/2)&lt;=$C$192,((((($J115/2)-$C$191)/10000)*$D$192)+$E$192)*((($J115/2)-$C$191)/10000),IF(($J115/2)&lt;=$C$193,((((($J115/2)-$C$192)/10000)*$D$193)+$E$193)*((($J115/2)-$C$192)/10000)+$F$193,IF(($J115/2)&lt;=$C$194,($J115/2)*0.42-$E$194,($J115/2)*0.45-$E$195))),0),0),0)*$C$34</f>
        <v>0</v>
      </c>
      <c r="M115" s="13" t="n">
        <f aca="false">K115+L115</f>
        <v>0</v>
      </c>
      <c r="N115" s="13" t="n">
        <f aca="false">IF($B$34=2,IF(M115&gt;1944,M115*0.055,0),IF(M115&gt;972,M115*0.055,0))</f>
        <v>0</v>
      </c>
      <c r="O115" s="13" t="n">
        <f aca="false">M115*$C$33</f>
        <v>0</v>
      </c>
      <c r="P115" s="13" t="n">
        <f aca="false">P114*(1+$C$37)</f>
        <v>81900.6181747586</v>
      </c>
      <c r="Q115" s="13" t="n">
        <f aca="false">B115+C115+D115+E115+F115+G115-H115-I115-M115-N115-O115-P115</f>
        <v>177118.728505547</v>
      </c>
      <c r="R115" s="13"/>
      <c r="S115" s="13"/>
      <c r="T115" s="13"/>
      <c r="U115" s="13"/>
      <c r="V115" s="13"/>
      <c r="W115" s="13"/>
      <c r="X115" s="13"/>
    </row>
    <row r="116" customFormat="false" ht="12.8" hidden="false" customHeight="false" outlineLevel="0" collapsed="false">
      <c r="A116" s="17" t="n">
        <v>27</v>
      </c>
      <c r="B116" s="13" t="n">
        <f aca="false">Q115</f>
        <v>177118.728505547</v>
      </c>
      <c r="C116" s="13" t="n">
        <f aca="false">IF((B116-(P116/2))*$C$3&gt;0,(B116-(P116/2))*$C$3,0)</f>
        <v>5982.24104184488</v>
      </c>
      <c r="D116" s="13" t="n">
        <f aca="false">IF(D115&gt;0,D115*(1+$C$7),IF(A116=$C$6,$C$5,0))</f>
        <v>2529.65712668122</v>
      </c>
      <c r="E116" s="13" t="n">
        <f aca="false">IF(E115&gt;0,E115*(1+$C$12),IF(A116=$C$11,$C$10,0))</f>
        <v>0</v>
      </c>
      <c r="F116" s="13" t="n">
        <f aca="false">IF(F115&gt;0,F115*(1+$C$17),IF(A116=$C$16,$C$15,0))</f>
        <v>777</v>
      </c>
      <c r="G116" s="13" t="n">
        <f aca="false">IF(G115&gt;0,G115*(1+$C$22),IF(A116=$C$21,$C$20,0))</f>
        <v>2222</v>
      </c>
      <c r="H116" s="13" t="n">
        <f aca="false">H115*(1+$C$26)</f>
        <v>15801.4094252247</v>
      </c>
      <c r="I116" s="13" t="n">
        <f aca="false">MIN(((C116+D116+E116+F116+G116)*$C$28*POWER((1+$C$29),A115)),($C$30*$C$28)*12*$C$34*POWER((1+$C$31),A115))</f>
        <v>0</v>
      </c>
      <c r="J116" s="18" t="n">
        <f aca="false">MAX((MAX((C116-(801*$C$34)),0))+(D116*$C$8)+(E116*$C$13)+(F116*$C$18)+(G116*$C$23)-H116-I116-O115,0)</f>
        <v>0</v>
      </c>
      <c r="K116" s="23" t="n">
        <f aca="false">IF($C$34=1,MAX(ROUNDDOWN(IF($J116&lt;=$C$192,(((($J116-$C$191)/10000)*$D$192)+$E$192)*(($J116-$C$191)/10000),IF($J116&lt;=$C$193,(((($J116-$C$192)/10000)*$D$193)+$E$193)*(($J116-$C$192)/10000)+$F$193,IF($J116&lt;=$C$194,$J116*0.42-$E$194,$J116*0.45-$E$195))),0),0),0)</f>
        <v>0</v>
      </c>
      <c r="L116" s="23" t="n">
        <f aca="false">IF($C$34=2,MAX(ROUNDDOWN(IF(($J116/2)&lt;=$C$192,((((($J116/2)-$C$191)/10000)*$D$192)+$E$192)*((($J116/2)-$C$191)/10000),IF(($J116/2)&lt;=$C$193,((((($J116/2)-$C$192)/10000)*$D$193)+$E$193)*((($J116/2)-$C$192)/10000)+$F$193,IF(($J116/2)&lt;=$C$194,($J116/2)*0.42-$E$194,($J116/2)*0.45-$E$195))),0),0),0)*$C$34</f>
        <v>0</v>
      </c>
      <c r="M116" s="13" t="n">
        <f aca="false">K116+L116</f>
        <v>0</v>
      </c>
      <c r="N116" s="13" t="n">
        <f aca="false">IF($B$34=2,IF(M116&gt;1944,M116*0.055,0),IF(M116&gt;972,M116*0.055,0))</f>
        <v>0</v>
      </c>
      <c r="O116" s="13" t="n">
        <f aca="false">M116*$C$33</f>
        <v>0</v>
      </c>
      <c r="P116" s="13" t="n">
        <f aca="false">P115*(1+$C$37)</f>
        <v>84767.1398108751</v>
      </c>
      <c r="Q116" s="13" t="n">
        <f aca="false">B116+C116+D116+E116+F116+G116-H116-I116-M116-N116-O116-P116</f>
        <v>88061.0774379737</v>
      </c>
      <c r="R116" s="13"/>
      <c r="S116" s="13"/>
      <c r="T116" s="13"/>
      <c r="U116" s="13"/>
      <c r="V116" s="13"/>
      <c r="W116" s="13"/>
      <c r="X116" s="13"/>
    </row>
    <row r="117" customFormat="false" ht="12.8" hidden="false" customHeight="false" outlineLevel="0" collapsed="false">
      <c r="A117" s="17" t="n">
        <v>28</v>
      </c>
      <c r="B117" s="13" t="n">
        <f aca="false">Q116</f>
        <v>88061.0774379737</v>
      </c>
      <c r="C117" s="13" t="n">
        <f aca="false">IF((B117-(P117/2))*$C$3&gt;0,(B117-(P117/2))*$C$3,0)</f>
        <v>1962.21726681155</v>
      </c>
      <c r="D117" s="13" t="n">
        <f aca="false">IF(D116&gt;0,D116*(1+$C$7),IF(A117=$C$6,$C$5,0))</f>
        <v>2542.30541231463</v>
      </c>
      <c r="E117" s="13" t="n">
        <f aca="false">IF(E116&gt;0,E116*(1+$C$12),IF(A117=$C$11,$C$10,0))</f>
        <v>0</v>
      </c>
      <c r="F117" s="13" t="n">
        <f aca="false">IF(F116&gt;0,F116*(1+$C$17),IF(A117=$C$16,$C$15,0))</f>
        <v>777</v>
      </c>
      <c r="G117" s="13" t="n">
        <f aca="false">IF(G116&gt;0,G116*(1+$C$22),IF(A117=$C$21,$C$20,0))</f>
        <v>2222</v>
      </c>
      <c r="H117" s="13" t="n">
        <f aca="false">H116*(1+$C$26)</f>
        <v>16591.479896486</v>
      </c>
      <c r="I117" s="13" t="n">
        <f aca="false">MIN(((C117+D117+E117+F117+G117)*$C$28*POWER((1+$C$29),A116)),($C$30*$C$28)*12*$C$34*POWER((1+$C$31),A116))</f>
        <v>0</v>
      </c>
      <c r="J117" s="18" t="n">
        <f aca="false">MAX((MAX((C117-(801*$C$34)),0))+(D117*$C$8)+(E117*$C$13)+(F117*$C$18)+(G117*$C$23)-H117-I117-O116,0)</f>
        <v>0</v>
      </c>
      <c r="K117" s="23" t="n">
        <f aca="false">IF($C$34=1,MAX(ROUNDDOWN(IF($J117&lt;=$C$192,(((($J117-$C$191)/10000)*$D$192)+$E$192)*(($J117-$C$191)/10000),IF($J117&lt;=$C$193,(((($J117-$C$192)/10000)*$D$193)+$E$193)*(($J117-$C$192)/10000)+$F$193,IF($J117&lt;=$C$194,$J117*0.42-$E$194,$J117*0.45-$E$195))),0),0),0)</f>
        <v>0</v>
      </c>
      <c r="L117" s="23" t="n">
        <f aca="false">IF($C$34=2,MAX(ROUNDDOWN(IF(($J117/2)&lt;=$C$192,((((($J117/2)-$C$191)/10000)*$D$192)+$E$192)*((($J117/2)-$C$191)/10000),IF(($J117/2)&lt;=$C$193,((((($J117/2)-$C$192)/10000)*$D$193)+$E$193)*((($J117/2)-$C$192)/10000)+$F$193,IF(($J117/2)&lt;=$C$194,($J117/2)*0.42-$E$194,($J117/2)*0.45-$E$195))),0),0),0)*$C$34</f>
        <v>0</v>
      </c>
      <c r="M117" s="13" t="n">
        <f aca="false">K117+L117</f>
        <v>0</v>
      </c>
      <c r="N117" s="13" t="n">
        <f aca="false">IF($B$34=2,IF(M117&gt;1944,M117*0.055,0),IF(M117&gt;972,M117*0.055,0))</f>
        <v>0</v>
      </c>
      <c r="O117" s="13" t="n">
        <f aca="false">M117*$C$33</f>
        <v>0</v>
      </c>
      <c r="P117" s="13" t="n">
        <f aca="false">P116*(1+$C$37)</f>
        <v>87733.9897042557</v>
      </c>
      <c r="Q117" s="13" t="n">
        <f aca="false">B117+C117+D117+E117+F117+G117-H117-I117-M117-N117-O117-P117</f>
        <v>-8760.86948364184</v>
      </c>
      <c r="R117" s="13"/>
      <c r="S117" s="13"/>
      <c r="T117" s="13"/>
      <c r="U117" s="13"/>
      <c r="V117" s="13"/>
      <c r="W117" s="13"/>
      <c r="X117" s="13"/>
    </row>
    <row r="118" customFormat="false" ht="12.8" hidden="false" customHeight="false" outlineLevel="0" collapsed="false">
      <c r="A118" s="17" t="n">
        <v>29</v>
      </c>
      <c r="B118" s="13" t="n">
        <f aca="false">Q117</f>
        <v>-8760.86948364184</v>
      </c>
      <c r="C118" s="13" t="n">
        <f aca="false">IF((B118-(P118/2))*$C$3&gt;0,(B118-(P118/2))*$C$3,0)</f>
        <v>0</v>
      </c>
      <c r="D118" s="13" t="n">
        <f aca="false">IF(D117&gt;0,D117*(1+$C$7),IF(A118=$C$6,$C$5,0))</f>
        <v>2555.0169393762</v>
      </c>
      <c r="E118" s="13" t="n">
        <f aca="false">IF(E117&gt;0,E117*(1+$C$12),IF(A118=$C$11,$C$10,0))</f>
        <v>0</v>
      </c>
      <c r="F118" s="13" t="n">
        <f aca="false">IF(F117&gt;0,F117*(1+$C$17),IF(A118=$C$16,$C$15,0))</f>
        <v>777</v>
      </c>
      <c r="G118" s="13" t="n">
        <f aca="false">IF(G117&gt;0,G117*(1+$C$22),IF(A118=$C$21,$C$20,0))</f>
        <v>2222</v>
      </c>
      <c r="H118" s="13" t="n">
        <f aca="false">H117*(1+$C$26)</f>
        <v>17421.0538913103</v>
      </c>
      <c r="I118" s="13" t="n">
        <f aca="false">MIN(((C118+D118+E118+F118+G118)*$C$28*POWER((1+$C$29),A117)),($C$30*$C$28)*12*$C$34*POWER((1+$C$31),A117))</f>
        <v>0</v>
      </c>
      <c r="J118" s="18" t="n">
        <f aca="false">MAX((MAX((C118-(801*$C$34)),0))+(D118*$C$8)+(E118*$C$13)+(F118*$C$18)+(G118*$C$23)-H118-I118-O117,0)</f>
        <v>0</v>
      </c>
      <c r="K118" s="23" t="n">
        <f aca="false">IF($C$34=1,MAX(ROUNDDOWN(IF($J118&lt;=$C$192,(((($J118-$C$191)/10000)*$D$192)+$E$192)*(($J118-$C$191)/10000),IF($J118&lt;=$C$193,(((($J118-$C$192)/10000)*$D$193)+$E$193)*(($J118-$C$192)/10000)+$F$193,IF($J118&lt;=$C$194,$J118*0.42-$E$194,$J118*0.45-$E$195))),0),0),0)</f>
        <v>0</v>
      </c>
      <c r="L118" s="23" t="n">
        <f aca="false">IF($C$34=2,MAX(ROUNDDOWN(IF(($J118/2)&lt;=$C$192,((((($J118/2)-$C$191)/10000)*$D$192)+$E$192)*((($J118/2)-$C$191)/10000),IF(($J118/2)&lt;=$C$193,((((($J118/2)-$C$192)/10000)*$D$193)+$E$193)*((($J118/2)-$C$192)/10000)+$F$193,IF(($J118/2)&lt;=$C$194,($J118/2)*0.42-$E$194,($J118/2)*0.45-$E$195))),0),0),0)*$C$34</f>
        <v>0</v>
      </c>
      <c r="M118" s="13" t="n">
        <f aca="false">K118+L118</f>
        <v>0</v>
      </c>
      <c r="N118" s="13" t="n">
        <f aca="false">IF($B$34=2,IF(M118&gt;1944,M118*0.055,0),IF(M118&gt;972,M118*0.055,0))</f>
        <v>0</v>
      </c>
      <c r="O118" s="13" t="n">
        <f aca="false">M118*$C$33</f>
        <v>0</v>
      </c>
      <c r="P118" s="13" t="n">
        <f aca="false">P117*(1+$C$37)</f>
        <v>90804.6793439047</v>
      </c>
      <c r="Q118" s="13" t="n">
        <f aca="false">B118+C118+D118+E118+F118+G118-H118-I118-M118-N118-O118-P118</f>
        <v>-111432.585779481</v>
      </c>
      <c r="R118" s="13"/>
      <c r="S118" s="13"/>
      <c r="T118" s="13"/>
      <c r="U118" s="13"/>
      <c r="V118" s="13"/>
      <c r="W118" s="13"/>
      <c r="X118" s="13"/>
    </row>
    <row r="119" customFormat="false" ht="12.8" hidden="false" customHeight="false" outlineLevel="0" collapsed="false">
      <c r="A119" s="17" t="n">
        <v>30</v>
      </c>
      <c r="B119" s="13" t="n">
        <f aca="false">Q118</f>
        <v>-111432.585779481</v>
      </c>
      <c r="C119" s="13" t="n">
        <f aca="false">IF((B119-(P119/2))*$C$3&gt;0,(B119-(P119/2))*$C$3,0)</f>
        <v>0</v>
      </c>
      <c r="D119" s="13" t="n">
        <f aca="false">IF(D118&gt;0,D118*(1+$C$7),IF(A119=$C$6,$C$5,0))</f>
        <v>2567.79202407308</v>
      </c>
      <c r="E119" s="13" t="n">
        <f aca="false">IF(E118&gt;0,E118*(1+$C$12),IF(A119=$C$11,$C$10,0))</f>
        <v>0</v>
      </c>
      <c r="F119" s="13" t="n">
        <f aca="false">IF(F118&gt;0,F118*(1+$C$17),IF(A119=$C$16,$C$15,0))</f>
        <v>777</v>
      </c>
      <c r="G119" s="13" t="n">
        <f aca="false">IF(G118&gt;0,G118*(1+$C$22),IF(A119=$C$21,$C$20,0))</f>
        <v>2222</v>
      </c>
      <c r="H119" s="13" t="n">
        <f aca="false">H118*(1+$C$26)</f>
        <v>18292.1065858758</v>
      </c>
      <c r="I119" s="13" t="n">
        <f aca="false">MIN(((C119+D119+E119+F119+G119)*$C$28*POWER((1+$C$29),A118)),($C$30*$C$28)*12*$C$34*POWER((1+$C$31),A118))</f>
        <v>0</v>
      </c>
      <c r="J119" s="18" t="n">
        <f aca="false">MAX((MAX((C119-(801*$C$34)),0))+(D119*$C$8)+(E119*$C$13)+(F119*$C$18)+(G119*$C$23)-H119-I119-O118,0)</f>
        <v>0</v>
      </c>
      <c r="K119" s="23" t="n">
        <f aca="false">IF($C$34=1,MAX(ROUNDDOWN(IF($J119&lt;=$C$192,(((($J119-$C$191)/10000)*$D$192)+$E$192)*(($J119-$C$191)/10000),IF($J119&lt;=$C$193,(((($J119-$C$192)/10000)*$D$193)+$E$193)*(($J119-$C$192)/10000)+$F$193,IF($J119&lt;=$C$194,$J119*0.42-$E$194,$J119*0.45-$E$195))),0),0),0)</f>
        <v>0</v>
      </c>
      <c r="L119" s="23" t="n">
        <f aca="false">IF($C$34=2,MAX(ROUNDDOWN(IF(($J119/2)&lt;=$C$192,((((($J119/2)-$C$191)/10000)*$D$192)+$E$192)*((($J119/2)-$C$191)/10000),IF(($J119/2)&lt;=$C$193,((((($J119/2)-$C$192)/10000)*$D$193)+$E$193)*((($J119/2)-$C$192)/10000)+$F$193,IF(($J119/2)&lt;=$C$194,($J119/2)*0.42-$E$194,($J119/2)*0.45-$E$195))),0),0),0)*$C$34</f>
        <v>0</v>
      </c>
      <c r="M119" s="13" t="n">
        <f aca="false">K119+L119</f>
        <v>0</v>
      </c>
      <c r="N119" s="13" t="n">
        <f aca="false">IF($B$34=2,IF(M119&gt;1944,M119*0.055,0),IF(M119&gt;972,M119*0.055,0))</f>
        <v>0</v>
      </c>
      <c r="O119" s="13" t="n">
        <f aca="false">M119*$C$33</f>
        <v>0</v>
      </c>
      <c r="P119" s="13" t="n">
        <f aca="false">P118*(1+$C$37)</f>
        <v>93982.8431209413</v>
      </c>
      <c r="Q119" s="13" t="n">
        <f aca="false">B119+C119+D119+E119+F119+G119-H119-I119-M119-N119-O119-P119</f>
        <v>-218140.743462225</v>
      </c>
      <c r="R119" s="13"/>
      <c r="S119" s="13"/>
      <c r="T119" s="13"/>
      <c r="U119" s="13"/>
      <c r="V119" s="13"/>
      <c r="W119" s="13"/>
      <c r="X119" s="13"/>
    </row>
    <row r="120" customFormat="false" ht="12.8" hidden="false" customHeight="false" outlineLevel="0" collapsed="false">
      <c r="A120" s="17" t="n">
        <v>31</v>
      </c>
      <c r="B120" s="13" t="n">
        <f aca="false">Q119</f>
        <v>-218140.743462225</v>
      </c>
      <c r="C120" s="13" t="n">
        <f aca="false">IF((B120-(P120/2))*$C$3&gt;0,(B120-(P120/2))*$C$3,0)</f>
        <v>0</v>
      </c>
      <c r="D120" s="13" t="n">
        <f aca="false">IF(D119&gt;0,D119*(1+$C$7),IF(A120=$C$6,$C$5,0))</f>
        <v>2580.63098419345</v>
      </c>
      <c r="E120" s="13" t="n">
        <f aca="false">IF(E119&gt;0,E119*(1+$C$12),IF(A120=$C$11,$C$10,0))</f>
        <v>0</v>
      </c>
      <c r="F120" s="13" t="n">
        <f aca="false">IF(F119&gt;0,F119*(1+$C$17),IF(A120=$C$16,$C$15,0))</f>
        <v>777</v>
      </c>
      <c r="G120" s="13" t="n">
        <f aca="false">IF(G119&gt;0,G119*(1+$C$22),IF(A120=$C$21,$C$20,0))</f>
        <v>2222</v>
      </c>
      <c r="H120" s="13" t="n">
        <f aca="false">H119*(1+$C$26)</f>
        <v>19206.7119151696</v>
      </c>
      <c r="I120" s="13" t="n">
        <f aca="false">MIN(((C120+D120+E120+F120+G120)*$C$28*POWER((1+$C$29),A119)),($C$30*$C$28)*12*$C$34*POWER((1+$C$31),A119))</f>
        <v>0</v>
      </c>
      <c r="J120" s="18" t="n">
        <f aca="false">MAX((MAX((C120-(801*$C$34)),0))+(D120*$C$8)+(E120*$C$13)+(F120*$C$18)+(G120*$C$23)-H120-I120-O119,0)</f>
        <v>0</v>
      </c>
      <c r="K120" s="23" t="n">
        <f aca="false">IF($C$34=1,MAX(ROUNDDOWN(IF($J120&lt;=$C$192,(((($J120-$C$191)/10000)*$D$192)+$E$192)*(($J120-$C$191)/10000),IF($J120&lt;=$C$193,(((($J120-$C$192)/10000)*$D$193)+$E$193)*(($J120-$C$192)/10000)+$F$193,IF($J120&lt;=$C$194,$J120*0.42-$E$194,$J120*0.45-$E$195))),0),0),0)</f>
        <v>0</v>
      </c>
      <c r="L120" s="23" t="n">
        <f aca="false">IF($C$34=2,MAX(ROUNDDOWN(IF(($J120/2)&lt;=$C$192,((((($J120/2)-$C$191)/10000)*$D$192)+$E$192)*((($J120/2)-$C$191)/10000),IF(($J120/2)&lt;=$C$193,((((($J120/2)-$C$192)/10000)*$D$193)+$E$193)*((($J120/2)-$C$192)/10000)+$F$193,IF(($J120/2)&lt;=$C$194,($J120/2)*0.42-$E$194,($J120/2)*0.45-$E$195))),0),0),0)*$C$34</f>
        <v>0</v>
      </c>
      <c r="M120" s="13" t="n">
        <f aca="false">K120+L120</f>
        <v>0</v>
      </c>
      <c r="N120" s="13" t="n">
        <f aca="false">IF($B$34=2,IF(M120&gt;1944,M120*0.055,0),IF(M120&gt;972,M120*0.055,0))</f>
        <v>0</v>
      </c>
      <c r="O120" s="13" t="n">
        <f aca="false">M120*$C$33</f>
        <v>0</v>
      </c>
      <c r="P120" s="13" t="n">
        <f aca="false">P119*(1+$C$37)</f>
        <v>97272.2426301743</v>
      </c>
      <c r="Q120" s="13" t="n">
        <f aca="false">B120+C120+D120+E120+F120+G120-H120-I120-M120-N120-O120-P120</f>
        <v>-329040.067023375</v>
      </c>
      <c r="R120" s="13"/>
      <c r="S120" s="13"/>
      <c r="T120" s="13"/>
      <c r="U120" s="13"/>
      <c r="V120" s="13"/>
      <c r="W120" s="13"/>
      <c r="X120" s="13"/>
    </row>
    <row r="121" customFormat="false" ht="12.8" hidden="false" customHeight="false" outlineLevel="0" collapsed="false">
      <c r="A121" s="17" t="n">
        <v>32</v>
      </c>
      <c r="B121" s="13" t="n">
        <f aca="false">Q120</f>
        <v>-329040.067023375</v>
      </c>
      <c r="C121" s="13" t="n">
        <f aca="false">IF((B121-(P121/2))*$C$3&gt;0,(B121-(P121/2))*$C$3,0)</f>
        <v>0</v>
      </c>
      <c r="D121" s="13" t="n">
        <f aca="false">IF(D120&gt;0,D120*(1+$C$7),IF(A121=$C$6,$C$5,0))</f>
        <v>2593.53413911442</v>
      </c>
      <c r="E121" s="13" t="n">
        <f aca="false">IF(E120&gt;0,E120*(1+$C$12),IF(A121=$C$11,$C$10,0))</f>
        <v>0</v>
      </c>
      <c r="F121" s="13" t="n">
        <f aca="false">IF(F120&gt;0,F120*(1+$C$17),IF(A121=$C$16,$C$15,0))</f>
        <v>777</v>
      </c>
      <c r="G121" s="13" t="n">
        <f aca="false">IF(G120&gt;0,G120*(1+$C$22),IF(A121=$C$21,$C$20,0))</f>
        <v>2222</v>
      </c>
      <c r="H121" s="13" t="n">
        <f aca="false">H120*(1+$C$26)</f>
        <v>20167.047510928</v>
      </c>
      <c r="I121" s="13" t="n">
        <f aca="false">MIN(((C121+D121+E121+F121+G121)*$C$28*POWER((1+$C$29),A120)),($C$30*$C$28)*12*$C$34*POWER((1+$C$31),A120))</f>
        <v>0</v>
      </c>
      <c r="J121" s="18" t="n">
        <f aca="false">MAX((MAX((C121-(801*$C$34)),0))+(D121*$C$8)+(E121*$C$13)+(F121*$C$18)+(G121*$C$23)-H121-I121-O120,0)</f>
        <v>0</v>
      </c>
      <c r="K121" s="23" t="n">
        <f aca="false">IF($C$34=1,MAX(ROUNDDOWN(IF($J121&lt;=$C$192,(((($J121-$C$191)/10000)*$D$192)+$E$192)*(($J121-$C$191)/10000),IF($J121&lt;=$C$193,(((($J121-$C$192)/10000)*$D$193)+$E$193)*(($J121-$C$192)/10000)+$F$193,IF($J121&lt;=$C$194,$J121*0.42-$E$194,$J121*0.45-$E$195))),0),0),0)</f>
        <v>0</v>
      </c>
      <c r="L121" s="23" t="n">
        <f aca="false">IF($C$34=2,MAX(ROUNDDOWN(IF(($J121/2)&lt;=$C$192,((((($J121/2)-$C$191)/10000)*$D$192)+$E$192)*((($J121/2)-$C$191)/10000),IF(($J121/2)&lt;=$C$193,((((($J121/2)-$C$192)/10000)*$D$193)+$E$193)*((($J121/2)-$C$192)/10000)+$F$193,IF(($J121/2)&lt;=$C$194,($J121/2)*0.42-$E$194,($J121/2)*0.45-$E$195))),0),0),0)*$C$34</f>
        <v>0</v>
      </c>
      <c r="M121" s="13" t="n">
        <f aca="false">K121+L121</f>
        <v>0</v>
      </c>
      <c r="N121" s="13" t="n">
        <f aca="false">IF($B$34=2,IF(M121&gt;1944,M121*0.055,0),IF(M121&gt;972,M121*0.055,0))</f>
        <v>0</v>
      </c>
      <c r="O121" s="13" t="n">
        <f aca="false">M121*$C$33</f>
        <v>0</v>
      </c>
      <c r="P121" s="13" t="n">
        <f aca="false">P120*(1+$C$37)</f>
        <v>100676.77112223</v>
      </c>
      <c r="Q121" s="13" t="n">
        <f aca="false">B121+C121+D121+E121+F121+G121-H121-I121-M121-N121-O121-P121</f>
        <v>-444291.351517419</v>
      </c>
      <c r="R121" s="13"/>
      <c r="S121" s="13"/>
      <c r="T121" s="13"/>
      <c r="U121" s="13"/>
      <c r="V121" s="13"/>
      <c r="W121" s="13"/>
      <c r="X121" s="13"/>
    </row>
    <row r="122" customFormat="false" ht="12.8" hidden="false" customHeight="false" outlineLevel="0" collapsed="false">
      <c r="A122" s="17" t="n">
        <v>33</v>
      </c>
      <c r="B122" s="13" t="n">
        <f aca="false">Q121</f>
        <v>-444291.351517419</v>
      </c>
      <c r="C122" s="13" t="n">
        <f aca="false">IF((B122-(P122/2))*$C$3&gt;0,(B122-(P122/2))*$C$3,0)</f>
        <v>0</v>
      </c>
      <c r="D122" s="13" t="n">
        <f aca="false">IF(D121&gt;0,D121*(1+$C$7),IF(A122=$C$6,$C$5,0))</f>
        <v>2606.50180980999</v>
      </c>
      <c r="E122" s="13" t="n">
        <f aca="false">IF(E121&gt;0,E121*(1+$C$12),IF(A122=$C$11,$C$10,0))</f>
        <v>1111</v>
      </c>
      <c r="F122" s="13" t="n">
        <f aca="false">IF(F121&gt;0,F121*(1+$C$17),IF(A122=$C$16,$C$15,0))</f>
        <v>777</v>
      </c>
      <c r="G122" s="13" t="n">
        <f aca="false">IF(G121&gt;0,G121*(1+$C$22),IF(A122=$C$21,$C$20,0))</f>
        <v>2222</v>
      </c>
      <c r="H122" s="13" t="n">
        <f aca="false">H121*(1+$C$26)</f>
        <v>21175.3998864744</v>
      </c>
      <c r="I122" s="13" t="n">
        <f aca="false">MIN(((C122+D122+E122+F122+G122)*$C$28*POWER((1+$C$29),A121)),($C$30*$C$28)*12*$C$34*POWER((1+$C$31),A121))</f>
        <v>0</v>
      </c>
      <c r="J122" s="18" t="n">
        <f aca="false">MAX((MAX((C122-(801*$C$34)),0))+(D122*$C$8)+(E122*$C$13)+(F122*$C$18)+(G122*$C$23)-H122-I122-O121,0)</f>
        <v>0</v>
      </c>
      <c r="K122" s="23" t="n">
        <f aca="false">IF($C$34=1,MAX(ROUNDDOWN(IF($J122&lt;=$C$192,(((($J122-$C$191)/10000)*$D$192)+$E$192)*(($J122-$C$191)/10000),IF($J122&lt;=$C$193,(((($J122-$C$192)/10000)*$D$193)+$E$193)*(($J122-$C$192)/10000)+$F$193,IF($J122&lt;=$C$194,$J122*0.42-$E$194,$J122*0.45-$E$195))),0),0),0)</f>
        <v>0</v>
      </c>
      <c r="L122" s="23" t="n">
        <f aca="false">IF($C$34=2,MAX(ROUNDDOWN(IF(($J122/2)&lt;=$C$192,((((($J122/2)-$C$191)/10000)*$D$192)+$E$192)*((($J122/2)-$C$191)/10000),IF(($J122/2)&lt;=$C$193,((((($J122/2)-$C$192)/10000)*$D$193)+$E$193)*((($J122/2)-$C$192)/10000)+$F$193,IF(($J122/2)&lt;=$C$194,($J122/2)*0.42-$E$194,($J122/2)*0.45-$E$195))),0),0),0)*$C$34</f>
        <v>0</v>
      </c>
      <c r="M122" s="13" t="n">
        <f aca="false">K122+L122</f>
        <v>0</v>
      </c>
      <c r="N122" s="13" t="n">
        <f aca="false">IF($B$34=2,IF(M122&gt;1944,M122*0.055,0),IF(M122&gt;972,M122*0.055,0))</f>
        <v>0</v>
      </c>
      <c r="O122" s="13" t="n">
        <f aca="false">M122*$C$33</f>
        <v>0</v>
      </c>
      <c r="P122" s="13" t="n">
        <f aca="false">P121*(1+$C$37)</f>
        <v>104200.458111508</v>
      </c>
      <c r="Q122" s="13" t="n">
        <f aca="false">B122+C122+D122+E122+F122+G122-H122-I122-M122-N122-O122-P122</f>
        <v>-562950.707705592</v>
      </c>
      <c r="R122" s="13"/>
      <c r="S122" s="13"/>
      <c r="T122" s="13"/>
      <c r="U122" s="13"/>
      <c r="V122" s="13"/>
      <c r="W122" s="13"/>
      <c r="X122" s="13"/>
    </row>
    <row r="123" customFormat="false" ht="12.8" hidden="false" customHeight="false" outlineLevel="0" collapsed="false">
      <c r="A123" s="17" t="n">
        <v>34</v>
      </c>
      <c r="B123" s="13" t="n">
        <f aca="false">Q122</f>
        <v>-562950.707705592</v>
      </c>
      <c r="C123" s="13" t="n">
        <f aca="false">IF((B123-(P123/2))*$C$3&gt;0,(B123-(P123/2))*$C$3,0)</f>
        <v>0</v>
      </c>
      <c r="D123" s="13" t="n">
        <f aca="false">IF(D122&gt;0,D122*(1+$C$7),IF(A123=$C$6,$C$5,0))</f>
        <v>2619.53431885904</v>
      </c>
      <c r="E123" s="13" t="n">
        <f aca="false">IF(E122&gt;0,E122*(1+$C$12),IF(A123=$C$11,$C$10,0))</f>
        <v>1116.555</v>
      </c>
      <c r="F123" s="13" t="n">
        <f aca="false">IF(F122&gt;0,F122*(1+$C$17),IF(A123=$C$16,$C$15,0))</f>
        <v>777</v>
      </c>
      <c r="G123" s="13" t="n">
        <f aca="false">IF(G122&gt;0,G122*(1+$C$22),IF(A123=$C$21,$C$20,0))</f>
        <v>2222</v>
      </c>
      <c r="H123" s="13" t="n">
        <f aca="false">H122*(1+$C$26)</f>
        <v>22234.1698807982</v>
      </c>
      <c r="I123" s="13" t="n">
        <f aca="false">MIN(((C123+D123+E123+F123+G123)*$C$28*POWER((1+$C$29),A122)),($C$30*$C$28)*12*$C$34*POWER((1+$C$31),A122))</f>
        <v>0</v>
      </c>
      <c r="J123" s="18" t="n">
        <f aca="false">MAX((MAX((C123-(801*$C$34)),0))+(D123*$C$8)+(E123*$C$13)+(F123*$C$18)+(G123*$C$23)-H123-I123-O122,0)</f>
        <v>0</v>
      </c>
      <c r="K123" s="23" t="n">
        <f aca="false">IF($C$34=1,MAX(ROUNDDOWN(IF($J123&lt;=$C$192,(((($J123-$C$191)/10000)*$D$192)+$E$192)*(($J123-$C$191)/10000),IF($J123&lt;=$C$193,(((($J123-$C$192)/10000)*$D$193)+$E$193)*(($J123-$C$192)/10000)+$F$193,IF($J123&lt;=$C$194,$J123*0.42-$E$194,$J123*0.45-$E$195))),0),0),0)</f>
        <v>0</v>
      </c>
      <c r="L123" s="23" t="n">
        <f aca="false">IF($C$34=2,MAX(ROUNDDOWN(IF(($J123/2)&lt;=$C$192,((((($J123/2)-$C$191)/10000)*$D$192)+$E$192)*((($J123/2)-$C$191)/10000),IF(($J123/2)&lt;=$C$193,((((($J123/2)-$C$192)/10000)*$D$193)+$E$193)*((($J123/2)-$C$192)/10000)+$F$193,IF(($J123/2)&lt;=$C$194,($J123/2)*0.42-$E$194,($J123/2)*0.45-$E$195))),0),0),0)*$C$34</f>
        <v>0</v>
      </c>
      <c r="M123" s="13" t="n">
        <f aca="false">K123+L123</f>
        <v>0</v>
      </c>
      <c r="N123" s="13" t="n">
        <f aca="false">IF($B$34=2,IF(M123&gt;1944,M123*0.055,0),IF(M123&gt;972,M123*0.055,0))</f>
        <v>0</v>
      </c>
      <c r="O123" s="13" t="n">
        <f aca="false">M123*$C$33</f>
        <v>0</v>
      </c>
      <c r="P123" s="13" t="n">
        <f aca="false">P122*(1+$C$37)</f>
        <v>107847.474145411</v>
      </c>
      <c r="Q123" s="13" t="n">
        <f aca="false">B123+C123+D123+E123+F123+G123-H123-I123-M123-N123-O123-P123</f>
        <v>-686297.262412942</v>
      </c>
      <c r="R123" s="13"/>
      <c r="S123" s="13"/>
      <c r="T123" s="13"/>
      <c r="U123" s="13"/>
      <c r="V123" s="13"/>
      <c r="W123" s="13"/>
      <c r="X123" s="13"/>
    </row>
    <row r="124" customFormat="false" ht="12.8" hidden="false" customHeight="false" outlineLevel="0" collapsed="false">
      <c r="A124" s="17" t="n">
        <v>35</v>
      </c>
      <c r="B124" s="13" t="n">
        <f aca="false">Q123</f>
        <v>-686297.262412942</v>
      </c>
      <c r="C124" s="13" t="n">
        <f aca="false">IF((B124-(P124/2))*$C$3&gt;0,(B124-(P124/2))*$C$3,0)</f>
        <v>0</v>
      </c>
      <c r="D124" s="13" t="n">
        <f aca="false">IF(D123&gt;0,D123*(1+$C$7),IF(A124=$C$6,$C$5,0))</f>
        <v>2632.63199045333</v>
      </c>
      <c r="E124" s="13" t="n">
        <f aca="false">IF(E123&gt;0,E123*(1+$C$12),IF(A124=$C$11,$C$10,0))</f>
        <v>1122.137775</v>
      </c>
      <c r="F124" s="13" t="n">
        <f aca="false">IF(F123&gt;0,F123*(1+$C$17),IF(A124=$C$16,$C$15,0))</f>
        <v>777</v>
      </c>
      <c r="G124" s="13" t="n">
        <f aca="false">IF(G123&gt;0,G123*(1+$C$22),IF(A124=$C$21,$C$20,0))</f>
        <v>2222</v>
      </c>
      <c r="H124" s="13" t="n">
        <f aca="false">H123*(1+$C$26)</f>
        <v>23345.8783748381</v>
      </c>
      <c r="I124" s="13" t="n">
        <f aca="false">MIN(((C124+D124+E124+F124+G124)*$C$28*POWER((1+$C$29),A123)),($C$30*$C$28)*12*$C$34*POWER((1+$C$31),A123))</f>
        <v>0</v>
      </c>
      <c r="J124" s="18" t="n">
        <f aca="false">MAX((MAX((C124-(801*$C$34)),0))+(D124*$C$8)+(E124*$C$13)+(F124*$C$18)+(G124*$C$23)-H124-I124-O123,0)</f>
        <v>0</v>
      </c>
      <c r="K124" s="23" t="n">
        <f aca="false">IF($C$34=1,MAX(ROUNDDOWN(IF($J124&lt;=$C$192,(((($J124-$C$191)/10000)*$D$192)+$E$192)*(($J124-$C$191)/10000),IF($J124&lt;=$C$193,(((($J124-$C$192)/10000)*$D$193)+$E$193)*(($J124-$C$192)/10000)+$F$193,IF($J124&lt;=$C$194,$J124*0.42-$E$194,$J124*0.45-$E$195))),0),0),0)</f>
        <v>0</v>
      </c>
      <c r="L124" s="23" t="n">
        <f aca="false">IF($C$34=2,MAX(ROUNDDOWN(IF(($J124/2)&lt;=$C$192,((((($J124/2)-$C$191)/10000)*$D$192)+$E$192)*((($J124/2)-$C$191)/10000),IF(($J124/2)&lt;=$C$193,((((($J124/2)-$C$192)/10000)*$D$193)+$E$193)*((($J124/2)-$C$192)/10000)+$F$193,IF(($J124/2)&lt;=$C$194,($J124/2)*0.42-$E$194,($J124/2)*0.45-$E$195))),0),0),0)*$C$34</f>
        <v>0</v>
      </c>
      <c r="M124" s="13" t="n">
        <f aca="false">K124+L124</f>
        <v>0</v>
      </c>
      <c r="N124" s="13" t="n">
        <f aca="false">IF($B$34=2,IF(M124&gt;1944,M124*0.055,0),IF(M124&gt;972,M124*0.055,0))</f>
        <v>0</v>
      </c>
      <c r="O124" s="13" t="n">
        <f aca="false">M124*$C$33</f>
        <v>0</v>
      </c>
      <c r="P124" s="13" t="n">
        <f aca="false">P123*(1+$C$37)</f>
        <v>111622.135740501</v>
      </c>
      <c r="Q124" s="13" t="n">
        <f aca="false">B124+C124+D124+E124+F124+G124-H124-I124-M124-N124-O124-P124</f>
        <v>-814511.506762828</v>
      </c>
      <c r="R124" s="13"/>
      <c r="S124" s="13"/>
      <c r="T124" s="13"/>
      <c r="U124" s="13"/>
      <c r="V124" s="13"/>
      <c r="W124" s="13"/>
      <c r="X124" s="13"/>
    </row>
    <row r="125" customFormat="false" ht="12.8" hidden="false" customHeight="false" outlineLevel="0" collapsed="false">
      <c r="A125" s="17" t="n">
        <v>36</v>
      </c>
      <c r="B125" s="13" t="n">
        <f aca="false">Q124</f>
        <v>-814511.506762828</v>
      </c>
      <c r="C125" s="13" t="n">
        <f aca="false">IF((B125-(P125/2))*$C$3&gt;0,(B125-(P125/2))*$C$3,0)</f>
        <v>0</v>
      </c>
      <c r="D125" s="13" t="n">
        <f aca="false">IF(D124&gt;0,D124*(1+$C$7),IF(A125=$C$6,$C$5,0))</f>
        <v>2645.7951504056</v>
      </c>
      <c r="E125" s="13" t="n">
        <f aca="false">IF(E124&gt;0,E124*(1+$C$12),IF(A125=$C$11,$C$10,0))</f>
        <v>1127.748463875</v>
      </c>
      <c r="F125" s="13" t="n">
        <f aca="false">IF(F124&gt;0,F124*(1+$C$17),IF(A125=$C$16,$C$15,0))</f>
        <v>777</v>
      </c>
      <c r="G125" s="13" t="n">
        <f aca="false">IF(G124&gt;0,G124*(1+$C$22),IF(A125=$C$21,$C$20,0))</f>
        <v>2222</v>
      </c>
      <c r="H125" s="13" t="n">
        <f aca="false">H124*(1+$C$26)</f>
        <v>24513.17229358</v>
      </c>
      <c r="I125" s="13" t="n">
        <f aca="false">MIN(((C125+D125+E125+F125+G125)*$C$28*POWER((1+$C$29),A124)),($C$30*$C$28)*12*$C$34*POWER((1+$C$31),A124))</f>
        <v>0</v>
      </c>
      <c r="J125" s="18" t="n">
        <f aca="false">MAX((MAX((C125-(801*$C$34)),0))+(D125*$C$8)+(E125*$C$13)+(F125*$C$18)+(G125*$C$23)-H125-I125-O124,0)</f>
        <v>0</v>
      </c>
      <c r="K125" s="23" t="n">
        <f aca="false">IF($C$34=1,MAX(ROUNDDOWN(IF($J125&lt;=$C$192,(((($J125-$C$191)/10000)*$D$192)+$E$192)*(($J125-$C$191)/10000),IF($J125&lt;=$C$193,(((($J125-$C$192)/10000)*$D$193)+$E$193)*(($J125-$C$192)/10000)+$F$193,IF($J125&lt;=$C$194,$J125*0.42-$E$194,$J125*0.45-$E$195))),0),0),0)</f>
        <v>0</v>
      </c>
      <c r="L125" s="23" t="n">
        <f aca="false">IF($C$34=2,MAX(ROUNDDOWN(IF(($J125/2)&lt;=$C$192,((((($J125/2)-$C$191)/10000)*$D$192)+$E$192)*((($J125/2)-$C$191)/10000),IF(($J125/2)&lt;=$C$193,((((($J125/2)-$C$192)/10000)*$D$193)+$E$193)*((($J125/2)-$C$192)/10000)+$F$193,IF(($J125/2)&lt;=$C$194,($J125/2)*0.42-$E$194,($J125/2)*0.45-$E$195))),0),0),0)*$C$34</f>
        <v>0</v>
      </c>
      <c r="M125" s="13" t="n">
        <f aca="false">K125+L125</f>
        <v>0</v>
      </c>
      <c r="N125" s="13" t="n">
        <f aca="false">IF($B$34=2,IF(M125&gt;1944,M125*0.055,0),IF(M125&gt;972,M125*0.055,0))</f>
        <v>0</v>
      </c>
      <c r="O125" s="13" t="n">
        <f aca="false">M125*$C$33</f>
        <v>0</v>
      </c>
      <c r="P125" s="13" t="n">
        <f aca="false">P124*(1+$C$37)</f>
        <v>115528.910491418</v>
      </c>
      <c r="Q125" s="13" t="n">
        <f aca="false">B125+C125+D125+E125+F125+G125-H125-I125-M125-N125-O125-P125</f>
        <v>-947781.045933545</v>
      </c>
      <c r="R125" s="13"/>
      <c r="S125" s="13"/>
      <c r="T125" s="13"/>
      <c r="U125" s="13"/>
      <c r="V125" s="13"/>
      <c r="W125" s="13"/>
      <c r="X125" s="13"/>
    </row>
    <row r="126" customFormat="false" ht="12.8" hidden="false" customHeight="false" outlineLevel="0" collapsed="false">
      <c r="A126" s="17" t="n">
        <v>37</v>
      </c>
      <c r="B126" s="13" t="n">
        <f aca="false">Q125</f>
        <v>-947781.045933545</v>
      </c>
      <c r="C126" s="13" t="n">
        <f aca="false">IF((B126-(P126/2))*$C$3&gt;0,(B126-(P126/2))*$C$3,0)</f>
        <v>0</v>
      </c>
      <c r="D126" s="13" t="n">
        <f aca="false">IF(D125&gt;0,D125*(1+$C$7),IF(A126=$C$6,$C$5,0))</f>
        <v>2659.02412615763</v>
      </c>
      <c r="E126" s="13" t="n">
        <f aca="false">IF(E125&gt;0,E125*(1+$C$12),IF(A126=$C$11,$C$10,0))</f>
        <v>1133.38720619437</v>
      </c>
      <c r="F126" s="13" t="n">
        <f aca="false">IF(F125&gt;0,F125*(1+$C$17),IF(A126=$C$16,$C$15,0))</f>
        <v>777</v>
      </c>
      <c r="G126" s="13" t="n">
        <f aca="false">IF(G125&gt;0,G125*(1+$C$22),IF(A126=$C$21,$C$20,0))</f>
        <v>2222</v>
      </c>
      <c r="H126" s="13" t="n">
        <f aca="false">H125*(1+$C$26)</f>
        <v>25738.830908259</v>
      </c>
      <c r="I126" s="13" t="n">
        <f aca="false">MIN(((C126+D126+E126+F126+G126)*$C$28*POWER((1+$C$29),A125)),($C$30*$C$28)*12*$C$34*POWER((1+$C$31),A125))</f>
        <v>0</v>
      </c>
      <c r="J126" s="18" t="n">
        <f aca="false">MAX((MAX((C126-(801*$C$34)),0))+(D126*$C$8)+(E126*$C$13)+(F126*$C$18)+(G126*$C$23)-H126-I126-O125,0)</f>
        <v>0</v>
      </c>
      <c r="K126" s="23" t="n">
        <f aca="false">IF($C$34=1,MAX(ROUNDDOWN(IF($J126&lt;=$C$192,(((($J126-$C$191)/10000)*$D$192)+$E$192)*(($J126-$C$191)/10000),IF($J126&lt;=$C$193,(((($J126-$C$192)/10000)*$D$193)+$E$193)*(($J126-$C$192)/10000)+$F$193,IF($J126&lt;=$C$194,$J126*0.42-$E$194,$J126*0.45-$E$195))),0),0),0)</f>
        <v>0</v>
      </c>
      <c r="L126" s="23" t="n">
        <f aca="false">IF($C$34=2,MAX(ROUNDDOWN(IF(($J126/2)&lt;=$C$192,((((($J126/2)-$C$191)/10000)*$D$192)+$E$192)*((($J126/2)-$C$191)/10000),IF(($J126/2)&lt;=$C$193,((((($J126/2)-$C$192)/10000)*$D$193)+$E$193)*((($J126/2)-$C$192)/10000)+$F$193,IF(($J126/2)&lt;=$C$194,($J126/2)*0.42-$E$194,($J126/2)*0.45-$E$195))),0),0),0)*$C$34</f>
        <v>0</v>
      </c>
      <c r="M126" s="13" t="n">
        <f aca="false">K126+L126</f>
        <v>0</v>
      </c>
      <c r="N126" s="13" t="n">
        <f aca="false">IF($B$34=2,IF(M126&gt;1944,M126*0.055,0),IF(M126&gt;972,M126*0.055,0))</f>
        <v>0</v>
      </c>
      <c r="O126" s="13" t="n">
        <f aca="false">M126*$C$33</f>
        <v>0</v>
      </c>
      <c r="P126" s="13" t="n">
        <f aca="false">P125*(1+$C$37)</f>
        <v>119572.422358618</v>
      </c>
      <c r="Q126" s="13" t="n">
        <f aca="false">B126+C126+D126+E126+F126+G126-H126-I126-M126-N126-O126-P126</f>
        <v>-1086300.88786807</v>
      </c>
      <c r="R126" s="13"/>
      <c r="S126" s="13"/>
      <c r="T126" s="13"/>
      <c r="U126" s="13"/>
      <c r="V126" s="13"/>
      <c r="W126" s="13"/>
      <c r="X126" s="13"/>
    </row>
    <row r="127" customFormat="false" ht="12.8" hidden="false" customHeight="false" outlineLevel="0" collapsed="false">
      <c r="A127" s="17" t="n">
        <v>38</v>
      </c>
      <c r="B127" s="13" t="n">
        <f aca="false">Q126</f>
        <v>-1086300.88786807</v>
      </c>
      <c r="C127" s="13" t="n">
        <f aca="false">IF((B127-(P127/2))*$C$3&gt;0,(B127-(P127/2))*$C$3,0)</f>
        <v>0</v>
      </c>
      <c r="D127" s="13" t="n">
        <f aca="false">IF(D126&gt;0,D126*(1+$C$7),IF(A127=$C$6,$C$5,0))</f>
        <v>2672.31924678841</v>
      </c>
      <c r="E127" s="13" t="n">
        <f aca="false">IF(E126&gt;0,E126*(1+$C$12),IF(A127=$C$11,$C$10,0))</f>
        <v>1139.05414222535</v>
      </c>
      <c r="F127" s="13" t="n">
        <f aca="false">IF(F126&gt;0,F126*(1+$C$17),IF(A127=$C$16,$C$15,0))</f>
        <v>777</v>
      </c>
      <c r="G127" s="13" t="n">
        <f aca="false">IF(G126&gt;0,G126*(1+$C$22),IF(A127=$C$21,$C$20,0))</f>
        <v>2222</v>
      </c>
      <c r="H127" s="13" t="n">
        <f aca="false">H126*(1+$C$26)</f>
        <v>27025.7724536719</v>
      </c>
      <c r="I127" s="13" t="n">
        <f aca="false">MIN(((C127+D127+E127+F127+G127)*$C$28*POWER((1+$C$29),A126)),($C$30*$C$28)*12*$C$34*POWER((1+$C$31),A126))</f>
        <v>0</v>
      </c>
      <c r="J127" s="18" t="n">
        <f aca="false">MAX((MAX((C127-(801*$C$34)),0))+(D127*$C$8)+(E127*$C$13)+(F127*$C$18)+(G127*$C$23)-H127-I127-O126,0)</f>
        <v>0</v>
      </c>
      <c r="K127" s="23" t="n">
        <f aca="false">IF($C$34=1,MAX(ROUNDDOWN(IF($J127&lt;=$C$192,(((($J127-$C$191)/10000)*$D$192)+$E$192)*(($J127-$C$191)/10000),IF($J127&lt;=$C$193,(((($J127-$C$192)/10000)*$D$193)+$E$193)*(($J127-$C$192)/10000)+$F$193,IF($J127&lt;=$C$194,$J127*0.42-$E$194,$J127*0.45-$E$195))),0),0),0)</f>
        <v>0</v>
      </c>
      <c r="L127" s="23" t="n">
        <f aca="false">IF($C$34=2,MAX(ROUNDDOWN(IF(($J127/2)&lt;=$C$192,((((($J127/2)-$C$191)/10000)*$D$192)+$E$192)*((($J127/2)-$C$191)/10000),IF(($J127/2)&lt;=$C$193,((((($J127/2)-$C$192)/10000)*$D$193)+$E$193)*((($J127/2)-$C$192)/10000)+$F$193,IF(($J127/2)&lt;=$C$194,($J127/2)*0.42-$E$194,($J127/2)*0.45-$E$195))),0),0),0)*$C$34</f>
        <v>0</v>
      </c>
      <c r="M127" s="13" t="n">
        <f aca="false">K127+L127</f>
        <v>0</v>
      </c>
      <c r="N127" s="13" t="n">
        <f aca="false">IF($B$34=2,IF(M127&gt;1944,M127*0.055,0),IF(M127&gt;972,M127*0.055,0))</f>
        <v>0</v>
      </c>
      <c r="O127" s="13" t="n">
        <f aca="false">M127*$C$33</f>
        <v>0</v>
      </c>
      <c r="P127" s="13" t="n">
        <f aca="false">P126*(1+$C$37)</f>
        <v>123757.457141169</v>
      </c>
      <c r="Q127" s="13" t="n">
        <f aca="false">B127+C127+D127+E127+F127+G127-H127-I127-M127-N127-O127-P127</f>
        <v>-1230273.7440739</v>
      </c>
      <c r="R127" s="13"/>
      <c r="S127" s="13"/>
      <c r="T127" s="13"/>
      <c r="U127" s="13"/>
      <c r="V127" s="13"/>
      <c r="W127" s="13"/>
      <c r="X127" s="13"/>
    </row>
    <row r="128" customFormat="false" ht="12.8" hidden="false" customHeight="false" outlineLevel="0" collapsed="false">
      <c r="A128" s="17" t="n">
        <v>39</v>
      </c>
      <c r="B128" s="13" t="n">
        <f aca="false">Q127</f>
        <v>-1230273.7440739</v>
      </c>
      <c r="C128" s="13" t="n">
        <f aca="false">IF((B128-(P128/2))*$C$3&gt;0,(B128-(P128/2))*$C$3,0)</f>
        <v>0</v>
      </c>
      <c r="D128" s="13" t="n">
        <f aca="false">IF(D127&gt;0,D127*(1+$C$7),IF(A128=$C$6,$C$5,0))</f>
        <v>2685.68084302236</v>
      </c>
      <c r="E128" s="13" t="n">
        <f aca="false">IF(E127&gt;0,E127*(1+$C$12),IF(A128=$C$11,$C$10,0))</f>
        <v>1144.74941293647</v>
      </c>
      <c r="F128" s="13" t="n">
        <f aca="false">IF(F127&gt;0,F127*(1+$C$17),IF(A128=$C$16,$C$15,0))</f>
        <v>777</v>
      </c>
      <c r="G128" s="13" t="n">
        <f aca="false">IF(G127&gt;0,G127*(1+$C$22),IF(A128=$C$21,$C$20,0))</f>
        <v>2222</v>
      </c>
      <c r="H128" s="13" t="n">
        <f aca="false">H127*(1+$C$26)</f>
        <v>28377.0610763555</v>
      </c>
      <c r="I128" s="13" t="n">
        <f aca="false">MIN(((C128+D128+E128+F128+G128)*$C$28*POWER((1+$C$29),A127)),($C$30*$C$28)*12*$C$34*POWER((1+$C$31),A127))</f>
        <v>0</v>
      </c>
      <c r="J128" s="18" t="n">
        <f aca="false">MAX((MAX((C128-(801*$C$34)),0))+(D128*$C$8)+(E128*$C$13)+(F128*$C$18)+(G128*$C$23)-H128-I128-O127,0)</f>
        <v>0</v>
      </c>
      <c r="K128" s="23" t="n">
        <f aca="false">IF($C$34=1,MAX(ROUNDDOWN(IF($J128&lt;=$C$192,(((($J128-$C$191)/10000)*$D$192)+$E$192)*(($J128-$C$191)/10000),IF($J128&lt;=$C$193,(((($J128-$C$192)/10000)*$D$193)+$E$193)*(($J128-$C$192)/10000)+$F$193,IF($J128&lt;=$C$194,$J128*0.42-$E$194,$J128*0.45-$E$195))),0),0),0)</f>
        <v>0</v>
      </c>
      <c r="L128" s="23" t="n">
        <f aca="false">IF($C$34=2,MAX(ROUNDDOWN(IF(($J128/2)&lt;=$C$192,((((($J128/2)-$C$191)/10000)*$D$192)+$E$192)*((($J128/2)-$C$191)/10000),IF(($J128/2)&lt;=$C$193,((((($J128/2)-$C$192)/10000)*$D$193)+$E$193)*((($J128/2)-$C$192)/10000)+$F$193,IF(($J128/2)&lt;=$C$194,($J128/2)*0.42-$E$194,($J128/2)*0.45-$E$195))),0),0),0)*$C$34</f>
        <v>0</v>
      </c>
      <c r="M128" s="13" t="n">
        <f aca="false">K128+L128</f>
        <v>0</v>
      </c>
      <c r="N128" s="13" t="n">
        <f aca="false">IF($B$34=2,IF(M128&gt;1944,M128*0.055,0),IF(M128&gt;972,M128*0.055,0))</f>
        <v>0</v>
      </c>
      <c r="O128" s="13" t="n">
        <f aca="false">M128*$C$33</f>
        <v>0</v>
      </c>
      <c r="P128" s="13" t="n">
        <f aca="false">P127*(1+$C$37)</f>
        <v>128088.96814111</v>
      </c>
      <c r="Q128" s="13" t="n">
        <f aca="false">B128+C128+D128+E128+F128+G128-H128-I128-M128-N128-O128-P128</f>
        <v>-1379910.3430354</v>
      </c>
      <c r="R128" s="13"/>
      <c r="S128" s="13"/>
      <c r="T128" s="13"/>
      <c r="U128" s="13"/>
      <c r="V128" s="13"/>
      <c r="W128" s="13"/>
      <c r="X128" s="13"/>
    </row>
    <row r="129" customFormat="false" ht="12.8" hidden="false" customHeight="false" outlineLevel="0" collapsed="false">
      <c r="A129" s="17" t="n">
        <v>40</v>
      </c>
      <c r="B129" s="13" t="n">
        <f aca="false">Q128</f>
        <v>-1379910.3430354</v>
      </c>
      <c r="C129" s="13" t="n">
        <f aca="false">IF((B129-(P129/2))*$C$3&gt;0,(B129-(P129/2))*$C$3,0)</f>
        <v>0</v>
      </c>
      <c r="D129" s="13" t="n">
        <f aca="false">IF(D128&gt;0,D128*(1+$C$7),IF(A129=$C$6,$C$5,0))</f>
        <v>2699.10924723747</v>
      </c>
      <c r="E129" s="13" t="n">
        <f aca="false">IF(E128&gt;0,E128*(1+$C$12),IF(A129=$C$11,$C$10,0))</f>
        <v>1150.47316000115</v>
      </c>
      <c r="F129" s="13" t="n">
        <f aca="false">IF(F128&gt;0,F128*(1+$C$17),IF(A129=$C$16,$C$15,0))</f>
        <v>777</v>
      </c>
      <c r="G129" s="13" t="n">
        <f aca="false">IF(G128&gt;0,G128*(1+$C$22),IF(A129=$C$21,$C$20,0))</f>
        <v>2222</v>
      </c>
      <c r="H129" s="13" t="n">
        <f aca="false">H128*(1+$C$26)</f>
        <v>29795.9141301733</v>
      </c>
      <c r="I129" s="13" t="n">
        <f aca="false">MIN(((C129+D129+E129+F129+G129)*$C$28*POWER((1+$C$29),A128)),($C$30*$C$28)*12*$C$34*POWER((1+$C$31),A128))</f>
        <v>0</v>
      </c>
      <c r="J129" s="18" t="n">
        <f aca="false">MAX((MAX((C129-(801*$C$34)),0))+(D129*$C$8)+(E129*$C$13)+(F129*$C$18)+(G129*$C$23)-H129-I129-O128,0)</f>
        <v>0</v>
      </c>
      <c r="K129" s="23" t="n">
        <f aca="false">IF($C$34=1,MAX(ROUNDDOWN(IF($J129&lt;=$C$192,(((($J129-$C$191)/10000)*$D$192)+$E$192)*(($J129-$C$191)/10000),IF($J129&lt;=$C$193,(((($J129-$C$192)/10000)*$D$193)+$E$193)*(($J129-$C$192)/10000)+$F$193,IF($J129&lt;=$C$194,$J129*0.42-$E$194,$J129*0.45-$E$195))),0),0),0)</f>
        <v>0</v>
      </c>
      <c r="L129" s="23" t="n">
        <f aca="false">IF($C$34=2,MAX(ROUNDDOWN(IF(($J129/2)&lt;=$C$192,((((($J129/2)-$C$191)/10000)*$D$192)+$E$192)*((($J129/2)-$C$191)/10000),IF(($J129/2)&lt;=$C$193,((((($J129/2)-$C$192)/10000)*$D$193)+$E$193)*((($J129/2)-$C$192)/10000)+$F$193,IF(($J129/2)&lt;=$C$194,($J129/2)*0.42-$E$194,($J129/2)*0.45-$E$195))),0),0),0)*$C$34</f>
        <v>0</v>
      </c>
      <c r="M129" s="13" t="n">
        <f aca="false">K129+L129</f>
        <v>0</v>
      </c>
      <c r="N129" s="13" t="n">
        <f aca="false">IF($B$34=2,IF(M129&gt;1944,M129*0.055,0),IF(M129&gt;972,M129*0.055,0))</f>
        <v>0</v>
      </c>
      <c r="O129" s="13" t="n">
        <f aca="false">M129*$C$33</f>
        <v>0</v>
      </c>
      <c r="P129" s="13" t="n">
        <f aca="false">P128*(1+$C$37)</f>
        <v>132572.082026049</v>
      </c>
      <c r="Q129" s="13" t="n">
        <f aca="false">B129+C129+D129+E129+F129+G129-H129-I129-M129-N129-O129-P129</f>
        <v>-1535429.75678439</v>
      </c>
      <c r="R129" s="13"/>
      <c r="S129" s="13"/>
      <c r="T129" s="13"/>
      <c r="U129" s="13"/>
      <c r="V129" s="13"/>
      <c r="W129" s="13"/>
      <c r="X129" s="13"/>
    </row>
    <row r="130" customFormat="false" ht="12.8" hidden="false" customHeight="false" outlineLevel="0" collapsed="false">
      <c r="A130" s="17" t="n">
        <v>41</v>
      </c>
      <c r="B130" s="13" t="n">
        <f aca="false">Q129</f>
        <v>-1535429.75678439</v>
      </c>
      <c r="C130" s="13" t="n">
        <f aca="false">IF((B130-(P130/2))*$C$3&gt;0,(B130-(P130/2))*$C$3,0)</f>
        <v>0</v>
      </c>
      <c r="D130" s="13" t="n">
        <f aca="false">IF(D129&gt;0,D129*(1+$C$7),IF(A130=$C$6,$C$5,0))</f>
        <v>2712.60479347366</v>
      </c>
      <c r="E130" s="13" t="n">
        <f aca="false">IF(E129&gt;0,E129*(1+$C$12),IF(A130=$C$11,$C$10,0))</f>
        <v>1156.22552580116</v>
      </c>
      <c r="F130" s="13" t="n">
        <f aca="false">IF(F129&gt;0,F129*(1+$C$17),IF(A130=$C$16,$C$15,0))</f>
        <v>777</v>
      </c>
      <c r="G130" s="13" t="n">
        <f aca="false">IF(G129&gt;0,G129*(1+$C$22),IF(A130=$C$21,$C$20,0))</f>
        <v>2222</v>
      </c>
      <c r="H130" s="13" t="n">
        <f aca="false">H129*(1+$C$26)</f>
        <v>31285.709836682</v>
      </c>
      <c r="I130" s="13" t="n">
        <f aca="false">MIN(((C130+D130+E130+F130+G130)*$C$28*POWER((1+$C$29),A129)),($C$30*$C$28)*12*$C$34*POWER((1+$C$31),A129))</f>
        <v>0</v>
      </c>
      <c r="J130" s="18" t="n">
        <f aca="false">MAX((MAX((C130-(801*$C$34)),0))+(D130*$C$8)+(E130*$C$13)+(F130*$C$18)+(G130*$C$23)-H130-I130-O129,0)</f>
        <v>0</v>
      </c>
      <c r="K130" s="23" t="n">
        <f aca="false">IF($C$34=1,MAX(ROUNDDOWN(IF($J130&lt;=$C$192,(((($J130-$C$191)/10000)*$D$192)+$E$192)*(($J130-$C$191)/10000),IF($J130&lt;=$C$193,(((($J130-$C$192)/10000)*$D$193)+$E$193)*(($J130-$C$192)/10000)+$F$193,IF($J130&lt;=$C$194,$J130*0.42-$E$194,$J130*0.45-$E$195))),0),0),0)</f>
        <v>0</v>
      </c>
      <c r="L130" s="23" t="n">
        <f aca="false">IF($C$34=2,MAX(ROUNDDOWN(IF(($J130/2)&lt;=$C$192,((((($J130/2)-$C$191)/10000)*$D$192)+$E$192)*((($J130/2)-$C$191)/10000),IF(($J130/2)&lt;=$C$193,((((($J130/2)-$C$192)/10000)*$D$193)+$E$193)*((($J130/2)-$C$192)/10000)+$F$193,IF(($J130/2)&lt;=$C$194,($J130/2)*0.42-$E$194,($J130/2)*0.45-$E$195))),0),0),0)*$C$34</f>
        <v>0</v>
      </c>
      <c r="M130" s="13" t="n">
        <f aca="false">K130+L130</f>
        <v>0</v>
      </c>
      <c r="N130" s="13" t="n">
        <f aca="false">IF($B$34=2,IF(M130&gt;1944,M130*0.055,0),IF(M130&gt;972,M130*0.055,0))</f>
        <v>0</v>
      </c>
      <c r="O130" s="13" t="n">
        <f aca="false">M130*$C$33</f>
        <v>0</v>
      </c>
      <c r="P130" s="13" t="n">
        <f aca="false">P129*(1+$C$37)</f>
        <v>137212.104896961</v>
      </c>
      <c r="Q130" s="13" t="n">
        <f aca="false">B130+C130+D130+E130+F130+G130-H130-I130-M130-N130-O130-P130</f>
        <v>-1697059.74119876</v>
      </c>
      <c r="R130" s="13"/>
      <c r="S130" s="13"/>
      <c r="T130" s="13"/>
      <c r="U130" s="13"/>
      <c r="V130" s="13"/>
      <c r="W130" s="13"/>
      <c r="X130" s="13"/>
    </row>
    <row r="131" customFormat="false" ht="12.8" hidden="false" customHeight="false" outlineLevel="0" collapsed="false">
      <c r="A131" s="17" t="n">
        <v>42</v>
      </c>
      <c r="B131" s="13" t="n">
        <f aca="false">Q130</f>
        <v>-1697059.74119876</v>
      </c>
      <c r="C131" s="13" t="n">
        <f aca="false">IF((B131-(P131/2))*$C$3&gt;0,(B131-(P131/2))*$C$3,0)</f>
        <v>0</v>
      </c>
      <c r="D131" s="13" t="n">
        <f aca="false">IF(D130&gt;0,D130*(1+$C$7),IF(A131=$C$6,$C$5,0))</f>
        <v>2726.16781744102</v>
      </c>
      <c r="E131" s="13" t="n">
        <f aca="false">IF(E130&gt;0,E130*(1+$C$12),IF(A131=$C$11,$C$10,0))</f>
        <v>1162.00665343017</v>
      </c>
      <c r="F131" s="13" t="n">
        <f aca="false">IF(F130&gt;0,F130*(1+$C$17),IF(A131=$C$16,$C$15,0))</f>
        <v>777</v>
      </c>
      <c r="G131" s="13" t="n">
        <f aca="false">IF(G130&gt;0,G130*(1+$C$22),IF(A131=$C$21,$C$20,0))</f>
        <v>2222</v>
      </c>
      <c r="H131" s="13" t="n">
        <f aca="false">H130*(1+$C$26)</f>
        <v>32849.9953285161</v>
      </c>
      <c r="I131" s="13" t="n">
        <f aca="false">MIN(((C131+D131+E131+F131+G131)*$C$28*POWER((1+$C$29),A130)),($C$30*$C$28)*12*$C$34*POWER((1+$C$31),A130))</f>
        <v>0</v>
      </c>
      <c r="J131" s="18" t="n">
        <f aca="false">MAX((MAX((C131-(801*$C$34)),0))+(D131*$C$8)+(E131*$C$13)+(F131*$C$18)+(G131*$C$23)-H131-I131-O130,0)</f>
        <v>0</v>
      </c>
      <c r="K131" s="23" t="n">
        <f aca="false">IF($C$34=1,MAX(ROUNDDOWN(IF($J131&lt;=$C$192,(((($J131-$C$191)/10000)*$D$192)+$E$192)*(($J131-$C$191)/10000),IF($J131&lt;=$C$193,(((($J131-$C$192)/10000)*$D$193)+$E$193)*(($J131-$C$192)/10000)+$F$193,IF($J131&lt;=$C$194,$J131*0.42-$E$194,$J131*0.45-$E$195))),0),0),0)</f>
        <v>0</v>
      </c>
      <c r="L131" s="23" t="n">
        <f aca="false">IF($C$34=2,MAX(ROUNDDOWN(IF(($J131/2)&lt;=$C$192,((((($J131/2)-$C$191)/10000)*$D$192)+$E$192)*((($J131/2)-$C$191)/10000),IF(($J131/2)&lt;=$C$193,((((($J131/2)-$C$192)/10000)*$D$193)+$E$193)*((($J131/2)-$C$192)/10000)+$F$193,IF(($J131/2)&lt;=$C$194,($J131/2)*0.42-$E$194,($J131/2)*0.45-$E$195))),0),0),0)*$C$34</f>
        <v>0</v>
      </c>
      <c r="M131" s="13" t="n">
        <f aca="false">K131+L131</f>
        <v>0</v>
      </c>
      <c r="N131" s="13" t="n">
        <f aca="false">IF($B$34=2,IF(M131&gt;1944,M131*0.055,0),IF(M131&gt;972,M131*0.055,0))</f>
        <v>0</v>
      </c>
      <c r="O131" s="13" t="n">
        <f aca="false">M131*$C$33</f>
        <v>0</v>
      </c>
      <c r="P131" s="13" t="n">
        <f aca="false">P130*(1+$C$37)</f>
        <v>142014.528568354</v>
      </c>
      <c r="Q131" s="13" t="n">
        <f aca="false">B131+C131+D131+E131+F131+G131-H131-I131-M131-N131-O131-P131</f>
        <v>-1865037.09062476</v>
      </c>
      <c r="R131" s="13"/>
      <c r="S131" s="13"/>
      <c r="T131" s="13"/>
      <c r="U131" s="13"/>
      <c r="V131" s="13"/>
      <c r="W131" s="13"/>
      <c r="X131" s="13"/>
    </row>
    <row r="132" customFormat="false" ht="12.8" hidden="false" customHeight="false" outlineLevel="0" collapsed="false">
      <c r="A132" s="17" t="n">
        <v>43</v>
      </c>
      <c r="B132" s="13" t="n">
        <f aca="false">Q131</f>
        <v>-1865037.09062476</v>
      </c>
      <c r="C132" s="13" t="n">
        <f aca="false">IF((B132-(P132/2))*$C$3&gt;0,(B132-(P132/2))*$C$3,0)</f>
        <v>0</v>
      </c>
      <c r="D132" s="13" t="n">
        <f aca="false">IF(D131&gt;0,D131*(1+$C$7),IF(A132=$C$6,$C$5,0))</f>
        <v>2739.79865652823</v>
      </c>
      <c r="E132" s="13" t="n">
        <f aca="false">IF(E131&gt;0,E131*(1+$C$12),IF(A132=$C$11,$C$10,0))</f>
        <v>1167.81668669732</v>
      </c>
      <c r="F132" s="13" t="n">
        <f aca="false">IF(F131&gt;0,F131*(1+$C$17),IF(A132=$C$16,$C$15,0))</f>
        <v>777</v>
      </c>
      <c r="G132" s="13" t="n">
        <f aca="false">IF(G131&gt;0,G131*(1+$C$22),IF(A132=$C$21,$C$20,0))</f>
        <v>2222</v>
      </c>
      <c r="H132" s="13" t="n">
        <f aca="false">H131*(1+$C$26)</f>
        <v>34492.4950949419</v>
      </c>
      <c r="I132" s="13" t="n">
        <f aca="false">MIN(((C132+D132+E132+F132+G132)*$C$28*POWER((1+$C$29),A131)),($C$30*$C$28)*12*$C$34*POWER((1+$C$31),A131))</f>
        <v>0</v>
      </c>
      <c r="J132" s="18" t="n">
        <f aca="false">MAX((MAX((C132-(801*$C$34)),0))+(D132*$C$8)+(E132*$C$13)+(F132*$C$18)+(G132*$C$23)-H132-I132-O131,0)</f>
        <v>0</v>
      </c>
      <c r="K132" s="23" t="n">
        <f aca="false">IF($C$34=1,MAX(ROUNDDOWN(IF($J132&lt;=$C$192,(((($J132-$C$191)/10000)*$D$192)+$E$192)*(($J132-$C$191)/10000),IF($J132&lt;=$C$193,(((($J132-$C$192)/10000)*$D$193)+$E$193)*(($J132-$C$192)/10000)+$F$193,IF($J132&lt;=$C$194,$J132*0.42-$E$194,$J132*0.45-$E$195))),0),0),0)</f>
        <v>0</v>
      </c>
      <c r="L132" s="23" t="n">
        <f aca="false">IF($C$34=2,MAX(ROUNDDOWN(IF(($J132/2)&lt;=$C$192,((((($J132/2)-$C$191)/10000)*$D$192)+$E$192)*((($J132/2)-$C$191)/10000),IF(($J132/2)&lt;=$C$193,((((($J132/2)-$C$192)/10000)*$D$193)+$E$193)*((($J132/2)-$C$192)/10000)+$F$193,IF(($J132/2)&lt;=$C$194,($J132/2)*0.42-$E$194,($J132/2)*0.45-$E$195))),0),0),0)*$C$34</f>
        <v>0</v>
      </c>
      <c r="M132" s="13" t="n">
        <f aca="false">K132+L132</f>
        <v>0</v>
      </c>
      <c r="N132" s="13" t="n">
        <f aca="false">IF($B$34=2,IF(M132&gt;1944,M132*0.055,0),IF(M132&gt;972,M132*0.055,0))</f>
        <v>0</v>
      </c>
      <c r="O132" s="13" t="n">
        <f aca="false">M132*$C$33</f>
        <v>0</v>
      </c>
      <c r="P132" s="13" t="n">
        <f aca="false">P131*(1+$C$37)</f>
        <v>146985.037068247</v>
      </c>
      <c r="Q132" s="13" t="n">
        <f aca="false">B132+C132+D132+E132+F132+G132-H132-I132-M132-N132-O132-P132</f>
        <v>-2039608.00744472</v>
      </c>
      <c r="R132" s="13"/>
      <c r="S132" s="13"/>
      <c r="T132" s="13"/>
      <c r="U132" s="13"/>
      <c r="V132" s="13"/>
      <c r="W132" s="13"/>
      <c r="X132" s="13"/>
    </row>
    <row r="133" customFormat="false" ht="12.8" hidden="false" customHeight="false" outlineLevel="0" collapsed="false">
      <c r="A133" s="17" t="n">
        <v>44</v>
      </c>
      <c r="B133" s="13" t="n">
        <f aca="false">Q132</f>
        <v>-2039608.00744472</v>
      </c>
      <c r="C133" s="13" t="n">
        <f aca="false">IF((B133-(P133/2))*$C$3&gt;0,(B133-(P133/2))*$C$3,0)</f>
        <v>0</v>
      </c>
      <c r="D133" s="13" t="n">
        <f aca="false">IF(D132&gt;0,D132*(1+$C$7),IF(A133=$C$6,$C$5,0))</f>
        <v>2753.49764981087</v>
      </c>
      <c r="E133" s="13" t="n">
        <f aca="false">IF(E132&gt;0,E132*(1+$C$12),IF(A133=$C$11,$C$10,0))</f>
        <v>1173.6557701308</v>
      </c>
      <c r="F133" s="13" t="n">
        <f aca="false">IF(F132&gt;0,F132*(1+$C$17),IF(A133=$C$16,$C$15,0))</f>
        <v>777</v>
      </c>
      <c r="G133" s="13" t="n">
        <f aca="false">IF(G132&gt;0,G132*(1+$C$22),IF(A133=$C$21,$C$20,0))</f>
        <v>2222</v>
      </c>
      <c r="H133" s="13" t="n">
        <f aca="false">H132*(1+$C$26)</f>
        <v>36217.119849689</v>
      </c>
      <c r="I133" s="13" t="n">
        <f aca="false">MIN(((C133+D133+E133+F133+G133)*$C$28*POWER((1+$C$29),A132)),($C$30*$C$28)*12*$C$34*POWER((1+$C$31),A132))</f>
        <v>0</v>
      </c>
      <c r="J133" s="18" t="n">
        <f aca="false">MAX((MAX((C133-(801*$C$34)),0))+(D133*$C$8)+(E133*$C$13)+(F133*$C$18)+(G133*$C$23)-H133-I133-O132,0)</f>
        <v>0</v>
      </c>
      <c r="K133" s="23" t="n">
        <f aca="false">IF($C$34=1,MAX(ROUNDDOWN(IF($J133&lt;=$C$192,(((($J133-$C$191)/10000)*$D$192)+$E$192)*(($J133-$C$191)/10000),IF($J133&lt;=$C$193,(((($J133-$C$192)/10000)*$D$193)+$E$193)*(($J133-$C$192)/10000)+$F$193,IF($J133&lt;=$C$194,$J133*0.42-$E$194,$J133*0.45-$E$195))),0),0),0)</f>
        <v>0</v>
      </c>
      <c r="L133" s="23" t="n">
        <f aca="false">IF($C$34=2,MAX(ROUNDDOWN(IF(($J133/2)&lt;=$C$192,((((($J133/2)-$C$191)/10000)*$D$192)+$E$192)*((($J133/2)-$C$191)/10000),IF(($J133/2)&lt;=$C$193,((((($J133/2)-$C$192)/10000)*$D$193)+$E$193)*((($J133/2)-$C$192)/10000)+$F$193,IF(($J133/2)&lt;=$C$194,($J133/2)*0.42-$E$194,($J133/2)*0.45-$E$195))),0),0),0)*$C$34</f>
        <v>0</v>
      </c>
      <c r="M133" s="13" t="n">
        <f aca="false">K133+L133</f>
        <v>0</v>
      </c>
      <c r="N133" s="13" t="n">
        <f aca="false">IF($B$34=2,IF(M133&gt;1944,M133*0.055,0),IF(M133&gt;972,M133*0.055,0))</f>
        <v>0</v>
      </c>
      <c r="O133" s="13" t="n">
        <f aca="false">M133*$C$33</f>
        <v>0</v>
      </c>
      <c r="P133" s="13" t="n">
        <f aca="false">P132*(1+$C$37)</f>
        <v>152129.513365636</v>
      </c>
      <c r="Q133" s="13" t="n">
        <f aca="false">B133+C133+D133+E133+F133+G133-H133-I133-M133-N133-O133-P133</f>
        <v>-2221028.4872401</v>
      </c>
      <c r="R133" s="13"/>
      <c r="S133" s="13"/>
      <c r="T133" s="13"/>
      <c r="U133" s="13"/>
      <c r="V133" s="13"/>
      <c r="W133" s="13"/>
      <c r="X133" s="13"/>
    </row>
    <row r="134" customFormat="false" ht="12.8" hidden="false" customHeight="false" outlineLevel="0" collapsed="false">
      <c r="A134" s="17" t="n">
        <v>45</v>
      </c>
      <c r="B134" s="13" t="n">
        <f aca="false">Q133</f>
        <v>-2221028.4872401</v>
      </c>
      <c r="C134" s="13" t="n">
        <f aca="false">IF((B134-(P134/2))*$C$3&gt;0,(B134-(P134/2))*$C$3,0)</f>
        <v>0</v>
      </c>
      <c r="D134" s="13" t="n">
        <f aca="false">IF(D133&gt;0,D133*(1+$C$7),IF(A134=$C$6,$C$5,0))</f>
        <v>2767.26513805992</v>
      </c>
      <c r="E134" s="13" t="n">
        <f aca="false">IF(E133&gt;0,E133*(1+$C$12),IF(A134=$C$11,$C$10,0))</f>
        <v>1179.52404898146</v>
      </c>
      <c r="F134" s="13" t="n">
        <f aca="false">IF(F133&gt;0,F133*(1+$C$17),IF(A134=$C$16,$C$15,0))</f>
        <v>777</v>
      </c>
      <c r="G134" s="13" t="n">
        <f aca="false">IF(G133&gt;0,G133*(1+$C$22),IF(A134=$C$21,$C$20,0))</f>
        <v>2222</v>
      </c>
      <c r="H134" s="13" t="n">
        <f aca="false">H133*(1+$C$26)</f>
        <v>38027.9758421734</v>
      </c>
      <c r="I134" s="13" t="n">
        <f aca="false">MIN(((C134+D134+E134+F134+G134)*$C$28*POWER((1+$C$29),A133)),($C$30*$C$28)*12*$C$34*POWER((1+$C$31),A133))</f>
        <v>0</v>
      </c>
      <c r="J134" s="18" t="n">
        <f aca="false">MAX((MAX((C134-(801*$C$34)),0))+(D134*$C$8)+(E134*$C$13)+(F134*$C$18)+(G134*$C$23)-H134-I134-O133,0)</f>
        <v>0</v>
      </c>
      <c r="K134" s="23" t="n">
        <f aca="false">IF($C$34=1,MAX(ROUNDDOWN(IF($J134&lt;=$C$192,(((($J134-$C$191)/10000)*$D$192)+$E$192)*(($J134-$C$191)/10000),IF($J134&lt;=$C$193,(((($J134-$C$192)/10000)*$D$193)+$E$193)*(($J134-$C$192)/10000)+$F$193,IF($J134&lt;=$C$194,$J134*0.42-$E$194,$J134*0.45-$E$195))),0),0),0)</f>
        <v>0</v>
      </c>
      <c r="L134" s="23" t="n">
        <f aca="false">IF($C$34=2,MAX(ROUNDDOWN(IF(($J134/2)&lt;=$C$192,((((($J134/2)-$C$191)/10000)*$D$192)+$E$192)*((($J134/2)-$C$191)/10000),IF(($J134/2)&lt;=$C$193,((((($J134/2)-$C$192)/10000)*$D$193)+$E$193)*((($J134/2)-$C$192)/10000)+$F$193,IF(($J134/2)&lt;=$C$194,($J134/2)*0.42-$E$194,($J134/2)*0.45-$E$195))),0),0),0)*$C$34</f>
        <v>0</v>
      </c>
      <c r="M134" s="13" t="n">
        <f aca="false">K134+L134</f>
        <v>0</v>
      </c>
      <c r="N134" s="13" t="n">
        <f aca="false">IF($B$34=2,IF(M134&gt;1944,M134*0.055,0),IF(M134&gt;972,M134*0.055,0))</f>
        <v>0</v>
      </c>
      <c r="O134" s="13" t="n">
        <f aca="false">M134*$C$33</f>
        <v>0</v>
      </c>
      <c r="P134" s="13" t="n">
        <f aca="false">P133*(1+$C$37)</f>
        <v>157454.046333433</v>
      </c>
      <c r="Q134" s="13" t="n">
        <f aca="false">B134+C134+D134+E134+F134+G134-H134-I134-M134-N134-O134-P134</f>
        <v>-2409564.72022867</v>
      </c>
      <c r="R134" s="13"/>
      <c r="S134" s="13"/>
      <c r="T134" s="13"/>
      <c r="U134" s="13"/>
      <c r="V134" s="13"/>
      <c r="W134" s="13"/>
      <c r="X134" s="13"/>
    </row>
    <row r="135" customFormat="false" ht="13.2" hidden="false" customHeight="false" outlineLevel="0" collapsed="false">
      <c r="A135" s="17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</row>
    <row r="136" customFormat="false" ht="13.2" hidden="false" customHeight="false" outlineLevel="0" collapsed="false">
      <c r="A136" s="17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</row>
    <row r="137" customFormat="false" ht="13.2" hidden="false" customHeight="false" outlineLevel="0" collapsed="false">
      <c r="A137" s="10" t="s">
        <v>18</v>
      </c>
      <c r="B137" s="20" t="s">
        <v>35</v>
      </c>
      <c r="C137" s="20"/>
      <c r="D137" s="21" t="s">
        <v>36</v>
      </c>
      <c r="E137" s="21"/>
      <c r="F137" s="10"/>
      <c r="G137" s="16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</row>
    <row r="138" customFormat="false" ht="13.2" hidden="false" customHeight="false" outlineLevel="0" collapsed="false">
      <c r="A138" s="17" t="n">
        <v>1</v>
      </c>
      <c r="B138" s="13" t="n">
        <f aca="false">Q42</f>
        <v>991156.91031575</v>
      </c>
      <c r="C138" s="13" t="n">
        <f aca="false">Q90</f>
        <v>997485.5274</v>
      </c>
      <c r="D138" s="13" t="n">
        <f aca="false">B138-B2</f>
        <v>-8842.08968424995</v>
      </c>
      <c r="E138" s="13" t="n">
        <f aca="false">C138-C2</f>
        <v>-2513.47259999998</v>
      </c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</row>
    <row r="139" customFormat="false" ht="13.2" hidden="false" customHeight="false" outlineLevel="0" collapsed="false">
      <c r="A139" s="17" t="n">
        <v>2</v>
      </c>
      <c r="B139" s="13" t="n">
        <f aca="false">Q43</f>
        <v>981223.254761512</v>
      </c>
      <c r="C139" s="13" t="n">
        <f aca="false">Q91</f>
        <v>993539.24390456</v>
      </c>
      <c r="D139" s="13" t="n">
        <f aca="false">B139-B138</f>
        <v>-9933.65555423766</v>
      </c>
      <c r="E139" s="13" t="n">
        <f aca="false">C139-C138</f>
        <v>-3946.28349544003</v>
      </c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</row>
    <row r="140" customFormat="false" ht="13.2" hidden="false" customHeight="false" outlineLevel="0" collapsed="false">
      <c r="A140" s="17" t="n">
        <v>3</v>
      </c>
      <c r="B140" s="13" t="n">
        <f aca="false">Q44</f>
        <v>969805.964805962</v>
      </c>
      <c r="C140" s="13" t="n">
        <f aca="false">Q92</f>
        <v>988069.512190003</v>
      </c>
      <c r="D140" s="13" t="n">
        <f aca="false">B140-B139</f>
        <v>-11417.2899555509</v>
      </c>
      <c r="E140" s="13" t="n">
        <f aca="false">C140-C139</f>
        <v>-5469.73171455751</v>
      </c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</row>
    <row r="141" customFormat="false" ht="13.2" hidden="false" customHeight="false" outlineLevel="0" collapsed="false">
      <c r="A141" s="17" t="n">
        <v>4</v>
      </c>
      <c r="B141" s="13" t="n">
        <f aca="false">Q45</f>
        <v>956841.681256984</v>
      </c>
      <c r="C141" s="13" t="n">
        <f aca="false">Q93</f>
        <v>980981.706550781</v>
      </c>
      <c r="D141" s="13" t="n">
        <f aca="false">B141-B140</f>
        <v>-12964.2835489777</v>
      </c>
      <c r="E141" s="13" t="n">
        <f aca="false">C141-C140</f>
        <v>-7087.8056392211</v>
      </c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</row>
    <row r="142" customFormat="false" ht="13.2" hidden="false" customHeight="false" outlineLevel="0" collapsed="false">
      <c r="A142" s="17" t="n">
        <v>5</v>
      </c>
      <c r="B142" s="13" t="n">
        <f aca="false">Q46</f>
        <v>942253.41625629</v>
      </c>
      <c r="C142" s="13" t="n">
        <f aca="false">Q94</f>
        <v>972692.314881531</v>
      </c>
      <c r="D142" s="13" t="n">
        <f aca="false">B142-B141</f>
        <v>-14588.2650006935</v>
      </c>
      <c r="E142" s="13" t="n">
        <f aca="false">C142-C141</f>
        <v>-8289.39166925091</v>
      </c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</row>
    <row r="143" customFormat="false" ht="13.2" hidden="false" customHeight="false" outlineLevel="0" collapsed="false">
      <c r="A143" s="17" t="n">
        <v>6</v>
      </c>
      <c r="B143" s="13" t="n">
        <f aca="false">Q47</f>
        <v>925961.398860999</v>
      </c>
      <c r="C143" s="13" t="n">
        <f aca="false">Q95</f>
        <v>962594.917937764</v>
      </c>
      <c r="D143" s="13" t="n">
        <f aca="false">B143-B142</f>
        <v>-16292.0173952909</v>
      </c>
      <c r="E143" s="13" t="n">
        <f aca="false">C143-C142</f>
        <v>-10097.3969437662</v>
      </c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</row>
    <row r="144" customFormat="false" ht="13.2" hidden="false" customHeight="false" outlineLevel="0" collapsed="false">
      <c r="A144" s="17" t="n">
        <v>7</v>
      </c>
      <c r="B144" s="13" t="n">
        <f aca="false">Q48</f>
        <v>907880.672388208</v>
      </c>
      <c r="C144" s="13" t="n">
        <f aca="false">Q96</f>
        <v>950577.644691847</v>
      </c>
      <c r="D144" s="13" t="n">
        <f aca="false">B144-B143</f>
        <v>-18080.7264727915</v>
      </c>
      <c r="E144" s="13" t="n">
        <f aca="false">C144-C143</f>
        <v>-12017.2732459169</v>
      </c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</row>
    <row r="145" customFormat="false" ht="13.2" hidden="false" customHeight="false" outlineLevel="0" collapsed="false">
      <c r="A145" s="17" t="n">
        <v>8</v>
      </c>
      <c r="B145" s="13" t="n">
        <f aca="false">Q49</f>
        <v>887923.166062372</v>
      </c>
      <c r="C145" s="13" t="n">
        <f aca="false">Q97</f>
        <v>936522.294182549</v>
      </c>
      <c r="D145" s="13" t="n">
        <f aca="false">B145-B144</f>
        <v>-19957.5063258356</v>
      </c>
      <c r="E145" s="13" t="n">
        <f aca="false">C145-C144</f>
        <v>-14055.3505092982</v>
      </c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</row>
    <row r="146" customFormat="false" ht="13.2" hidden="false" customHeight="false" outlineLevel="0" collapsed="false">
      <c r="A146" s="17" t="n">
        <v>9</v>
      </c>
      <c r="B146" s="13" t="n">
        <f aca="false">Q50</f>
        <v>865996.426544167</v>
      </c>
      <c r="C146" s="13" t="n">
        <f aca="false">Q98</f>
        <v>920305.014704187</v>
      </c>
      <c r="D146" s="13" t="n">
        <f aca="false">B146-B145</f>
        <v>-21926.7395182054</v>
      </c>
      <c r="E146" s="13" t="n">
        <f aca="false">C146-C145</f>
        <v>-16217.2794783618</v>
      </c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</row>
    <row r="147" customFormat="false" ht="13.2" hidden="false" customHeight="false" outlineLevel="0" collapsed="false">
      <c r="A147" s="17" t="n">
        <v>10</v>
      </c>
      <c r="B147" s="13" t="n">
        <f aca="false">Q51</f>
        <v>842002.294859822</v>
      </c>
      <c r="C147" s="13" t="n">
        <f aca="false">Q99</f>
        <v>903302.664328653</v>
      </c>
      <c r="D147" s="13" t="n">
        <f aca="false">B147-B146</f>
        <v>-23994.1316843448</v>
      </c>
      <c r="E147" s="13" t="n">
        <f aca="false">C147-C146</f>
        <v>-17002.3503755345</v>
      </c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</row>
    <row r="148" customFormat="false" ht="13.2" hidden="false" customHeight="false" outlineLevel="0" collapsed="false">
      <c r="A148" s="17" t="n">
        <v>11</v>
      </c>
      <c r="B148" s="13" t="n">
        <f aca="false">Q52</f>
        <v>818051.693762727</v>
      </c>
      <c r="C148" s="13" t="n">
        <f aca="false">Q100</f>
        <v>883922.329852368</v>
      </c>
      <c r="D148" s="13" t="n">
        <f aca="false">B148-B147</f>
        <v>-23950.6010970951</v>
      </c>
      <c r="E148" s="13" t="n">
        <f aca="false">C148-C147</f>
        <v>-19380.3344762853</v>
      </c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</row>
    <row r="149" customFormat="false" ht="13.2" hidden="false" customHeight="false" outlineLevel="0" collapsed="false">
      <c r="A149" s="17" t="n">
        <v>12</v>
      </c>
      <c r="B149" s="13" t="n">
        <f aca="false">Q53</f>
        <v>791957.713381775</v>
      </c>
      <c r="C149" s="13" t="n">
        <f aca="false">Q101</f>
        <v>862017.977236276</v>
      </c>
      <c r="D149" s="13" t="n">
        <f aca="false">B149-B148</f>
        <v>-26093.9803809519</v>
      </c>
      <c r="E149" s="13" t="n">
        <f aca="false">C149-C148</f>
        <v>-21904.3526160918</v>
      </c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</row>
    <row r="150" customFormat="false" ht="13.2" hidden="false" customHeight="false" outlineLevel="0" collapsed="false">
      <c r="A150" s="17" t="n">
        <v>13</v>
      </c>
      <c r="B150" s="13" t="n">
        <f aca="false">Q54</f>
        <v>763576.068288203</v>
      </c>
      <c r="C150" s="13" t="n">
        <f aca="false">Q102</f>
        <v>837437.322004056</v>
      </c>
      <c r="D150" s="13" t="n">
        <f aca="false">B150-B149</f>
        <v>-28381.6450935722</v>
      </c>
      <c r="E150" s="13" t="n">
        <f aca="false">C150-C149</f>
        <v>-24580.6552322201</v>
      </c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</row>
    <row r="151" customFormat="false" ht="13.2" hidden="false" customHeight="false" outlineLevel="0" collapsed="false">
      <c r="A151" s="17" t="n">
        <v>14</v>
      </c>
      <c r="B151" s="13" t="n">
        <f aca="false">Q55</f>
        <v>732794.594070748</v>
      </c>
      <c r="C151" s="13" t="n">
        <f aca="false">Q103</f>
        <v>810016.161184141</v>
      </c>
      <c r="D151" s="13" t="n">
        <f aca="false">B151-B150</f>
        <v>-30781.4742174554</v>
      </c>
      <c r="E151" s="13" t="n">
        <f aca="false">C151-C150</f>
        <v>-27421.160819915</v>
      </c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</row>
    <row r="152" customFormat="false" ht="13.2" hidden="false" customHeight="false" outlineLevel="0" collapsed="false">
      <c r="A152" s="17" t="n">
        <v>15</v>
      </c>
      <c r="B152" s="13" t="n">
        <f aca="false">Q56</f>
        <v>699493.475259143</v>
      </c>
      <c r="C152" s="13" t="n">
        <f aca="false">Q104</f>
        <v>779579.833899749</v>
      </c>
      <c r="D152" s="13" t="n">
        <f aca="false">B152-B151</f>
        <v>-33301.1188116049</v>
      </c>
      <c r="E152" s="13" t="n">
        <f aca="false">C152-C151</f>
        <v>-30436.3272843913</v>
      </c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</row>
    <row r="153" customFormat="false" ht="13.2" hidden="false" customHeight="false" outlineLevel="0" collapsed="false">
      <c r="A153" s="17" t="n">
        <v>16</v>
      </c>
      <c r="B153" s="13" t="n">
        <f aca="false">Q57</f>
        <v>663544.937820903</v>
      </c>
      <c r="C153" s="13" t="n">
        <f aca="false">Q105</f>
        <v>745943.686922424</v>
      </c>
      <c r="D153" s="13" t="n">
        <f aca="false">B153-B152</f>
        <v>-35948.5374382392</v>
      </c>
      <c r="E153" s="13" t="n">
        <f aca="false">C153-C152</f>
        <v>-33636.1469773252</v>
      </c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</row>
    <row r="154" customFormat="false" ht="13.2" hidden="false" customHeight="false" outlineLevel="0" collapsed="false">
      <c r="A154" s="17" t="n">
        <v>17</v>
      </c>
      <c r="B154" s="13" t="n">
        <f aca="false">Q58</f>
        <v>624815.222868713</v>
      </c>
      <c r="C154" s="13" t="n">
        <f aca="false">Q106</f>
        <v>708909.335804492</v>
      </c>
      <c r="D154" s="13" t="n">
        <f aca="false">B154-B153</f>
        <v>-38729.7149521904</v>
      </c>
      <c r="E154" s="13" t="n">
        <f aca="false">C154-C153</f>
        <v>-37034.351117932</v>
      </c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</row>
    <row r="155" customFormat="false" ht="13.2" hidden="false" customHeight="false" outlineLevel="0" collapsed="false">
      <c r="A155" s="17" t="n">
        <v>18</v>
      </c>
      <c r="B155" s="13" t="n">
        <f aca="false">Q59</f>
        <v>583163.216000221</v>
      </c>
      <c r="C155" s="13" t="n">
        <f aca="false">Q107</f>
        <v>668263.919700313</v>
      </c>
      <c r="D155" s="13" t="n">
        <f aca="false">B155-B154</f>
        <v>-41652.0068684922</v>
      </c>
      <c r="E155" s="13" t="n">
        <f aca="false">C155-C154</f>
        <v>-40645.4161041789</v>
      </c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</row>
    <row r="156" customFormat="false" ht="13.2" hidden="false" customHeight="false" outlineLevel="0" collapsed="false">
      <c r="A156" s="17" t="n">
        <v>19</v>
      </c>
      <c r="B156" s="13" t="n">
        <f aca="false">Q60</f>
        <v>538436.731085572</v>
      </c>
      <c r="C156" s="13" t="n">
        <f aca="false">Q108</f>
        <v>623780.372572999</v>
      </c>
      <c r="D156" s="13" t="n">
        <f aca="false">B156-B155</f>
        <v>-44726.4849146486</v>
      </c>
      <c r="E156" s="13" t="n">
        <f aca="false">C156-C155</f>
        <v>-44483.5471273144</v>
      </c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</row>
    <row r="157" customFormat="false" ht="13.2" hidden="false" customHeight="false" outlineLevel="0" collapsed="false">
      <c r="A157" s="17" t="n">
        <v>20</v>
      </c>
      <c r="B157" s="13" t="n">
        <f aca="false">Q61</f>
        <v>490476.653266445</v>
      </c>
      <c r="C157" s="13" t="n">
        <f aca="false">Q109</f>
        <v>575214.535681332</v>
      </c>
      <c r="D157" s="13" t="n">
        <f aca="false">B157-B156</f>
        <v>-47960.077819127</v>
      </c>
      <c r="E157" s="13" t="n">
        <f aca="false">C157-C156</f>
        <v>-48565.8368916669</v>
      </c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</row>
    <row r="158" customFormat="false" ht="13.2" hidden="false" customHeight="false" outlineLevel="0" collapsed="false">
      <c r="A158" s="17" t="n">
        <v>21</v>
      </c>
      <c r="B158" s="13" t="n">
        <f aca="false">Q62</f>
        <v>439112.107538785</v>
      </c>
      <c r="C158" s="13" t="n">
        <f aca="false">Q110</f>
        <v>522304.245856838</v>
      </c>
      <c r="D158" s="13" t="n">
        <f aca="false">B158-B157</f>
        <v>-51364.5457276602</v>
      </c>
      <c r="E158" s="13" t="n">
        <f aca="false">C158-C157</f>
        <v>-52910.2898244944</v>
      </c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</row>
    <row r="159" customFormat="false" ht="13.2" hidden="false" customHeight="false" outlineLevel="0" collapsed="false">
      <c r="A159" s="17" t="n">
        <v>22</v>
      </c>
      <c r="B159" s="13" t="n">
        <f aca="false">Q63</f>
        <v>387288.585082949</v>
      </c>
      <c r="C159" s="13" t="n">
        <f aca="false">Q111</f>
        <v>464806.982042629</v>
      </c>
      <c r="D159" s="13" t="n">
        <f aca="false">B159-B158</f>
        <v>-51823.5224558359</v>
      </c>
      <c r="E159" s="13" t="n">
        <f aca="false">C159-C158</f>
        <v>-57497.2638142083</v>
      </c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</row>
    <row r="160" customFormat="false" ht="13.2" hidden="false" customHeight="false" outlineLevel="0" collapsed="false">
      <c r="A160" s="17" t="n">
        <v>23</v>
      </c>
      <c r="B160" s="13" t="n">
        <f aca="false">Q64</f>
        <v>331919.645083767</v>
      </c>
      <c r="C160" s="13" t="n">
        <f aca="false">Q112</f>
        <v>402225.671816364</v>
      </c>
      <c r="D160" s="13" t="n">
        <f aca="false">B160-B159</f>
        <v>-55368.9399991824</v>
      </c>
      <c r="E160" s="13" t="n">
        <f aca="false">C160-C159</f>
        <v>-62581.3102262653</v>
      </c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</row>
    <row r="161" customFormat="false" ht="13.2" hidden="false" customHeight="false" outlineLevel="0" collapsed="false">
      <c r="A161" s="17" t="n">
        <v>24</v>
      </c>
      <c r="B161" s="13" t="n">
        <f aca="false">Q65</f>
        <v>272613.848691632</v>
      </c>
      <c r="C161" s="13" t="n">
        <f aca="false">Q113</f>
        <v>333773.321924574</v>
      </c>
      <c r="D161" s="13" t="n">
        <f aca="false">B161-B160</f>
        <v>-59305.7963921352</v>
      </c>
      <c r="E161" s="13" t="n">
        <f aca="false">C161-C160</f>
        <v>-68452.3498917905</v>
      </c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</row>
    <row r="162" customFormat="false" ht="13.2" hidden="false" customHeight="false" outlineLevel="0" collapsed="false">
      <c r="A162" s="17" t="n">
        <v>25</v>
      </c>
      <c r="B162" s="13" t="n">
        <f aca="false">Q66</f>
        <v>208820.129322853</v>
      </c>
      <c r="C162" s="13" t="n">
        <f aca="false">Q114</f>
        <v>258876.321326408</v>
      </c>
      <c r="D162" s="13" t="n">
        <f aca="false">B162-B161</f>
        <v>-63793.7193687786</v>
      </c>
      <c r="E162" s="13" t="n">
        <f aca="false">C162-C161</f>
        <v>-74897.0005981656</v>
      </c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</row>
    <row r="163" customFormat="false" ht="13.2" hidden="false" customHeight="false" outlineLevel="0" collapsed="false">
      <c r="A163" s="17" t="n">
        <v>26</v>
      </c>
      <c r="B163" s="13" t="n">
        <f aca="false">Q67</f>
        <v>140049.984448843</v>
      </c>
      <c r="C163" s="13" t="n">
        <f aca="false">Q115</f>
        <v>177118.728505547</v>
      </c>
      <c r="D163" s="13" t="n">
        <f aca="false">B163-B162</f>
        <v>-68770.1448740102</v>
      </c>
      <c r="E163" s="13" t="n">
        <f aca="false">C163-C162</f>
        <v>-81757.5928208606</v>
      </c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</row>
    <row r="164" customFormat="false" ht="13.2" hidden="false" customHeight="false" outlineLevel="0" collapsed="false">
      <c r="A164" s="17" t="n">
        <v>27</v>
      </c>
      <c r="B164" s="13" t="n">
        <f aca="false">Q68</f>
        <v>66043.8806333343</v>
      </c>
      <c r="C164" s="13" t="n">
        <f aca="false">Q116</f>
        <v>88061.0774379737</v>
      </c>
      <c r="D164" s="13" t="n">
        <f aca="false">B164-B163</f>
        <v>-74006.1038155084</v>
      </c>
      <c r="E164" s="13" t="n">
        <f aca="false">C164-C163</f>
        <v>-89057.6510675737</v>
      </c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</row>
    <row r="165" customFormat="false" ht="13.2" hidden="false" customHeight="false" outlineLevel="0" collapsed="false">
      <c r="A165" s="17" t="n">
        <v>28</v>
      </c>
      <c r="B165" s="13" t="n">
        <f aca="false">Q69</f>
        <v>-13468.4688021535</v>
      </c>
      <c r="C165" s="13" t="n">
        <f aca="false">Q117</f>
        <v>-8760.86948364184</v>
      </c>
      <c r="D165" s="13" t="n">
        <f aca="false">B165-B164</f>
        <v>-79512.3494354878</v>
      </c>
      <c r="E165" s="13" t="n">
        <f aca="false">C165-C164</f>
        <v>-96821.9469216155</v>
      </c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</row>
    <row r="166" customFormat="false" ht="13.2" hidden="false" customHeight="false" outlineLevel="0" collapsed="false">
      <c r="A166" s="17" t="n">
        <v>29</v>
      </c>
      <c r="B166" s="13" t="n">
        <f aca="false">Q70</f>
        <v>-96523.5486937852</v>
      </c>
      <c r="C166" s="13" t="n">
        <f aca="false">Q118</f>
        <v>-111432.585779481</v>
      </c>
      <c r="D166" s="13" t="n">
        <f aca="false">B166-B165</f>
        <v>-83055.0798916317</v>
      </c>
      <c r="E166" s="13" t="n">
        <f aca="false">C166-C165</f>
        <v>-102671.716295839</v>
      </c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</row>
    <row r="167" customFormat="false" ht="13.2" hidden="false" customHeight="false" outlineLevel="0" collapsed="false">
      <c r="A167" s="17" t="n">
        <v>30</v>
      </c>
      <c r="B167" s="13" t="n">
        <f aca="false">Q71</f>
        <v>-182049.578640979</v>
      </c>
      <c r="C167" s="13" t="n">
        <f aca="false">Q119</f>
        <v>-218140.743462225</v>
      </c>
      <c r="D167" s="13" t="n">
        <f aca="false">B167-B166</f>
        <v>-85526.0299471943</v>
      </c>
      <c r="E167" s="13" t="n">
        <f aca="false">C167-C166</f>
        <v>-106708.157682744</v>
      </c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</row>
    <row r="168" customFormat="false" ht="13.2" hidden="false" customHeight="false" outlineLevel="0" collapsed="false">
      <c r="A168" s="17" t="n">
        <v>31</v>
      </c>
      <c r="B168" s="13" t="n">
        <f aca="false">Q72</f>
        <v>-270119.647449887</v>
      </c>
      <c r="C168" s="13" t="n">
        <f aca="false">Q120</f>
        <v>-329040.067023375</v>
      </c>
      <c r="D168" s="13" t="n">
        <f aca="false">B168-B167</f>
        <v>-88070.0688089076</v>
      </c>
      <c r="E168" s="13" t="n">
        <f aca="false">C168-C167</f>
        <v>-110899.32356115</v>
      </c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</row>
    <row r="169" customFormat="false" ht="13.2" hidden="false" customHeight="false" outlineLevel="0" collapsed="false">
      <c r="A169" s="17" t="n">
        <v>32</v>
      </c>
      <c r="B169" s="13" t="n">
        <f aca="false">Q73</f>
        <v>-360809.142269169</v>
      </c>
      <c r="C169" s="13" t="n">
        <f aca="false">Q121</f>
        <v>-444291.351517419</v>
      </c>
      <c r="D169" s="13" t="n">
        <f aca="false">B169-B168</f>
        <v>-90689.4948192822</v>
      </c>
      <c r="E169" s="13" t="n">
        <f aca="false">C169-C168</f>
        <v>-115251.284494044</v>
      </c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</row>
    <row r="170" customFormat="false" ht="13.2" hidden="false" customHeight="false" outlineLevel="0" collapsed="false">
      <c r="A170" s="17" t="n">
        <v>33</v>
      </c>
      <c r="B170" s="13" t="n">
        <f aca="false">Q74</f>
        <v>-454195.826921071</v>
      </c>
      <c r="C170" s="13" t="n">
        <f aca="false">Q122</f>
        <v>-562950.707705592</v>
      </c>
      <c r="D170" s="13" t="n">
        <f aca="false">B170-B169</f>
        <v>-93386.684651902</v>
      </c>
      <c r="E170" s="13" t="n">
        <f aca="false">C170-C169</f>
        <v>-118659.356188173</v>
      </c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</row>
    <row r="171" customFormat="false" ht="13.2" hidden="false" customHeight="false" outlineLevel="0" collapsed="false">
      <c r="A171" s="17" t="n">
        <v>34</v>
      </c>
      <c r="B171" s="13" t="n">
        <f aca="false">Q75</f>
        <v>-550359.923127812</v>
      </c>
      <c r="C171" s="13" t="n">
        <f aca="false">Q123</f>
        <v>-686297.262412942</v>
      </c>
      <c r="D171" s="13" t="n">
        <f aca="false">B171-B170</f>
        <v>-96164.0962067409</v>
      </c>
      <c r="E171" s="13" t="n">
        <f aca="false">C171-C170</f>
        <v>-123346.55470735</v>
      </c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</row>
    <row r="172" customFormat="false" ht="13.2" hidden="false" customHeight="false" outlineLevel="0" collapsed="false">
      <c r="A172" s="17" t="n">
        <v>35</v>
      </c>
      <c r="B172" s="13" t="n">
        <f aca="false">Q76</f>
        <v>-649384.19474784</v>
      </c>
      <c r="C172" s="13" t="n">
        <f aca="false">Q124</f>
        <v>-814511.506762828</v>
      </c>
      <c r="D172" s="13" t="n">
        <f aca="false">B172-B171</f>
        <v>-99024.2716200277</v>
      </c>
      <c r="E172" s="13" t="n">
        <f aca="false">C172-C171</f>
        <v>-128214.244349885</v>
      </c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</row>
    <row r="173" customFormat="false" ht="13.2" hidden="false" customHeight="false" outlineLevel="0" collapsed="false">
      <c r="A173" s="17" t="n">
        <v>36</v>
      </c>
      <c r="B173" s="13" t="n">
        <f aca="false">Q77</f>
        <v>-751354.035141261</v>
      </c>
      <c r="C173" s="13" t="n">
        <f aca="false">Q125</f>
        <v>-947781.045933545</v>
      </c>
      <c r="D173" s="13" t="n">
        <f aca="false">B173-B172</f>
        <v>-101969.840393421</v>
      </c>
      <c r="E173" s="13" t="n">
        <f aca="false">C173-C172</f>
        <v>-133269.539170717</v>
      </c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</row>
    <row r="174" customFormat="false" ht="13.2" hidden="false" customHeight="false" outlineLevel="0" collapsed="false">
      <c r="A174" s="17" t="n">
        <v>37</v>
      </c>
      <c r="B174" s="13" t="n">
        <f aca="false">Q78</f>
        <v>-856357.557788722</v>
      </c>
      <c r="C174" s="13" t="n">
        <f aca="false">Q126</f>
        <v>-1086300.88786807</v>
      </c>
      <c r="D174" s="13" t="n">
        <f aca="false">B174-B173</f>
        <v>-105003.522647461</v>
      </c>
      <c r="E174" s="13" t="n">
        <f aca="false">C174-C173</f>
        <v>-138519.841934525</v>
      </c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</row>
    <row r="175" customFormat="false" ht="13.2" hidden="false" customHeight="false" outlineLevel="0" collapsed="false">
      <c r="A175" s="17" t="n">
        <v>38</v>
      </c>
      <c r="B175" s="13" t="n">
        <f aca="false">Q79</f>
        <v>-964485.690293199</v>
      </c>
      <c r="C175" s="13" t="n">
        <f aca="false">Q127</f>
        <v>-1230273.7440739</v>
      </c>
      <c r="D175" s="13" t="n">
        <f aca="false">B175-B174</f>
        <v>-108128.132504477</v>
      </c>
      <c r="E175" s="13" t="n">
        <f aca="false">C175-C174</f>
        <v>-143972.856205828</v>
      </c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</row>
    <row r="176" customFormat="false" ht="13.2" hidden="false" customHeight="false" outlineLevel="0" collapsed="false">
      <c r="A176" s="17" t="n">
        <v>39</v>
      </c>
      <c r="B176" s="13" t="n">
        <f aca="false">Q80</f>
        <v>-1075832.27189955</v>
      </c>
      <c r="C176" s="13" t="n">
        <f aca="false">Q128</f>
        <v>-1379910.3430354</v>
      </c>
      <c r="D176" s="13" t="n">
        <f aca="false">B176-B175</f>
        <v>-111346.581606352</v>
      </c>
      <c r="E176" s="13" t="n">
        <f aca="false">C176-C175</f>
        <v>-149636.598961507</v>
      </c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</row>
    <row r="177" customFormat="false" ht="13.2" hidden="false" customHeight="false" outlineLevel="0" collapsed="false">
      <c r="A177" s="17" t="n">
        <v>40</v>
      </c>
      <c r="B177" s="13" t="n">
        <f aca="false">Q81</f>
        <v>-1190494.15467233</v>
      </c>
      <c r="C177" s="13" t="n">
        <f aca="false">Q129</f>
        <v>-1535429.75678439</v>
      </c>
      <c r="D177" s="13" t="n">
        <f aca="false">B177-B176</f>
        <v>-114661.882772781</v>
      </c>
      <c r="E177" s="13" t="n">
        <f aca="false">C177-C176</f>
        <v>-155519.413748984</v>
      </c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</row>
    <row r="178" customFormat="false" ht="13.2" hidden="false" customHeight="false" outlineLevel="0" collapsed="false">
      <c r="A178" s="17" t="n">
        <v>41</v>
      </c>
      <c r="B178" s="13" t="n">
        <f aca="false">Q82</f>
        <v>-1308571.30847823</v>
      </c>
      <c r="C178" s="13" t="n">
        <f aca="false">Q130</f>
        <v>-1697059.74119876</v>
      </c>
      <c r="D178" s="13" t="n">
        <f aca="false">B178-B177</f>
        <v>-118077.153805901</v>
      </c>
      <c r="E178" s="13" t="n">
        <f aca="false">C178-C177</f>
        <v>-161629.984414368</v>
      </c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</row>
    <row r="179" customFormat="false" ht="13.2" hidden="false" customHeight="false" outlineLevel="0" collapsed="false">
      <c r="A179" s="17" t="n">
        <v>42</v>
      </c>
      <c r="B179" s="13" t="n">
        <f aca="false">Q83</f>
        <v>-1430166.92992565</v>
      </c>
      <c r="C179" s="13" t="n">
        <f aca="false">Q131</f>
        <v>-1865037.09062476</v>
      </c>
      <c r="D179" s="13" t="n">
        <f aca="false">B179-B178</f>
        <v>-121595.621447417</v>
      </c>
      <c r="E179" s="13" t="n">
        <f aca="false">C179-C178</f>
        <v>-167977.349425999</v>
      </c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</row>
    <row r="180" customFormat="false" ht="13.2" hidden="false" customHeight="false" outlineLevel="0" collapsed="false">
      <c r="A180" s="17" t="n">
        <v>43</v>
      </c>
      <c r="B180" s="13" t="n">
        <f aca="false">Q84</f>
        <v>-1555387.55542028</v>
      </c>
      <c r="C180" s="13" t="n">
        <f aca="false">Q132</f>
        <v>-2039608.00744472</v>
      </c>
      <c r="D180" s="13" t="n">
        <f aca="false">B180-B179</f>
        <v>-125220.625494632</v>
      </c>
      <c r="E180" s="13" t="n">
        <f aca="false">C180-C179</f>
        <v>-174570.916819963</v>
      </c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</row>
    <row r="181" customFormat="false" ht="13.2" hidden="false" customHeight="false" outlineLevel="0" collapsed="false">
      <c r="A181" s="17" t="n">
        <v>44</v>
      </c>
      <c r="B181" s="13" t="n">
        <f aca="false">Q85</f>
        <v>-1684343.17850232</v>
      </c>
      <c r="C181" s="13" t="n">
        <f aca="false">Q133</f>
        <v>-2221028.4872401</v>
      </c>
      <c r="D181" s="13" t="n">
        <f aca="false">B181-B180</f>
        <v>-128955.623082038</v>
      </c>
      <c r="E181" s="13" t="n">
        <f aca="false">C181-C180</f>
        <v>-181420.479795383</v>
      </c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</row>
    <row r="182" customFormat="false" ht="13.2" hidden="false" customHeight="false" outlineLevel="0" collapsed="false">
      <c r="A182" s="17" t="n">
        <v>45</v>
      </c>
      <c r="B182" s="13" t="n">
        <f aca="false">Q86</f>
        <v>-1817147.37163776</v>
      </c>
      <c r="C182" s="13" t="n">
        <f aca="false">Q134</f>
        <v>-2409564.72022867</v>
      </c>
      <c r="D182" s="13" t="n">
        <f aca="false">B182-B181</f>
        <v>-132804.193135438</v>
      </c>
      <c r="E182" s="13" t="n">
        <f aca="false">C182-C181</f>
        <v>-188536.232988565</v>
      </c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</row>
    <row r="190" customFormat="false" ht="12.8" hidden="false" customHeight="false" outlineLevel="0" collapsed="false">
      <c r="B190" s="2" t="s">
        <v>37</v>
      </c>
      <c r="C190" s="24" t="s">
        <v>38</v>
      </c>
      <c r="D190" s="24" t="s">
        <v>39</v>
      </c>
      <c r="E190" s="24" t="s">
        <v>40</v>
      </c>
      <c r="F190" s="24" t="s">
        <v>41</v>
      </c>
    </row>
    <row r="191" customFormat="false" ht="12.8" hidden="false" customHeight="false" outlineLevel="0" collapsed="false">
      <c r="B191" s="2" t="s">
        <v>42</v>
      </c>
      <c r="C191" s="25" t="n">
        <v>9168</v>
      </c>
      <c r="D191" s="26"/>
      <c r="E191" s="26"/>
    </row>
    <row r="192" customFormat="false" ht="12.8" hidden="false" customHeight="false" outlineLevel="0" collapsed="false">
      <c r="B192" s="2" t="s">
        <v>43</v>
      </c>
      <c r="C192" s="25" t="n">
        <v>14254</v>
      </c>
      <c r="D192" s="26" t="n">
        <v>980.14</v>
      </c>
      <c r="E192" s="26" t="n">
        <v>1400</v>
      </c>
    </row>
    <row r="193" customFormat="false" ht="12.8" hidden="false" customHeight="false" outlineLevel="0" collapsed="false">
      <c r="B193" s="2" t="s">
        <v>44</v>
      </c>
      <c r="C193" s="25" t="n">
        <v>55960</v>
      </c>
      <c r="D193" s="26" t="n">
        <v>216.16</v>
      </c>
      <c r="E193" s="26" t="n">
        <v>2397</v>
      </c>
      <c r="F193" s="26" t="n">
        <v>965.58</v>
      </c>
    </row>
    <row r="194" customFormat="false" ht="12.8" hidden="false" customHeight="false" outlineLevel="0" collapsed="false">
      <c r="B194" s="2" t="s">
        <v>45</v>
      </c>
      <c r="C194" s="25" t="n">
        <v>265326</v>
      </c>
      <c r="D194" s="26"/>
      <c r="E194" s="26" t="n">
        <v>8780.9</v>
      </c>
    </row>
    <row r="195" customFormat="false" ht="12.8" hidden="false" customHeight="false" outlineLevel="0" collapsed="false">
      <c r="B195" s="2" t="s">
        <v>46</v>
      </c>
      <c r="C195" s="25"/>
      <c r="D195" s="26"/>
      <c r="E195" s="26" t="n">
        <v>16740.68</v>
      </c>
    </row>
  </sheetData>
  <mergeCells count="2">
    <mergeCell ref="B137:C137"/>
    <mergeCell ref="D137:E137"/>
  </mergeCells>
  <printOptions headings="false" gridLines="false" gridLinesSet="true" horizontalCentered="false" verticalCentered="false"/>
  <pageMargins left="0.747916666666667" right="0.747916666666667" top="0.590277777777778" bottom="0.590277777777778" header="0.511811023622047" footer="0.511811023622047"/>
  <pageSetup paperSize="9" scale="100" fitToWidth="1" fitToHeight="8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X19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43359375" defaultRowHeight="13.2" zeroHeight="false" outlineLevelRow="0" outlineLevelCol="0"/>
  <cols>
    <col collapsed="false" customWidth="true" hidden="false" outlineLevel="0" max="1" min="1" style="1" width="32.53"/>
    <col collapsed="false" customWidth="true" hidden="false" outlineLevel="0" max="2" min="2" style="2" width="12.69"/>
    <col collapsed="false" customWidth="true" hidden="false" outlineLevel="0" max="3" min="3" style="1" width="12.69"/>
    <col collapsed="false" customWidth="true" hidden="false" outlineLevel="0" max="18" min="18" style="1" width="12.42"/>
  </cols>
  <sheetData>
    <row r="1" customFormat="false" ht="13.2" hidden="false" customHeight="false" outlineLevel="0" collapsed="false">
      <c r="B1" s="3" t="s">
        <v>0</v>
      </c>
      <c r="C1" s="3" t="s">
        <v>1</v>
      </c>
    </row>
    <row r="2" customFormat="false" ht="14.65" hidden="false" customHeight="false" outlineLevel="0" collapsed="false">
      <c r="A2" s="1" t="s">
        <v>2</v>
      </c>
      <c r="B2" s="4" t="n">
        <v>999999</v>
      </c>
      <c r="C2" s="4" t="n">
        <v>999999</v>
      </c>
    </row>
    <row r="3" customFormat="false" ht="14.65" hidden="false" customHeight="false" outlineLevel="0" collapsed="false">
      <c r="A3" s="1" t="s">
        <v>3</v>
      </c>
      <c r="B3" s="5" t="n">
        <v>0.0555</v>
      </c>
      <c r="C3" s="5" t="n">
        <v>0.0444</v>
      </c>
    </row>
    <row r="4" customFormat="false" ht="4.5" hidden="false" customHeight="true" outlineLevel="0" collapsed="false">
      <c r="B4" s="6"/>
      <c r="C4" s="6"/>
    </row>
    <row r="5" customFormat="false" ht="14.65" hidden="false" customHeight="false" outlineLevel="0" collapsed="false">
      <c r="A5" s="1" t="s">
        <v>4</v>
      </c>
      <c r="B5" s="4" t="n">
        <v>3333</v>
      </c>
      <c r="C5" s="4" t="n">
        <v>2222</v>
      </c>
    </row>
    <row r="6" customFormat="false" ht="14.65" hidden="false" customHeight="false" outlineLevel="0" collapsed="false">
      <c r="A6" s="1" t="s">
        <v>5</v>
      </c>
      <c r="B6" s="7" t="n">
        <v>11</v>
      </c>
      <c r="C6" s="7" t="n">
        <v>1</v>
      </c>
    </row>
    <row r="7" customFormat="false" ht="14.65" hidden="false" customHeight="false" outlineLevel="0" collapsed="false">
      <c r="A7" s="1" t="s">
        <v>6</v>
      </c>
      <c r="B7" s="5" t="n">
        <v>0.01</v>
      </c>
      <c r="C7" s="5" t="n">
        <v>0.005</v>
      </c>
    </row>
    <row r="8" customFormat="false" ht="14.65" hidden="false" customHeight="false" outlineLevel="0" collapsed="false">
      <c r="A8" s="1" t="s">
        <v>7</v>
      </c>
      <c r="B8" s="5" t="n">
        <v>1</v>
      </c>
      <c r="C8" s="5" t="n">
        <v>1</v>
      </c>
    </row>
    <row r="9" customFormat="false" ht="4.5" hidden="false" customHeight="true" outlineLevel="0" collapsed="false">
      <c r="B9" s="6"/>
      <c r="C9" s="6"/>
    </row>
    <row r="10" customFormat="false" ht="14.65" hidden="false" customHeight="false" outlineLevel="0" collapsed="false">
      <c r="A10" s="1" t="s">
        <v>8</v>
      </c>
      <c r="B10" s="4" t="n">
        <v>4444</v>
      </c>
      <c r="C10" s="4" t="n">
        <v>1111</v>
      </c>
    </row>
    <row r="11" customFormat="false" ht="14.65" hidden="false" customHeight="false" outlineLevel="0" collapsed="false">
      <c r="A11" s="1" t="s">
        <v>5</v>
      </c>
      <c r="B11" s="7" t="n">
        <v>22</v>
      </c>
      <c r="C11" s="7" t="n">
        <v>33</v>
      </c>
    </row>
    <row r="12" customFormat="false" ht="14.65" hidden="false" customHeight="false" outlineLevel="0" collapsed="false">
      <c r="A12" s="1" t="s">
        <v>6</v>
      </c>
      <c r="B12" s="5" t="n">
        <v>0.01</v>
      </c>
      <c r="C12" s="5" t="n">
        <v>0.005</v>
      </c>
    </row>
    <row r="13" customFormat="false" ht="14.65" hidden="false" customHeight="false" outlineLevel="0" collapsed="false">
      <c r="A13" s="1" t="s">
        <v>7</v>
      </c>
      <c r="B13" s="5" t="n">
        <v>1</v>
      </c>
      <c r="C13" s="5" t="n">
        <v>1</v>
      </c>
    </row>
    <row r="14" customFormat="false" ht="4.5" hidden="false" customHeight="true" outlineLevel="0" collapsed="false">
      <c r="B14" s="6"/>
      <c r="C14" s="6"/>
    </row>
    <row r="15" customFormat="false" ht="14.65" hidden="false" customHeight="false" outlineLevel="0" collapsed="false">
      <c r="A15" s="1" t="s">
        <v>9</v>
      </c>
      <c r="B15" s="8" t="n">
        <v>1111</v>
      </c>
      <c r="C15" s="8" t="n">
        <v>777</v>
      </c>
    </row>
    <row r="16" customFormat="false" ht="14.65" hidden="false" customHeight="false" outlineLevel="0" collapsed="false">
      <c r="A16" s="1" t="s">
        <v>5</v>
      </c>
      <c r="B16" s="7" t="n">
        <v>22</v>
      </c>
      <c r="C16" s="7" t="n">
        <v>5</v>
      </c>
    </row>
    <row r="17" customFormat="false" ht="14.65" hidden="false" customHeight="false" outlineLevel="0" collapsed="false">
      <c r="A17" s="9" t="s">
        <v>6</v>
      </c>
      <c r="B17" s="5" t="n">
        <v>0</v>
      </c>
      <c r="C17" s="5" t="n">
        <v>0</v>
      </c>
    </row>
    <row r="18" customFormat="false" ht="14.65" hidden="false" customHeight="false" outlineLevel="0" collapsed="false">
      <c r="A18" s="9" t="s">
        <v>7</v>
      </c>
      <c r="B18" s="5" t="n">
        <v>1</v>
      </c>
      <c r="C18" s="5" t="n">
        <v>0.91</v>
      </c>
    </row>
    <row r="19" customFormat="false" ht="4.5" hidden="false" customHeight="true" outlineLevel="0" collapsed="false">
      <c r="B19" s="6"/>
      <c r="C19" s="6"/>
    </row>
    <row r="20" customFormat="false" ht="14.65" hidden="false" customHeight="false" outlineLevel="0" collapsed="false">
      <c r="A20" s="1" t="s">
        <v>10</v>
      </c>
      <c r="B20" s="8" t="n">
        <v>999</v>
      </c>
      <c r="C20" s="8" t="n">
        <v>2222</v>
      </c>
    </row>
    <row r="21" customFormat="false" ht="14.65" hidden="false" customHeight="false" outlineLevel="0" collapsed="false">
      <c r="A21" s="1" t="s">
        <v>5</v>
      </c>
      <c r="B21" s="7" t="n">
        <v>11</v>
      </c>
      <c r="C21" s="7" t="n">
        <v>10</v>
      </c>
    </row>
    <row r="22" customFormat="false" ht="14.65" hidden="false" customHeight="false" outlineLevel="0" collapsed="false">
      <c r="A22" s="9" t="s">
        <v>6</v>
      </c>
      <c r="B22" s="5" t="n">
        <v>0</v>
      </c>
      <c r="C22" s="5" t="n">
        <v>0</v>
      </c>
    </row>
    <row r="23" customFormat="false" ht="14.65" hidden="false" customHeight="false" outlineLevel="0" collapsed="false">
      <c r="A23" s="9" t="s">
        <v>7</v>
      </c>
      <c r="B23" s="5" t="n">
        <v>1</v>
      </c>
      <c r="C23" s="5" t="n">
        <v>0.91</v>
      </c>
    </row>
    <row r="24" customFormat="false" ht="4.5" hidden="false" customHeight="true" outlineLevel="0" collapsed="false">
      <c r="B24" s="6"/>
      <c r="C24" s="6"/>
    </row>
    <row r="25" customFormat="false" ht="14.65" hidden="false" customHeight="false" outlineLevel="0" collapsed="false">
      <c r="A25" s="1" t="s">
        <v>11</v>
      </c>
      <c r="B25" s="4" t="n">
        <v>3333</v>
      </c>
      <c r="C25" s="4" t="n">
        <v>4444</v>
      </c>
    </row>
    <row r="26" customFormat="false" ht="14.65" hidden="false" customHeight="false" outlineLevel="0" collapsed="false">
      <c r="A26" s="1" t="s">
        <v>6</v>
      </c>
      <c r="B26" s="5" t="n">
        <v>0.045</v>
      </c>
      <c r="C26" s="5" t="n">
        <v>0.05</v>
      </c>
    </row>
    <row r="27" customFormat="false" ht="4.5" hidden="false" customHeight="true" outlineLevel="0" collapsed="false">
      <c r="B27" s="6"/>
      <c r="C27" s="6"/>
    </row>
    <row r="28" customFormat="false" ht="12.8" hidden="false" customHeight="false" outlineLevel="0" collapsed="false">
      <c r="A28" s="1" t="s">
        <v>12</v>
      </c>
      <c r="B28" s="5" t="n">
        <f aca="false">14.6%+0.7%+3.05%</f>
        <v>0.1835</v>
      </c>
      <c r="C28" s="5" t="n">
        <v>0</v>
      </c>
      <c r="D28" s="6"/>
      <c r="E28" s="6"/>
      <c r="F28" s="6"/>
      <c r="G28" s="6"/>
    </row>
    <row r="29" customFormat="false" ht="14.65" hidden="false" customHeight="false" outlineLevel="0" collapsed="false">
      <c r="A29" s="1" t="s">
        <v>6</v>
      </c>
      <c r="B29" s="5" t="n">
        <v>0.01</v>
      </c>
      <c r="C29" s="5" t="n">
        <v>0</v>
      </c>
    </row>
    <row r="30" customFormat="false" ht="14.65" hidden="false" customHeight="false" outlineLevel="0" collapsed="false">
      <c r="A30" s="1" t="s">
        <v>13</v>
      </c>
      <c r="B30" s="4" t="n">
        <v>4687.5</v>
      </c>
      <c r="C30" s="4" t="n">
        <v>4687.5</v>
      </c>
    </row>
    <row r="31" customFormat="false" ht="14.65" hidden="false" customHeight="false" outlineLevel="0" collapsed="false">
      <c r="A31" s="1" t="s">
        <v>6</v>
      </c>
      <c r="B31" s="5" t="n">
        <v>0.01</v>
      </c>
      <c r="C31" s="5" t="n">
        <v>0.01</v>
      </c>
    </row>
    <row r="32" customFormat="false" ht="4.5" hidden="false" customHeight="true" outlineLevel="0" collapsed="false">
      <c r="B32" s="6"/>
      <c r="C32" s="6"/>
    </row>
    <row r="33" customFormat="false" ht="14.65" hidden="false" customHeight="false" outlineLevel="0" collapsed="false">
      <c r="A33" s="9" t="s">
        <v>14</v>
      </c>
      <c r="B33" s="5" t="n">
        <v>0.09</v>
      </c>
      <c r="C33" s="5" t="n">
        <v>0</v>
      </c>
    </row>
    <row r="34" customFormat="false" ht="14.65" hidden="false" customHeight="false" outlineLevel="0" collapsed="false">
      <c r="A34" s="9" t="s">
        <v>15</v>
      </c>
      <c r="B34" s="7" t="n">
        <v>1</v>
      </c>
      <c r="C34" s="7" t="n">
        <v>1</v>
      </c>
    </row>
    <row r="35" customFormat="false" ht="14.65" hidden="false" customHeight="false" outlineLevel="0" collapsed="false">
      <c r="B35" s="6"/>
      <c r="C35" s="6"/>
    </row>
    <row r="36" customFormat="false" ht="14.65" hidden="false" customHeight="false" outlineLevel="0" collapsed="false">
      <c r="A36" s="10" t="s">
        <v>16</v>
      </c>
      <c r="B36" s="11" t="n">
        <v>3333</v>
      </c>
      <c r="C36" s="11" t="n">
        <v>2888</v>
      </c>
      <c r="D36" s="12" t="n">
        <f aca="false">(B36+C36)/2</f>
        <v>3110.5</v>
      </c>
      <c r="E36" s="12"/>
      <c r="F36" s="12"/>
      <c r="G36" s="12"/>
    </row>
    <row r="37" customFormat="false" ht="14.65" hidden="false" customHeight="false" outlineLevel="0" collapsed="false">
      <c r="A37" s="1" t="s">
        <v>17</v>
      </c>
      <c r="B37" s="5" t="n">
        <v>0.025</v>
      </c>
      <c r="C37" s="5" t="n">
        <v>0.035</v>
      </c>
    </row>
    <row r="38" customFormat="false" ht="13.2" hidden="false" customHeight="false" outlineLevel="0" collapsed="false">
      <c r="B38" s="6"/>
      <c r="C38" s="6"/>
    </row>
    <row r="39" customFormat="false" ht="13.2" hidden="false" customHeight="false" outlineLevel="0" collapsed="false">
      <c r="B39" s="6"/>
      <c r="C39" s="6"/>
      <c r="D39" s="13"/>
      <c r="E39" s="14"/>
    </row>
    <row r="40" customFormat="false" ht="13.2" hidden="false" customHeight="false" outlineLevel="0" collapsed="false">
      <c r="A40" s="2"/>
      <c r="B40" s="22"/>
      <c r="C40" s="22"/>
      <c r="D40" s="22"/>
      <c r="E40" s="22"/>
      <c r="F40" s="22"/>
      <c r="G40" s="22"/>
    </row>
    <row r="41" customFormat="false" ht="13.2" hidden="false" customHeight="false" outlineLevel="0" collapsed="false">
      <c r="A41" s="10" t="s">
        <v>18</v>
      </c>
      <c r="B41" s="16" t="s">
        <v>19</v>
      </c>
      <c r="C41" s="16" t="s">
        <v>20</v>
      </c>
      <c r="D41" s="16" t="s">
        <v>21</v>
      </c>
      <c r="E41" s="16" t="s">
        <v>22</v>
      </c>
      <c r="F41" s="16" t="s">
        <v>23</v>
      </c>
      <c r="G41" s="16" t="s">
        <v>24</v>
      </c>
      <c r="H41" s="16" t="s">
        <v>25</v>
      </c>
      <c r="I41" s="16" t="s">
        <v>26</v>
      </c>
      <c r="J41" s="16" t="s">
        <v>27</v>
      </c>
      <c r="K41" s="16" t="s">
        <v>28</v>
      </c>
      <c r="L41" s="16" t="s">
        <v>29</v>
      </c>
      <c r="M41" s="16" t="s">
        <v>30</v>
      </c>
      <c r="N41" s="16" t="s">
        <v>31</v>
      </c>
      <c r="O41" s="16" t="s">
        <v>32</v>
      </c>
      <c r="P41" s="16" t="s">
        <v>33</v>
      </c>
      <c r="Q41" s="16" t="s">
        <v>34</v>
      </c>
      <c r="R41" s="16"/>
      <c r="S41" s="16"/>
    </row>
    <row r="42" customFormat="false" ht="12.8" hidden="false" customHeight="false" outlineLevel="0" collapsed="false">
      <c r="A42" s="17" t="n">
        <v>1</v>
      </c>
      <c r="B42" s="13" t="n">
        <f aca="false">$B$2</f>
        <v>999999</v>
      </c>
      <c r="C42" s="13" t="n">
        <f aca="false">IF((B42-(P42/2))*$B$3&gt;0,(B42-(P42/2))*$B$3,0)</f>
        <v>54390.0555</v>
      </c>
      <c r="D42" s="13" t="n">
        <f aca="false">IF($A42&gt;=B6,B5,0)</f>
        <v>0</v>
      </c>
      <c r="E42" s="13" t="n">
        <f aca="false">IF($A42&gt;=B11,B10,0)</f>
        <v>0</v>
      </c>
      <c r="F42" s="13" t="n">
        <f aca="false">IF($A42&gt;=B16,B15,0)</f>
        <v>0</v>
      </c>
      <c r="G42" s="13" t="n">
        <f aca="false">IF($A42&gt;=B21,B20,0)</f>
        <v>0</v>
      </c>
      <c r="H42" s="13" t="n">
        <f aca="false">$B$25</f>
        <v>3333</v>
      </c>
      <c r="I42" s="13" t="n">
        <f aca="false">MIN(((C42+D42+E42+F42+G42)*$B$28),($B$30*$B$28)*12*$B$34)</f>
        <v>9980.57518425</v>
      </c>
      <c r="J42" s="18" t="n">
        <f aca="false">MAX((MAX((C42-(801*$B$34)),0))+(D42*$B$8)+(E42*$B$13)+(F42*$B$18)+(G42*$B$23)-H42-I42,0)</f>
        <v>40275.48031575</v>
      </c>
      <c r="K42" s="23" t="n">
        <f aca="false">IF($B$34=1,MAX(ROUNDDOWN(IF($J42&lt;=$C$192,(((($J42-$C$191)/10000)*$D$192)+$E$192)*(($J42-$C$191)/10000),IF($J42&lt;=$C$193,(((($J42-$C$192)/10000)*$D$193)+$E$193)*(($J42-$C$192)/10000)+$F$193,IF($J42&lt;=$C$194,$J42*0.42-$E$194,$J42*0.45-$E$195))),0),0),0)</f>
        <v>8548</v>
      </c>
      <c r="L42" s="23" t="n">
        <f aca="false">IF($B$34=2,MAX(ROUNDDOWN(IF(($J42/2)&lt;=$C$192,((((($J42/2)-$C$191)/10000)*$D$192)+$E$192)*((($J42/2)-$C$191)/10000),IF(($J42/2)&lt;=$C$193,((((($J42/2)-$C$192)/10000)*$D$193)+$E$193)*((($J42/2)-$C$192)/10000)+$F$193,IF(($J42/2)&lt;=$C$194,($J42/2)*0.42-$E$194,($J42/2)*0.45-$E$195))),0),0),0)*$B$34</f>
        <v>0</v>
      </c>
      <c r="M42" s="13" t="n">
        <f aca="false">K42+L42</f>
        <v>8548</v>
      </c>
      <c r="N42" s="13" t="n">
        <f aca="false">IF($B$34=2,IF(M42&gt;1944,M42*0.055,0),IF(M42&gt;972,M42*0.055,0))</f>
        <v>470.14</v>
      </c>
      <c r="O42" s="13" t="n">
        <f aca="false">M42*$B$33</f>
        <v>769.32</v>
      </c>
      <c r="P42" s="13" t="n">
        <f aca="false">B36*12</f>
        <v>39996</v>
      </c>
      <c r="Q42" s="13" t="n">
        <f aca="false">B42+C42+D42+E42+F42+G42-H42-I42-M42-N42-O42-P42</f>
        <v>991292.02031575</v>
      </c>
      <c r="R42" s="16"/>
      <c r="S42" s="16"/>
      <c r="T42" s="13"/>
      <c r="U42" s="13"/>
      <c r="V42" s="13"/>
      <c r="W42" s="13"/>
    </row>
    <row r="43" customFormat="false" ht="12.8" hidden="false" customHeight="false" outlineLevel="0" collapsed="false">
      <c r="A43" s="17" t="n">
        <v>2</v>
      </c>
      <c r="B43" s="13" t="n">
        <f aca="false">Q42</f>
        <v>991292.02031575</v>
      </c>
      <c r="C43" s="13" t="n">
        <f aca="false">IF((B43-(P43/2))*$B$3&gt;0,(B43-(P43/2))*$B$3,0)</f>
        <v>53879.0709025241</v>
      </c>
      <c r="D43" s="13" t="n">
        <f aca="false">IF(D42&gt;0,D42*(1+$B$7),IF(A43=$B$6,$B$5,0))</f>
        <v>0</v>
      </c>
      <c r="E43" s="13" t="n">
        <f aca="false">IF(E42&gt;0,E42*(1+$B$12),IF(A43=$B$11,$B$10,0))</f>
        <v>0</v>
      </c>
      <c r="F43" s="13" t="n">
        <f aca="false">IF(F42&gt;0,F42*(1+$B$17),IF(A43=$B$16,$B$15,0))</f>
        <v>0</v>
      </c>
      <c r="G43" s="13" t="n">
        <f aca="false">IF(G42&gt;0,G42*(1+$B$22),IF(A43=$B$21,$B$20,0))</f>
        <v>0</v>
      </c>
      <c r="H43" s="13" t="n">
        <f aca="false">H42*(1+$B$26)</f>
        <v>3482.985</v>
      </c>
      <c r="I43" s="13" t="n">
        <f aca="false">MIN(((C43+D43+E43+F43+G43)*$B$28*POWER((1+$B$29),A42)),($B$30*$B$28)*12*$B$34*POWER((1+$B$31),A42))</f>
        <v>9985.67760571931</v>
      </c>
      <c r="J43" s="18" t="n">
        <f aca="false">MAX((MAX((C43-(801*$B$34)),0))+(D43*$B$8)+(E43*$B$13)+(F43*$B$18)+(G43*$B$23)-H43-I43-O42,0)</f>
        <v>38840.0882968048</v>
      </c>
      <c r="K43" s="23" t="n">
        <f aca="false">IF($B$34=1,MAX(ROUNDDOWN(IF($J43&lt;=$C$192,(((($J43-$C$191)/10000)*$D$192)+$E$192)*(($J43-$C$191)/10000),IF($J43&lt;=$C$193,(((($J43-$C$192)/10000)*$D$193)+$E$193)*(($J43-$C$192)/10000)+$F$193,IF($J43&lt;=$C$194,$J43*0.42-$E$194,$J43*0.45-$E$195))),0),0),0)</f>
        <v>8052</v>
      </c>
      <c r="L43" s="23" t="n">
        <f aca="false">IF($B$34=2,MAX(ROUNDDOWN(IF(($J43/2)&lt;=$C$192,((((($J43/2)-$C$191)/10000)*$D$192)+$E$192)*((($J43/2)-$C$191)/10000),IF(($J43/2)&lt;=$C$193,((((($J43/2)-$C$192)/10000)*$D$193)+$E$193)*((($J43/2)-$C$192)/10000)+$F$193,IF(($J43/2)&lt;=$C$194,($J43/2)*0.42-$E$194,($J43/2)*0.45-$E$195))),0),0),0)*$B$34</f>
        <v>0</v>
      </c>
      <c r="M43" s="13" t="n">
        <f aca="false">K43+L43</f>
        <v>8052</v>
      </c>
      <c r="N43" s="13" t="n">
        <f aca="false">IF($B$34=2,IF(M43&gt;1944,M43*0.055,0),IF(M43&gt;972,M43*0.055,0))</f>
        <v>442.86</v>
      </c>
      <c r="O43" s="13" t="n">
        <f aca="false">M43*$B$33</f>
        <v>724.68</v>
      </c>
      <c r="P43" s="13" t="n">
        <f aca="false">P42*(1+$B$37)</f>
        <v>40995.9</v>
      </c>
      <c r="Q43" s="13" t="n">
        <f aca="false">B43+C43+D43+E43+F43+G43-H43-I43-M43-N43-O43-P43</f>
        <v>981486.988612555</v>
      </c>
      <c r="R43" s="16"/>
      <c r="S43" s="16"/>
      <c r="T43" s="13"/>
      <c r="U43" s="13"/>
      <c r="V43" s="13"/>
      <c r="W43" s="13"/>
    </row>
    <row r="44" customFormat="false" ht="12.8" hidden="false" customHeight="false" outlineLevel="0" collapsed="false">
      <c r="A44" s="17" t="n">
        <v>3</v>
      </c>
      <c r="B44" s="13" t="n">
        <f aca="false">Q43</f>
        <v>981486.988612555</v>
      </c>
      <c r="C44" s="13" t="n">
        <f aca="false">IF((B44-(P44/2))*$B$3&gt;0,(B44-(P44/2))*$B$3,0)</f>
        <v>53306.4507373718</v>
      </c>
      <c r="D44" s="13" t="n">
        <f aca="false">IF(D43&gt;0,D43*(1+$B$7),IF(A44=$B$6,$B$5,0))</f>
        <v>0</v>
      </c>
      <c r="E44" s="13" t="n">
        <f aca="false">IF(E43&gt;0,E43*(1+$B$12),IF(A44=$B$11,$B$10,0))</f>
        <v>0</v>
      </c>
      <c r="F44" s="13" t="n">
        <f aca="false">IF(F43&gt;0,F43*(1+$B$17),IF(A44=$B$16,$B$15,0))</f>
        <v>0</v>
      </c>
      <c r="G44" s="13" t="n">
        <f aca="false">IF(G43&gt;0,G43*(1+$B$22),IF(A44=$B$21,$B$20,0))</f>
        <v>0</v>
      </c>
      <c r="H44" s="13" t="n">
        <f aca="false">H43*(1+$B$26)</f>
        <v>3639.719325</v>
      </c>
      <c r="I44" s="13" t="n">
        <f aca="false">MIN(((C44+D44+E44+F44+G44)*$B$28*POWER((1+$B$29),A43)),($B$30*$B$28)*12*$B$34*POWER((1+$B$31),A43))</f>
        <v>9978.34655788491</v>
      </c>
      <c r="J44" s="18" t="n">
        <f aca="false">MAX((MAX((C44-(801*$B$34)),0))+(D44*$B$8)+(E44*$B$13)+(F44*$B$18)+(G44*$B$23)-H44-I44-O43,0)</f>
        <v>38162.7048544869</v>
      </c>
      <c r="K44" s="23" t="n">
        <f aca="false">IF($B$34=1,MAX(ROUNDDOWN(IF($J44&lt;=$C$192,(((($J44-$C$191)/10000)*$D$192)+$E$192)*(($J44-$C$191)/10000),IF($J44&lt;=$C$193,(((($J44-$C$192)/10000)*$D$193)+$E$193)*(($J44-$C$192)/10000)+$F$193,IF($J44&lt;=$C$194,$J44*0.42-$E$194,$J44*0.45-$E$195))),0),0),0)</f>
        <v>7821</v>
      </c>
      <c r="L44" s="23" t="n">
        <f aca="false">IF($B$34=2,MAX(ROUNDDOWN(IF(($J44/2)&lt;=$C$192,((((($J44/2)-$C$191)/10000)*$D$192)+$E$192)*((($J44/2)-$C$191)/10000),IF(($J44/2)&lt;=$C$193,((((($J44/2)-$C$192)/10000)*$D$193)+$E$193)*((($J44/2)-$C$192)/10000)+$F$193,IF(($J44/2)&lt;=$C$194,($J44/2)*0.42-$E$194,($J44/2)*0.45-$E$195))),0),0),0)*$B$34</f>
        <v>0</v>
      </c>
      <c r="M44" s="13" t="n">
        <f aca="false">K44+L44</f>
        <v>7821</v>
      </c>
      <c r="N44" s="13" t="n">
        <f aca="false">IF($B$34=2,IF(M44&gt;1944,M44*0.055,0),IF(M44&gt;972,M44*0.055,0))</f>
        <v>430.155</v>
      </c>
      <c r="O44" s="13" t="n">
        <f aca="false">M44*$B$33</f>
        <v>703.89</v>
      </c>
      <c r="P44" s="13" t="n">
        <f aca="false">P43*(1+$B$37)</f>
        <v>42020.7975</v>
      </c>
      <c r="Q44" s="13" t="n">
        <f aca="false">B44+C44+D44+E44+F44+G44-H44-I44-M44-N44-O44-P44</f>
        <v>970199.530967042</v>
      </c>
      <c r="R44" s="16"/>
      <c r="S44" s="16"/>
      <c r="T44" s="13"/>
      <c r="U44" s="13"/>
      <c r="V44" s="13"/>
      <c r="W44" s="13"/>
    </row>
    <row r="45" customFormat="false" ht="12.8" hidden="false" customHeight="false" outlineLevel="0" collapsed="false">
      <c r="A45" s="17" t="n">
        <v>4</v>
      </c>
      <c r="B45" s="13" t="n">
        <f aca="false">Q44</f>
        <v>970199.530967042</v>
      </c>
      <c r="C45" s="13" t="n">
        <f aca="false">IF((B45-(P45/2))*$B$3&gt;0,(B45-(P45/2))*$B$3,0)</f>
        <v>52650.8449097802</v>
      </c>
      <c r="D45" s="13" t="n">
        <f aca="false">IF(D44&gt;0,D44*(1+$B$7),IF(A45=$B$6,$B$5,0))</f>
        <v>0</v>
      </c>
      <c r="E45" s="13" t="n">
        <f aca="false">IF(E44&gt;0,E44*(1+$B$12),IF(A45=$B$11,$B$10,0))</f>
        <v>0</v>
      </c>
      <c r="F45" s="13" t="n">
        <f aca="false">IF(F44&gt;0,F44*(1+$B$17),IF(A45=$B$16,$B$15,0))</f>
        <v>0</v>
      </c>
      <c r="G45" s="13" t="n">
        <f aca="false">IF(G44&gt;0,G44*(1+$B$22),IF(A45=$B$21,$B$20,0))</f>
        <v>0</v>
      </c>
      <c r="H45" s="13" t="n">
        <f aca="false">H44*(1+$B$26)</f>
        <v>3803.506694625</v>
      </c>
      <c r="I45" s="13" t="n">
        <f aca="false">MIN(((C45+D45+E45+F45+G45)*$B$28*POWER((1+$B$29),A44)),($B$30*$B$28)*12*$B$34*POWER((1+$B$31),A44))</f>
        <v>9954.18103261533</v>
      </c>
      <c r="J45" s="18" t="n">
        <f aca="false">MAX((MAX((C45-(801*$B$34)),0))+(D45*$B$8)+(E45*$B$13)+(F45*$B$18)+(G45*$B$23)-H45-I45-O44,0)</f>
        <v>37388.2671825399</v>
      </c>
      <c r="K45" s="23" t="n">
        <f aca="false">IF($B$34=1,MAX(ROUNDDOWN(IF($J45&lt;=$C$192,(((($J45-$C$191)/10000)*$D$192)+$E$192)*(($J45-$C$191)/10000),IF($J45&lt;=$C$193,(((($J45-$C$192)/10000)*$D$193)+$E$193)*(($J45-$C$192)/10000)+$F$193,IF($J45&lt;=$C$194,$J45*0.42-$E$194,$J45*0.45-$E$195))),0),0),0)</f>
        <v>7559</v>
      </c>
      <c r="L45" s="23" t="n">
        <f aca="false">IF($B$34=2,MAX(ROUNDDOWN(IF(($J45/2)&lt;=$C$192,((((($J45/2)-$C$191)/10000)*$D$192)+$E$192)*((($J45/2)-$C$191)/10000),IF(($J45/2)&lt;=$C$193,((((($J45/2)-$C$192)/10000)*$D$193)+$E$193)*((($J45/2)-$C$192)/10000)+$F$193,IF(($J45/2)&lt;=$C$194,($J45/2)*0.42-$E$194,($J45/2)*0.45-$E$195))),0),0),0)*$B$34</f>
        <v>0</v>
      </c>
      <c r="M45" s="13" t="n">
        <f aca="false">K45+L45</f>
        <v>7559</v>
      </c>
      <c r="N45" s="13" t="n">
        <f aca="false">IF($B$34=2,IF(M45&gt;1944,M45*0.055,0),IF(M45&gt;972,M45*0.055,0))</f>
        <v>415.745</v>
      </c>
      <c r="O45" s="13" t="n">
        <f aca="false">M45*$B$33</f>
        <v>680.31</v>
      </c>
      <c r="P45" s="13" t="n">
        <f aca="false">P44*(1+$B$37)</f>
        <v>43071.3174375</v>
      </c>
      <c r="Q45" s="13" t="n">
        <f aca="false">B45+C45+D45+E45+F45+G45-H45-I45-M45-N45-O45-P45</f>
        <v>957366.315712082</v>
      </c>
      <c r="R45" s="16"/>
      <c r="S45" s="16"/>
      <c r="T45" s="13"/>
      <c r="U45" s="13"/>
      <c r="V45" s="13"/>
      <c r="W45" s="13"/>
    </row>
    <row r="46" customFormat="false" ht="12.8" hidden="false" customHeight="false" outlineLevel="0" collapsed="false">
      <c r="A46" s="17" t="n">
        <v>5</v>
      </c>
      <c r="B46" s="13" t="n">
        <f aca="false">Q45</f>
        <v>957366.315712082</v>
      </c>
      <c r="C46" s="13" t="n">
        <f aca="false">IF((B46-(P46/2))*$B$3&gt;0,(B46-(P46/2))*$B$3,0)</f>
        <v>51908.7207366576</v>
      </c>
      <c r="D46" s="13" t="n">
        <f aca="false">IF(D45&gt;0,D45*(1+$B$7),IF(A46=$B$6,$B$5,0))</f>
        <v>0</v>
      </c>
      <c r="E46" s="13" t="n">
        <f aca="false">IF(E45&gt;0,E45*(1+$B$12),IF(A46=$B$11,$B$10,0))</f>
        <v>0</v>
      </c>
      <c r="F46" s="13" t="n">
        <f aca="false">IF(F45&gt;0,F45*(1+$B$17),IF(A46=$B$16,$B$15,0))</f>
        <v>0</v>
      </c>
      <c r="G46" s="13" t="n">
        <f aca="false">IF(G45&gt;0,G45*(1+$B$22),IF(A46=$B$21,$B$20,0))</f>
        <v>0</v>
      </c>
      <c r="H46" s="13" t="n">
        <f aca="false">H45*(1+$B$26)</f>
        <v>3974.66449588312</v>
      </c>
      <c r="I46" s="13" t="n">
        <f aca="false">MIN(((C46+D46+E46+F46+G46)*$B$28*POWER((1+$B$29),A45)),($B$30*$B$28)*12*$B$34*POWER((1+$B$31),A45))</f>
        <v>9912.01361179037</v>
      </c>
      <c r="J46" s="18" t="n">
        <f aca="false">MAX((MAX((C46-(801*$B$34)),0))+(D46*$B$8)+(E46*$B$13)+(F46*$B$18)+(G46*$B$23)-H46-I46-O45,0)</f>
        <v>36540.7326289841</v>
      </c>
      <c r="K46" s="23" t="n">
        <f aca="false">IF($B$34=1,MAX(ROUNDDOWN(IF($J46&lt;=$C$192,(((($J46-$C$191)/10000)*$D$192)+$E$192)*(($J46-$C$191)/10000),IF($J46&lt;=$C$193,(((($J46-$C$192)/10000)*$D$193)+$E$193)*(($J46-$C$192)/10000)+$F$193,IF($J46&lt;=$C$194,$J46*0.42-$E$194,$J46*0.45-$E$195))),0),0),0)</f>
        <v>7275</v>
      </c>
      <c r="L46" s="23" t="n">
        <f aca="false">IF($B$34=2,MAX(ROUNDDOWN(IF(($J46/2)&lt;=$C$192,((((($J46/2)-$C$191)/10000)*$D$192)+$E$192)*((($J46/2)-$C$191)/10000),IF(($J46/2)&lt;=$C$193,((((($J46/2)-$C$192)/10000)*$D$193)+$E$193)*((($J46/2)-$C$192)/10000)+$F$193,IF(($J46/2)&lt;=$C$194,($J46/2)*0.42-$E$194,($J46/2)*0.45-$E$195))),0),0),0)*$B$34</f>
        <v>0</v>
      </c>
      <c r="M46" s="13" t="n">
        <f aca="false">K46+L46</f>
        <v>7275</v>
      </c>
      <c r="N46" s="13" t="n">
        <f aca="false">IF($B$34=2,IF(M46&gt;1944,M46*0.055,0),IF(M46&gt;972,M46*0.055,0))</f>
        <v>400.125</v>
      </c>
      <c r="O46" s="13" t="n">
        <f aca="false">M46*$B$33</f>
        <v>654.75</v>
      </c>
      <c r="P46" s="13" t="n">
        <f aca="false">P45*(1+$B$37)</f>
        <v>44148.1003734375</v>
      </c>
      <c r="Q46" s="13" t="n">
        <f aca="false">B46+C46+D46+E46+F46+G46-H46-I46-M46-N46-O46-P46</f>
        <v>942910.382967628</v>
      </c>
      <c r="R46" s="16"/>
      <c r="S46" s="16"/>
      <c r="T46" s="13"/>
      <c r="U46" s="13"/>
      <c r="V46" s="13"/>
      <c r="W46" s="13"/>
    </row>
    <row r="47" customFormat="false" ht="12.8" hidden="false" customHeight="false" outlineLevel="0" collapsed="false">
      <c r="A47" s="17" t="n">
        <v>6</v>
      </c>
      <c r="B47" s="13" t="n">
        <f aca="false">Q46</f>
        <v>942910.382967628</v>
      </c>
      <c r="C47" s="13" t="n">
        <f aca="false">IF((B47-(P47/2))*$B$3&gt;0,(B47-(P47/2))*$B$3,0)</f>
        <v>51075.7887247064</v>
      </c>
      <c r="D47" s="13" t="n">
        <f aca="false">IF(D46&gt;0,D46*(1+$B$7),IF(A47=$B$6,$B$5,0))</f>
        <v>0</v>
      </c>
      <c r="E47" s="13" t="n">
        <f aca="false">IF(E46&gt;0,E46*(1+$B$12),IF(A47=$B$11,$B$10,0))</f>
        <v>0</v>
      </c>
      <c r="F47" s="13" t="n">
        <f aca="false">IF(F46&gt;0,F46*(1+$B$17),IF(A47=$B$16,$B$15,0))</f>
        <v>0</v>
      </c>
      <c r="G47" s="13" t="n">
        <f aca="false">IF(G46&gt;0,G46*(1+$B$22),IF(A47=$B$21,$B$20,0))</f>
        <v>0</v>
      </c>
      <c r="H47" s="13" t="n">
        <f aca="false">H46*(1+$B$26)</f>
        <v>4153.52439819787</v>
      </c>
      <c r="I47" s="13" t="n">
        <f aca="false">MIN(((C47+D47+E47+F47+G47)*$B$28*POWER((1+$B$29),A46)),($B$30*$B$28)*12*$B$34*POWER((1+$B$31),A46))</f>
        <v>9850.4941933937</v>
      </c>
      <c r="J47" s="18" t="n">
        <f aca="false">MAX((MAX((C47-(801*$B$34)),0))+(D47*$B$8)+(E47*$B$13)+(F47*$B$18)+(G47*$B$23)-H47-I47-O46,0)</f>
        <v>35616.0201331148</v>
      </c>
      <c r="K47" s="23" t="n">
        <f aca="false">IF($B$34=1,MAX(ROUNDDOWN(IF($J47&lt;=$C$192,(((($J47-$C$191)/10000)*$D$192)+$E$192)*(($J47-$C$191)/10000),IF($J47&lt;=$C$193,(((($J47-$C$192)/10000)*$D$193)+$E$193)*(($J47-$C$192)/10000)+$F$193,IF($J47&lt;=$C$194,$J47*0.42-$E$194,$J47*0.45-$E$195))),0),0),0)</f>
        <v>6969</v>
      </c>
      <c r="L47" s="23" t="n">
        <f aca="false">IF($B$34=2,MAX(ROUNDDOWN(IF(($J47/2)&lt;=$C$192,((((($J47/2)-$C$191)/10000)*$D$192)+$E$192)*((($J47/2)-$C$191)/10000),IF(($J47/2)&lt;=$C$193,((((($J47/2)-$C$192)/10000)*$D$193)+$E$193)*((($J47/2)-$C$192)/10000)+$F$193,IF(($J47/2)&lt;=$C$194,($J47/2)*0.42-$E$194,($J47/2)*0.45-$E$195))),0),0),0)*$B$34</f>
        <v>0</v>
      </c>
      <c r="M47" s="13" t="n">
        <f aca="false">K47+L47</f>
        <v>6969</v>
      </c>
      <c r="N47" s="13" t="n">
        <f aca="false">IF($B$34=2,IF(M47&gt;1944,M47*0.055,0),IF(M47&gt;972,M47*0.055,0))</f>
        <v>383.295</v>
      </c>
      <c r="O47" s="13" t="n">
        <f aca="false">M47*$B$33</f>
        <v>627.21</v>
      </c>
      <c r="P47" s="13" t="n">
        <f aca="false">P46*(1+$B$37)</f>
        <v>45251.8028827734</v>
      </c>
      <c r="Q47" s="13" t="n">
        <f aca="false">B47+C47+D47+E47+F47+G47-H47-I47-M47-N47-O47-P47</f>
        <v>926750.845217969</v>
      </c>
      <c r="R47" s="16"/>
      <c r="S47" s="16"/>
      <c r="T47" s="13"/>
      <c r="U47" s="13"/>
      <c r="V47" s="13"/>
      <c r="W47" s="13"/>
    </row>
    <row r="48" customFormat="false" ht="12.8" hidden="false" customHeight="false" outlineLevel="0" collapsed="false">
      <c r="A48" s="17" t="n">
        <v>7</v>
      </c>
      <c r="B48" s="13" t="n">
        <f aca="false">Q47</f>
        <v>926750.845217969</v>
      </c>
      <c r="C48" s="13" t="n">
        <f aca="false">IF((B48-(P48/2))*$B$3&gt;0,(B48-(P48/2))*$B$3,0)</f>
        <v>50147.5409413504</v>
      </c>
      <c r="D48" s="13" t="n">
        <f aca="false">IF(D47&gt;0,D47*(1+$B$7),IF(A48=$B$6,$B$5,0))</f>
        <v>0</v>
      </c>
      <c r="E48" s="13" t="n">
        <f aca="false">IF(E47&gt;0,E47*(1+$B$12),IF(A48=$B$11,$B$10,0))</f>
        <v>0</v>
      </c>
      <c r="F48" s="13" t="n">
        <f aca="false">IF(F47&gt;0,F47*(1+$B$17),IF(A48=$B$16,$B$15,0))</f>
        <v>0</v>
      </c>
      <c r="G48" s="13" t="n">
        <f aca="false">IF(G47&gt;0,G47*(1+$B$22),IF(A48=$B$21,$B$20,0))</f>
        <v>0</v>
      </c>
      <c r="H48" s="13" t="n">
        <f aca="false">H47*(1+$B$26)</f>
        <v>4340.43299611677</v>
      </c>
      <c r="I48" s="13" t="n">
        <f aca="false">MIN(((C48+D48+E48+F48+G48)*$B$28*POWER((1+$B$29),A47)),($B$30*$B$28)*12*$B$34*POWER((1+$B$31),A47))</f>
        <v>9768.18672646294</v>
      </c>
      <c r="J48" s="18" t="n">
        <f aca="false">MAX((MAX((C48-(801*$B$34)),0))+(D48*$B$8)+(E48*$B$13)+(F48*$B$18)+(G48*$B$23)-H48-I48-O47,0)</f>
        <v>34610.7112187707</v>
      </c>
      <c r="K48" s="23" t="n">
        <f aca="false">IF($B$34=1,MAX(ROUNDDOWN(IF($J48&lt;=$C$192,(((($J48-$C$191)/10000)*$D$192)+$E$192)*(($J48-$C$191)/10000),IF($J48&lt;=$C$193,(((($J48-$C$192)/10000)*$D$193)+$E$193)*(($J48-$C$192)/10000)+$F$193,IF($J48&lt;=$C$194,$J48*0.42-$E$194,$J48*0.45-$E$195))),0),0),0)</f>
        <v>6640</v>
      </c>
      <c r="L48" s="23" t="n">
        <f aca="false">IF($B$34=2,MAX(ROUNDDOWN(IF(($J48/2)&lt;=$C$192,((((($J48/2)-$C$191)/10000)*$D$192)+$E$192)*((($J48/2)-$C$191)/10000),IF(($J48/2)&lt;=$C$193,((((($J48/2)-$C$192)/10000)*$D$193)+$E$193)*((($J48/2)-$C$192)/10000)+$F$193,IF(($J48/2)&lt;=$C$194,($J48/2)*0.42-$E$194,($J48/2)*0.45-$E$195))),0),0),0)*$B$34</f>
        <v>0</v>
      </c>
      <c r="M48" s="13" t="n">
        <f aca="false">K48+L48</f>
        <v>6640</v>
      </c>
      <c r="N48" s="13" t="n">
        <f aca="false">IF($B$34=2,IF(M48&gt;1944,M48*0.055,0),IF(M48&gt;972,M48*0.055,0))</f>
        <v>365.2</v>
      </c>
      <c r="O48" s="13" t="n">
        <f aca="false">M48*$B$33</f>
        <v>597.6</v>
      </c>
      <c r="P48" s="13" t="n">
        <f aca="false">P47*(1+$B$37)</f>
        <v>46383.0979548428</v>
      </c>
      <c r="Q48" s="13" t="n">
        <f aca="false">B48+C48+D48+E48+F48+G48-H48-I48-M48-N48-O48-P48</f>
        <v>908803.868481897</v>
      </c>
      <c r="R48" s="16"/>
      <c r="S48" s="16"/>
      <c r="T48" s="13"/>
      <c r="U48" s="13"/>
      <c r="V48" s="13"/>
      <c r="W48" s="13"/>
    </row>
    <row r="49" customFormat="false" ht="12.8" hidden="false" customHeight="false" outlineLevel="0" collapsed="false">
      <c r="A49" s="17" t="n">
        <v>8</v>
      </c>
      <c r="B49" s="13" t="n">
        <f aca="false">Q48</f>
        <v>908803.868481897</v>
      </c>
      <c r="C49" s="13" t="n">
        <f aca="false">IF((B49-(P49/2))*$B$3&gt;0,(B49-(P49/2))*$B$3,0)</f>
        <v>49119.3054582923</v>
      </c>
      <c r="D49" s="13" t="n">
        <f aca="false">IF(D48&gt;0,D48*(1+$B$7),IF(A49=$B$6,$B$5,0))</f>
        <v>0</v>
      </c>
      <c r="E49" s="13" t="n">
        <f aca="false">IF(E48&gt;0,E48*(1+$B$12),IF(A49=$B$11,$B$10,0))</f>
        <v>0</v>
      </c>
      <c r="F49" s="13" t="n">
        <f aca="false">IF(F48&gt;0,F48*(1+$B$17),IF(A49=$B$16,$B$15,0))</f>
        <v>0</v>
      </c>
      <c r="G49" s="13" t="n">
        <f aca="false">IF(G48&gt;0,G48*(1+$B$22),IF(A49=$B$21,$B$20,0))</f>
        <v>0</v>
      </c>
      <c r="H49" s="13" t="n">
        <f aca="false">H48*(1+$B$26)</f>
        <v>4535.75248094202</v>
      </c>
      <c r="I49" s="13" t="n">
        <f aca="false">MIN(((C49+D49+E49+F49+G49)*$B$28*POWER((1+$B$29),A48)),($B$30*$B$28)*12*$B$34*POWER((1+$B$31),A48))</f>
        <v>9663.57679698475</v>
      </c>
      <c r="J49" s="18" t="n">
        <f aca="false">MAX((MAX((C49-(801*$B$34)),0))+(D49*$B$8)+(E49*$B$13)+(F49*$B$18)+(G49*$B$23)-H49-I49-O48,0)</f>
        <v>33521.3761803655</v>
      </c>
      <c r="K49" s="23" t="n">
        <f aca="false">IF($B$34=1,MAX(ROUNDDOWN(IF($J49&lt;=$C$192,(((($J49-$C$191)/10000)*$D$192)+$E$192)*(($J49-$C$191)/10000),IF($J49&lt;=$C$193,(((($J49-$C$192)/10000)*$D$193)+$E$193)*(($J49-$C$192)/10000)+$F$193,IF($J49&lt;=$C$194,$J49*0.42-$E$194,$J49*0.45-$E$195))),0),0),0)</f>
        <v>6289</v>
      </c>
      <c r="L49" s="23" t="n">
        <f aca="false">IF($B$34=2,MAX(ROUNDDOWN(IF(($J49/2)&lt;=$C$192,((((($J49/2)-$C$191)/10000)*$D$192)+$E$192)*((($J49/2)-$C$191)/10000),IF(($J49/2)&lt;=$C$193,((((($J49/2)-$C$192)/10000)*$D$193)+$E$193)*((($J49/2)-$C$192)/10000)+$F$193,IF(($J49/2)&lt;=$C$194,($J49/2)*0.42-$E$194,($J49/2)*0.45-$E$195))),0),0),0)*$B$34</f>
        <v>0</v>
      </c>
      <c r="M49" s="13" t="n">
        <f aca="false">K49+L49</f>
        <v>6289</v>
      </c>
      <c r="N49" s="13" t="n">
        <f aca="false">IF($B$34=2,IF(M49&gt;1944,M49*0.055,0),IF(M49&gt;972,M49*0.055,0))</f>
        <v>345.895</v>
      </c>
      <c r="O49" s="13" t="n">
        <f aca="false">M49*$B$33</f>
        <v>566.01</v>
      </c>
      <c r="P49" s="13" t="n">
        <f aca="false">P48*(1+$B$37)</f>
        <v>47542.6754037138</v>
      </c>
      <c r="Q49" s="13" t="n">
        <f aca="false">B49+C49+D49+E49+F49+G49-H49-I49-M49-N49-O49-P49</f>
        <v>888980.264258549</v>
      </c>
      <c r="R49" s="16"/>
      <c r="S49" s="16"/>
      <c r="T49" s="13"/>
      <c r="U49" s="13"/>
      <c r="V49" s="13"/>
      <c r="W49" s="13"/>
    </row>
    <row r="50" customFormat="false" ht="12.8" hidden="false" customHeight="false" outlineLevel="0" collapsed="false">
      <c r="A50" s="17" t="n">
        <v>9</v>
      </c>
      <c r="B50" s="13" t="n">
        <f aca="false">Q49</f>
        <v>888980.264258549</v>
      </c>
      <c r="C50" s="13" t="n">
        <f aca="false">IF((B50-(P50/2))*$B$3&gt;0,(B50-(P50/2))*$B$3,0)</f>
        <v>47986.1126928351</v>
      </c>
      <c r="D50" s="13" t="n">
        <f aca="false">IF(D49&gt;0,D49*(1+$B$7),IF(A50=$B$6,$B$5,0))</f>
        <v>0</v>
      </c>
      <c r="E50" s="13" t="n">
        <f aca="false">IF(E49&gt;0,E49*(1+$B$12),IF(A50=$B$11,$B$10,0))</f>
        <v>0</v>
      </c>
      <c r="F50" s="13" t="n">
        <f aca="false">IF(F49&gt;0,F49*(1+$B$17),IF(A50=$B$16,$B$15,0))</f>
        <v>0</v>
      </c>
      <c r="G50" s="13" t="n">
        <f aca="false">IF(G49&gt;0,G49*(1+$B$22),IF(A50=$B$21,$B$20,0))</f>
        <v>0</v>
      </c>
      <c r="H50" s="13" t="n">
        <f aca="false">H49*(1+$B$26)</f>
        <v>4739.86134258441</v>
      </c>
      <c r="I50" s="13" t="n">
        <f aca="false">MIN(((C50+D50+E50+F50+G50)*$B$28*POWER((1+$B$29),A49)),($B$30*$B$28)*12*$B$34*POWER((1+$B$31),A49))</f>
        <v>9535.04239683563</v>
      </c>
      <c r="J50" s="18" t="n">
        <f aca="false">MAX((MAX((C50-(801*$B$34)),0))+(D50*$B$8)+(E50*$B$13)+(F50*$B$18)+(G50*$B$23)-H50-I50-O49,0)</f>
        <v>32344.198953415</v>
      </c>
      <c r="K50" s="23" t="n">
        <f aca="false">IF($B$34=1,MAX(ROUNDDOWN(IF($J50&lt;=$C$192,(((($J50-$C$191)/10000)*$D$192)+$E$192)*(($J50-$C$191)/10000),IF($J50&lt;=$C$193,(((($J50-$C$192)/10000)*$D$193)+$E$193)*(($J50-$C$192)/10000)+$F$193,IF($J50&lt;=$C$194,$J50*0.42-$E$194,$J50*0.45-$E$195))),0),0),0)</f>
        <v>5915</v>
      </c>
      <c r="L50" s="23" t="n">
        <f aca="false">IF($B$34=2,MAX(ROUNDDOWN(IF(($J50/2)&lt;=$C$192,((((($J50/2)-$C$191)/10000)*$D$192)+$E$192)*((($J50/2)-$C$191)/10000),IF(($J50/2)&lt;=$C$193,((((($J50/2)-$C$192)/10000)*$D$193)+$E$193)*((($J50/2)-$C$192)/10000)+$F$193,IF(($J50/2)&lt;=$C$194,($J50/2)*0.42-$E$194,($J50/2)*0.45-$E$195))),0),0),0)*$B$34</f>
        <v>0</v>
      </c>
      <c r="M50" s="13" t="n">
        <f aca="false">K50+L50</f>
        <v>5915</v>
      </c>
      <c r="N50" s="13" t="n">
        <f aca="false">IF($B$34=2,IF(M50&gt;1944,M50*0.055,0),IF(M50&gt;972,M50*0.055,0))</f>
        <v>325.325</v>
      </c>
      <c r="O50" s="13" t="n">
        <f aca="false">M50*$B$33</f>
        <v>532.35</v>
      </c>
      <c r="P50" s="13" t="n">
        <f aca="false">P49*(1+$B$37)</f>
        <v>48731.2422888067</v>
      </c>
      <c r="Q50" s="13" t="n">
        <f aca="false">B50+C50+D50+E50+F50+G50-H50-I50-M50-N50-O50-P50</f>
        <v>867187.555923157</v>
      </c>
      <c r="R50" s="16"/>
      <c r="S50" s="16"/>
      <c r="T50" s="13"/>
      <c r="U50" s="13"/>
      <c r="V50" s="13"/>
      <c r="W50" s="13"/>
    </row>
    <row r="51" customFormat="false" ht="12.8" hidden="false" customHeight="false" outlineLevel="0" collapsed="false">
      <c r="A51" s="17" t="n">
        <v>10</v>
      </c>
      <c r="B51" s="13" t="n">
        <f aca="false">Q50</f>
        <v>867187.555923157</v>
      </c>
      <c r="C51" s="13" t="n">
        <f aca="false">IF((B51-(P51/2))*$B$3&gt;0,(B51-(P51/2))*$B$3,0)</f>
        <v>46742.810080883</v>
      </c>
      <c r="D51" s="13" t="n">
        <f aca="false">IF(D50&gt;0,D50*(1+$B$7),IF(A51=$B$6,$B$5,0))</f>
        <v>0</v>
      </c>
      <c r="E51" s="13" t="n">
        <f aca="false">IF(E50&gt;0,E50*(1+$B$12),IF(A51=$B$11,$B$10,0))</f>
        <v>0</v>
      </c>
      <c r="F51" s="13" t="n">
        <f aca="false">IF(F50&gt;0,F50*(1+$B$17),IF(A51=$B$16,$B$15,0))</f>
        <v>0</v>
      </c>
      <c r="G51" s="13" t="n">
        <f aca="false">IF(G50&gt;0,G50*(1+$B$22),IF(A51=$B$21,$B$20,0))</f>
        <v>0</v>
      </c>
      <c r="H51" s="13" t="n">
        <f aca="false">H50*(1+$B$26)</f>
        <v>4953.15510300071</v>
      </c>
      <c r="I51" s="13" t="n">
        <f aca="false">MIN(((C51+D51+E51+F51+G51)*$B$28*POWER((1+$B$29),A50)),($B$30*$B$28)*12*$B$34*POWER((1+$B$31),A50))</f>
        <v>9380.87286854459</v>
      </c>
      <c r="J51" s="18" t="n">
        <f aca="false">MAX((MAX((C51-(801*$B$34)),0))+(D51*$B$8)+(E51*$B$13)+(F51*$B$18)+(G51*$B$23)-H51-I51-O50,0)</f>
        <v>31075.4321093377</v>
      </c>
      <c r="K51" s="23" t="n">
        <f aca="false">IF($B$34=1,MAX(ROUNDDOWN(IF($J51&lt;=$C$192,(((($J51-$C$191)/10000)*$D$192)+$E$192)*(($J51-$C$191)/10000),IF($J51&lt;=$C$193,(((($J51-$C$192)/10000)*$D$193)+$E$193)*(($J51-$C$192)/10000)+$F$193,IF($J51&lt;=$C$194,$J51*0.42-$E$194,$J51*0.45-$E$195))),0),0),0)</f>
        <v>5518</v>
      </c>
      <c r="L51" s="23" t="n">
        <f aca="false">IF($B$34=2,MAX(ROUNDDOWN(IF(($J51/2)&lt;=$C$192,((((($J51/2)-$C$191)/10000)*$D$192)+$E$192)*((($J51/2)-$C$191)/10000),IF(($J51/2)&lt;=$C$193,((((($J51/2)-$C$192)/10000)*$D$193)+$E$193)*((($J51/2)-$C$192)/10000)+$F$193,IF(($J51/2)&lt;=$C$194,($J51/2)*0.42-$E$194,($J51/2)*0.45-$E$195))),0),0),0)*$B$34</f>
        <v>0</v>
      </c>
      <c r="M51" s="13" t="n">
        <f aca="false">K51+L51</f>
        <v>5518</v>
      </c>
      <c r="N51" s="13" t="n">
        <f aca="false">IF($B$34=2,IF(M51&gt;1944,M51*0.055,0),IF(M51&gt;972,M51*0.055,0))</f>
        <v>303.49</v>
      </c>
      <c r="O51" s="13" t="n">
        <f aca="false">M51*$B$33</f>
        <v>496.62</v>
      </c>
      <c r="P51" s="13" t="n">
        <f aca="false">P50*(1+$B$37)</f>
        <v>49949.5233460268</v>
      </c>
      <c r="Q51" s="13" t="n">
        <f aca="false">B51+C51+D51+E51+F51+G51-H51-I51-M51-N51-O51-P51</f>
        <v>843328.704686468</v>
      </c>
      <c r="R51" s="16"/>
      <c r="S51" s="16"/>
      <c r="T51" s="13"/>
      <c r="U51" s="13"/>
      <c r="V51" s="13"/>
      <c r="W51" s="13"/>
    </row>
    <row r="52" customFormat="false" ht="12.8" hidden="false" customHeight="false" outlineLevel="0" collapsed="false">
      <c r="A52" s="17" t="n">
        <v>11</v>
      </c>
      <c r="B52" s="13" t="n">
        <f aca="false">Q51</f>
        <v>843328.704686468</v>
      </c>
      <c r="C52" s="13" t="n">
        <f aca="false">IF((B52-(P52/2))*$B$3&gt;0,(B52-(P52/2))*$B$3,0)</f>
        <v>45383.9913554254</v>
      </c>
      <c r="D52" s="13" t="n">
        <f aca="false">IF(D51&gt;0,D51*(1+$B$7),IF(A52=$B$6,$B$5,0))</f>
        <v>3333</v>
      </c>
      <c r="E52" s="13" t="n">
        <f aca="false">IF(E51&gt;0,E51*(1+$B$12),IF(A52=$B$11,$B$10,0))</f>
        <v>0</v>
      </c>
      <c r="F52" s="13" t="n">
        <f aca="false">IF(F51&gt;0,F51*(1+$B$17),IF(A52=$B$16,$B$15,0))</f>
        <v>0</v>
      </c>
      <c r="G52" s="13" t="n">
        <f aca="false">IF(G51&gt;0,G51*(1+$B$22),IF(A52=$B$21,$B$20,0))</f>
        <v>999</v>
      </c>
      <c r="H52" s="13" t="n">
        <f aca="false">H51*(1+$B$26)</f>
        <v>5176.04708263574</v>
      </c>
      <c r="I52" s="13" t="n">
        <f aca="false">MIN(((C52+D52+E52+F52+G52)*$B$28*POWER((1+$B$29),A51)),($B$30*$B$28)*12*$B$34*POWER((1+$B$31),A51))</f>
        <v>10077.3399709648</v>
      </c>
      <c r="J52" s="18" t="n">
        <f aca="false">MAX((MAX((C52-(801*$B$34)),0))+(D52*$B$8)+(E52*$B$13)+(F52*$B$18)+(G52*$B$23)-H52-I52-O51,0)</f>
        <v>33164.9843018249</v>
      </c>
      <c r="K52" s="23" t="n">
        <f aca="false">IF($B$34=1,MAX(ROUNDDOWN(IF($J52&lt;=$C$192,(((($J52-$C$191)/10000)*$D$192)+$E$192)*(($J52-$C$191)/10000),IF($J52&lt;=$C$193,(((($J52-$C$192)/10000)*$D$193)+$E$193)*(($J52-$C$192)/10000)+$F$193,IF($J52&lt;=$C$194,$J52*0.42-$E$194,$J52*0.45-$E$195))),0),0),0)</f>
        <v>6175</v>
      </c>
      <c r="L52" s="23" t="n">
        <f aca="false">IF($B$34=2,MAX(ROUNDDOWN(IF(($J52/2)&lt;=$C$192,((((($J52/2)-$C$191)/10000)*$D$192)+$E$192)*((($J52/2)-$C$191)/10000),IF(($J52/2)&lt;=$C$193,((((($J52/2)-$C$192)/10000)*$D$193)+$E$193)*((($J52/2)-$C$192)/10000)+$F$193,IF(($J52/2)&lt;=$C$194,($J52/2)*0.42-$E$194,($J52/2)*0.45-$E$195))),0),0),0)*$B$34</f>
        <v>0</v>
      </c>
      <c r="M52" s="13" t="n">
        <f aca="false">K52+L52</f>
        <v>6175</v>
      </c>
      <c r="N52" s="13" t="n">
        <f aca="false">IF($B$34=2,IF(M52&gt;1944,M52*0.055,0),IF(M52&gt;972,M52*0.055,0))</f>
        <v>339.625</v>
      </c>
      <c r="O52" s="13" t="n">
        <f aca="false">M52*$B$33</f>
        <v>555.75</v>
      </c>
      <c r="P52" s="13" t="n">
        <f aca="false">P51*(1+$B$37)</f>
        <v>51198.2614296775</v>
      </c>
      <c r="Q52" s="13" t="n">
        <f aca="false">B52+C52+D52+E52+F52+G52-H52-I52-M52-N52-O52-P52</f>
        <v>819522.672558616</v>
      </c>
      <c r="R52" s="16"/>
      <c r="S52" s="16"/>
      <c r="T52" s="13"/>
      <c r="U52" s="13"/>
      <c r="V52" s="13"/>
      <c r="W52" s="13"/>
    </row>
    <row r="53" customFormat="false" ht="12.8" hidden="false" customHeight="false" outlineLevel="0" collapsed="false">
      <c r="A53" s="17" t="n">
        <v>12</v>
      </c>
      <c r="B53" s="13" t="n">
        <f aca="false">Q52</f>
        <v>819522.672558616</v>
      </c>
      <c r="C53" s="13" t="n">
        <f aca="false">IF((B53-(P53/2))*$B$3&gt;0,(B53-(P53/2))*$B$3,0)</f>
        <v>44027.2377784628</v>
      </c>
      <c r="D53" s="13" t="n">
        <f aca="false">IF(D52&gt;0,D52*(1+$B$7),IF(A53=$B$6,$B$5,0))</f>
        <v>3366.33</v>
      </c>
      <c r="E53" s="13" t="n">
        <f aca="false">IF(E52&gt;0,E52*(1+$B$12),IF(A53=$B$11,$B$10,0))</f>
        <v>0</v>
      </c>
      <c r="F53" s="13" t="n">
        <f aca="false">IF(F52&gt;0,F52*(1+$B$17),IF(A53=$B$16,$B$15,0))</f>
        <v>0</v>
      </c>
      <c r="G53" s="13" t="n">
        <f aca="false">IF(G52&gt;0,G52*(1+$B$22),IF(A53=$B$21,$B$20,0))</f>
        <v>999</v>
      </c>
      <c r="H53" s="13" t="n">
        <f aca="false">H52*(1+$B$26)</f>
        <v>5408.96920135435</v>
      </c>
      <c r="I53" s="13" t="n">
        <f aca="false">MIN(((C53+D53+E53+F53+G53)*$B$28*POWER((1+$B$29),A52)),($B$30*$B$28)*12*$B$34*POWER((1+$B$31),A52))</f>
        <v>9907.17529146664</v>
      </c>
      <c r="J53" s="18" t="n">
        <f aca="false">MAX((MAX((C53-(801*$B$34)),0))+(D53*$B$8)+(E53*$B$13)+(F53*$B$18)+(G53*$B$23)-H53-I53-O52,0)</f>
        <v>31719.6732856418</v>
      </c>
      <c r="K53" s="23" t="n">
        <f aca="false">IF($B$34=1,MAX(ROUNDDOWN(IF($J53&lt;=$C$192,(((($J53-$C$191)/10000)*$D$192)+$E$192)*(($J53-$C$191)/10000),IF($J53&lt;=$C$193,(((($J53-$C$192)/10000)*$D$193)+$E$193)*(($J53-$C$192)/10000)+$F$193,IF($J53&lt;=$C$194,$J53*0.42-$E$194,$J53*0.45-$E$195))),0),0),0)</f>
        <v>5719</v>
      </c>
      <c r="L53" s="23" t="n">
        <f aca="false">IF($B$34=2,MAX(ROUNDDOWN(IF(($J53/2)&lt;=$C$192,((((($J53/2)-$C$191)/10000)*$D$192)+$E$192)*((($J53/2)-$C$191)/10000),IF(($J53/2)&lt;=$C$193,((((($J53/2)-$C$192)/10000)*$D$193)+$E$193)*((($J53/2)-$C$192)/10000)+$F$193,IF(($J53/2)&lt;=$C$194,($J53/2)*0.42-$E$194,($J53/2)*0.45-$E$195))),0),0),0)*$B$34</f>
        <v>0</v>
      </c>
      <c r="M53" s="13" t="n">
        <f aca="false">K53+L53</f>
        <v>5719</v>
      </c>
      <c r="N53" s="13" t="n">
        <f aca="false">IF($B$34=2,IF(M53&gt;1944,M53*0.055,0),IF(M53&gt;972,M53*0.055,0))</f>
        <v>314.545</v>
      </c>
      <c r="O53" s="13" t="n">
        <f aca="false">M53*$B$33</f>
        <v>514.71</v>
      </c>
      <c r="P53" s="13" t="n">
        <f aca="false">P52*(1+$B$37)</f>
        <v>52478.2179654194</v>
      </c>
      <c r="Q53" s="13" t="n">
        <f aca="false">B53+C53+D53+E53+F53+G53-H53-I53-M53-N53-O53-P53</f>
        <v>793572.622878838</v>
      </c>
      <c r="R53" s="16"/>
      <c r="S53" s="16"/>
      <c r="T53" s="13"/>
      <c r="U53" s="13"/>
      <c r="V53" s="13"/>
      <c r="W53" s="13"/>
    </row>
    <row r="54" customFormat="false" ht="12.8" hidden="false" customHeight="false" outlineLevel="0" collapsed="false">
      <c r="A54" s="17" t="n">
        <v>13</v>
      </c>
      <c r="B54" s="13" t="n">
        <f aca="false">Q53</f>
        <v>793572.622878838</v>
      </c>
      <c r="C54" s="13" t="n">
        <f aca="false">IF((B54-(P54/2))*$B$3&gt;0,(B54-(P54/2))*$B$3,0)</f>
        <v>42550.6032575216</v>
      </c>
      <c r="D54" s="13" t="n">
        <f aca="false">IF(D53&gt;0,D53*(1+$B$7),IF(A54=$B$6,$B$5,0))</f>
        <v>3399.9933</v>
      </c>
      <c r="E54" s="13" t="n">
        <f aca="false">IF(E53&gt;0,E53*(1+$B$12),IF(A54=$B$11,$B$10,0))</f>
        <v>0</v>
      </c>
      <c r="F54" s="13" t="n">
        <f aca="false">IF(F53&gt;0,F53*(1+$B$17),IF(A54=$B$16,$B$15,0))</f>
        <v>0</v>
      </c>
      <c r="G54" s="13" t="n">
        <f aca="false">IF(G53&gt;0,G53*(1+$B$22),IF(A54=$B$21,$B$20,0))</f>
        <v>999</v>
      </c>
      <c r="H54" s="13" t="n">
        <f aca="false">H53*(1+$B$26)</f>
        <v>5652.3728154153</v>
      </c>
      <c r="I54" s="13" t="n">
        <f aca="false">MIN(((C54+D54+E54+F54+G54)*$B$28*POWER((1+$B$29),A53)),($B$30*$B$28)*12*$B$34*POWER((1+$B$31),A53))</f>
        <v>9707.88043195501</v>
      </c>
      <c r="J54" s="18" t="n">
        <f aca="false">MAX((MAX((C54-(801*$B$34)),0))+(D54*$B$8)+(E54*$B$13)+(F54*$B$18)+(G54*$B$23)-H54-I54-O53,0)</f>
        <v>30273.6333101513</v>
      </c>
      <c r="K54" s="23" t="n">
        <f aca="false">IF($B$34=1,MAX(ROUNDDOWN(IF($J54&lt;=$C$192,(((($J54-$C$191)/10000)*$D$192)+$E$192)*(($J54-$C$191)/10000),IF($J54&lt;=$C$193,(((($J54-$C$192)/10000)*$D$193)+$E$193)*(($J54-$C$192)/10000)+$F$193,IF($J54&lt;=$C$194,$J54*0.42-$E$194,$J54*0.45-$E$195))),0),0),0)</f>
        <v>5271</v>
      </c>
      <c r="L54" s="23" t="n">
        <f aca="false">IF($B$34=2,MAX(ROUNDDOWN(IF(($J54/2)&lt;=$C$192,((((($J54/2)-$C$191)/10000)*$D$192)+$E$192)*((($J54/2)-$C$191)/10000),IF(($J54/2)&lt;=$C$193,((((($J54/2)-$C$192)/10000)*$D$193)+$E$193)*((($J54/2)-$C$192)/10000)+$F$193,IF(($J54/2)&lt;=$C$194,($J54/2)*0.42-$E$194,($J54/2)*0.45-$E$195))),0),0),0)*$B$34</f>
        <v>0</v>
      </c>
      <c r="M54" s="13" t="n">
        <f aca="false">K54+L54</f>
        <v>5271</v>
      </c>
      <c r="N54" s="13" t="n">
        <f aca="false">IF($B$34=2,IF(M54&gt;1944,M54*0.055,0),IF(M54&gt;972,M54*0.055,0))</f>
        <v>289.905</v>
      </c>
      <c r="O54" s="13" t="n">
        <f aca="false">M54*$B$33</f>
        <v>474.39</v>
      </c>
      <c r="P54" s="13" t="n">
        <f aca="false">P53*(1+$B$37)</f>
        <v>53790.1734145549</v>
      </c>
      <c r="Q54" s="13" t="n">
        <f aca="false">B54+C54+D54+E54+F54+G54-H54-I54-M54-N54-O54-P54</f>
        <v>765336.497774435</v>
      </c>
      <c r="R54" s="16"/>
      <c r="S54" s="16"/>
      <c r="T54" s="13"/>
      <c r="U54" s="13"/>
      <c r="V54" s="13"/>
      <c r="W54" s="13"/>
    </row>
    <row r="55" customFormat="false" ht="12.8" hidden="false" customHeight="false" outlineLevel="0" collapsed="false">
      <c r="A55" s="17" t="n">
        <v>14</v>
      </c>
      <c r="B55" s="13" t="n">
        <f aca="false">Q54</f>
        <v>765336.497774435</v>
      </c>
      <c r="C55" s="13" t="n">
        <f aca="false">IF((B55-(P55/2))*$B$3&gt;0,(B55-(P55/2))*$B$3,0)</f>
        <v>40946.1813814209</v>
      </c>
      <c r="D55" s="13" t="n">
        <f aca="false">IF(D54&gt;0,D54*(1+$B$7),IF(A55=$B$6,$B$5,0))</f>
        <v>3433.993233</v>
      </c>
      <c r="E55" s="13" t="n">
        <f aca="false">IF(E54&gt;0,E54*(1+$B$12),IF(A55=$B$11,$B$10,0))</f>
        <v>0</v>
      </c>
      <c r="F55" s="13" t="n">
        <f aca="false">IF(F54&gt;0,F54*(1+$B$17),IF(A55=$B$16,$B$15,0))</f>
        <v>0</v>
      </c>
      <c r="G55" s="13" t="n">
        <f aca="false">IF(G54&gt;0,G54*(1+$B$22),IF(A55=$B$21,$B$20,0))</f>
        <v>999</v>
      </c>
      <c r="H55" s="13" t="n">
        <f aca="false">H54*(1+$B$26)</f>
        <v>5906.72959210898</v>
      </c>
      <c r="I55" s="13" t="n">
        <f aca="false">MIN(((C55+D55+E55+F55+G55)*$B$28*POWER((1+$B$29),A54)),($B$30*$B$28)*12*$B$34*POWER((1+$B$31),A54))</f>
        <v>9476.99213400162</v>
      </c>
      <c r="J55" s="18" t="n">
        <f aca="false">MAX((MAX((C55-(801*$B$34)),0))+(D55*$B$8)+(E55*$B$13)+(F55*$B$18)+(G55*$B$23)-H55-I55-O54,0)</f>
        <v>28720.0628883103</v>
      </c>
      <c r="K55" s="23" t="n">
        <f aca="false">IF($B$34=1,MAX(ROUNDDOWN(IF($J55&lt;=$C$192,(((($J55-$C$191)/10000)*$D$192)+$E$192)*(($J55-$C$191)/10000),IF($J55&lt;=$C$193,(((($J55-$C$192)/10000)*$D$193)+$E$193)*(($J55-$C$192)/10000)+$F$193,IF($J55&lt;=$C$194,$J55*0.42-$E$194,$J55*0.45-$E$195))),0),0),0)</f>
        <v>4800</v>
      </c>
      <c r="L55" s="23" t="n">
        <f aca="false">IF($B$34=2,MAX(ROUNDDOWN(IF(($J55/2)&lt;=$C$192,((((($J55/2)-$C$191)/10000)*$D$192)+$E$192)*((($J55/2)-$C$191)/10000),IF(($J55/2)&lt;=$C$193,((((($J55/2)-$C$192)/10000)*$D$193)+$E$193)*((($J55/2)-$C$192)/10000)+$F$193,IF(($J55/2)&lt;=$C$194,($J55/2)*0.42-$E$194,($J55/2)*0.45-$E$195))),0),0),0)*$B$34</f>
        <v>0</v>
      </c>
      <c r="M55" s="13" t="n">
        <f aca="false">K55+L55</f>
        <v>4800</v>
      </c>
      <c r="N55" s="13" t="n">
        <f aca="false">IF($B$34=2,IF(M55&gt;1944,M55*0.055,0),IF(M55&gt;972,M55*0.055,0))</f>
        <v>264</v>
      </c>
      <c r="O55" s="13" t="n">
        <f aca="false">M55*$B$33</f>
        <v>432</v>
      </c>
      <c r="P55" s="13" t="n">
        <f aca="false">P54*(1+$B$37)</f>
        <v>55134.9277499188</v>
      </c>
      <c r="Q55" s="13" t="n">
        <f aca="false">B55+C55+D55+E55+F55+G55-H55-I55-M55-N55-O55-P55</f>
        <v>734701.022912826</v>
      </c>
      <c r="R55" s="16"/>
      <c r="S55" s="16"/>
      <c r="T55" s="13"/>
      <c r="U55" s="13"/>
      <c r="V55" s="13"/>
      <c r="W55" s="13"/>
    </row>
    <row r="56" customFormat="false" ht="12.8" hidden="false" customHeight="false" outlineLevel="0" collapsed="false">
      <c r="A56" s="17" t="n">
        <v>15</v>
      </c>
      <c r="B56" s="13" t="n">
        <f aca="false">Q55</f>
        <v>734701.022912826</v>
      </c>
      <c r="C56" s="13" t="n">
        <f aca="false">IF((B56-(P56/2))*$B$3&gt;0,(B56-(P56/2))*$B$3,0)</f>
        <v>39207.6626704751</v>
      </c>
      <c r="D56" s="13" t="n">
        <f aca="false">IF(D55&gt;0,D55*(1+$B$7),IF(A56=$B$6,$B$5,0))</f>
        <v>3468.33316533</v>
      </c>
      <c r="E56" s="13" t="n">
        <f aca="false">IF(E55&gt;0,E55*(1+$B$12),IF(A56=$B$11,$B$10,0))</f>
        <v>0</v>
      </c>
      <c r="F56" s="13" t="n">
        <f aca="false">IF(F55&gt;0,F55*(1+$B$17),IF(A56=$B$16,$B$15,0))</f>
        <v>0</v>
      </c>
      <c r="G56" s="13" t="n">
        <f aca="false">IF(G55&gt;0,G55*(1+$B$22),IF(A56=$B$21,$B$20,0))</f>
        <v>999</v>
      </c>
      <c r="H56" s="13" t="n">
        <f aca="false">H55*(1+$B$26)</f>
        <v>6172.53242375389</v>
      </c>
      <c r="I56" s="13" t="n">
        <f aca="false">MIN(((C56+D56+E56+F56+G56)*$B$28*POWER((1+$B$29),A55)),($B$30*$B$28)*12*$B$34*POWER((1+$B$31),A55))</f>
        <v>9212.30215094115</v>
      </c>
      <c r="J56" s="18" t="n">
        <f aca="false">MAX((MAX((C56-(801*$B$34)),0))+(D56*$B$8)+(E56*$B$13)+(F56*$B$18)+(G56*$B$23)-H56-I56-O55,0)</f>
        <v>27057.1612611101</v>
      </c>
      <c r="K56" s="23" t="n">
        <f aca="false">IF($B$34=1,MAX(ROUNDDOWN(IF($J56&lt;=$C$192,(((($J56-$C$191)/10000)*$D$192)+$E$192)*(($J56-$C$191)/10000),IF($J56&lt;=$C$193,(((($J56-$C$192)/10000)*$D$193)+$E$193)*(($J56-$C$192)/10000)+$F$193,IF($J56&lt;=$C$194,$J56*0.42-$E$194,$J56*0.45-$E$195))),0),0),0)</f>
        <v>4307</v>
      </c>
      <c r="L56" s="23" t="n">
        <f aca="false">IF($B$34=2,MAX(ROUNDDOWN(IF(($J56/2)&lt;=$C$192,((((($J56/2)-$C$191)/10000)*$D$192)+$E$192)*((($J56/2)-$C$191)/10000),IF(($J56/2)&lt;=$C$193,((((($J56/2)-$C$192)/10000)*$D$193)+$E$193)*((($J56/2)-$C$192)/10000)+$F$193,IF(($J56/2)&lt;=$C$194,($J56/2)*0.42-$E$194,($J56/2)*0.45-$E$195))),0),0),0)*$B$34</f>
        <v>0</v>
      </c>
      <c r="M56" s="13" t="n">
        <f aca="false">K56+L56</f>
        <v>4307</v>
      </c>
      <c r="N56" s="13" t="n">
        <f aca="false">IF($B$34=2,IF(M56&gt;1944,M56*0.055,0),IF(M56&gt;972,M56*0.055,0))</f>
        <v>236.885</v>
      </c>
      <c r="O56" s="13" t="n">
        <f aca="false">M56*$B$33</f>
        <v>387.63</v>
      </c>
      <c r="P56" s="13" t="n">
        <f aca="false">P55*(1+$B$37)</f>
        <v>56513.3009436667</v>
      </c>
      <c r="Q56" s="13" t="n">
        <f aca="false">B56+C56+D56+E56+F56+G56-H56-I56-M56-N56-O56-P56</f>
        <v>701546.36823027</v>
      </c>
      <c r="R56" s="16"/>
      <c r="S56" s="16"/>
      <c r="T56" s="13"/>
      <c r="U56" s="13"/>
      <c r="V56" s="13"/>
      <c r="W56" s="13"/>
    </row>
    <row r="57" customFormat="false" ht="12.8" hidden="false" customHeight="false" outlineLevel="0" collapsed="false">
      <c r="A57" s="17" t="n">
        <v>16</v>
      </c>
      <c r="B57" s="13" t="n">
        <f aca="false">Q56</f>
        <v>701546.36823027</v>
      </c>
      <c r="C57" s="13" t="n">
        <f aca="false">IF((B57-(P57/2))*$B$3&gt;0,(B57-(P57/2))*$B$3,0)</f>
        <v>37328.3732330635</v>
      </c>
      <c r="D57" s="13" t="n">
        <f aca="false">IF(D56&gt;0,D56*(1+$B$7),IF(A57=$B$6,$B$5,0))</f>
        <v>3503.0164969833</v>
      </c>
      <c r="E57" s="13" t="n">
        <f aca="false">IF(E56&gt;0,E56*(1+$B$12),IF(A57=$B$11,$B$10,0))</f>
        <v>0</v>
      </c>
      <c r="F57" s="13" t="n">
        <f aca="false">IF(F56&gt;0,F56*(1+$B$17),IF(A57=$B$16,$B$15,0))</f>
        <v>0</v>
      </c>
      <c r="G57" s="13" t="n">
        <f aca="false">IF(G56&gt;0,G56*(1+$B$22),IF(A57=$B$21,$B$20,0))</f>
        <v>999</v>
      </c>
      <c r="H57" s="13" t="n">
        <f aca="false">H56*(1+$B$26)</f>
        <v>6450.29638282281</v>
      </c>
      <c r="I57" s="13" t="n">
        <f aca="false">MIN(((C57+D57+E57+F57+G57)*$B$28*POWER((1+$B$29),A56)),($B$30*$B$28)*12*$B$34*POWER((1+$B$31),A56))</f>
        <v>8911.45433970688</v>
      </c>
      <c r="J57" s="18" t="n">
        <f aca="false">MAX((MAX((C57-(801*$B$34)),0))+(D57*$B$8)+(E57*$B$13)+(F57*$B$18)+(G57*$B$23)-H57-I57-O56,0)</f>
        <v>25280.0090075172</v>
      </c>
      <c r="K57" s="23" t="n">
        <f aca="false">IF($B$34=1,MAX(ROUNDDOWN(IF($J57&lt;=$C$192,(((($J57-$C$191)/10000)*$D$192)+$E$192)*(($J57-$C$191)/10000),IF($J57&lt;=$C$193,(((($J57-$C$192)/10000)*$D$193)+$E$193)*(($J57-$C$192)/10000)+$F$193,IF($J57&lt;=$C$194,$J57*0.42-$E$194,$J57*0.45-$E$195))),0),0),0)</f>
        <v>3794</v>
      </c>
      <c r="L57" s="23" t="n">
        <f aca="false">IF($B$34=2,MAX(ROUNDDOWN(IF(($J57/2)&lt;=$C$192,((((($J57/2)-$C$191)/10000)*$D$192)+$E$192)*((($J57/2)-$C$191)/10000),IF(($J57/2)&lt;=$C$193,((((($J57/2)-$C$192)/10000)*$D$193)+$E$193)*((($J57/2)-$C$192)/10000)+$F$193,IF(($J57/2)&lt;=$C$194,($J57/2)*0.42-$E$194,($J57/2)*0.45-$E$195))),0),0),0)*$B$34</f>
        <v>0</v>
      </c>
      <c r="M57" s="13" t="n">
        <f aca="false">K57+L57</f>
        <v>3794</v>
      </c>
      <c r="N57" s="13" t="n">
        <f aca="false">IF($B$34=2,IF(M57&gt;1944,M57*0.055,0),IF(M57&gt;972,M57*0.055,0))</f>
        <v>208.67</v>
      </c>
      <c r="O57" s="13" t="n">
        <f aca="false">M57*$B$33</f>
        <v>341.46</v>
      </c>
      <c r="P57" s="13" t="n">
        <f aca="false">P56*(1+$B$37)</f>
        <v>57926.1334672584</v>
      </c>
      <c r="Q57" s="13" t="n">
        <f aca="false">B57+C57+D57+E57+F57+G57-H57-I57-M57-N57-O57-P57</f>
        <v>665744.743770528</v>
      </c>
      <c r="R57" s="16"/>
      <c r="S57" s="16"/>
      <c r="T57" s="13"/>
      <c r="U57" s="13"/>
      <c r="V57" s="13"/>
      <c r="W57" s="13"/>
    </row>
    <row r="58" customFormat="false" ht="12.8" hidden="false" customHeight="false" outlineLevel="0" collapsed="false">
      <c r="A58" s="17" t="n">
        <v>17</v>
      </c>
      <c r="B58" s="13" t="n">
        <f aca="false">Q57</f>
        <v>665744.743770528</v>
      </c>
      <c r="C58" s="13" t="n">
        <f aca="false">IF((B58-(P58/2))*$B$3&gt;0,(B58-(P58/2))*$B$3,0)</f>
        <v>35301.196820455</v>
      </c>
      <c r="D58" s="13" t="n">
        <f aca="false">IF(D57&gt;0,D57*(1+$B$7),IF(A58=$B$6,$B$5,0))</f>
        <v>3538.04666195313</v>
      </c>
      <c r="E58" s="13" t="n">
        <f aca="false">IF(E57&gt;0,E57*(1+$B$12),IF(A58=$B$11,$B$10,0))</f>
        <v>0</v>
      </c>
      <c r="F58" s="13" t="n">
        <f aca="false">IF(F57&gt;0,F57*(1+$B$17),IF(A58=$B$16,$B$15,0))</f>
        <v>0</v>
      </c>
      <c r="G58" s="13" t="n">
        <f aca="false">IF(G57&gt;0,G57*(1+$B$22),IF(A58=$B$21,$B$20,0))</f>
        <v>999</v>
      </c>
      <c r="H58" s="13" t="n">
        <f aca="false">H57*(1+$B$26)</f>
        <v>6740.55972004984</v>
      </c>
      <c r="I58" s="13" t="n">
        <f aca="false">MIN(((C58+D58+E58+F58+G58)*$B$28*POWER((1+$B$29),A57)),($B$30*$B$28)*12*$B$34*POWER((1+$B$31),A57))</f>
        <v>8571.92239802925</v>
      </c>
      <c r="J58" s="18" t="n">
        <f aca="false">MAX((MAX((C58-(801*$B$34)),0))+(D58*$B$8)+(E58*$B$13)+(F58*$B$18)+(G58*$B$23)-H58-I58-O57,0)</f>
        <v>23383.301364329</v>
      </c>
      <c r="K58" s="23" t="n">
        <f aca="false">IF($B$34=1,MAX(ROUNDDOWN(IF($J58&lt;=$C$192,(((($J58-$C$191)/10000)*$D$192)+$E$192)*(($J58-$C$191)/10000),IF($J58&lt;=$C$193,(((($J58-$C$192)/10000)*$D$193)+$E$193)*(($J58-$C$192)/10000)+$F$193,IF($J58&lt;=$C$194,$J58*0.42-$E$194,$J58*0.45-$E$195))),0),0),0)</f>
        <v>3260</v>
      </c>
      <c r="L58" s="23" t="n">
        <f aca="false">IF($B$34=2,MAX(ROUNDDOWN(IF(($J58/2)&lt;=$C$192,((((($J58/2)-$C$191)/10000)*$D$192)+$E$192)*((($J58/2)-$C$191)/10000),IF(($J58/2)&lt;=$C$193,((((($J58/2)-$C$192)/10000)*$D$193)+$E$193)*((($J58/2)-$C$192)/10000)+$F$193,IF(($J58/2)&lt;=$C$194,($J58/2)*0.42-$E$194,($J58/2)*0.45-$E$195))),0),0),0)*$B$34</f>
        <v>0</v>
      </c>
      <c r="M58" s="13" t="n">
        <f aca="false">K58+L58</f>
        <v>3260</v>
      </c>
      <c r="N58" s="13" t="n">
        <f aca="false">IF($B$34=2,IF(M58&gt;1944,M58*0.055,0),IF(M58&gt;972,M58*0.055,0))</f>
        <v>179.3</v>
      </c>
      <c r="O58" s="13" t="n">
        <f aca="false">M58*$B$33</f>
        <v>293.4</v>
      </c>
      <c r="P58" s="13" t="n">
        <f aca="false">P57*(1+$B$37)</f>
        <v>59374.2868039399</v>
      </c>
      <c r="Q58" s="13" t="n">
        <f aca="false">B58+C58+D58+E58+F58+G58-H58-I58-M58-N58-O58-P58</f>
        <v>627163.518330917</v>
      </c>
      <c r="R58" s="16"/>
      <c r="S58" s="16"/>
      <c r="T58" s="13"/>
      <c r="U58" s="13"/>
      <c r="V58" s="13"/>
      <c r="W58" s="13"/>
    </row>
    <row r="59" customFormat="false" ht="12.8" hidden="false" customHeight="false" outlineLevel="0" collapsed="false">
      <c r="A59" s="17" t="n">
        <v>18</v>
      </c>
      <c r="B59" s="13" t="n">
        <f aca="false">Q58</f>
        <v>627163.518330917</v>
      </c>
      <c r="C59" s="13" t="n">
        <f aca="false">IF((B59-(P59/2))*$B$3&gt;0,(B59-(P59/2))*$B$3,0)</f>
        <v>33118.7478970864</v>
      </c>
      <c r="D59" s="13" t="n">
        <f aca="false">IF(D58&gt;0,D58*(1+$B$7),IF(A59=$B$6,$B$5,0))</f>
        <v>3573.42712857267</v>
      </c>
      <c r="E59" s="13" t="n">
        <f aca="false">IF(E58&gt;0,E58*(1+$B$12),IF(A59=$B$11,$B$10,0))</f>
        <v>0</v>
      </c>
      <c r="F59" s="13" t="n">
        <f aca="false">IF(F58&gt;0,F58*(1+$B$17),IF(A59=$B$16,$B$15,0))</f>
        <v>0</v>
      </c>
      <c r="G59" s="13" t="n">
        <f aca="false">IF(G58&gt;0,G58*(1+$B$22),IF(A59=$B$21,$B$20,0))</f>
        <v>999</v>
      </c>
      <c r="H59" s="13" t="n">
        <f aca="false">H58*(1+$B$26)</f>
        <v>7043.88490745208</v>
      </c>
      <c r="I59" s="13" t="n">
        <f aca="false">MIN(((C59+D59+E59+F59+G59)*$B$28*POWER((1+$B$29),A58)),($B$30*$B$28)*12*$B$34*POWER((1+$B$31),A58))</f>
        <v>8191.04099880025</v>
      </c>
      <c r="J59" s="18" t="n">
        <f aca="false">MAX((MAX((C59-(801*$B$34)),0))+(D59*$B$8)+(E59*$B$13)+(F59*$B$18)+(G59*$B$23)-H59-I59-O58,0)</f>
        <v>21361.8491194067</v>
      </c>
      <c r="K59" s="23" t="n">
        <f aca="false">IF($B$34=1,MAX(ROUNDDOWN(IF($J59&lt;=$C$192,(((($J59-$C$191)/10000)*$D$192)+$E$192)*(($J59-$C$191)/10000),IF($J59&lt;=$C$193,(((($J59-$C$192)/10000)*$D$193)+$E$193)*(($J59-$C$192)/10000)+$F$193,IF($J59&lt;=$C$194,$J59*0.42-$E$194,$J59*0.45-$E$195))),0),0),0)</f>
        <v>2708</v>
      </c>
      <c r="L59" s="23" t="n">
        <f aca="false">IF($B$34=2,MAX(ROUNDDOWN(IF(($J59/2)&lt;=$C$192,((((($J59/2)-$C$191)/10000)*$D$192)+$E$192)*((($J59/2)-$C$191)/10000),IF(($J59/2)&lt;=$C$193,((((($J59/2)-$C$192)/10000)*$D$193)+$E$193)*((($J59/2)-$C$192)/10000)+$F$193,IF(($J59/2)&lt;=$C$194,($J59/2)*0.42-$E$194,($J59/2)*0.45-$E$195))),0),0),0)*$B$34</f>
        <v>0</v>
      </c>
      <c r="M59" s="13" t="n">
        <f aca="false">K59+L59</f>
        <v>2708</v>
      </c>
      <c r="N59" s="13" t="n">
        <f aca="false">IF($B$34=2,IF(M59&gt;1944,M59*0.055,0),IF(M59&gt;972,M59*0.055,0))</f>
        <v>148.94</v>
      </c>
      <c r="O59" s="13" t="n">
        <f aca="false">M59*$B$33</f>
        <v>243.72</v>
      </c>
      <c r="P59" s="13" t="n">
        <f aca="false">P58*(1+$B$37)</f>
        <v>60858.6439740383</v>
      </c>
      <c r="Q59" s="13" t="n">
        <f aca="false">B59+C59+D59+E59+F59+G59-H59-I59-M59-N59-O59-P59</f>
        <v>585660.463476286</v>
      </c>
      <c r="R59" s="16"/>
      <c r="S59" s="16"/>
      <c r="T59" s="13"/>
      <c r="U59" s="13"/>
      <c r="V59" s="13"/>
      <c r="W59" s="13"/>
    </row>
    <row r="60" customFormat="false" ht="12.8" hidden="false" customHeight="false" outlineLevel="0" collapsed="false">
      <c r="A60" s="17" t="n">
        <v>19</v>
      </c>
      <c r="B60" s="13" t="n">
        <f aca="false">Q59</f>
        <v>585660.463476286</v>
      </c>
      <c r="C60" s="13" t="n">
        <f aca="false">IF((B60-(P60/2))*$B$3&gt;0,(B60-(P60/2))*$B$3,0)</f>
        <v>30773.1076683973</v>
      </c>
      <c r="D60" s="13" t="n">
        <f aca="false">IF(D59&gt;0,D59*(1+$B$7),IF(A60=$B$6,$B$5,0))</f>
        <v>3609.16139985839</v>
      </c>
      <c r="E60" s="13" t="n">
        <f aca="false">IF(E59&gt;0,E59*(1+$B$12),IF(A60=$B$11,$B$10,0))</f>
        <v>0</v>
      </c>
      <c r="F60" s="13" t="n">
        <f aca="false">IF(F59&gt;0,F59*(1+$B$17),IF(A60=$B$16,$B$15,0))</f>
        <v>0</v>
      </c>
      <c r="G60" s="13" t="n">
        <f aca="false">IF(G59&gt;0,G59*(1+$B$22),IF(A60=$B$21,$B$20,0))</f>
        <v>999</v>
      </c>
      <c r="H60" s="13" t="n">
        <f aca="false">H59*(1+$B$26)</f>
        <v>7360.85972828742</v>
      </c>
      <c r="I60" s="13" t="n">
        <f aca="false">MIN(((C60+D60+E60+F60+G60)*$B$28*POWER((1+$B$29),A59)),($B$30*$B$28)*12*$B$34*POWER((1+$B$31),A59))</f>
        <v>7765.9430777543</v>
      </c>
      <c r="J60" s="18" t="n">
        <f aca="false">MAX((MAX((C60-(801*$B$34)),0))+(D60*$B$8)+(E60*$B$13)+(F60*$B$18)+(G60*$B$23)-H60-I60-O59,0)</f>
        <v>19209.746262214</v>
      </c>
      <c r="K60" s="23" t="n">
        <f aca="false">IF($B$34=1,MAX(ROUNDDOWN(IF($J60&lt;=$C$192,(((($J60-$C$191)/10000)*$D$192)+$E$192)*(($J60-$C$191)/10000),IF($J60&lt;=$C$193,(((($J60-$C$192)/10000)*$D$193)+$E$193)*(($J60-$C$192)/10000)+$F$193,IF($J60&lt;=$C$194,$J60*0.42-$E$194,$J60*0.45-$E$195))),0),0),0)</f>
        <v>2140</v>
      </c>
      <c r="L60" s="23" t="n">
        <f aca="false">IF($B$34=2,MAX(ROUNDDOWN(IF(($J60/2)&lt;=$C$192,((((($J60/2)-$C$191)/10000)*$D$192)+$E$192)*((($J60/2)-$C$191)/10000),IF(($J60/2)&lt;=$C$193,((((($J60/2)-$C$192)/10000)*$D$193)+$E$193)*((($J60/2)-$C$192)/10000)+$F$193,IF(($J60/2)&lt;=$C$194,($J60/2)*0.42-$E$194,($J60/2)*0.45-$E$195))),0),0),0)*$B$34</f>
        <v>0</v>
      </c>
      <c r="M60" s="13" t="n">
        <f aca="false">K60+L60</f>
        <v>2140</v>
      </c>
      <c r="N60" s="13" t="n">
        <f aca="false">IF($B$34=2,IF(M60&gt;1944,M60*0.055,0),IF(M60&gt;972,M60*0.055,0))</f>
        <v>117.7</v>
      </c>
      <c r="O60" s="13" t="n">
        <f aca="false">M60*$B$33</f>
        <v>192.6</v>
      </c>
      <c r="P60" s="13" t="n">
        <f aca="false">P59*(1+$B$37)</f>
        <v>62380.1100733893</v>
      </c>
      <c r="Q60" s="13" t="n">
        <f aca="false">B60+C60+D60+E60+F60+G60-H60-I60-M60-N60-O60-P60</f>
        <v>541084.519665111</v>
      </c>
      <c r="R60" s="16"/>
      <c r="S60" s="16"/>
      <c r="T60" s="13"/>
      <c r="U60" s="13"/>
      <c r="V60" s="13"/>
      <c r="W60" s="13"/>
    </row>
    <row r="61" customFormat="false" ht="12.8" hidden="false" customHeight="false" outlineLevel="0" collapsed="false">
      <c r="A61" s="17" t="n">
        <v>20</v>
      </c>
      <c r="B61" s="13" t="n">
        <f aca="false">Q60</f>
        <v>541084.519665111</v>
      </c>
      <c r="C61" s="13" t="n">
        <f aca="false">IF((B61-(P61/2))*$B$3&gt;0,(B61-(P61/2))*$B$3,0)</f>
        <v>28255.8665855137</v>
      </c>
      <c r="D61" s="13" t="n">
        <f aca="false">IF(D60&gt;0,D60*(1+$B$7),IF(A61=$B$6,$B$5,0))</f>
        <v>3645.25301385698</v>
      </c>
      <c r="E61" s="13" t="n">
        <f aca="false">IF(E60&gt;0,E60*(1+$B$12),IF(A61=$B$11,$B$10,0))</f>
        <v>0</v>
      </c>
      <c r="F61" s="13" t="n">
        <f aca="false">IF(F60&gt;0,F60*(1+$B$17),IF(A61=$B$16,$B$15,0))</f>
        <v>0</v>
      </c>
      <c r="G61" s="13" t="n">
        <f aca="false">IF(G60&gt;0,G60*(1+$B$22),IF(A61=$B$21,$B$20,0))</f>
        <v>999</v>
      </c>
      <c r="H61" s="13" t="n">
        <f aca="false">H60*(1+$B$26)</f>
        <v>7692.09841606036</v>
      </c>
      <c r="I61" s="13" t="n">
        <f aca="false">MIN(((C61+D61+E61+F61+G61)*$B$28*POWER((1+$B$29),A60)),($B$30*$B$28)*12*$B$34*POWER((1+$B$31),A60))</f>
        <v>7293.56146391454</v>
      </c>
      <c r="J61" s="18" t="n">
        <f aca="false">MAX((MAX((C61-(801*$B$34)),0))+(D61*$B$8)+(E61*$B$13)+(F61*$B$18)+(G61*$B$23)-H61-I61-O60,0)</f>
        <v>16920.8597193958</v>
      </c>
      <c r="K61" s="23" t="n">
        <f aca="false">IF($B$34=1,MAX(ROUNDDOWN(IF($J61&lt;=$C$192,(((($J61-$C$191)/10000)*$D$192)+$E$192)*(($J61-$C$191)/10000),IF($J61&lt;=$C$193,(((($J61-$C$192)/10000)*$D$193)+$E$193)*(($J61-$C$192)/10000)+$F$193,IF($J61&lt;=$C$194,$J61*0.42-$E$194,$J61*0.45-$E$195))),0),0),0)</f>
        <v>1557</v>
      </c>
      <c r="L61" s="23" t="n">
        <f aca="false">IF($B$34=2,MAX(ROUNDDOWN(IF(($J61/2)&lt;=$C$192,((((($J61/2)-$C$191)/10000)*$D$192)+$E$192)*((($J61/2)-$C$191)/10000),IF(($J61/2)&lt;=$C$193,((((($J61/2)-$C$192)/10000)*$D$193)+$E$193)*((($J61/2)-$C$192)/10000)+$F$193,IF(($J61/2)&lt;=$C$194,($J61/2)*0.42-$E$194,($J61/2)*0.45-$E$195))),0),0),0)*$B$34</f>
        <v>0</v>
      </c>
      <c r="M61" s="13" t="n">
        <f aca="false">K61+L61</f>
        <v>1557</v>
      </c>
      <c r="N61" s="13" t="n">
        <f aca="false">IF($B$34=2,IF(M61&gt;1944,M61*0.055,0),IF(M61&gt;972,M61*0.055,0))</f>
        <v>85.635</v>
      </c>
      <c r="O61" s="13" t="n">
        <f aca="false">M61*$B$33</f>
        <v>140.13</v>
      </c>
      <c r="P61" s="13" t="n">
        <f aca="false">P60*(1+$B$37)</f>
        <v>63939.612825224</v>
      </c>
      <c r="Q61" s="13" t="n">
        <f aca="false">B61+C61+D61+E61+F61+G61-H61-I61-M61-N61-O61-P61</f>
        <v>493276.601559282</v>
      </c>
      <c r="R61" s="16"/>
      <c r="S61" s="16"/>
      <c r="T61" s="13"/>
      <c r="U61" s="13"/>
      <c r="V61" s="13"/>
      <c r="W61" s="13"/>
    </row>
    <row r="62" customFormat="false" ht="12.8" hidden="false" customHeight="false" outlineLevel="0" collapsed="false">
      <c r="A62" s="17" t="n">
        <v>21</v>
      </c>
      <c r="B62" s="13" t="n">
        <f aca="false">Q61</f>
        <v>493276.601559282</v>
      </c>
      <c r="C62" s="13" t="n">
        <f aca="false">IF((B62-(P62/2))*$B$3&gt;0,(B62-(P62/2))*$B$3,0)</f>
        <v>25558.1690242427</v>
      </c>
      <c r="D62" s="13" t="n">
        <f aca="false">IF(D61&gt;0,D61*(1+$B$7),IF(A62=$B$6,$B$5,0))</f>
        <v>3681.70554399555</v>
      </c>
      <c r="E62" s="13" t="n">
        <f aca="false">IF(E61&gt;0,E61*(1+$B$12),IF(A62=$B$11,$B$10,0))</f>
        <v>0</v>
      </c>
      <c r="F62" s="13" t="n">
        <f aca="false">IF(F61&gt;0,F61*(1+$B$17),IF(A62=$B$16,$B$15,0))</f>
        <v>0</v>
      </c>
      <c r="G62" s="13" t="n">
        <f aca="false">IF(G61&gt;0,G61*(1+$B$22),IF(A62=$B$21,$B$20,0))</f>
        <v>999</v>
      </c>
      <c r="H62" s="13" t="n">
        <f aca="false">H61*(1+$B$26)</f>
        <v>8038.24284478307</v>
      </c>
      <c r="I62" s="13" t="n">
        <f aca="false">MIN(((C62+D62+E62+F62+G62)*$B$28*POWER((1+$B$29),A61)),($B$30*$B$28)*12*$B$34*POWER((1+$B$31),A61))</f>
        <v>6770.63134961794</v>
      </c>
      <c r="J62" s="18" t="n">
        <f aca="false">MAX((MAX((C62-(801*$B$34)),0))+(D62*$B$8)+(E62*$B$13)+(F62*$B$18)+(G62*$B$23)-H62-I62-O61,0)</f>
        <v>14488.8703738372</v>
      </c>
      <c r="K62" s="23" t="n">
        <f aca="false">IF($B$34=1,MAX(ROUNDDOWN(IF($J62&lt;=$C$192,(((($J62-$C$191)/10000)*$D$192)+$E$192)*(($J62-$C$191)/10000),IF($J62&lt;=$C$193,(((($J62-$C$192)/10000)*$D$193)+$E$193)*(($J62-$C$192)/10000)+$F$193,IF($J62&lt;=$C$194,$J62*0.42-$E$194,$J62*0.45-$E$195))),0),0),0)</f>
        <v>962</v>
      </c>
      <c r="L62" s="23" t="n">
        <f aca="false">IF($B$34=2,MAX(ROUNDDOWN(IF(($J62/2)&lt;=$C$192,((((($J62/2)-$C$191)/10000)*$D$192)+$E$192)*((($J62/2)-$C$191)/10000),IF(($J62/2)&lt;=$C$193,((((($J62/2)-$C$192)/10000)*$D$193)+$E$193)*((($J62/2)-$C$192)/10000)+$F$193,IF(($J62/2)&lt;=$C$194,($J62/2)*0.42-$E$194,($J62/2)*0.45-$E$195))),0),0),0)*$B$34</f>
        <v>0</v>
      </c>
      <c r="M62" s="13" t="n">
        <f aca="false">K62+L62</f>
        <v>962</v>
      </c>
      <c r="N62" s="13" t="n">
        <f aca="false">IF($B$34=2,IF(M62&gt;1944,M62*0.055,0),IF(M62&gt;972,M62*0.055,0))</f>
        <v>0</v>
      </c>
      <c r="O62" s="13" t="n">
        <f aca="false">M62*$B$33</f>
        <v>86.58</v>
      </c>
      <c r="P62" s="13" t="n">
        <f aca="false">P61*(1+$B$37)</f>
        <v>65538.1031458546</v>
      </c>
      <c r="Q62" s="13" t="n">
        <f aca="false">B62+C62+D62+E62+F62+G62-H62-I62-M62-N62-O62-P62</f>
        <v>442119.918787265</v>
      </c>
      <c r="R62" s="16"/>
      <c r="S62" s="16"/>
      <c r="T62" s="13"/>
      <c r="U62" s="13"/>
      <c r="V62" s="13"/>
      <c r="W62" s="13"/>
    </row>
    <row r="63" customFormat="false" ht="12.8" hidden="false" customHeight="false" outlineLevel="0" collapsed="false">
      <c r="A63" s="17" t="n">
        <v>22</v>
      </c>
      <c r="B63" s="13" t="n">
        <f aca="false">Q62</f>
        <v>442119.918787265</v>
      </c>
      <c r="C63" s="13" t="n">
        <f aca="false">IF((B63-(P63/2))*$B$3&gt;0,(B63-(P63/2))*$B$3,0)</f>
        <v>22673.5060713383</v>
      </c>
      <c r="D63" s="13" t="n">
        <f aca="false">IF(D62&gt;0,D62*(1+$B$7),IF(A63=$B$6,$B$5,0))</f>
        <v>3718.5225994355</v>
      </c>
      <c r="E63" s="13" t="n">
        <f aca="false">IF(E62&gt;0,E62*(1+$B$12),IF(A63=$B$11,$B$10,0))</f>
        <v>4444</v>
      </c>
      <c r="F63" s="13" t="n">
        <f aca="false">IF(F62&gt;0,F62*(1+$B$17),IF(A63=$B$16,$B$15,0))</f>
        <v>1111</v>
      </c>
      <c r="G63" s="13" t="n">
        <f aca="false">IF(G62&gt;0,G62*(1+$B$22),IF(A63=$B$21,$B$20,0))</f>
        <v>999</v>
      </c>
      <c r="H63" s="13" t="n">
        <f aca="false">H62*(1+$B$26)</f>
        <v>8399.96377279831</v>
      </c>
      <c r="I63" s="13" t="n">
        <f aca="false">MIN(((C63+D63+E63+F63+G63)*$B$28*POWER((1+$B$29),A62)),($B$30*$B$28)*12*$B$34*POWER((1+$B$31),A62))</f>
        <v>7450.54410675827</v>
      </c>
      <c r="J63" s="18" t="n">
        <f aca="false">MAX((MAX((C63-(801*$B$34)),0))+(D63*$B$8)+(E63*$B$13)+(F63*$B$18)+(G63*$B$23)-H63-I63-O62,0)</f>
        <v>16207.9407912172</v>
      </c>
      <c r="K63" s="23" t="n">
        <f aca="false">IF($B$34=1,MAX(ROUNDDOWN(IF($J63&lt;=$C$192,(((($J63-$C$191)/10000)*$D$192)+$E$192)*(($J63-$C$191)/10000),IF($J63&lt;=$C$193,(((($J63-$C$192)/10000)*$D$193)+$E$193)*(($J63-$C$192)/10000)+$F$193,IF($J63&lt;=$C$194,$J63*0.42-$E$194,$J63*0.45-$E$195))),0),0),0)</f>
        <v>1380</v>
      </c>
      <c r="L63" s="23" t="n">
        <f aca="false">IF($B$34=2,MAX(ROUNDDOWN(IF(($J63/2)&lt;=$C$192,((((($J63/2)-$C$191)/10000)*$D$192)+$E$192)*((($J63/2)-$C$191)/10000),IF(($J63/2)&lt;=$C$193,((((($J63/2)-$C$192)/10000)*$D$193)+$E$193)*((($J63/2)-$C$192)/10000)+$F$193,IF(($J63/2)&lt;=$C$194,($J63/2)*0.42-$E$194,($J63/2)*0.45-$E$195))),0),0),0)*$B$34</f>
        <v>0</v>
      </c>
      <c r="M63" s="13" t="n">
        <f aca="false">K63+L63</f>
        <v>1380</v>
      </c>
      <c r="N63" s="13" t="n">
        <f aca="false">IF($B$34=2,IF(M63&gt;1944,M63*0.055,0),IF(M63&gt;972,M63*0.055,0))</f>
        <v>75.9</v>
      </c>
      <c r="O63" s="13" t="n">
        <f aca="false">M63*$B$33</f>
        <v>124.2</v>
      </c>
      <c r="P63" s="13" t="n">
        <f aca="false">P62*(1+$B$37)</f>
        <v>67176.555724501</v>
      </c>
      <c r="Q63" s="13" t="n">
        <f aca="false">B63+C63+D63+E63+F63+G63-H63-I63-M63-N63-O63-P63</f>
        <v>390458.783853981</v>
      </c>
      <c r="R63" s="16"/>
      <c r="S63" s="16"/>
      <c r="T63" s="13"/>
      <c r="U63" s="13"/>
      <c r="V63" s="13"/>
      <c r="W63" s="13"/>
    </row>
    <row r="64" customFormat="false" ht="12.8" hidden="false" customHeight="false" outlineLevel="0" collapsed="false">
      <c r="A64" s="17" t="n">
        <v>23</v>
      </c>
      <c r="B64" s="13" t="n">
        <f aca="false">Q63</f>
        <v>390458.783853981</v>
      </c>
      <c r="C64" s="13" t="n">
        <f aca="false">IF((B64-(P64/2))*$B$3&gt;0,(B64-(P64/2))*$B$3,0)</f>
        <v>19759.7093470072</v>
      </c>
      <c r="D64" s="13" t="n">
        <f aca="false">IF(D63&gt;0,D63*(1+$B$7),IF(A64=$B$6,$B$5,0))</f>
        <v>3755.70782542986</v>
      </c>
      <c r="E64" s="13" t="n">
        <f aca="false">IF(E63&gt;0,E63*(1+$B$12),IF(A64=$B$11,$B$10,0))</f>
        <v>4488.44</v>
      </c>
      <c r="F64" s="13" t="n">
        <f aca="false">IF(F63&gt;0,F63*(1+$B$17),IF(A64=$B$16,$B$15,0))</f>
        <v>1111</v>
      </c>
      <c r="G64" s="13" t="n">
        <f aca="false">IF(G63&gt;0,G63*(1+$B$22),IF(A64=$B$21,$B$20,0))</f>
        <v>999</v>
      </c>
      <c r="H64" s="13" t="n">
        <f aca="false">H63*(1+$B$26)</f>
        <v>8777.96214257423</v>
      </c>
      <c r="I64" s="13" t="n">
        <f aca="false">MIN(((C64+D64+E64+F64+G64)*$B$28*POWER((1+$B$29),A63)),($B$30*$B$28)*12*$B$34*POWER((1+$B$31),A63))</f>
        <v>6878.16639641798</v>
      </c>
      <c r="J64" s="18" t="n">
        <f aca="false">MAX((MAX((C64-(801*$B$34)),0))+(D64*$B$8)+(E64*$B$13)+(F64*$B$18)+(G64*$B$23)-H64-I64-O63,0)</f>
        <v>13532.5286334448</v>
      </c>
      <c r="K64" s="23" t="n">
        <f aca="false">IF($B$34=1,MAX(ROUNDDOWN(IF($J64&lt;=$C$192,(((($J64-$C$191)/10000)*$D$192)+$E$192)*(($J64-$C$191)/10000),IF($J64&lt;=$C$193,(((($J64-$C$192)/10000)*$D$193)+$E$193)*(($J64-$C$192)/10000)+$F$193,IF($J64&lt;=$C$194,$J64*0.42-$E$194,$J64*0.45-$E$195))),0),0),0)</f>
        <v>742</v>
      </c>
      <c r="L64" s="23" t="n">
        <f aca="false">IF($B$34=2,MAX(ROUNDDOWN(IF(($J64/2)&lt;=$C$192,((((($J64/2)-$C$191)/10000)*$D$192)+$E$192)*((($J64/2)-$C$191)/10000),IF(($J64/2)&lt;=$C$193,((((($J64/2)-$C$192)/10000)*$D$193)+$E$193)*((($J64/2)-$C$192)/10000)+$F$193,IF(($J64/2)&lt;=$C$194,($J64/2)*0.42-$E$194,($J64/2)*0.45-$E$195))),0),0),0)*$B$34</f>
        <v>0</v>
      </c>
      <c r="M64" s="13" t="n">
        <f aca="false">K64+L64</f>
        <v>742</v>
      </c>
      <c r="N64" s="13" t="n">
        <f aca="false">IF($B$34=2,IF(M64&gt;1944,M64*0.055,0),IF(M64&gt;972,M64*0.055,0))</f>
        <v>0</v>
      </c>
      <c r="O64" s="13" t="n">
        <f aca="false">M64*$B$33</f>
        <v>66.78</v>
      </c>
      <c r="P64" s="13" t="n">
        <f aca="false">P63*(1+$B$37)</f>
        <v>68855.9696176135</v>
      </c>
      <c r="Q64" s="13" t="n">
        <f aca="false">B64+C64+D64+E64+F64+G64-H64-I64-M64-N64-O64-P64</f>
        <v>335251.762869813</v>
      </c>
      <c r="R64" s="16"/>
      <c r="S64" s="16"/>
      <c r="T64" s="13"/>
      <c r="U64" s="13"/>
      <c r="V64" s="13"/>
      <c r="W64" s="13"/>
    </row>
    <row r="65" customFormat="false" ht="12.8" hidden="false" customHeight="false" outlineLevel="0" collapsed="false">
      <c r="A65" s="17" t="n">
        <v>24</v>
      </c>
      <c r="B65" s="13" t="n">
        <f aca="false">Q64</f>
        <v>335251.762869813</v>
      </c>
      <c r="C65" s="13" t="n">
        <f aca="false">IF((B65-(P65/2))*$B$3&gt;0,(B65-(P65/2))*$B$3,0)</f>
        <v>16647.9508534636</v>
      </c>
      <c r="D65" s="13" t="n">
        <f aca="false">IF(D64&gt;0,D64*(1+$B$7),IF(A65=$B$6,$B$5,0))</f>
        <v>3793.26490368415</v>
      </c>
      <c r="E65" s="13" t="n">
        <f aca="false">IF(E64&gt;0,E64*(1+$B$12),IF(A65=$B$11,$B$10,0))</f>
        <v>4533.3244</v>
      </c>
      <c r="F65" s="13" t="n">
        <f aca="false">IF(F64&gt;0,F64*(1+$B$17),IF(A65=$B$16,$B$15,0))</f>
        <v>1111</v>
      </c>
      <c r="G65" s="13" t="n">
        <f aca="false">IF(G64&gt;0,G64*(1+$B$22),IF(A65=$B$21,$B$20,0))</f>
        <v>999</v>
      </c>
      <c r="H65" s="13" t="n">
        <f aca="false">H64*(1+$B$26)</f>
        <v>9172.97043899007</v>
      </c>
      <c r="I65" s="13" t="n">
        <f aca="false">MIN(((C65+D65+E65+F65+G65)*$B$28*POWER((1+$B$29),A64)),($B$30*$B$28)*12*$B$34*POWER((1+$B$31),A64))</f>
        <v>6248.11669370793</v>
      </c>
      <c r="J65" s="18" t="n">
        <f aca="false">MAX((MAX((C65-(801*$B$34)),0))+(D65*$B$8)+(E65*$B$13)+(F65*$B$18)+(G65*$B$23)-H65-I65-O64,0)</f>
        <v>10795.6730244498</v>
      </c>
      <c r="K65" s="23" t="n">
        <f aca="false">IF($B$34=1,MAX(ROUNDDOWN(IF($J65&lt;=$C$192,(((($J65-$C$191)/10000)*$D$192)+$E$192)*(($J65-$C$191)/10000),IF($J65&lt;=$C$193,(((($J65-$C$192)/10000)*$D$193)+$E$193)*(($J65-$C$192)/10000)+$F$193,IF($J65&lt;=$C$194,$J65*0.42-$E$194,$J65*0.45-$E$195))),0),0),0)</f>
        <v>213</v>
      </c>
      <c r="L65" s="23" t="n">
        <f aca="false">IF($B$34=2,MAX(ROUNDDOWN(IF(($J65/2)&lt;=$C$192,((((($J65/2)-$C$191)/10000)*$D$192)+$E$192)*((($J65/2)-$C$191)/10000),IF(($J65/2)&lt;=$C$193,((((($J65/2)-$C$192)/10000)*$D$193)+$E$193)*((($J65/2)-$C$192)/10000)+$F$193,IF(($J65/2)&lt;=$C$194,($J65/2)*0.42-$E$194,($J65/2)*0.45-$E$195))),0),0),0)*$B$34</f>
        <v>0</v>
      </c>
      <c r="M65" s="13" t="n">
        <f aca="false">K65+L65</f>
        <v>213</v>
      </c>
      <c r="N65" s="13" t="n">
        <f aca="false">IF($B$34=2,IF(M65&gt;1944,M65*0.055,0),IF(M65&gt;972,M65*0.055,0))</f>
        <v>0</v>
      </c>
      <c r="O65" s="13" t="n">
        <f aca="false">M65*$B$33</f>
        <v>19.17</v>
      </c>
      <c r="P65" s="13" t="n">
        <f aca="false">P64*(1+$B$37)</f>
        <v>70577.3688580538</v>
      </c>
      <c r="Q65" s="13" t="n">
        <f aca="false">B65+C65+D65+E65+F65+G65-H65-I65-M65-N65-O65-P65</f>
        <v>276105.677036209</v>
      </c>
      <c r="R65" s="16"/>
      <c r="S65" s="16"/>
      <c r="T65" s="13"/>
      <c r="U65" s="13"/>
      <c r="V65" s="13"/>
      <c r="W65" s="13"/>
    </row>
    <row r="66" customFormat="false" ht="12.8" hidden="false" customHeight="false" outlineLevel="0" collapsed="false">
      <c r="A66" s="17" t="n">
        <v>25</v>
      </c>
      <c r="B66" s="13" t="n">
        <f aca="false">Q65</f>
        <v>276105.677036209</v>
      </c>
      <c r="C66" s="13" t="n">
        <f aca="false">IF((B66-(P66/2))*$B$3&gt;0,(B66-(P66/2))*$B$3,0)</f>
        <v>13316.3800400533</v>
      </c>
      <c r="D66" s="13" t="n">
        <f aca="false">IF(D65&gt;0,D65*(1+$B$7),IF(A66=$B$6,$B$5,0))</f>
        <v>3831.197552721</v>
      </c>
      <c r="E66" s="13" t="n">
        <f aca="false">IF(E65&gt;0,E65*(1+$B$12),IF(A66=$B$11,$B$10,0))</f>
        <v>4578.657644</v>
      </c>
      <c r="F66" s="13" t="n">
        <f aca="false">IF(F65&gt;0,F65*(1+$B$17),IF(A66=$B$16,$B$15,0))</f>
        <v>1111</v>
      </c>
      <c r="G66" s="13" t="n">
        <f aca="false">IF(G65&gt;0,G65*(1+$B$22),IF(A66=$B$21,$B$20,0))</f>
        <v>999</v>
      </c>
      <c r="H66" s="13" t="n">
        <f aca="false">H65*(1+$B$26)</f>
        <v>9585.75410874462</v>
      </c>
      <c r="I66" s="13" t="n">
        <f aca="false">MIN(((C66+D66+E66+F66+G66)*$B$28*POWER((1+$B$29),A65)),($B$30*$B$28)*12*$B$34*POWER((1+$B$31),A65))</f>
        <v>5553.75480692155</v>
      </c>
      <c r="J66" s="18" t="n">
        <f aca="false">MAX((MAX((C66-(801*$B$34)),0))+(D66*$B$8)+(E66*$B$13)+(F66*$B$18)+(G66*$B$23)-H66-I66-O65,0)</f>
        <v>7876.55632110813</v>
      </c>
      <c r="K66" s="23" t="n">
        <f aca="false">IF($B$34=1,MAX(ROUNDDOWN(IF($J66&lt;=$C$192,(((($J66-$C$191)/10000)*$D$192)+$E$192)*(($J66-$C$191)/10000),IF($J66&lt;=$C$193,(((($J66-$C$192)/10000)*$D$193)+$E$193)*(($J66-$C$192)/10000)+$F$193,IF($J66&lt;=$C$194,$J66*0.42-$E$194,$J66*0.45-$E$195))),0),0),0)</f>
        <v>0</v>
      </c>
      <c r="L66" s="23" t="n">
        <f aca="false">IF($B$34=2,MAX(ROUNDDOWN(IF(($J66/2)&lt;=$C$192,((((($J66/2)-$C$191)/10000)*$D$192)+$E$192)*((($J66/2)-$C$191)/10000),IF(($J66/2)&lt;=$C$193,((((($J66/2)-$C$192)/10000)*$D$193)+$E$193)*((($J66/2)-$C$192)/10000)+$F$193,IF(($J66/2)&lt;=$C$194,($J66/2)*0.42-$E$194,($J66/2)*0.45-$E$195))),0),0),0)*$B$34</f>
        <v>0</v>
      </c>
      <c r="M66" s="13" t="n">
        <f aca="false">K66+L66</f>
        <v>0</v>
      </c>
      <c r="N66" s="13" t="n">
        <f aca="false">IF($B$34=2,IF(M66&gt;1944,M66*0.055,0),IF(M66&gt;972,M66*0.055,0))</f>
        <v>0</v>
      </c>
      <c r="O66" s="13" t="n">
        <f aca="false">M66*$B$33</f>
        <v>0</v>
      </c>
      <c r="P66" s="13" t="n">
        <f aca="false">P65*(1+$B$37)</f>
        <v>72341.8030795052</v>
      </c>
      <c r="Q66" s="13" t="n">
        <f aca="false">B66+C66+D66+E66+F66+G66-H66-I66-M66-N66-O66-P66</f>
        <v>212460.600277812</v>
      </c>
      <c r="R66" s="16"/>
      <c r="S66" s="16"/>
      <c r="T66" s="13"/>
      <c r="U66" s="13"/>
      <c r="V66" s="13"/>
      <c r="W66" s="13"/>
    </row>
    <row r="67" customFormat="false" ht="12.8" hidden="false" customHeight="false" outlineLevel="0" collapsed="false">
      <c r="A67" s="17" t="n">
        <v>26</v>
      </c>
      <c r="B67" s="13" t="n">
        <f aca="false">Q66</f>
        <v>212460.600277812</v>
      </c>
      <c r="C67" s="13" t="n">
        <f aca="false">IF((B67-(P67/2))*$B$3&gt;0,(B67-(P67/2))*$B$3,0)</f>
        <v>9733.89115407586</v>
      </c>
      <c r="D67" s="13" t="n">
        <f aca="false">IF(D66&gt;0,D66*(1+$B$7),IF(A67=$B$6,$B$5,0))</f>
        <v>3869.50952824821</v>
      </c>
      <c r="E67" s="13" t="n">
        <f aca="false">IF(E66&gt;0,E66*(1+$B$12),IF(A67=$B$11,$B$10,0))</f>
        <v>4624.44422044</v>
      </c>
      <c r="F67" s="13" t="n">
        <f aca="false">IF(F66&gt;0,F66*(1+$B$17),IF(A67=$B$16,$B$15,0))</f>
        <v>1111</v>
      </c>
      <c r="G67" s="13" t="n">
        <f aca="false">IF(G66&gt;0,G66*(1+$B$22),IF(A67=$B$21,$B$20,0))</f>
        <v>999</v>
      </c>
      <c r="H67" s="13" t="n">
        <f aca="false">H66*(1+$B$26)</f>
        <v>10017.1130436381</v>
      </c>
      <c r="I67" s="13" t="n">
        <f aca="false">MIN(((C67+D67+E67+F67+G67)*$B$28*POWER((1+$B$29),A66)),($B$30*$B$28)*12*$B$34*POWER((1+$B$31),A66))</f>
        <v>4786.02920288601</v>
      </c>
      <c r="J67" s="18" t="n">
        <f aca="false">MAX((MAX((C67-(801*$B$34)),0))+(D67*$B$8)+(E67*$B$13)+(F67*$B$18)+(G67*$B$23)-H67-I67-O66,0)</f>
        <v>4733.70265623992</v>
      </c>
      <c r="K67" s="23" t="n">
        <f aca="false">IF($B$34=1,MAX(ROUNDDOWN(IF($J67&lt;=$C$192,(((($J67-$C$191)/10000)*$D$192)+$E$192)*(($J67-$C$191)/10000),IF($J67&lt;=$C$193,(((($J67-$C$192)/10000)*$D$193)+$E$193)*(($J67-$C$192)/10000)+$F$193,IF($J67&lt;=$C$194,$J67*0.42-$E$194,$J67*0.45-$E$195))),0),0),0)</f>
        <v>0</v>
      </c>
      <c r="L67" s="23" t="n">
        <f aca="false">IF($B$34=2,MAX(ROUNDDOWN(IF(($J67/2)&lt;=$C$192,((((($J67/2)-$C$191)/10000)*$D$192)+$E$192)*((($J67/2)-$C$191)/10000),IF(($J67/2)&lt;=$C$193,((((($J67/2)-$C$192)/10000)*$D$193)+$E$193)*((($J67/2)-$C$192)/10000)+$F$193,IF(($J67/2)&lt;=$C$194,($J67/2)*0.42-$E$194,($J67/2)*0.45-$E$195))),0),0),0)*$B$34</f>
        <v>0</v>
      </c>
      <c r="M67" s="13" t="n">
        <f aca="false">K67+L67</f>
        <v>0</v>
      </c>
      <c r="N67" s="13" t="n">
        <f aca="false">IF($B$34=2,IF(M67&gt;1944,M67*0.055,0),IF(M67&gt;972,M67*0.055,0))</f>
        <v>0</v>
      </c>
      <c r="O67" s="13" t="n">
        <f aca="false">M67*$B$33</f>
        <v>0</v>
      </c>
      <c r="P67" s="13" t="n">
        <f aca="false">P66*(1+$B$37)</f>
        <v>74150.3481564928</v>
      </c>
      <c r="Q67" s="13" t="n">
        <f aca="false">B67+C67+D67+E67+F67+G67-H67-I67-M67-N67-O67-P67</f>
        <v>143844.954777559</v>
      </c>
      <c r="R67" s="16"/>
      <c r="S67" s="16"/>
      <c r="T67" s="13"/>
      <c r="U67" s="13"/>
      <c r="V67" s="13"/>
      <c r="W67" s="13"/>
    </row>
    <row r="68" customFormat="false" ht="12.8" hidden="false" customHeight="false" outlineLevel="0" collapsed="false">
      <c r="A68" s="17" t="n">
        <v>27</v>
      </c>
      <c r="B68" s="13" t="n">
        <f aca="false">Q67</f>
        <v>143844.954777559</v>
      </c>
      <c r="C68" s="13" t="n">
        <f aca="false">IF((B68-(P68/2))*$B$3&gt;0,(B68-(P68/2))*$B$3,0)</f>
        <v>5874.28102477826</v>
      </c>
      <c r="D68" s="13" t="n">
        <f aca="false">IF(D67&gt;0,D67*(1+$B$7),IF(A68=$B$6,$B$5,0))</f>
        <v>3908.20462353069</v>
      </c>
      <c r="E68" s="13" t="n">
        <f aca="false">IF(E67&gt;0,E67*(1+$B$12),IF(A68=$B$11,$B$10,0))</f>
        <v>4670.6886626444</v>
      </c>
      <c r="F68" s="13" t="n">
        <f aca="false">IF(F67&gt;0,F67*(1+$B$17),IF(A68=$B$16,$B$15,0))</f>
        <v>1111</v>
      </c>
      <c r="G68" s="13" t="n">
        <f aca="false">IF(G67&gt;0,G67*(1+$B$22),IF(A68=$B$21,$B$20,0))</f>
        <v>999</v>
      </c>
      <c r="H68" s="13" t="n">
        <f aca="false">H67*(1+$B$26)</f>
        <v>10467.8831306018</v>
      </c>
      <c r="I68" s="13" t="n">
        <f aca="false">MIN(((C68+D68+E68+F68+G68)*$B$28*POWER((1+$B$29),A67)),($B$30*$B$28)*12*$B$34*POWER((1+$B$31),A67))</f>
        <v>3936.72754841787</v>
      </c>
      <c r="J68" s="18" t="n">
        <f aca="false">MAX((MAX((C68-(801*$B$34)),0))+(D68*$B$8)+(E68*$B$13)+(F68*$B$18)+(G68*$B$23)-H68-I68-O67,0)</f>
        <v>1357.56363193363</v>
      </c>
      <c r="K68" s="23" t="n">
        <f aca="false">IF($B$34=1,MAX(ROUNDDOWN(IF($J68&lt;=$C$192,(((($J68-$C$191)/10000)*$D$192)+$E$192)*(($J68-$C$191)/10000),IF($J68&lt;=$C$193,(((($J68-$C$192)/10000)*$D$193)+$E$193)*(($J68-$C$192)/10000)+$F$193,IF($J68&lt;=$C$194,$J68*0.42-$E$194,$J68*0.45-$E$195))),0),0),0)</f>
        <v>0</v>
      </c>
      <c r="L68" s="23" t="n">
        <f aca="false">IF($B$34=2,MAX(ROUNDDOWN(IF(($J68/2)&lt;=$C$192,((((($J68/2)-$C$191)/10000)*$D$192)+$E$192)*((($J68/2)-$C$191)/10000),IF(($J68/2)&lt;=$C$193,((((($J68/2)-$C$192)/10000)*$D$193)+$E$193)*((($J68/2)-$C$192)/10000)+$F$193,IF(($J68/2)&lt;=$C$194,($J68/2)*0.42-$E$194,($J68/2)*0.45-$E$195))),0),0),0)*$B$34</f>
        <v>0</v>
      </c>
      <c r="M68" s="13" t="n">
        <f aca="false">K68+L68</f>
        <v>0</v>
      </c>
      <c r="N68" s="13" t="n">
        <f aca="false">IF($B$34=2,IF(M68&gt;1944,M68*0.055,0),IF(M68&gt;972,M68*0.055,0))</f>
        <v>0</v>
      </c>
      <c r="O68" s="13" t="n">
        <f aca="false">M68*$B$33</f>
        <v>0</v>
      </c>
      <c r="P68" s="13" t="n">
        <f aca="false">P67*(1+$B$37)</f>
        <v>76004.1068604051</v>
      </c>
      <c r="Q68" s="13" t="n">
        <f aca="false">B68+C68+D68+E68+F68+G68-H68-I68-M68-N68-O68-P68</f>
        <v>69999.4115490871</v>
      </c>
      <c r="R68" s="16"/>
      <c r="S68" s="16"/>
      <c r="T68" s="13"/>
      <c r="U68" s="13"/>
      <c r="V68" s="13"/>
      <c r="W68" s="13"/>
    </row>
    <row r="69" customFormat="false" ht="12.8" hidden="false" customHeight="false" outlineLevel="0" collapsed="false">
      <c r="A69" s="17" t="n">
        <v>28</v>
      </c>
      <c r="B69" s="13" t="n">
        <f aca="false">Q68</f>
        <v>69999.4115490871</v>
      </c>
      <c r="C69" s="13" t="n">
        <f aca="false">IF((B69-(P69/2))*$B$3&gt;0,(B69-(P69/2))*$B$3,0)</f>
        <v>1723.12552646369</v>
      </c>
      <c r="D69" s="13" t="n">
        <f aca="false">IF(D68&gt;0,D68*(1+$B$7),IF(A69=$B$6,$B$5,0))</f>
        <v>3947.28666976599</v>
      </c>
      <c r="E69" s="13" t="n">
        <f aca="false">IF(E68&gt;0,E68*(1+$B$12),IF(A69=$B$11,$B$10,0))</f>
        <v>4717.39554927085</v>
      </c>
      <c r="F69" s="13" t="n">
        <f aca="false">IF(F68&gt;0,F68*(1+$B$17),IF(A69=$B$16,$B$15,0))</f>
        <v>1111</v>
      </c>
      <c r="G69" s="13" t="n">
        <f aca="false">IF(G68&gt;0,G68*(1+$B$22),IF(A69=$B$21,$B$20,0))</f>
        <v>999</v>
      </c>
      <c r="H69" s="13" t="n">
        <f aca="false">H68*(1+$B$26)</f>
        <v>10938.9378714789</v>
      </c>
      <c r="I69" s="13" t="n">
        <f aca="false">MIN(((C69+D69+E69+F69+G69)*$B$28*POWER((1+$B$29),A68)),($B$30*$B$28)*12*$B$34*POWER((1+$B$31),A68))</f>
        <v>3000.17784961338</v>
      </c>
      <c r="J69" s="18" t="n">
        <f aca="false">MAX((MAX((C69-(801*$B$34)),0))+(D69*$B$8)+(E69*$B$13)+(F69*$B$18)+(G69*$B$23)-H69-I69-O68,0)</f>
        <v>0</v>
      </c>
      <c r="K69" s="23" t="n">
        <f aca="false">IF($B$34=1,MAX(ROUNDDOWN(IF($J69&lt;=$C$192,(((($J69-$C$191)/10000)*$D$192)+$E$192)*(($J69-$C$191)/10000),IF($J69&lt;=$C$193,(((($J69-$C$192)/10000)*$D$193)+$E$193)*(($J69-$C$192)/10000)+$F$193,IF($J69&lt;=$C$194,$J69*0.42-$E$194,$J69*0.45-$E$195))),0),0),0)</f>
        <v>0</v>
      </c>
      <c r="L69" s="23" t="n">
        <f aca="false">IF($B$34=2,MAX(ROUNDDOWN(IF(($J69/2)&lt;=$C$192,((((($J69/2)-$C$191)/10000)*$D$192)+$E$192)*((($J69/2)-$C$191)/10000),IF(($J69/2)&lt;=$C$193,((((($J69/2)-$C$192)/10000)*$D$193)+$E$193)*((($J69/2)-$C$192)/10000)+$F$193,IF(($J69/2)&lt;=$C$194,($J69/2)*0.42-$E$194,($J69/2)*0.45-$E$195))),0),0),0)*$B$34</f>
        <v>0</v>
      </c>
      <c r="M69" s="13" t="n">
        <f aca="false">K69+L69</f>
        <v>0</v>
      </c>
      <c r="N69" s="13" t="n">
        <f aca="false">IF($B$34=2,IF(M69&gt;1944,M69*0.055,0),IF(M69&gt;972,M69*0.055,0))</f>
        <v>0</v>
      </c>
      <c r="O69" s="13" t="n">
        <f aca="false">M69*$B$33</f>
        <v>0</v>
      </c>
      <c r="P69" s="13" t="n">
        <f aca="false">P68*(1+$B$37)</f>
        <v>77904.2095319152</v>
      </c>
      <c r="Q69" s="13" t="n">
        <f aca="false">B69+C69+D69+E69+F69+G69-H69-I69-M69-N69-O69-P69</f>
        <v>-9346.10595841987</v>
      </c>
      <c r="R69" s="16"/>
      <c r="S69" s="16"/>
      <c r="T69" s="13"/>
      <c r="U69" s="13"/>
      <c r="V69" s="13"/>
      <c r="W69" s="13"/>
    </row>
    <row r="70" customFormat="false" ht="12.8" hidden="false" customHeight="false" outlineLevel="0" collapsed="false">
      <c r="A70" s="17" t="n">
        <v>29</v>
      </c>
      <c r="B70" s="13" t="n">
        <f aca="false">Q69</f>
        <v>-9346.10595841987</v>
      </c>
      <c r="C70" s="13" t="n">
        <f aca="false">IF((B70-(P70/2))*$B$3&gt;0,(B70-(P70/2))*$B$3,0)</f>
        <v>0</v>
      </c>
      <c r="D70" s="13" t="n">
        <f aca="false">IF(D69&gt;0,D69*(1+$B$7),IF(A70=$B$6,$B$5,0))</f>
        <v>3986.75953646365</v>
      </c>
      <c r="E70" s="13" t="n">
        <f aca="false">IF(E69&gt;0,E69*(1+$B$12),IF(A70=$B$11,$B$10,0))</f>
        <v>4764.56950476355</v>
      </c>
      <c r="F70" s="13" t="n">
        <f aca="false">IF(F69&gt;0,F69*(1+$B$17),IF(A70=$B$16,$B$15,0))</f>
        <v>1111</v>
      </c>
      <c r="G70" s="13" t="n">
        <f aca="false">IF(G69&gt;0,G69*(1+$B$22),IF(A70=$B$21,$B$20,0))</f>
        <v>999</v>
      </c>
      <c r="H70" s="13" t="n">
        <f aca="false">H69*(1+$B$26)</f>
        <v>11431.1900756955</v>
      </c>
      <c r="I70" s="13" t="n">
        <f aca="false">MIN(((C70+D70+E70+F70+G70)*$B$28*POWER((1+$B$29),A69)),($B$30*$B$28)*12*$B$34*POWER((1+$B$31),A69))</f>
        <v>2633.40408695036</v>
      </c>
      <c r="J70" s="18" t="n">
        <f aca="false">MAX((MAX((C70-(801*$B$34)),0))+(D70*$B$8)+(E70*$B$13)+(F70*$B$18)+(G70*$B$23)-H70-I70-O69,0)</f>
        <v>0</v>
      </c>
      <c r="K70" s="23" t="n">
        <f aca="false">IF($B$34=1,MAX(ROUNDDOWN(IF($J70&lt;=$C$192,(((($J70-$C$191)/10000)*$D$192)+$E$192)*(($J70-$C$191)/10000),IF($J70&lt;=$C$193,(((($J70-$C$192)/10000)*$D$193)+$E$193)*(($J70-$C$192)/10000)+$F$193,IF($J70&lt;=$C$194,$J70*0.42-$E$194,$J70*0.45-$E$195))),0),0),0)</f>
        <v>0</v>
      </c>
      <c r="L70" s="23" t="n">
        <f aca="false">IF($B$34=2,MAX(ROUNDDOWN(IF(($J70/2)&lt;=$C$192,((((($J70/2)-$C$191)/10000)*$D$192)+$E$192)*((($J70/2)-$C$191)/10000),IF(($J70/2)&lt;=$C$193,((((($J70/2)-$C$192)/10000)*$D$193)+$E$193)*((($J70/2)-$C$192)/10000)+$F$193,IF(($J70/2)&lt;=$C$194,($J70/2)*0.42-$E$194,($J70/2)*0.45-$E$195))),0),0),0)*$B$34</f>
        <v>0</v>
      </c>
      <c r="M70" s="13" t="n">
        <f aca="false">K70+L70</f>
        <v>0</v>
      </c>
      <c r="N70" s="13" t="n">
        <f aca="false">IF($B$34=2,IF(M70&gt;1944,M70*0.055,0),IF(M70&gt;972,M70*0.055,0))</f>
        <v>0</v>
      </c>
      <c r="O70" s="13" t="n">
        <f aca="false">M70*$B$33</f>
        <v>0</v>
      </c>
      <c r="P70" s="13" t="n">
        <f aca="false">P69*(1+$B$37)</f>
        <v>79851.8147702131</v>
      </c>
      <c r="Q70" s="13" t="n">
        <f aca="false">B70+C70+D70+E70+F70+G70-H70-I70-M70-N70-O70-P70</f>
        <v>-92401.1858500516</v>
      </c>
      <c r="R70" s="16"/>
      <c r="S70" s="16"/>
      <c r="T70" s="13"/>
      <c r="U70" s="13"/>
      <c r="V70" s="13"/>
      <c r="W70" s="13"/>
    </row>
    <row r="71" customFormat="false" ht="12.8" hidden="false" customHeight="false" outlineLevel="0" collapsed="false">
      <c r="A71" s="17" t="n">
        <v>30</v>
      </c>
      <c r="B71" s="13" t="n">
        <f aca="false">Q70</f>
        <v>-92401.1858500516</v>
      </c>
      <c r="C71" s="13" t="n">
        <f aca="false">IF((B71-(P71/2))*$B$3&gt;0,(B71-(P71/2))*$B$3,0)</f>
        <v>0</v>
      </c>
      <c r="D71" s="13" t="n">
        <f aca="false">IF(D70&gt;0,D70*(1+$B$7),IF(A71=$B$6,$B$5,0))</f>
        <v>4026.62713182829</v>
      </c>
      <c r="E71" s="13" t="n">
        <f aca="false">IF(E70&gt;0,E70*(1+$B$12),IF(A71=$B$11,$B$10,0))</f>
        <v>4812.21519981119</v>
      </c>
      <c r="F71" s="13" t="n">
        <f aca="false">IF(F70&gt;0,F70*(1+$B$17),IF(A71=$B$16,$B$15,0))</f>
        <v>1111</v>
      </c>
      <c r="G71" s="13" t="n">
        <f aca="false">IF(G70&gt;0,G70*(1+$B$22),IF(A71=$B$21,$B$20,0))</f>
        <v>999</v>
      </c>
      <c r="H71" s="13" t="n">
        <f aca="false">H70*(1+$B$26)</f>
        <v>11945.5936291018</v>
      </c>
      <c r="I71" s="13" t="n">
        <f aca="false">MIN(((C71+D71+E71+F71+G71)*$B$28*POWER((1+$B$29),A70)),($B$30*$B$28)*12*$B$34*POWER((1+$B$31),A70))</f>
        <v>2681.16851026357</v>
      </c>
      <c r="J71" s="18" t="n">
        <f aca="false">MAX((MAX((C71-(801*$B$34)),0))+(D71*$B$8)+(E71*$B$13)+(F71*$B$18)+(G71*$B$23)-H71-I71-O70,0)</f>
        <v>0</v>
      </c>
      <c r="K71" s="23" t="n">
        <f aca="false">IF($B$34=1,MAX(ROUNDDOWN(IF($J71&lt;=$C$192,(((($J71-$C$191)/10000)*$D$192)+$E$192)*(($J71-$C$191)/10000),IF($J71&lt;=$C$193,(((($J71-$C$192)/10000)*$D$193)+$E$193)*(($J71-$C$192)/10000)+$F$193,IF($J71&lt;=$C$194,$J71*0.42-$E$194,$J71*0.45-$E$195))),0),0),0)</f>
        <v>0</v>
      </c>
      <c r="L71" s="23" t="n">
        <f aca="false">IF($B$34=2,MAX(ROUNDDOWN(IF(($J71/2)&lt;=$C$192,((((($J71/2)-$C$191)/10000)*$D$192)+$E$192)*((($J71/2)-$C$191)/10000),IF(($J71/2)&lt;=$C$193,((((($J71/2)-$C$192)/10000)*$D$193)+$E$193)*((($J71/2)-$C$192)/10000)+$F$193,IF(($J71/2)&lt;=$C$194,($J71/2)*0.42-$E$194,($J71/2)*0.45-$E$195))),0),0),0)*$B$34</f>
        <v>0</v>
      </c>
      <c r="M71" s="13" t="n">
        <f aca="false">K71+L71</f>
        <v>0</v>
      </c>
      <c r="N71" s="13" t="n">
        <f aca="false">IF($B$34=2,IF(M71&gt;1944,M71*0.055,0),IF(M71&gt;972,M71*0.055,0))</f>
        <v>0</v>
      </c>
      <c r="O71" s="13" t="n">
        <f aca="false">M71*$B$33</f>
        <v>0</v>
      </c>
      <c r="P71" s="13" t="n">
        <f aca="false">P70*(1+$B$37)</f>
        <v>81848.1101394684</v>
      </c>
      <c r="Q71" s="13" t="n">
        <f aca="false">B71+C71+D71+E71+F71+G71-H71-I71-M71-N71-O71-P71</f>
        <v>-177927.215797246</v>
      </c>
      <c r="R71" s="16"/>
      <c r="S71" s="16"/>
      <c r="T71" s="13"/>
      <c r="U71" s="13"/>
      <c r="V71" s="13"/>
      <c r="W71" s="13"/>
    </row>
    <row r="72" customFormat="false" ht="12.8" hidden="false" customHeight="false" outlineLevel="0" collapsed="false">
      <c r="A72" s="17" t="n">
        <v>31</v>
      </c>
      <c r="B72" s="13" t="n">
        <f aca="false">Q71</f>
        <v>-177927.215797246</v>
      </c>
      <c r="C72" s="13" t="n">
        <f aca="false">IF((B72-(P72/2))*$B$3&gt;0,(B72-(P72/2))*$B$3,0)</f>
        <v>0</v>
      </c>
      <c r="D72" s="13" t="n">
        <f aca="false">IF(D71&gt;0,D71*(1+$B$7),IF(A72=$B$6,$B$5,0))</f>
        <v>4066.89340314657</v>
      </c>
      <c r="E72" s="13" t="n">
        <f aca="false">IF(E71&gt;0,E71*(1+$B$12),IF(A72=$B$11,$B$10,0))</f>
        <v>4860.3373518093</v>
      </c>
      <c r="F72" s="13" t="n">
        <f aca="false">IF(F71&gt;0,F71*(1+$B$17),IF(A72=$B$16,$B$15,0))</f>
        <v>1111</v>
      </c>
      <c r="G72" s="13" t="n">
        <f aca="false">IF(G71&gt;0,G71*(1+$B$22),IF(A72=$B$21,$B$20,0))</f>
        <v>999</v>
      </c>
      <c r="H72" s="13" t="n">
        <f aca="false">H71*(1+$B$26)</f>
        <v>12483.1453424114</v>
      </c>
      <c r="I72" s="13" t="n">
        <f aca="false">MIN(((C72+D72+E72+F72+G72)*$B$28*POWER((1+$B$29),A71)),($B$30*$B$28)*12*$B$34*POWER((1+$B$31),A71))</f>
        <v>2729.84132849704</v>
      </c>
      <c r="J72" s="18" t="n">
        <f aca="false">MAX((MAX((C72-(801*$B$34)),0))+(D72*$B$8)+(E72*$B$13)+(F72*$B$18)+(G72*$B$23)-H72-I72-O71,0)</f>
        <v>0</v>
      </c>
      <c r="K72" s="23" t="n">
        <f aca="false">IF($B$34=1,MAX(ROUNDDOWN(IF($J72&lt;=$C$192,(((($J72-$C$191)/10000)*$D$192)+$E$192)*(($J72-$C$191)/10000),IF($J72&lt;=$C$193,(((($J72-$C$192)/10000)*$D$193)+$E$193)*(($J72-$C$192)/10000)+$F$193,IF($J72&lt;=$C$194,$J72*0.42-$E$194,$J72*0.45-$E$195))),0),0),0)</f>
        <v>0</v>
      </c>
      <c r="L72" s="23" t="n">
        <f aca="false">IF($B$34=2,MAX(ROUNDDOWN(IF(($J72/2)&lt;=$C$192,((((($J72/2)-$C$191)/10000)*$D$192)+$E$192)*((($J72/2)-$C$191)/10000),IF(($J72/2)&lt;=$C$193,((((($J72/2)-$C$192)/10000)*$D$193)+$E$193)*((($J72/2)-$C$192)/10000)+$F$193,IF(($J72/2)&lt;=$C$194,($J72/2)*0.42-$E$194,($J72/2)*0.45-$E$195))),0),0),0)*$B$34</f>
        <v>0</v>
      </c>
      <c r="M72" s="13" t="n">
        <f aca="false">K72+L72</f>
        <v>0</v>
      </c>
      <c r="N72" s="13" t="n">
        <f aca="false">IF($B$34=2,IF(M72&gt;1944,M72*0.055,0),IF(M72&gt;972,M72*0.055,0))</f>
        <v>0</v>
      </c>
      <c r="O72" s="13" t="n">
        <f aca="false">M72*$B$33</f>
        <v>0</v>
      </c>
      <c r="P72" s="13" t="n">
        <f aca="false">P71*(1+$B$37)</f>
        <v>83894.3128929551</v>
      </c>
      <c r="Q72" s="13" t="n">
        <f aca="false">B72+C72+D72+E72+F72+G72-H72-I72-M72-N72-O72-P72</f>
        <v>-265997.284606154</v>
      </c>
      <c r="R72" s="16"/>
      <c r="S72" s="16"/>
      <c r="T72" s="13"/>
      <c r="U72" s="13"/>
      <c r="V72" s="13"/>
      <c r="W72" s="13"/>
    </row>
    <row r="73" customFormat="false" ht="12.8" hidden="false" customHeight="false" outlineLevel="0" collapsed="false">
      <c r="A73" s="17" t="n">
        <v>32</v>
      </c>
      <c r="B73" s="13" t="n">
        <f aca="false">Q72</f>
        <v>-265997.284606154</v>
      </c>
      <c r="C73" s="13" t="n">
        <f aca="false">IF((B73-(P73/2))*$B$3&gt;0,(B73-(P73/2))*$B$3,0)</f>
        <v>0</v>
      </c>
      <c r="D73" s="13" t="n">
        <f aca="false">IF(D72&gt;0,D72*(1+$B$7),IF(A73=$B$6,$B$5,0))</f>
        <v>4107.56233717804</v>
      </c>
      <c r="E73" s="13" t="n">
        <f aca="false">IF(E72&gt;0,E72*(1+$B$12),IF(A73=$B$11,$B$10,0))</f>
        <v>4908.94072532739</v>
      </c>
      <c r="F73" s="13" t="n">
        <f aca="false">IF(F72&gt;0,F72*(1+$B$17),IF(A73=$B$16,$B$15,0))</f>
        <v>1111</v>
      </c>
      <c r="G73" s="13" t="n">
        <f aca="false">IF(G72&gt;0,G72*(1+$B$22),IF(A73=$B$21,$B$20,0))</f>
        <v>999</v>
      </c>
      <c r="H73" s="13" t="n">
        <f aca="false">H72*(1+$B$26)</f>
        <v>13044.8868828199</v>
      </c>
      <c r="I73" s="13" t="n">
        <f aca="false">MIN(((C73+D73+E73+F73+G73)*$B$28*POWER((1+$B$29),A72)),($B$30*$B$28)*12*$B$34*POWER((1+$B$31),A72))</f>
        <v>2779.44028368877</v>
      </c>
      <c r="J73" s="18" t="n">
        <f aca="false">MAX((MAX((C73-(801*$B$34)),0))+(D73*$B$8)+(E73*$B$13)+(F73*$B$18)+(G73*$B$23)-H73-I73-O72,0)</f>
        <v>0</v>
      </c>
      <c r="K73" s="23" t="n">
        <f aca="false">IF($B$34=1,MAX(ROUNDDOWN(IF($J73&lt;=$C$192,(((($J73-$C$191)/10000)*$D$192)+$E$192)*(($J73-$C$191)/10000),IF($J73&lt;=$C$193,(((($J73-$C$192)/10000)*$D$193)+$E$193)*(($J73-$C$192)/10000)+$F$193,IF($J73&lt;=$C$194,$J73*0.42-$E$194,$J73*0.45-$E$195))),0),0),0)</f>
        <v>0</v>
      </c>
      <c r="L73" s="23" t="n">
        <f aca="false">IF($B$34=2,MAX(ROUNDDOWN(IF(($J73/2)&lt;=$C$192,((((($J73/2)-$C$191)/10000)*$D$192)+$E$192)*((($J73/2)-$C$191)/10000),IF(($J73/2)&lt;=$C$193,((((($J73/2)-$C$192)/10000)*$D$193)+$E$193)*((($J73/2)-$C$192)/10000)+$F$193,IF(($J73/2)&lt;=$C$194,($J73/2)*0.42-$E$194,($J73/2)*0.45-$E$195))),0),0),0)*$B$34</f>
        <v>0</v>
      </c>
      <c r="M73" s="13" t="n">
        <f aca="false">K73+L73</f>
        <v>0</v>
      </c>
      <c r="N73" s="13" t="n">
        <f aca="false">IF($B$34=2,IF(M73&gt;1944,M73*0.055,0),IF(M73&gt;972,M73*0.055,0))</f>
        <v>0</v>
      </c>
      <c r="O73" s="13" t="n">
        <f aca="false">M73*$B$33</f>
        <v>0</v>
      </c>
      <c r="P73" s="13" t="n">
        <f aca="false">P72*(1+$B$37)</f>
        <v>85991.670715279</v>
      </c>
      <c r="Q73" s="13" t="n">
        <f aca="false">B73+C73+D73+E73+F73+G73-H73-I73-M73-N73-O73-P73</f>
        <v>-356686.779425436</v>
      </c>
      <c r="R73" s="16"/>
      <c r="S73" s="16"/>
      <c r="T73" s="13"/>
      <c r="U73" s="13"/>
      <c r="V73" s="13"/>
      <c r="W73" s="13"/>
    </row>
    <row r="74" customFormat="false" ht="12.8" hidden="false" customHeight="false" outlineLevel="0" collapsed="false">
      <c r="A74" s="17" t="n">
        <v>33</v>
      </c>
      <c r="B74" s="13" t="n">
        <f aca="false">Q73</f>
        <v>-356686.779425436</v>
      </c>
      <c r="C74" s="13" t="n">
        <f aca="false">IF((B74-(P74/2))*$B$3&gt;0,(B74-(P74/2))*$B$3,0)</f>
        <v>0</v>
      </c>
      <c r="D74" s="13" t="n">
        <f aca="false">IF(D73&gt;0,D73*(1+$B$7),IF(A74=$B$6,$B$5,0))</f>
        <v>4148.63796054982</v>
      </c>
      <c r="E74" s="13" t="n">
        <f aca="false">IF(E73&gt;0,E73*(1+$B$12),IF(A74=$B$11,$B$10,0))</f>
        <v>4958.03013258067</v>
      </c>
      <c r="F74" s="13" t="n">
        <f aca="false">IF(F73&gt;0,F73*(1+$B$17),IF(A74=$B$16,$B$15,0))</f>
        <v>1111</v>
      </c>
      <c r="G74" s="13" t="n">
        <f aca="false">IF(G73&gt;0,G73*(1+$B$22),IF(A74=$B$21,$B$20,0))</f>
        <v>999</v>
      </c>
      <c r="H74" s="13" t="n">
        <f aca="false">H73*(1+$B$26)</f>
        <v>13631.9067925468</v>
      </c>
      <c r="I74" s="13" t="n">
        <f aca="false">MIN(((C74+D74+E74+F74+G74)*$B$28*POWER((1+$B$29),A73)),($B$30*$B$28)*12*$B$34*POWER((1+$B$31),A73))</f>
        <v>2829.98346932474</v>
      </c>
      <c r="J74" s="18" t="n">
        <f aca="false">MAX((MAX((C74-(801*$B$34)),0))+(D74*$B$8)+(E74*$B$13)+(F74*$B$18)+(G74*$B$23)-H74-I74-O73,0)</f>
        <v>0</v>
      </c>
      <c r="K74" s="23" t="n">
        <f aca="false">IF($B$34=1,MAX(ROUNDDOWN(IF($J74&lt;=$C$192,(((($J74-$C$191)/10000)*$D$192)+$E$192)*(($J74-$C$191)/10000),IF($J74&lt;=$C$193,(((($J74-$C$192)/10000)*$D$193)+$E$193)*(($J74-$C$192)/10000)+$F$193,IF($J74&lt;=$C$194,$J74*0.42-$E$194,$J74*0.45-$E$195))),0),0),0)</f>
        <v>0</v>
      </c>
      <c r="L74" s="23" t="n">
        <f aca="false">IF($B$34=2,MAX(ROUNDDOWN(IF(($J74/2)&lt;=$C$192,((((($J74/2)-$C$191)/10000)*$D$192)+$E$192)*((($J74/2)-$C$191)/10000),IF(($J74/2)&lt;=$C$193,((((($J74/2)-$C$192)/10000)*$D$193)+$E$193)*((($J74/2)-$C$192)/10000)+$F$193,IF(($J74/2)&lt;=$C$194,($J74/2)*0.42-$E$194,($J74/2)*0.45-$E$195))),0),0),0)*$B$34</f>
        <v>0</v>
      </c>
      <c r="M74" s="13" t="n">
        <f aca="false">K74+L74</f>
        <v>0</v>
      </c>
      <c r="N74" s="13" t="n">
        <f aca="false">IF($B$34=2,IF(M74&gt;1944,M74*0.055,0),IF(M74&gt;972,M74*0.055,0))</f>
        <v>0</v>
      </c>
      <c r="O74" s="13" t="n">
        <f aca="false">M74*$B$33</f>
        <v>0</v>
      </c>
      <c r="P74" s="13" t="n">
        <f aca="false">P73*(1+$B$37)</f>
        <v>88141.462483161</v>
      </c>
      <c r="Q74" s="13" t="n">
        <f aca="false">B74+C74+D74+E74+F74+G74-H74-I74-M74-N74-O74-P74</f>
        <v>-450073.464077338</v>
      </c>
      <c r="R74" s="16"/>
      <c r="S74" s="16"/>
      <c r="T74" s="13"/>
      <c r="U74" s="13"/>
      <c r="V74" s="13"/>
      <c r="W74" s="13"/>
    </row>
    <row r="75" customFormat="false" ht="12.8" hidden="false" customHeight="false" outlineLevel="0" collapsed="false">
      <c r="A75" s="17" t="n">
        <v>34</v>
      </c>
      <c r="B75" s="13" t="n">
        <f aca="false">Q74</f>
        <v>-450073.464077338</v>
      </c>
      <c r="C75" s="13" t="n">
        <f aca="false">IF((B75-(P75/2))*$B$3&gt;0,(B75-(P75/2))*$B$3,0)</f>
        <v>0</v>
      </c>
      <c r="D75" s="13" t="n">
        <f aca="false">IF(D74&gt;0,D74*(1+$B$7),IF(A75=$B$6,$B$5,0))</f>
        <v>4190.12434015532</v>
      </c>
      <c r="E75" s="13" t="n">
        <f aca="false">IF(E74&gt;0,E74*(1+$B$12),IF(A75=$B$11,$B$10,0))</f>
        <v>5007.61043390647</v>
      </c>
      <c r="F75" s="13" t="n">
        <f aca="false">IF(F74&gt;0,F74*(1+$B$17),IF(A75=$B$16,$B$15,0))</f>
        <v>1111</v>
      </c>
      <c r="G75" s="13" t="n">
        <f aca="false">IF(G74&gt;0,G74*(1+$B$22),IF(A75=$B$21,$B$20,0))</f>
        <v>999</v>
      </c>
      <c r="H75" s="13" t="n">
        <f aca="false">H74*(1+$B$26)</f>
        <v>14245.3425982114</v>
      </c>
      <c r="I75" s="13" t="n">
        <f aca="false">MIN(((C75+D75+E75+F75+G75)*$B$28*POWER((1+$B$29),A74)),($B$30*$B$28)*12*$B$34*POWER((1+$B$31),A74))</f>
        <v>2881.48933735134</v>
      </c>
      <c r="J75" s="18" t="n">
        <f aca="false">MAX((MAX((C75-(801*$B$34)),0))+(D75*$B$8)+(E75*$B$13)+(F75*$B$18)+(G75*$B$23)-H75-I75-O74,0)</f>
        <v>0</v>
      </c>
      <c r="K75" s="23" t="n">
        <f aca="false">IF($B$34=1,MAX(ROUNDDOWN(IF($J75&lt;=$C$192,(((($J75-$C$191)/10000)*$D$192)+$E$192)*(($J75-$C$191)/10000),IF($J75&lt;=$C$193,(((($J75-$C$192)/10000)*$D$193)+$E$193)*(($J75-$C$192)/10000)+$F$193,IF($J75&lt;=$C$194,$J75*0.42-$E$194,$J75*0.45-$E$195))),0),0),0)</f>
        <v>0</v>
      </c>
      <c r="L75" s="23" t="n">
        <f aca="false">IF($B$34=2,MAX(ROUNDDOWN(IF(($J75/2)&lt;=$C$192,((((($J75/2)-$C$191)/10000)*$D$192)+$E$192)*((($J75/2)-$C$191)/10000),IF(($J75/2)&lt;=$C$193,((((($J75/2)-$C$192)/10000)*$D$193)+$E$193)*((($J75/2)-$C$192)/10000)+$F$193,IF(($J75/2)&lt;=$C$194,($J75/2)*0.42-$E$194,($J75/2)*0.45-$E$195))),0),0),0)*$B$34</f>
        <v>0</v>
      </c>
      <c r="M75" s="13" t="n">
        <f aca="false">K75+L75</f>
        <v>0</v>
      </c>
      <c r="N75" s="13" t="n">
        <f aca="false">IF($B$34=2,IF(M75&gt;1944,M75*0.055,0),IF(M75&gt;972,M75*0.055,0))</f>
        <v>0</v>
      </c>
      <c r="O75" s="13" t="n">
        <f aca="false">M75*$B$33</f>
        <v>0</v>
      </c>
      <c r="P75" s="13" t="n">
        <f aca="false">P74*(1+$B$37)</f>
        <v>90344.99904524</v>
      </c>
      <c r="Q75" s="13" t="n">
        <f aca="false">B75+C75+D75+E75+F75+G75-H75-I75-M75-N75-O75-P75</f>
        <v>-546237.560284079</v>
      </c>
      <c r="R75" s="16"/>
      <c r="S75" s="16"/>
      <c r="T75" s="13"/>
      <c r="U75" s="13"/>
      <c r="V75" s="13"/>
      <c r="W75" s="13"/>
    </row>
    <row r="76" customFormat="false" ht="12.8" hidden="false" customHeight="false" outlineLevel="0" collapsed="false">
      <c r="A76" s="17" t="n">
        <v>35</v>
      </c>
      <c r="B76" s="13" t="n">
        <f aca="false">Q75</f>
        <v>-546237.560284079</v>
      </c>
      <c r="C76" s="13" t="n">
        <f aca="false">IF((B76-(P76/2))*$B$3&gt;0,(B76-(P76/2))*$B$3,0)</f>
        <v>0</v>
      </c>
      <c r="D76" s="13" t="n">
        <f aca="false">IF(D75&gt;0,D75*(1+$B$7),IF(A76=$B$6,$B$5,0))</f>
        <v>4232.02558355687</v>
      </c>
      <c r="E76" s="13" t="n">
        <f aca="false">IF(E75&gt;0,E75*(1+$B$12),IF(A76=$B$11,$B$10,0))</f>
        <v>5057.68653824554</v>
      </c>
      <c r="F76" s="13" t="n">
        <f aca="false">IF(F75&gt;0,F75*(1+$B$17),IF(A76=$B$16,$B$15,0))</f>
        <v>1111</v>
      </c>
      <c r="G76" s="13" t="n">
        <f aca="false">IF(G75&gt;0,G75*(1+$B$22),IF(A76=$B$21,$B$20,0))</f>
        <v>999</v>
      </c>
      <c r="H76" s="13" t="n">
        <f aca="false">H75*(1+$B$26)</f>
        <v>14886.3830151309</v>
      </c>
      <c r="I76" s="13" t="n">
        <f aca="false">MIN(((C76+D76+E76+F76+G76)*$B$28*POWER((1+$B$29),A75)),($B$30*$B$28)*12*$B$34*POWER((1+$B$31),A75))</f>
        <v>2933.9767053282</v>
      </c>
      <c r="J76" s="18" t="n">
        <f aca="false">MAX((MAX((C76-(801*$B$34)),0))+(D76*$B$8)+(E76*$B$13)+(F76*$B$18)+(G76*$B$23)-H76-I76-O75,0)</f>
        <v>0</v>
      </c>
      <c r="K76" s="23" t="n">
        <f aca="false">IF($B$34=1,MAX(ROUNDDOWN(IF($J76&lt;=$C$192,(((($J76-$C$191)/10000)*$D$192)+$E$192)*(($J76-$C$191)/10000),IF($J76&lt;=$C$193,(((($J76-$C$192)/10000)*$D$193)+$E$193)*(($J76-$C$192)/10000)+$F$193,IF($J76&lt;=$C$194,$J76*0.42-$E$194,$J76*0.45-$E$195))),0),0),0)</f>
        <v>0</v>
      </c>
      <c r="L76" s="23" t="n">
        <f aca="false">IF($B$34=2,MAX(ROUNDDOWN(IF(($J76/2)&lt;=$C$192,((((($J76/2)-$C$191)/10000)*$D$192)+$E$192)*((($J76/2)-$C$191)/10000),IF(($J76/2)&lt;=$C$193,((((($J76/2)-$C$192)/10000)*$D$193)+$E$193)*((($J76/2)-$C$192)/10000)+$F$193,IF(($J76/2)&lt;=$C$194,($J76/2)*0.42-$E$194,($J76/2)*0.45-$E$195))),0),0),0)*$B$34</f>
        <v>0</v>
      </c>
      <c r="M76" s="13" t="n">
        <f aca="false">K76+L76</f>
        <v>0</v>
      </c>
      <c r="N76" s="13" t="n">
        <f aca="false">IF($B$34=2,IF(M76&gt;1944,M76*0.055,0),IF(M76&gt;972,M76*0.055,0))</f>
        <v>0</v>
      </c>
      <c r="O76" s="13" t="n">
        <f aca="false">M76*$B$33</f>
        <v>0</v>
      </c>
      <c r="P76" s="13" t="n">
        <f aca="false">P75*(1+$B$37)</f>
        <v>92603.624021371</v>
      </c>
      <c r="Q76" s="13" t="n">
        <f aca="false">B76+C76+D76+E76+F76+G76-H76-I76-M76-N76-O76-P76</f>
        <v>-645261.831904106</v>
      </c>
      <c r="R76" s="16"/>
      <c r="S76" s="16"/>
      <c r="T76" s="13"/>
      <c r="U76" s="13"/>
      <c r="V76" s="13"/>
      <c r="W76" s="13"/>
    </row>
    <row r="77" customFormat="false" ht="12.8" hidden="false" customHeight="false" outlineLevel="0" collapsed="false">
      <c r="A77" s="17" t="n">
        <v>36</v>
      </c>
      <c r="B77" s="13" t="n">
        <f aca="false">Q76</f>
        <v>-645261.831904106</v>
      </c>
      <c r="C77" s="13" t="n">
        <f aca="false">IF((B77-(P77/2))*$B$3&gt;0,(B77-(P77/2))*$B$3,0)</f>
        <v>0</v>
      </c>
      <c r="D77" s="13" t="n">
        <f aca="false">IF(D76&gt;0,D76*(1+$B$7),IF(A77=$B$6,$B$5,0))</f>
        <v>4274.34583939244</v>
      </c>
      <c r="E77" s="13" t="n">
        <f aca="false">IF(E76&gt;0,E76*(1+$B$12),IF(A77=$B$11,$B$10,0))</f>
        <v>5108.26340362799</v>
      </c>
      <c r="F77" s="13" t="n">
        <f aca="false">IF(F76&gt;0,F76*(1+$B$17),IF(A77=$B$16,$B$15,0))</f>
        <v>1111</v>
      </c>
      <c r="G77" s="13" t="n">
        <f aca="false">IF(G76&gt;0,G76*(1+$B$22),IF(A77=$B$21,$B$20,0))</f>
        <v>999</v>
      </c>
      <c r="H77" s="13" t="n">
        <f aca="false">H76*(1+$B$26)</f>
        <v>15556.2702508118</v>
      </c>
      <c r="I77" s="13" t="n">
        <f aca="false">MIN(((C77+D77+E77+F77+G77)*$B$28*POWER((1+$B$29),A76)),($B$30*$B$28)*12*$B$34*POWER((1+$B$31),A76))</f>
        <v>2987.46476372436</v>
      </c>
      <c r="J77" s="18" t="n">
        <f aca="false">MAX((MAX((C77-(801*$B$34)),0))+(D77*$B$8)+(E77*$B$13)+(F77*$B$18)+(G77*$B$23)-H77-I77-O76,0)</f>
        <v>0</v>
      </c>
      <c r="K77" s="23" t="n">
        <f aca="false">IF($B$34=1,MAX(ROUNDDOWN(IF($J77&lt;=$C$192,(((($J77-$C$191)/10000)*$D$192)+$E$192)*(($J77-$C$191)/10000),IF($J77&lt;=$C$193,(((($J77-$C$192)/10000)*$D$193)+$E$193)*(($J77-$C$192)/10000)+$F$193,IF($J77&lt;=$C$194,$J77*0.42-$E$194,$J77*0.45-$E$195))),0),0),0)</f>
        <v>0</v>
      </c>
      <c r="L77" s="23" t="n">
        <f aca="false">IF($B$34=2,MAX(ROUNDDOWN(IF(($J77/2)&lt;=$C$192,((((($J77/2)-$C$191)/10000)*$D$192)+$E$192)*((($J77/2)-$C$191)/10000),IF(($J77/2)&lt;=$C$193,((((($J77/2)-$C$192)/10000)*$D$193)+$E$193)*((($J77/2)-$C$192)/10000)+$F$193,IF(($J77/2)&lt;=$C$194,($J77/2)*0.42-$E$194,($J77/2)*0.45-$E$195))),0),0),0)*$B$34</f>
        <v>0</v>
      </c>
      <c r="M77" s="13" t="n">
        <f aca="false">K77+L77</f>
        <v>0</v>
      </c>
      <c r="N77" s="13" t="n">
        <f aca="false">IF($B$34=2,IF(M77&gt;1944,M77*0.055,0),IF(M77&gt;972,M77*0.055,0))</f>
        <v>0</v>
      </c>
      <c r="O77" s="13" t="n">
        <f aca="false">M77*$B$33</f>
        <v>0</v>
      </c>
      <c r="P77" s="13" t="n">
        <f aca="false">P76*(1+$B$37)</f>
        <v>94918.7146219052</v>
      </c>
      <c r="Q77" s="13" t="n">
        <f aca="false">B77+C77+D77+E77+F77+G77-H77-I77-M77-N77-O77-P77</f>
        <v>-747231.672297527</v>
      </c>
      <c r="R77" s="16"/>
      <c r="S77" s="16"/>
      <c r="T77" s="13"/>
      <c r="U77" s="13"/>
      <c r="V77" s="13"/>
      <c r="W77" s="13"/>
    </row>
    <row r="78" customFormat="false" ht="12.8" hidden="false" customHeight="false" outlineLevel="0" collapsed="false">
      <c r="A78" s="17" t="n">
        <v>37</v>
      </c>
      <c r="B78" s="13" t="n">
        <f aca="false">Q77</f>
        <v>-747231.672297527</v>
      </c>
      <c r="C78" s="13" t="n">
        <f aca="false">IF((B78-(P78/2))*$B$3&gt;0,(B78-(P78/2))*$B$3,0)</f>
        <v>0</v>
      </c>
      <c r="D78" s="13" t="n">
        <f aca="false">IF(D77&gt;0,D77*(1+$B$7),IF(A78=$B$6,$B$5,0))</f>
        <v>4317.08929778637</v>
      </c>
      <c r="E78" s="13" t="n">
        <f aca="false">IF(E77&gt;0,E77*(1+$B$12),IF(A78=$B$11,$B$10,0))</f>
        <v>5159.34603766427</v>
      </c>
      <c r="F78" s="13" t="n">
        <f aca="false">IF(F77&gt;0,F77*(1+$B$17),IF(A78=$B$16,$B$15,0))</f>
        <v>1111</v>
      </c>
      <c r="G78" s="13" t="n">
        <f aca="false">IF(G77&gt;0,G77*(1+$B$22),IF(A78=$B$21,$B$20,0))</f>
        <v>999</v>
      </c>
      <c r="H78" s="13" t="n">
        <f aca="false">H77*(1+$B$26)</f>
        <v>16256.3024120983</v>
      </c>
      <c r="I78" s="13" t="n">
        <f aca="false">MIN(((C78+D78+E78+F78+G78)*$B$28*POWER((1+$B$29),A77)),($B$30*$B$28)*12*$B$34*POWER((1+$B$31),A77))</f>
        <v>3041.97308336047</v>
      </c>
      <c r="J78" s="18" t="n">
        <f aca="false">MAX((MAX((C78-(801*$B$34)),0))+(D78*$B$8)+(E78*$B$13)+(F78*$B$18)+(G78*$B$23)-H78-I78-O77,0)</f>
        <v>0</v>
      </c>
      <c r="K78" s="23" t="n">
        <f aca="false">IF($B$34=1,MAX(ROUNDDOWN(IF($J78&lt;=$C$192,(((($J78-$C$191)/10000)*$D$192)+$E$192)*(($J78-$C$191)/10000),IF($J78&lt;=$C$193,(((($J78-$C$192)/10000)*$D$193)+$E$193)*(($J78-$C$192)/10000)+$F$193,IF($J78&lt;=$C$194,$J78*0.42-$E$194,$J78*0.45-$E$195))),0),0),0)</f>
        <v>0</v>
      </c>
      <c r="L78" s="23" t="n">
        <f aca="false">IF($B$34=2,MAX(ROUNDDOWN(IF(($J78/2)&lt;=$C$192,((((($J78/2)-$C$191)/10000)*$D$192)+$E$192)*((($J78/2)-$C$191)/10000),IF(($J78/2)&lt;=$C$193,((((($J78/2)-$C$192)/10000)*$D$193)+$E$193)*((($J78/2)-$C$192)/10000)+$F$193,IF(($J78/2)&lt;=$C$194,($J78/2)*0.42-$E$194,($J78/2)*0.45-$E$195))),0),0),0)*$B$34</f>
        <v>0</v>
      </c>
      <c r="M78" s="13" t="n">
        <f aca="false">K78+L78</f>
        <v>0</v>
      </c>
      <c r="N78" s="13" t="n">
        <f aca="false">IF($B$34=2,IF(M78&gt;1944,M78*0.055,0),IF(M78&gt;972,M78*0.055,0))</f>
        <v>0</v>
      </c>
      <c r="O78" s="13" t="n">
        <f aca="false">M78*$B$33</f>
        <v>0</v>
      </c>
      <c r="P78" s="13" t="n">
        <f aca="false">P77*(1+$B$37)</f>
        <v>97291.6824874529</v>
      </c>
      <c r="Q78" s="13" t="n">
        <f aca="false">B78+C78+D78+E78+F78+G78-H78-I78-M78-N78-O78-P78</f>
        <v>-852235.194944988</v>
      </c>
      <c r="R78" s="16"/>
      <c r="S78" s="16"/>
      <c r="T78" s="13"/>
      <c r="U78" s="13"/>
      <c r="V78" s="13"/>
      <c r="W78" s="13"/>
    </row>
    <row r="79" customFormat="false" ht="12.8" hidden="false" customHeight="false" outlineLevel="0" collapsed="false">
      <c r="A79" s="17" t="n">
        <v>38</v>
      </c>
      <c r="B79" s="13" t="n">
        <f aca="false">Q78</f>
        <v>-852235.194944988</v>
      </c>
      <c r="C79" s="13" t="n">
        <f aca="false">IF((B79-(P79/2))*$B$3&gt;0,(B79-(P79/2))*$B$3,0)</f>
        <v>0</v>
      </c>
      <c r="D79" s="13" t="n">
        <f aca="false">IF(D78&gt;0,D78*(1+$B$7),IF(A79=$B$6,$B$5,0))</f>
        <v>4360.26019076423</v>
      </c>
      <c r="E79" s="13" t="n">
        <f aca="false">IF(E78&gt;0,E78*(1+$B$12),IF(A79=$B$11,$B$10,0))</f>
        <v>5210.93949804092</v>
      </c>
      <c r="F79" s="13" t="n">
        <f aca="false">IF(F78&gt;0,F78*(1+$B$17),IF(A79=$B$16,$B$15,0))</f>
        <v>1111</v>
      </c>
      <c r="G79" s="13" t="n">
        <f aca="false">IF(G78&gt;0,G78*(1+$B$22),IF(A79=$B$21,$B$20,0))</f>
        <v>999</v>
      </c>
      <c r="H79" s="13" t="n">
        <f aca="false">H78*(1+$B$26)</f>
        <v>16987.8360206427</v>
      </c>
      <c r="I79" s="13" t="n">
        <f aca="false">MIN(((C79+D79+E79+F79+G79)*$B$28*POWER((1+$B$29),A78)),($B$30*$B$28)*12*$B$34*POWER((1+$B$31),A78))</f>
        <v>3097.52162300012</v>
      </c>
      <c r="J79" s="18" t="n">
        <f aca="false">MAX((MAX((C79-(801*$B$34)),0))+(D79*$B$8)+(E79*$B$13)+(F79*$B$18)+(G79*$B$23)-H79-I79-O78,0)</f>
        <v>0</v>
      </c>
      <c r="K79" s="23" t="n">
        <f aca="false">IF($B$34=1,MAX(ROUNDDOWN(IF($J79&lt;=$C$192,(((($J79-$C$191)/10000)*$D$192)+$E$192)*(($J79-$C$191)/10000),IF($J79&lt;=$C$193,(((($J79-$C$192)/10000)*$D$193)+$E$193)*(($J79-$C$192)/10000)+$F$193,IF($J79&lt;=$C$194,$J79*0.42-$E$194,$J79*0.45-$E$195))),0),0),0)</f>
        <v>0</v>
      </c>
      <c r="L79" s="23" t="n">
        <f aca="false">IF($B$34=2,MAX(ROUNDDOWN(IF(($J79/2)&lt;=$C$192,((((($J79/2)-$C$191)/10000)*$D$192)+$E$192)*((($J79/2)-$C$191)/10000),IF(($J79/2)&lt;=$C$193,((((($J79/2)-$C$192)/10000)*$D$193)+$E$193)*((($J79/2)-$C$192)/10000)+$F$193,IF(($J79/2)&lt;=$C$194,($J79/2)*0.42-$E$194,($J79/2)*0.45-$E$195))),0),0),0)*$B$34</f>
        <v>0</v>
      </c>
      <c r="M79" s="13" t="n">
        <f aca="false">K79+L79</f>
        <v>0</v>
      </c>
      <c r="N79" s="13" t="n">
        <f aca="false">IF($B$34=2,IF(M79&gt;1944,M79*0.055,0),IF(M79&gt;972,M79*0.055,0))</f>
        <v>0</v>
      </c>
      <c r="O79" s="13" t="n">
        <f aca="false">M79*$B$33</f>
        <v>0</v>
      </c>
      <c r="P79" s="13" t="n">
        <f aca="false">P78*(1+$B$37)</f>
        <v>99723.9745496392</v>
      </c>
      <c r="Q79" s="13" t="n">
        <f aca="false">B79+C79+D79+E79+F79+G79-H79-I79-M79-N79-O79-P79</f>
        <v>-960363.327449465</v>
      </c>
      <c r="R79" s="16"/>
      <c r="S79" s="16"/>
      <c r="T79" s="13"/>
      <c r="U79" s="13"/>
      <c r="V79" s="13"/>
      <c r="W79" s="13"/>
    </row>
    <row r="80" customFormat="false" ht="12.8" hidden="false" customHeight="false" outlineLevel="0" collapsed="false">
      <c r="A80" s="17" t="n">
        <v>39</v>
      </c>
      <c r="B80" s="13" t="n">
        <f aca="false">Q79</f>
        <v>-960363.327449465</v>
      </c>
      <c r="C80" s="13" t="n">
        <f aca="false">IF((B80-(P80/2))*$B$3&gt;0,(B80-(P80/2))*$B$3,0)</f>
        <v>0</v>
      </c>
      <c r="D80" s="13" t="n">
        <f aca="false">IF(D79&gt;0,D79*(1+$B$7),IF(A80=$B$6,$B$5,0))</f>
        <v>4403.86279267187</v>
      </c>
      <c r="E80" s="13" t="n">
        <f aca="false">IF(E79&gt;0,E79*(1+$B$12),IF(A80=$B$11,$B$10,0))</f>
        <v>5263.04889302133</v>
      </c>
      <c r="F80" s="13" t="n">
        <f aca="false">IF(F79&gt;0,F79*(1+$B$17),IF(A80=$B$16,$B$15,0))</f>
        <v>1111</v>
      </c>
      <c r="G80" s="13" t="n">
        <f aca="false">IF(G79&gt;0,G79*(1+$B$22),IF(A80=$B$21,$B$20,0))</f>
        <v>999</v>
      </c>
      <c r="H80" s="13" t="n">
        <f aca="false">H79*(1+$B$26)</f>
        <v>17752.2886415716</v>
      </c>
      <c r="I80" s="13" t="n">
        <f aca="false">MIN(((C80+D80+E80+F80+G80)*$B$28*POWER((1+$B$29),A79)),($B$30*$B$28)*12*$B$34*POWER((1+$B$31),A79))</f>
        <v>3154.13073709316</v>
      </c>
      <c r="J80" s="18" t="n">
        <f aca="false">MAX((MAX((C80-(801*$B$34)),0))+(D80*$B$8)+(E80*$B$13)+(F80*$B$18)+(G80*$B$23)-H80-I80-O79,0)</f>
        <v>0</v>
      </c>
      <c r="K80" s="23" t="n">
        <f aca="false">IF($B$34=1,MAX(ROUNDDOWN(IF($J80&lt;=$C$192,(((($J80-$C$191)/10000)*$D$192)+$E$192)*(($J80-$C$191)/10000),IF($J80&lt;=$C$193,(((($J80-$C$192)/10000)*$D$193)+$E$193)*(($J80-$C$192)/10000)+$F$193,IF($J80&lt;=$C$194,$J80*0.42-$E$194,$J80*0.45-$E$195))),0),0),0)</f>
        <v>0</v>
      </c>
      <c r="L80" s="23" t="n">
        <f aca="false">IF($B$34=2,MAX(ROUNDDOWN(IF(($J80/2)&lt;=$C$192,((((($J80/2)-$C$191)/10000)*$D$192)+$E$192)*((($J80/2)-$C$191)/10000),IF(($J80/2)&lt;=$C$193,((((($J80/2)-$C$192)/10000)*$D$193)+$E$193)*((($J80/2)-$C$192)/10000)+$F$193,IF(($J80/2)&lt;=$C$194,($J80/2)*0.42-$E$194,($J80/2)*0.45-$E$195))),0),0),0)*$B$34</f>
        <v>0</v>
      </c>
      <c r="M80" s="13" t="n">
        <f aca="false">K80+L80</f>
        <v>0</v>
      </c>
      <c r="N80" s="13" t="n">
        <f aca="false">IF($B$34=2,IF(M80&gt;1944,M80*0.055,0),IF(M80&gt;972,M80*0.055,0))</f>
        <v>0</v>
      </c>
      <c r="O80" s="13" t="n">
        <f aca="false">M80*$B$33</f>
        <v>0</v>
      </c>
      <c r="P80" s="13" t="n">
        <f aca="false">P79*(1+$B$37)</f>
        <v>102217.07391338</v>
      </c>
      <c r="Q80" s="13" t="n">
        <f aca="false">B80+C80+D80+E80+F80+G80-H80-I80-M80-N80-O80-P80</f>
        <v>-1071709.90905582</v>
      </c>
      <c r="R80" s="16"/>
      <c r="S80" s="16"/>
      <c r="T80" s="13"/>
      <c r="U80" s="13"/>
      <c r="V80" s="13"/>
      <c r="W80" s="13"/>
    </row>
    <row r="81" customFormat="false" ht="12.8" hidden="false" customHeight="false" outlineLevel="0" collapsed="false">
      <c r="A81" s="17" t="n">
        <v>40</v>
      </c>
      <c r="B81" s="13" t="n">
        <f aca="false">Q80</f>
        <v>-1071709.90905582</v>
      </c>
      <c r="C81" s="13" t="n">
        <f aca="false">IF((B81-(P81/2))*$B$3&gt;0,(B81-(P81/2))*$B$3,0)</f>
        <v>0</v>
      </c>
      <c r="D81" s="13" t="n">
        <f aca="false">IF(D80&gt;0,D80*(1+$B$7),IF(A81=$B$6,$B$5,0))</f>
        <v>4447.90142059859</v>
      </c>
      <c r="E81" s="13" t="n">
        <f aca="false">IF(E80&gt;0,E80*(1+$B$12),IF(A81=$B$11,$B$10,0))</f>
        <v>5315.67938195154</v>
      </c>
      <c r="F81" s="13" t="n">
        <f aca="false">IF(F80&gt;0,F80*(1+$B$17),IF(A81=$B$16,$B$15,0))</f>
        <v>1111</v>
      </c>
      <c r="G81" s="13" t="n">
        <f aca="false">IF(G80&gt;0,G80*(1+$B$22),IF(A81=$B$21,$B$20,0))</f>
        <v>999</v>
      </c>
      <c r="H81" s="13" t="n">
        <f aca="false">H80*(1+$B$26)</f>
        <v>18551.1416304424</v>
      </c>
      <c r="I81" s="13" t="n">
        <f aca="false">MIN(((C81+D81+E81+F81+G81)*$B$28*POWER((1+$B$29),A80)),($B$30*$B$28)*12*$B$34*POWER((1+$B$31),A80))</f>
        <v>3211.82118367419</v>
      </c>
      <c r="J81" s="18" t="n">
        <f aca="false">MAX((MAX((C81-(801*$B$34)),0))+(D81*$B$8)+(E81*$B$13)+(F81*$B$18)+(G81*$B$23)-H81-I81-O80,0)</f>
        <v>0</v>
      </c>
      <c r="K81" s="23" t="n">
        <f aca="false">IF($B$34=1,MAX(ROUNDDOWN(IF($J81&lt;=$C$192,(((($J81-$C$191)/10000)*$D$192)+$E$192)*(($J81-$C$191)/10000),IF($J81&lt;=$C$193,(((($J81-$C$192)/10000)*$D$193)+$E$193)*(($J81-$C$192)/10000)+$F$193,IF($J81&lt;=$C$194,$J81*0.42-$E$194,$J81*0.45-$E$195))),0),0),0)</f>
        <v>0</v>
      </c>
      <c r="L81" s="23" t="n">
        <f aca="false">IF($B$34=2,MAX(ROUNDDOWN(IF(($J81/2)&lt;=$C$192,((((($J81/2)-$C$191)/10000)*$D$192)+$E$192)*((($J81/2)-$C$191)/10000),IF(($J81/2)&lt;=$C$193,((((($J81/2)-$C$192)/10000)*$D$193)+$E$193)*((($J81/2)-$C$192)/10000)+$F$193,IF(($J81/2)&lt;=$C$194,($J81/2)*0.42-$E$194,($J81/2)*0.45-$E$195))),0),0),0)*$B$34</f>
        <v>0</v>
      </c>
      <c r="M81" s="13" t="n">
        <f aca="false">K81+L81</f>
        <v>0</v>
      </c>
      <c r="N81" s="13" t="n">
        <f aca="false">IF($B$34=2,IF(M81&gt;1944,M81*0.055,0),IF(M81&gt;972,M81*0.055,0))</f>
        <v>0</v>
      </c>
      <c r="O81" s="13" t="n">
        <f aca="false">M81*$B$33</f>
        <v>0</v>
      </c>
      <c r="P81" s="13" t="n">
        <f aca="false">P80*(1+$B$37)</f>
        <v>104772.500761215</v>
      </c>
      <c r="Q81" s="13" t="n">
        <f aca="false">B81+C81+D81+E81+F81+G81-H81-I81-M81-N81-O81-P81</f>
        <v>-1186371.7918286</v>
      </c>
      <c r="R81" s="16"/>
      <c r="S81" s="16"/>
      <c r="T81" s="13"/>
      <c r="U81" s="13"/>
      <c r="V81" s="13"/>
      <c r="W81" s="13"/>
    </row>
    <row r="82" customFormat="false" ht="12.8" hidden="false" customHeight="false" outlineLevel="0" collapsed="false">
      <c r="A82" s="17" t="n">
        <v>41</v>
      </c>
      <c r="B82" s="13" t="n">
        <f aca="false">Q81</f>
        <v>-1186371.7918286</v>
      </c>
      <c r="C82" s="13" t="n">
        <f aca="false">IF((B82-(P82/2))*$B$3&gt;0,(B82-(P82/2))*$B$3,0)</f>
        <v>0</v>
      </c>
      <c r="D82" s="13" t="n">
        <f aca="false">IF(D81&gt;0,D81*(1+$B$7),IF(A82=$B$6,$B$5,0))</f>
        <v>4492.38043480458</v>
      </c>
      <c r="E82" s="13" t="n">
        <f aca="false">IF(E81&gt;0,E81*(1+$B$12),IF(A82=$B$11,$B$10,0))</f>
        <v>5368.83617577105</v>
      </c>
      <c r="F82" s="13" t="n">
        <f aca="false">IF(F81&gt;0,F81*(1+$B$17),IF(A82=$B$16,$B$15,0))</f>
        <v>1111</v>
      </c>
      <c r="G82" s="13" t="n">
        <f aca="false">IF(G81&gt;0,G81*(1+$B$22),IF(A82=$B$21,$B$20,0))</f>
        <v>999</v>
      </c>
      <c r="H82" s="13" t="n">
        <f aca="false">H81*(1+$B$26)</f>
        <v>19385.9430038123</v>
      </c>
      <c r="I82" s="13" t="n">
        <f aca="false">MIN(((C82+D82+E82+F82+G82)*$B$28*POWER((1+$B$29),A81)),($B$30*$B$28)*12*$B$34*POWER((1+$B$31),A81))</f>
        <v>3270.61413241915</v>
      </c>
      <c r="J82" s="18" t="n">
        <f aca="false">MAX((MAX((C82-(801*$B$34)),0))+(D82*$B$8)+(E82*$B$13)+(F82*$B$18)+(G82*$B$23)-H82-I82-O81,0)</f>
        <v>0</v>
      </c>
      <c r="K82" s="23" t="n">
        <f aca="false">IF($B$34=1,MAX(ROUNDDOWN(IF($J82&lt;=$C$192,(((($J82-$C$191)/10000)*$D$192)+$E$192)*(($J82-$C$191)/10000),IF($J82&lt;=$C$193,(((($J82-$C$192)/10000)*$D$193)+$E$193)*(($J82-$C$192)/10000)+$F$193,IF($J82&lt;=$C$194,$J82*0.42-$E$194,$J82*0.45-$E$195))),0),0),0)</f>
        <v>0</v>
      </c>
      <c r="L82" s="23" t="n">
        <f aca="false">IF($B$34=2,MAX(ROUNDDOWN(IF(($J82/2)&lt;=$C$192,((((($J82/2)-$C$191)/10000)*$D$192)+$E$192)*((($J82/2)-$C$191)/10000),IF(($J82/2)&lt;=$C$193,((((($J82/2)-$C$192)/10000)*$D$193)+$E$193)*((($J82/2)-$C$192)/10000)+$F$193,IF(($J82/2)&lt;=$C$194,($J82/2)*0.42-$E$194,($J82/2)*0.45-$E$195))),0),0),0)*$B$34</f>
        <v>0</v>
      </c>
      <c r="M82" s="13" t="n">
        <f aca="false">K82+L82</f>
        <v>0</v>
      </c>
      <c r="N82" s="13" t="n">
        <f aca="false">IF($B$34=2,IF(M82&gt;1944,M82*0.055,0),IF(M82&gt;972,M82*0.055,0))</f>
        <v>0</v>
      </c>
      <c r="O82" s="13" t="n">
        <f aca="false">M82*$B$33</f>
        <v>0</v>
      </c>
      <c r="P82" s="13" t="n">
        <f aca="false">P81*(1+$B$37)</f>
        <v>107391.813280245</v>
      </c>
      <c r="Q82" s="13" t="n">
        <f aca="false">B82+C82+D82+E82+F82+G82-H82-I82-M82-N82-O82-P82</f>
        <v>-1304448.9456345</v>
      </c>
      <c r="R82" s="16"/>
      <c r="S82" s="16"/>
      <c r="T82" s="13"/>
      <c r="U82" s="13"/>
      <c r="V82" s="13"/>
      <c r="W82" s="13"/>
    </row>
    <row r="83" customFormat="false" ht="12.8" hidden="false" customHeight="false" outlineLevel="0" collapsed="false">
      <c r="A83" s="17" t="n">
        <v>42</v>
      </c>
      <c r="B83" s="13" t="n">
        <f aca="false">Q82</f>
        <v>-1304448.9456345</v>
      </c>
      <c r="C83" s="13" t="n">
        <f aca="false">IF((B83-(P83/2))*$B$3&gt;0,(B83-(P83/2))*$B$3,0)</f>
        <v>0</v>
      </c>
      <c r="D83" s="13" t="n">
        <f aca="false">IF(D82&gt;0,D82*(1+$B$7),IF(A83=$B$6,$B$5,0))</f>
        <v>4537.30423915262</v>
      </c>
      <c r="E83" s="13" t="n">
        <f aca="false">IF(E82&gt;0,E82*(1+$B$12),IF(A83=$B$11,$B$10,0))</f>
        <v>5422.52453752877</v>
      </c>
      <c r="F83" s="13" t="n">
        <f aca="false">IF(F82&gt;0,F82*(1+$B$17),IF(A83=$B$16,$B$15,0))</f>
        <v>1111</v>
      </c>
      <c r="G83" s="13" t="n">
        <f aca="false">IF(G82&gt;0,G82*(1+$B$22),IF(A83=$B$21,$B$20,0))</f>
        <v>999</v>
      </c>
      <c r="H83" s="13" t="n">
        <f aca="false">H82*(1+$B$26)</f>
        <v>20258.3104389838</v>
      </c>
      <c r="I83" s="13" t="n">
        <f aca="false">MIN(((C83+D83+E83+F83+G83)*$B$28*POWER((1+$B$29),A82)),($B$30*$B$28)*12*$B$34*POWER((1+$B$31),A82))</f>
        <v>3330.53117286341</v>
      </c>
      <c r="J83" s="18" t="n">
        <f aca="false">MAX((MAX((C83-(801*$B$34)),0))+(D83*$B$8)+(E83*$B$13)+(F83*$B$18)+(G83*$B$23)-H83-I83-O82,0)</f>
        <v>0</v>
      </c>
      <c r="K83" s="23" t="n">
        <f aca="false">IF($B$34=1,MAX(ROUNDDOWN(IF($J83&lt;=$C$192,(((($J83-$C$191)/10000)*$D$192)+$E$192)*(($J83-$C$191)/10000),IF($J83&lt;=$C$193,(((($J83-$C$192)/10000)*$D$193)+$E$193)*(($J83-$C$192)/10000)+$F$193,IF($J83&lt;=$C$194,$J83*0.42-$E$194,$J83*0.45-$E$195))),0),0),0)</f>
        <v>0</v>
      </c>
      <c r="L83" s="23" t="n">
        <f aca="false">IF($B$34=2,MAX(ROUNDDOWN(IF(($J83/2)&lt;=$C$192,((((($J83/2)-$C$191)/10000)*$D$192)+$E$192)*((($J83/2)-$C$191)/10000),IF(($J83/2)&lt;=$C$193,((((($J83/2)-$C$192)/10000)*$D$193)+$E$193)*((($J83/2)-$C$192)/10000)+$F$193,IF(($J83/2)&lt;=$C$194,($J83/2)*0.42-$E$194,($J83/2)*0.45-$E$195))),0),0),0)*$B$34</f>
        <v>0</v>
      </c>
      <c r="M83" s="13" t="n">
        <f aca="false">K83+L83</f>
        <v>0</v>
      </c>
      <c r="N83" s="13" t="n">
        <f aca="false">IF($B$34=2,IF(M83&gt;1944,M83*0.055,0),IF(M83&gt;972,M83*0.055,0))</f>
        <v>0</v>
      </c>
      <c r="O83" s="13" t="n">
        <f aca="false">M83*$B$33</f>
        <v>0</v>
      </c>
      <c r="P83" s="13" t="n">
        <f aca="false">P82*(1+$B$37)</f>
        <v>110076.608612251</v>
      </c>
      <c r="Q83" s="13" t="n">
        <f aca="false">B83+C83+D83+E83+F83+G83-H83-I83-M83-N83-O83-P83</f>
        <v>-1426044.56708192</v>
      </c>
      <c r="R83" s="16"/>
      <c r="S83" s="16"/>
      <c r="T83" s="13"/>
      <c r="U83" s="13"/>
      <c r="V83" s="13"/>
      <c r="W83" s="13"/>
    </row>
    <row r="84" customFormat="false" ht="12.8" hidden="false" customHeight="false" outlineLevel="0" collapsed="false">
      <c r="A84" s="17" t="n">
        <v>43</v>
      </c>
      <c r="B84" s="13" t="n">
        <f aca="false">Q83</f>
        <v>-1426044.56708192</v>
      </c>
      <c r="C84" s="13" t="n">
        <f aca="false">IF((B84-(P84/2))*$B$3&gt;0,(B84-(P84/2))*$B$3,0)</f>
        <v>0</v>
      </c>
      <c r="D84" s="13" t="n">
        <f aca="false">IF(D83&gt;0,D83*(1+$B$7),IF(A84=$B$6,$B$5,0))</f>
        <v>4582.67728154415</v>
      </c>
      <c r="E84" s="13" t="n">
        <f aca="false">IF(E83&gt;0,E83*(1+$B$12),IF(A84=$B$11,$B$10,0))</f>
        <v>5476.74978290405</v>
      </c>
      <c r="F84" s="13" t="n">
        <f aca="false">IF(F83&gt;0,F83*(1+$B$17),IF(A84=$B$16,$B$15,0))</f>
        <v>1111</v>
      </c>
      <c r="G84" s="13" t="n">
        <f aca="false">IF(G83&gt;0,G83*(1+$B$22),IF(A84=$B$21,$B$20,0))</f>
        <v>999</v>
      </c>
      <c r="H84" s="13" t="n">
        <f aca="false">H83*(1+$B$26)</f>
        <v>21169.9344087381</v>
      </c>
      <c r="I84" s="13" t="n">
        <f aca="false">MIN(((C84+D84+E84+F84+G84)*$B$28*POWER((1+$B$29),A83)),($B$30*$B$28)*12*$B$34*POWER((1+$B$31),A83))</f>
        <v>3391.59432278443</v>
      </c>
      <c r="J84" s="18" t="n">
        <f aca="false">MAX((MAX((C84-(801*$B$34)),0))+(D84*$B$8)+(E84*$B$13)+(F84*$B$18)+(G84*$B$23)-H84-I84-O83,0)</f>
        <v>0</v>
      </c>
      <c r="K84" s="23" t="n">
        <f aca="false">IF($B$34=1,MAX(ROUNDDOWN(IF($J84&lt;=$C$192,(((($J84-$C$191)/10000)*$D$192)+$E$192)*(($J84-$C$191)/10000),IF($J84&lt;=$C$193,(((($J84-$C$192)/10000)*$D$193)+$E$193)*(($J84-$C$192)/10000)+$F$193,IF($J84&lt;=$C$194,$J84*0.42-$E$194,$J84*0.45-$E$195))),0),0),0)</f>
        <v>0</v>
      </c>
      <c r="L84" s="23" t="n">
        <f aca="false">IF($B$34=2,MAX(ROUNDDOWN(IF(($J84/2)&lt;=$C$192,((((($J84/2)-$C$191)/10000)*$D$192)+$E$192)*((($J84/2)-$C$191)/10000),IF(($J84/2)&lt;=$C$193,((((($J84/2)-$C$192)/10000)*$D$193)+$E$193)*((($J84/2)-$C$192)/10000)+$F$193,IF(($J84/2)&lt;=$C$194,($J84/2)*0.42-$E$194,($J84/2)*0.45-$E$195))),0),0),0)*$B$34</f>
        <v>0</v>
      </c>
      <c r="M84" s="13" t="n">
        <f aca="false">K84+L84</f>
        <v>0</v>
      </c>
      <c r="N84" s="13" t="n">
        <f aca="false">IF($B$34=2,IF(M84&gt;1944,M84*0.055,0),IF(M84&gt;972,M84*0.055,0))</f>
        <v>0</v>
      </c>
      <c r="O84" s="13" t="n">
        <f aca="false">M84*$B$33</f>
        <v>0</v>
      </c>
      <c r="P84" s="13" t="n">
        <f aca="false">P83*(1+$B$37)</f>
        <v>112828.523827557</v>
      </c>
      <c r="Q84" s="13" t="n">
        <f aca="false">B84+C84+D84+E84+F84+G84-H84-I84-M84-N84-O84-P84</f>
        <v>-1551265.19257655</v>
      </c>
      <c r="R84" s="16"/>
      <c r="S84" s="16"/>
      <c r="T84" s="13"/>
      <c r="U84" s="13"/>
      <c r="V84" s="13"/>
      <c r="W84" s="13"/>
    </row>
    <row r="85" customFormat="false" ht="12.8" hidden="false" customHeight="false" outlineLevel="0" collapsed="false">
      <c r="A85" s="17" t="n">
        <v>44</v>
      </c>
      <c r="B85" s="13" t="n">
        <f aca="false">Q84</f>
        <v>-1551265.19257655</v>
      </c>
      <c r="C85" s="13" t="n">
        <f aca="false">IF((B85-(P85/2))*$B$3&gt;0,(B85-(P85/2))*$B$3,0)</f>
        <v>0</v>
      </c>
      <c r="D85" s="13" t="n">
        <f aca="false">IF(D84&gt;0,D84*(1+$B$7),IF(A85=$B$6,$B$5,0))</f>
        <v>4628.50405435959</v>
      </c>
      <c r="E85" s="13" t="n">
        <f aca="false">IF(E84&gt;0,E84*(1+$B$12),IF(A85=$B$11,$B$10,0))</f>
        <v>5531.51728073309</v>
      </c>
      <c r="F85" s="13" t="n">
        <f aca="false">IF(F84&gt;0,F84*(1+$B$17),IF(A85=$B$16,$B$15,0))</f>
        <v>1111</v>
      </c>
      <c r="G85" s="13" t="n">
        <f aca="false">IF(G84&gt;0,G84*(1+$B$22),IF(A85=$B$21,$B$20,0))</f>
        <v>999</v>
      </c>
      <c r="H85" s="13" t="n">
        <f aca="false">H84*(1+$B$26)</f>
        <v>22122.5814571313</v>
      </c>
      <c r="I85" s="13" t="n">
        <f aca="false">MIN(((C85+D85+E85+F85+G85)*$B$28*POWER((1+$B$29),A84)),($B$30*$B$28)*12*$B$34*POWER((1+$B$31),A84))</f>
        <v>3453.82603675232</v>
      </c>
      <c r="J85" s="18" t="n">
        <f aca="false">MAX((MAX((C85-(801*$B$34)),0))+(D85*$B$8)+(E85*$B$13)+(F85*$B$18)+(G85*$B$23)-H85-I85-O84,0)</f>
        <v>0</v>
      </c>
      <c r="K85" s="23" t="n">
        <f aca="false">IF($B$34=1,MAX(ROUNDDOWN(IF($J85&lt;=$C$192,(((($J85-$C$191)/10000)*$D$192)+$E$192)*(($J85-$C$191)/10000),IF($J85&lt;=$C$193,(((($J85-$C$192)/10000)*$D$193)+$E$193)*(($J85-$C$192)/10000)+$F$193,IF($J85&lt;=$C$194,$J85*0.42-$E$194,$J85*0.45-$E$195))),0),0),0)</f>
        <v>0</v>
      </c>
      <c r="L85" s="23" t="n">
        <f aca="false">IF($B$34=2,MAX(ROUNDDOWN(IF(($J85/2)&lt;=$C$192,((((($J85/2)-$C$191)/10000)*$D$192)+$E$192)*((($J85/2)-$C$191)/10000),IF(($J85/2)&lt;=$C$193,((((($J85/2)-$C$192)/10000)*$D$193)+$E$193)*((($J85/2)-$C$192)/10000)+$F$193,IF(($J85/2)&lt;=$C$194,($J85/2)*0.42-$E$194,($J85/2)*0.45-$E$195))),0),0),0)*$B$34</f>
        <v>0</v>
      </c>
      <c r="M85" s="13" t="n">
        <f aca="false">K85+L85</f>
        <v>0</v>
      </c>
      <c r="N85" s="13" t="n">
        <f aca="false">IF($B$34=2,IF(M85&gt;1944,M85*0.055,0),IF(M85&gt;972,M85*0.055,0))</f>
        <v>0</v>
      </c>
      <c r="O85" s="13" t="n">
        <f aca="false">M85*$B$33</f>
        <v>0</v>
      </c>
      <c r="P85" s="13" t="n">
        <f aca="false">P84*(1+$B$37)</f>
        <v>115649.236923246</v>
      </c>
      <c r="Q85" s="13" t="n">
        <f aca="false">B85+C85+D85+E85+F85+G85-H85-I85-M85-N85-O85-P85</f>
        <v>-1680220.81565859</v>
      </c>
      <c r="R85" s="16"/>
      <c r="S85" s="16"/>
      <c r="T85" s="13"/>
      <c r="U85" s="13"/>
      <c r="V85" s="13"/>
      <c r="W85" s="13"/>
    </row>
    <row r="86" customFormat="false" ht="12.8" hidden="false" customHeight="false" outlineLevel="0" collapsed="false">
      <c r="A86" s="17" t="n">
        <v>45</v>
      </c>
      <c r="B86" s="13" t="n">
        <f aca="false">Q85</f>
        <v>-1680220.81565859</v>
      </c>
      <c r="C86" s="13" t="n">
        <f aca="false">IF((B86-(P86/2))*$B$3&gt;0,(B86-(P86/2))*$B$3,0)</f>
        <v>0</v>
      </c>
      <c r="D86" s="13" t="n">
        <f aca="false">IF(D85&gt;0,D85*(1+$B$7),IF(A86=$B$6,$B$5,0))</f>
        <v>4674.78909490318</v>
      </c>
      <c r="E86" s="13" t="n">
        <f aca="false">IF(E85&gt;0,E85*(1+$B$12),IF(A86=$B$11,$B$10,0))</f>
        <v>5586.83245354042</v>
      </c>
      <c r="F86" s="13" t="n">
        <f aca="false">IF(F85&gt;0,F85*(1+$B$17),IF(A86=$B$16,$B$15,0))</f>
        <v>1111</v>
      </c>
      <c r="G86" s="13" t="n">
        <f aca="false">IF(G85&gt;0,G85*(1+$B$22),IF(A86=$B$21,$B$20,0))</f>
        <v>999</v>
      </c>
      <c r="H86" s="13" t="n">
        <f aca="false">H85*(1+$B$26)</f>
        <v>23118.0976227022</v>
      </c>
      <c r="I86" s="13" t="n">
        <f aca="false">MIN(((C86+D86+E86+F86+G86)*$B$28*POWER((1+$B$29),A85)),($B$30*$B$28)*12*$B$34*POWER((1+$B$31),A85))</f>
        <v>3517.24921485177</v>
      </c>
      <c r="J86" s="18" t="n">
        <f aca="false">MAX((MAX((C86-(801*$B$34)),0))+(D86*$B$8)+(E86*$B$13)+(F86*$B$18)+(G86*$B$23)-H86-I86-O85,0)</f>
        <v>0</v>
      </c>
      <c r="K86" s="23" t="n">
        <f aca="false">IF($B$34=1,MAX(ROUNDDOWN(IF($J86&lt;=$C$192,(((($J86-$C$191)/10000)*$D$192)+$E$192)*(($J86-$C$191)/10000),IF($J86&lt;=$C$193,(((($J86-$C$192)/10000)*$D$193)+$E$193)*(($J86-$C$192)/10000)+$F$193,IF($J86&lt;=$C$194,$J86*0.42-$E$194,$J86*0.45-$E$195))),0),0),0)</f>
        <v>0</v>
      </c>
      <c r="L86" s="23" t="n">
        <f aca="false">IF($B$34=2,MAX(ROUNDDOWN(IF(($J86/2)&lt;=$C$192,((((($J86/2)-$C$191)/10000)*$D$192)+$E$192)*((($J86/2)-$C$191)/10000),IF(($J86/2)&lt;=$C$193,((((($J86/2)-$C$192)/10000)*$D$193)+$E$193)*((($J86/2)-$C$192)/10000)+$F$193,IF(($J86/2)&lt;=$C$194,($J86/2)*0.42-$E$194,($J86/2)*0.45-$E$195))),0),0),0)*$B$34</f>
        <v>0</v>
      </c>
      <c r="M86" s="13" t="n">
        <f aca="false">K86+L86</f>
        <v>0</v>
      </c>
      <c r="N86" s="13" t="n">
        <f aca="false">IF($B$34=2,IF(M86&gt;1944,M86*0.055,0),IF(M86&gt;972,M86*0.055,0))</f>
        <v>0</v>
      </c>
      <c r="O86" s="13" t="n">
        <f aca="false">M86*$B$33</f>
        <v>0</v>
      </c>
      <c r="P86" s="13" t="n">
        <f aca="false">P85*(1+$B$37)</f>
        <v>118540.467846327</v>
      </c>
      <c r="Q86" s="13" t="n">
        <f aca="false">B86+C86+D86+E86+F86+G86-H86-I86-M86-N86-O86-P86</f>
        <v>-1813025.00879402</v>
      </c>
      <c r="R86" s="16"/>
      <c r="S86" s="16"/>
      <c r="T86" s="13"/>
      <c r="U86" s="13"/>
      <c r="V86" s="13"/>
      <c r="W86" s="13"/>
    </row>
    <row r="87" customFormat="false" ht="13.2" hidden="false" customHeight="false" outlineLevel="0" collapsed="false">
      <c r="A87" s="17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</row>
    <row r="88" customFormat="false" ht="13.2" hidden="false" customHeight="false" outlineLevel="0" collapsed="false">
      <c r="A88" s="17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</row>
    <row r="89" customFormat="false" ht="13.2" hidden="false" customHeight="false" outlineLevel="0" collapsed="false">
      <c r="A89" s="10" t="s">
        <v>18</v>
      </c>
      <c r="B89" s="16" t="s">
        <v>19</v>
      </c>
      <c r="C89" s="16" t="s">
        <v>20</v>
      </c>
      <c r="D89" s="16" t="s">
        <v>21</v>
      </c>
      <c r="E89" s="16" t="s">
        <v>22</v>
      </c>
      <c r="F89" s="16" t="s">
        <v>23</v>
      </c>
      <c r="G89" s="16" t="s">
        <v>24</v>
      </c>
      <c r="H89" s="16" t="s">
        <v>25</v>
      </c>
      <c r="I89" s="16" t="s">
        <v>26</v>
      </c>
      <c r="J89" s="16" t="s">
        <v>27</v>
      </c>
      <c r="K89" s="16" t="s">
        <v>28</v>
      </c>
      <c r="L89" s="16" t="s">
        <v>29</v>
      </c>
      <c r="M89" s="16" t="s">
        <v>30</v>
      </c>
      <c r="N89" s="16" t="s">
        <v>31</v>
      </c>
      <c r="O89" s="16" t="s">
        <v>32</v>
      </c>
      <c r="P89" s="16" t="s">
        <v>33</v>
      </c>
      <c r="Q89" s="16" t="s">
        <v>34</v>
      </c>
      <c r="R89" s="16"/>
      <c r="S89" s="16"/>
    </row>
    <row r="90" customFormat="false" ht="12.8" hidden="false" customHeight="false" outlineLevel="0" collapsed="false">
      <c r="A90" s="17" t="n">
        <v>1</v>
      </c>
      <c r="B90" s="13" t="n">
        <f aca="false">$C$2</f>
        <v>999999</v>
      </c>
      <c r="C90" s="13" t="n">
        <f aca="false">IF((B90-(P90/2))*$C$3&gt;0,(B90-(P90/2))*$C$3,0)</f>
        <v>43630.5924</v>
      </c>
      <c r="D90" s="13" t="n">
        <f aca="false">IF($A90&gt;=C6,C5,0)</f>
        <v>2222</v>
      </c>
      <c r="E90" s="13" t="n">
        <f aca="false">IF($A90&gt;=C11,C10,0)</f>
        <v>0</v>
      </c>
      <c r="F90" s="13" t="n">
        <f aca="false">IF($A90&gt;=C16,C15,0)</f>
        <v>0</v>
      </c>
      <c r="G90" s="13" t="n">
        <f aca="false">IF($A90&gt;=C21,C20,0)</f>
        <v>0</v>
      </c>
      <c r="H90" s="13" t="n">
        <f aca="false">$C$25</f>
        <v>4444</v>
      </c>
      <c r="I90" s="13" t="n">
        <f aca="false">MIN(((C90+D90+E90+F90+G90)*$C$28),($C$30*$C$28)*12*$C$34)</f>
        <v>0</v>
      </c>
      <c r="J90" s="18" t="n">
        <f aca="false">MAX((MAX((C90-(801*$C$34)),0))+(D90*$C$8)+(E90*$C$13)+(F90*$C$18)+(G90*$C$23)-H90-I90,0)</f>
        <v>40607.5924</v>
      </c>
      <c r="K90" s="23" t="n">
        <f aca="false">IF($C$34=1,MAX(ROUNDDOWN(IF($J90&lt;=$C$192,(((($J90-$C$191)/10000)*$D$192)+$E$192)*(($J90-$C$191)/10000),IF($J90&lt;=$C$193,(((($J90-$C$192)/10000)*$D$193)+$E$193)*(($J90-$C$192)/10000)+$F$193,IF($J90&lt;=$C$194,$J90*0.42-$E$194,$J90*0.45-$E$195))),0),0),0)</f>
        <v>8664</v>
      </c>
      <c r="L90" s="23" t="n">
        <f aca="false">IF($C$34=2,MAX(ROUNDDOWN(IF(($J90/2)&lt;=$C$192,((((($J90/2)-$C$191)/10000)*$D$192)+$E$192)*((($J90/2)-$C$191)/10000),IF(($J90/2)&lt;=$C$193,((((($J90/2)-$C$192)/10000)*$D$193)+$E$193)*((($J90/2)-$C$192)/10000)+$F$193,IF(($J90/2)&lt;=$C$194,($J90/2)*0.42-$E$194,($J90/2)*0.45-$E$195))),0),0),0)*$C$34</f>
        <v>0</v>
      </c>
      <c r="M90" s="13" t="n">
        <f aca="false">K90+L90</f>
        <v>8664</v>
      </c>
      <c r="N90" s="13" t="n">
        <f aca="false">IF($B$34=2,IF(M90&gt;1944,M90*0.055,0),IF(M90&gt;972,M90*0.055,0))</f>
        <v>476.52</v>
      </c>
      <c r="O90" s="13" t="n">
        <f aca="false">M90*$C$33</f>
        <v>0</v>
      </c>
      <c r="P90" s="13" t="n">
        <f aca="false">C36*12</f>
        <v>34656</v>
      </c>
      <c r="Q90" s="13" t="n">
        <f aca="false">B90+C90+D90+E90+F90+G90-H90-I90-M90-N90-O90-P90</f>
        <v>997611.0724</v>
      </c>
      <c r="R90" s="13"/>
      <c r="S90" s="13"/>
      <c r="T90" s="13"/>
      <c r="U90" s="13"/>
      <c r="V90" s="13"/>
      <c r="W90" s="13"/>
      <c r="X90" s="13"/>
    </row>
    <row r="91" customFormat="false" ht="12.8" hidden="false" customHeight="false" outlineLevel="0" collapsed="false">
      <c r="A91" s="17" t="n">
        <v>2</v>
      </c>
      <c r="B91" s="13" t="n">
        <f aca="false">Q90</f>
        <v>997611.0724</v>
      </c>
      <c r="C91" s="13" t="n">
        <f aca="false">IF((B91-(P91/2))*$C$3&gt;0,(B91-(P91/2))*$C$3,0)</f>
        <v>43497.64070256</v>
      </c>
      <c r="D91" s="13" t="n">
        <f aca="false">IF(D90&gt;0,D90*(1+$C$7),IF(A91=$C$6,$C$5,0))</f>
        <v>2233.11</v>
      </c>
      <c r="E91" s="13" t="n">
        <f aca="false">IF(E90&gt;0,E90*(1+$C$12),IF(A91=$C$11,$C$10,0))</f>
        <v>0</v>
      </c>
      <c r="F91" s="13" t="n">
        <f aca="false">IF(F90&gt;0,F90*(1+$C$17),IF(A91=$C$16,$C$15,0))</f>
        <v>0</v>
      </c>
      <c r="G91" s="13" t="n">
        <f aca="false">IF(G90&gt;0,G90*(1+$C$22),IF(A91=$C$21,$C$20,0))</f>
        <v>0</v>
      </c>
      <c r="H91" s="13" t="n">
        <f aca="false">H90*(1+$C$26)</f>
        <v>4666.2</v>
      </c>
      <c r="I91" s="13" t="n">
        <f aca="false">MIN(((C91+D91+E91+F91+G91)*$C$28*POWER((1+$C$29),A90)),($C$30*$C$28)*12*$C$34*POWER((1+$C$31),A90))</f>
        <v>0</v>
      </c>
      <c r="J91" s="18" t="n">
        <f aca="false">MAX((MAX((C91-(801*$C$34)),0))+(D91*$C$8)+(E91*$C$13)+(F91*$C$18)+(G91*$C$23)-H91-I91-O90,0)</f>
        <v>40263.55070256</v>
      </c>
      <c r="K91" s="23" t="n">
        <f aca="false">IF($C$34=1,MAX(ROUNDDOWN(IF($J91&lt;=$C$192,(((($J91-$C$191)/10000)*$D$192)+$E$192)*(($J91-$C$191)/10000),IF($J91&lt;=$C$193,(((($J91-$C$192)/10000)*$D$193)+$E$193)*(($J91-$C$192)/10000)+$F$193,IF($J91&lt;=$C$194,$J91*0.42-$E$194,$J91*0.45-$E$195))),0),0),0)</f>
        <v>8544</v>
      </c>
      <c r="L91" s="23" t="n">
        <f aca="false">IF($C$34=2,MAX(ROUNDDOWN(IF(($J91/2)&lt;=$C$192,((((($J91/2)-$C$191)/10000)*$D$192)+$E$192)*((($J91/2)-$C$191)/10000),IF(($J91/2)&lt;=$C$193,((((($J91/2)-$C$192)/10000)*$D$193)+$E$193)*((($J91/2)-$C$192)/10000)+$F$193,IF(($J91/2)&lt;=$C$194,($J91/2)*0.42-$E$194,($J91/2)*0.45-$E$195))),0),0),0)*$C$34</f>
        <v>0</v>
      </c>
      <c r="M91" s="13" t="n">
        <f aca="false">K91+L91</f>
        <v>8544</v>
      </c>
      <c r="N91" s="13" t="n">
        <f aca="false">IF($B$34=2,IF(M91&gt;1944,M91*0.055,0),IF(M91&gt;972,M91*0.055,0))</f>
        <v>469.92</v>
      </c>
      <c r="O91" s="13" t="n">
        <f aca="false">M91*$C$33</f>
        <v>0</v>
      </c>
      <c r="P91" s="13" t="n">
        <f aca="false">P90*(1+$C$37)</f>
        <v>35868.96</v>
      </c>
      <c r="Q91" s="13" t="n">
        <f aca="false">B91+C91+D91+E91+F91+G91-H91-I91-M91-N91-O91-P91</f>
        <v>993792.74310256</v>
      </c>
      <c r="R91" s="13"/>
      <c r="S91" s="13"/>
      <c r="T91" s="13"/>
      <c r="U91" s="13"/>
      <c r="V91" s="13"/>
      <c r="W91" s="13"/>
      <c r="X91" s="13"/>
    </row>
    <row r="92" customFormat="false" ht="12.8" hidden="false" customHeight="false" outlineLevel="0" collapsed="false">
      <c r="A92" s="17" t="n">
        <v>3</v>
      </c>
      <c r="B92" s="13" t="n">
        <f aca="false">Q91</f>
        <v>993792.74310256</v>
      </c>
      <c r="C92" s="13" t="n">
        <f aca="false">IF((B92-(P92/2))*$C$3&gt;0,(B92-(P92/2))*$C$3,0)</f>
        <v>43300.2366998337</v>
      </c>
      <c r="D92" s="13" t="n">
        <f aca="false">IF(D91&gt;0,D91*(1+$C$7),IF(A92=$C$6,$C$5,0))</f>
        <v>2244.27555</v>
      </c>
      <c r="E92" s="13" t="n">
        <f aca="false">IF(E91&gt;0,E91*(1+$C$12),IF(A92=$C$11,$C$10,0))</f>
        <v>0</v>
      </c>
      <c r="F92" s="13" t="n">
        <f aca="false">IF(F91&gt;0,F91*(1+$C$17),IF(A92=$C$16,$C$15,0))</f>
        <v>0</v>
      </c>
      <c r="G92" s="13" t="n">
        <f aca="false">IF(G91&gt;0,G91*(1+$C$22),IF(A92=$C$21,$C$20,0))</f>
        <v>0</v>
      </c>
      <c r="H92" s="13" t="n">
        <f aca="false">H91*(1+$C$26)</f>
        <v>4899.51</v>
      </c>
      <c r="I92" s="13" t="n">
        <f aca="false">MIN(((C92+D92+E92+F92+G92)*$C$28*POWER((1+$C$29),A91)),($C$30*$C$28)*12*$C$34*POWER((1+$C$31),A91))</f>
        <v>0</v>
      </c>
      <c r="J92" s="18" t="n">
        <f aca="false">MAX((MAX((C92-(801*$C$34)),0))+(D92*$C$8)+(E92*$C$13)+(F92*$C$18)+(G92*$C$23)-H92-I92-O91,0)</f>
        <v>39844.0022498337</v>
      </c>
      <c r="K92" s="23" t="n">
        <f aca="false">IF($C$34=1,MAX(ROUNDDOWN(IF($J92&lt;=$C$192,(((($J92-$C$191)/10000)*$D$192)+$E$192)*(($J92-$C$191)/10000),IF($J92&lt;=$C$193,(((($J92-$C$192)/10000)*$D$193)+$E$193)*(($J92-$C$192)/10000)+$F$193,IF($J92&lt;=$C$194,$J92*0.42-$E$194,$J92*0.45-$E$195))),0),0),0)</f>
        <v>8398</v>
      </c>
      <c r="L92" s="23" t="n">
        <f aca="false">IF($C$34=2,MAX(ROUNDDOWN(IF(($J92/2)&lt;=$C$192,((((($J92/2)-$C$191)/10000)*$D$192)+$E$192)*((($J92/2)-$C$191)/10000),IF(($J92/2)&lt;=$C$193,((((($J92/2)-$C$192)/10000)*$D$193)+$E$193)*((($J92/2)-$C$192)/10000)+$F$193,IF(($J92/2)&lt;=$C$194,($J92/2)*0.42-$E$194,($J92/2)*0.45-$E$195))),0),0),0)*$C$34</f>
        <v>0</v>
      </c>
      <c r="M92" s="13" t="n">
        <f aca="false">K92+L92</f>
        <v>8398</v>
      </c>
      <c r="N92" s="13" t="n">
        <f aca="false">IF($B$34=2,IF(M92&gt;1944,M92*0.055,0),IF(M92&gt;972,M92*0.055,0))</f>
        <v>461.89</v>
      </c>
      <c r="O92" s="13" t="n">
        <f aca="false">M92*$C$33</f>
        <v>0</v>
      </c>
      <c r="P92" s="13" t="n">
        <f aca="false">P91*(1+$C$37)</f>
        <v>37124.3736</v>
      </c>
      <c r="Q92" s="13" t="n">
        <f aca="false">B92+C92+D92+E92+F92+G92-H92-I92-M92-N92-O92-P92</f>
        <v>988453.481752394</v>
      </c>
      <c r="R92" s="13"/>
      <c r="S92" s="13"/>
      <c r="T92" s="13"/>
      <c r="U92" s="13"/>
      <c r="V92" s="13"/>
      <c r="W92" s="13"/>
      <c r="X92" s="13"/>
    </row>
    <row r="93" customFormat="false" ht="12.8" hidden="false" customHeight="false" outlineLevel="0" collapsed="false">
      <c r="A93" s="17" t="n">
        <v>4</v>
      </c>
      <c r="B93" s="13" t="n">
        <f aca="false">Q92</f>
        <v>988453.481752394</v>
      </c>
      <c r="C93" s="13" t="n">
        <f aca="false">IF((B93-(P93/2))*$C$3&gt;0,(B93-(P93/2))*$C$3,0)</f>
        <v>43034.3278575991</v>
      </c>
      <c r="D93" s="13" t="n">
        <f aca="false">IF(D92&gt;0,D92*(1+$C$7),IF(A93=$C$6,$C$5,0))</f>
        <v>2255.49692775</v>
      </c>
      <c r="E93" s="13" t="n">
        <f aca="false">IF(E92&gt;0,E92*(1+$C$12),IF(A93=$C$11,$C$10,0))</f>
        <v>0</v>
      </c>
      <c r="F93" s="13" t="n">
        <f aca="false">IF(F92&gt;0,F92*(1+$C$17),IF(A93=$C$16,$C$15,0))</f>
        <v>0</v>
      </c>
      <c r="G93" s="13" t="n">
        <f aca="false">IF(G92&gt;0,G92*(1+$C$22),IF(A93=$C$21,$C$20,0))</f>
        <v>0</v>
      </c>
      <c r="H93" s="13" t="n">
        <f aca="false">H92*(1+$C$26)</f>
        <v>5144.4855</v>
      </c>
      <c r="I93" s="13" t="n">
        <f aca="false">MIN(((C93+D93+E93+F93+G93)*$C$28*POWER((1+$C$29),A92)),($C$30*$C$28)*12*$C$34*POWER((1+$C$31),A92))</f>
        <v>0</v>
      </c>
      <c r="J93" s="18" t="n">
        <f aca="false">MAX((MAX((C93-(801*$C$34)),0))+(D93*$C$8)+(E93*$C$13)+(F93*$C$18)+(G93*$C$23)-H93-I93-O92,0)</f>
        <v>39344.3392853491</v>
      </c>
      <c r="K93" s="23" t="n">
        <f aca="false">IF($C$34=1,MAX(ROUNDDOWN(IF($J93&lt;=$C$192,(((($J93-$C$191)/10000)*$D$192)+$E$192)*(($J93-$C$191)/10000),IF($J93&lt;=$C$193,(((($J93-$C$192)/10000)*$D$193)+$E$193)*(($J93-$C$192)/10000)+$F$193,IF($J93&lt;=$C$194,$J93*0.42-$E$194,$J93*0.45-$E$195))),0),0),0)</f>
        <v>8225</v>
      </c>
      <c r="L93" s="23" t="n">
        <f aca="false">IF($C$34=2,MAX(ROUNDDOWN(IF(($J93/2)&lt;=$C$192,((((($J93/2)-$C$191)/10000)*$D$192)+$E$192)*((($J93/2)-$C$191)/10000),IF(($J93/2)&lt;=$C$193,((((($J93/2)-$C$192)/10000)*$D$193)+$E$193)*((($J93/2)-$C$192)/10000)+$F$193,IF(($J93/2)&lt;=$C$194,($J93/2)*0.42-$E$194,($J93/2)*0.45-$E$195))),0),0),0)*$C$34</f>
        <v>0</v>
      </c>
      <c r="M93" s="13" t="n">
        <f aca="false">K93+L93</f>
        <v>8225</v>
      </c>
      <c r="N93" s="13" t="n">
        <f aca="false">IF($B$34=2,IF(M93&gt;1944,M93*0.055,0),IF(M93&gt;972,M93*0.055,0))</f>
        <v>452.375</v>
      </c>
      <c r="O93" s="13" t="n">
        <f aca="false">M93*$C$33</f>
        <v>0</v>
      </c>
      <c r="P93" s="13" t="n">
        <f aca="false">P92*(1+$C$37)</f>
        <v>38423.726676</v>
      </c>
      <c r="Q93" s="13" t="n">
        <f aca="false">B93+C93+D93+E93+F93+G93-H93-I93-M93-N93-O93-P93</f>
        <v>981497.719361743</v>
      </c>
      <c r="R93" s="13"/>
      <c r="S93" s="13"/>
      <c r="T93" s="13"/>
      <c r="U93" s="13"/>
      <c r="V93" s="13"/>
      <c r="W93" s="13"/>
      <c r="X93" s="13"/>
    </row>
    <row r="94" customFormat="false" ht="12.8" hidden="false" customHeight="false" outlineLevel="0" collapsed="false">
      <c r="A94" s="17" t="n">
        <v>5</v>
      </c>
      <c r="B94" s="13" t="n">
        <f aca="false">Q93</f>
        <v>981497.719361743</v>
      </c>
      <c r="C94" s="13" t="n">
        <f aca="false">IF((B94-(P94/2))*$C$3&gt;0,(B94-(P94/2))*$C$3,0)</f>
        <v>42695.6367718269</v>
      </c>
      <c r="D94" s="13" t="n">
        <f aca="false">IF(D93&gt;0,D93*(1+$C$7),IF(A94=$C$6,$C$5,0))</f>
        <v>2266.77441238875</v>
      </c>
      <c r="E94" s="13" t="n">
        <f aca="false">IF(E93&gt;0,E93*(1+$C$12),IF(A94=$C$11,$C$10,0))</f>
        <v>0</v>
      </c>
      <c r="F94" s="13" t="n">
        <f aca="false">IF(F93&gt;0,F93*(1+$C$17),IF(A94=$C$16,$C$15,0))</f>
        <v>777</v>
      </c>
      <c r="G94" s="13" t="n">
        <f aca="false">IF(G93&gt;0,G93*(1+$C$22),IF(A94=$C$21,$C$20,0))</f>
        <v>0</v>
      </c>
      <c r="H94" s="13" t="n">
        <f aca="false">H93*(1+$C$26)</f>
        <v>5401.709775</v>
      </c>
      <c r="I94" s="13" t="n">
        <f aca="false">MIN(((C94+D94+E94+F94+G94)*$C$28*POWER((1+$C$29),A93)),($C$30*$C$28)*12*$C$34*POWER((1+$C$31),A93))</f>
        <v>0</v>
      </c>
      <c r="J94" s="18" t="n">
        <f aca="false">MAX((MAX((C94-(801*$C$34)),0))+(D94*$C$8)+(E94*$C$13)+(F94*$C$18)+(G94*$C$23)-H94-I94-O93,0)</f>
        <v>39466.7714092157</v>
      </c>
      <c r="K94" s="23" t="n">
        <f aca="false">IF($C$34=1,MAX(ROUNDDOWN(IF($J94&lt;=$C$192,(((($J94-$C$191)/10000)*$D$192)+$E$192)*(($J94-$C$191)/10000),IF($J94&lt;=$C$193,(((($J94-$C$192)/10000)*$D$193)+$E$193)*(($J94-$C$192)/10000)+$F$193,IF($J94&lt;=$C$194,$J94*0.42-$E$194,$J94*0.45-$E$195))),0),0),0)</f>
        <v>8267</v>
      </c>
      <c r="L94" s="23" t="n">
        <f aca="false">IF($C$34=2,MAX(ROUNDDOWN(IF(($J94/2)&lt;=$C$192,((((($J94/2)-$C$191)/10000)*$D$192)+$E$192)*((($J94/2)-$C$191)/10000),IF(($J94/2)&lt;=$C$193,((((($J94/2)-$C$192)/10000)*$D$193)+$E$193)*((($J94/2)-$C$192)/10000)+$F$193,IF(($J94/2)&lt;=$C$194,($J94/2)*0.42-$E$194,($J94/2)*0.45-$E$195))),0),0),0)*$C$34</f>
        <v>0</v>
      </c>
      <c r="M94" s="13" t="n">
        <f aca="false">K94+L94</f>
        <v>8267</v>
      </c>
      <c r="N94" s="13" t="n">
        <f aca="false">IF($B$34=2,IF(M94&gt;1944,M94*0.055,0),IF(M94&gt;972,M94*0.055,0))</f>
        <v>454.685</v>
      </c>
      <c r="O94" s="13" t="n">
        <f aca="false">M94*$C$33</f>
        <v>0</v>
      </c>
      <c r="P94" s="13" t="n">
        <f aca="false">P93*(1+$C$37)</f>
        <v>39768.55710966</v>
      </c>
      <c r="Q94" s="13" t="n">
        <f aca="false">B94+C94+D94+E94+F94+G94-H94-I94-M94-N94-O94-P94</f>
        <v>973345.178661298</v>
      </c>
      <c r="R94" s="13"/>
      <c r="S94" s="13"/>
      <c r="T94" s="13"/>
      <c r="U94" s="13"/>
      <c r="V94" s="13"/>
      <c r="W94" s="13"/>
      <c r="X94" s="13"/>
    </row>
    <row r="95" customFormat="false" ht="12.8" hidden="false" customHeight="false" outlineLevel="0" collapsed="false">
      <c r="A95" s="17" t="n">
        <v>6</v>
      </c>
      <c r="B95" s="13" t="n">
        <f aca="false">Q94</f>
        <v>973345.178661298</v>
      </c>
      <c r="C95" s="13" t="n">
        <f aca="false">IF((B95-(P95/2))*$C$3&gt;0,(B95-(P95/2))*$C$3,0)</f>
        <v>42302.763795853</v>
      </c>
      <c r="D95" s="13" t="n">
        <f aca="false">IF(D94&gt;0,D94*(1+$C$7),IF(A95=$C$6,$C$5,0))</f>
        <v>2278.10828445069</v>
      </c>
      <c r="E95" s="13" t="n">
        <f aca="false">IF(E94&gt;0,E94*(1+$C$12),IF(A95=$C$11,$C$10,0))</f>
        <v>0</v>
      </c>
      <c r="F95" s="13" t="n">
        <f aca="false">IF(F94&gt;0,F94*(1+$C$17),IF(A95=$C$16,$C$15,0))</f>
        <v>777</v>
      </c>
      <c r="G95" s="13" t="n">
        <f aca="false">IF(G94&gt;0,G94*(1+$C$22),IF(A95=$C$21,$C$20,0))</f>
        <v>0</v>
      </c>
      <c r="H95" s="13" t="n">
        <f aca="false">H94*(1+$C$26)</f>
        <v>5671.79526375</v>
      </c>
      <c r="I95" s="13" t="n">
        <f aca="false">MIN(((C95+D95+E95+F95+G95)*$C$28*POWER((1+$C$29),A94)),($C$30*$C$28)*12*$C$34*POWER((1+$C$31),A94))</f>
        <v>0</v>
      </c>
      <c r="J95" s="18" t="n">
        <f aca="false">MAX((MAX((C95-(801*$C$34)),0))+(D95*$C$8)+(E95*$C$13)+(F95*$C$18)+(G95*$C$23)-H95-I95-O94,0)</f>
        <v>38815.1468165537</v>
      </c>
      <c r="K95" s="23" t="n">
        <f aca="false">IF($C$34=1,MAX(ROUNDDOWN(IF($J95&lt;=$C$192,(((($J95-$C$191)/10000)*$D$192)+$E$192)*(($J95-$C$191)/10000),IF($J95&lt;=$C$193,(((($J95-$C$192)/10000)*$D$193)+$E$193)*(($J95-$C$192)/10000)+$F$193,IF($J95&lt;=$C$194,$J95*0.42-$E$194,$J95*0.45-$E$195))),0),0),0)</f>
        <v>8043</v>
      </c>
      <c r="L95" s="23" t="n">
        <f aca="false">IF($C$34=2,MAX(ROUNDDOWN(IF(($J95/2)&lt;=$C$192,((((($J95/2)-$C$191)/10000)*$D$192)+$E$192)*((($J95/2)-$C$191)/10000),IF(($J95/2)&lt;=$C$193,((((($J95/2)-$C$192)/10000)*$D$193)+$E$193)*((($J95/2)-$C$192)/10000)+$F$193,IF(($J95/2)&lt;=$C$194,($J95/2)*0.42-$E$194,($J95/2)*0.45-$E$195))),0),0),0)*$C$34</f>
        <v>0</v>
      </c>
      <c r="M95" s="13" t="n">
        <f aca="false">K95+L95</f>
        <v>8043</v>
      </c>
      <c r="N95" s="13" t="n">
        <f aca="false">IF($B$34=2,IF(M95&gt;1944,M95*0.055,0),IF(M95&gt;972,M95*0.055,0))</f>
        <v>442.365</v>
      </c>
      <c r="O95" s="13" t="n">
        <f aca="false">M95*$C$33</f>
        <v>0</v>
      </c>
      <c r="P95" s="13" t="n">
        <f aca="false">P94*(1+$C$37)</f>
        <v>41160.4566084981</v>
      </c>
      <c r="Q95" s="13" t="n">
        <f aca="false">B95+C95+D95+E95+F95+G95-H95-I95-M95-N95-O95-P95</f>
        <v>963385.433869354</v>
      </c>
      <c r="R95" s="13"/>
      <c r="S95" s="13"/>
      <c r="T95" s="13"/>
      <c r="U95" s="13"/>
      <c r="V95" s="13"/>
      <c r="W95" s="13"/>
      <c r="X95" s="13"/>
    </row>
    <row r="96" customFormat="false" ht="12.8" hidden="false" customHeight="false" outlineLevel="0" collapsed="false">
      <c r="A96" s="17" t="n">
        <v>7</v>
      </c>
      <c r="B96" s="13" t="n">
        <f aca="false">Q95</f>
        <v>963385.433869354</v>
      </c>
      <c r="C96" s="13" t="n">
        <f aca="false">IF((B96-(P96/2))*$C$3&gt;0,(B96-(P96/2))*$C$3,0)</f>
        <v>41828.5694523059</v>
      </c>
      <c r="D96" s="13" t="n">
        <f aca="false">IF(D95&gt;0,D95*(1+$C$7),IF(A96=$C$6,$C$5,0))</f>
        <v>2289.49882587295</v>
      </c>
      <c r="E96" s="13" t="n">
        <f aca="false">IF(E95&gt;0,E95*(1+$C$12),IF(A96=$C$11,$C$10,0))</f>
        <v>0</v>
      </c>
      <c r="F96" s="13" t="n">
        <f aca="false">IF(F95&gt;0,F95*(1+$C$17),IF(A96=$C$16,$C$15,0))</f>
        <v>777</v>
      </c>
      <c r="G96" s="13" t="n">
        <f aca="false">IF(G95&gt;0,G95*(1+$C$22),IF(A96=$C$21,$C$20,0))</f>
        <v>0</v>
      </c>
      <c r="H96" s="13" t="n">
        <f aca="false">H95*(1+$C$26)</f>
        <v>5955.3850269375</v>
      </c>
      <c r="I96" s="13" t="n">
        <f aca="false">MIN(((C96+D96+E96+F96+G96)*$C$28*POWER((1+$C$29),A95)),($C$30*$C$28)*12*$C$34*POWER((1+$C$31),A95))</f>
        <v>0</v>
      </c>
      <c r="J96" s="18" t="n">
        <f aca="false">MAX((MAX((C96-(801*$C$34)),0))+(D96*$C$8)+(E96*$C$13)+(F96*$C$18)+(G96*$C$23)-H96-I96-O95,0)</f>
        <v>38068.7532512413</v>
      </c>
      <c r="K96" s="23" t="n">
        <f aca="false">IF($C$34=1,MAX(ROUNDDOWN(IF($J96&lt;=$C$192,(((($J96-$C$191)/10000)*$D$192)+$E$192)*(($J96-$C$191)/10000),IF($J96&lt;=$C$193,(((($J96-$C$192)/10000)*$D$193)+$E$193)*(($J96-$C$192)/10000)+$F$193,IF($J96&lt;=$C$194,$J96*0.42-$E$194,$J96*0.45-$E$195))),0),0),0)</f>
        <v>7789</v>
      </c>
      <c r="L96" s="23" t="n">
        <f aca="false">IF($C$34=2,MAX(ROUNDDOWN(IF(($J96/2)&lt;=$C$192,((((($J96/2)-$C$191)/10000)*$D$192)+$E$192)*((($J96/2)-$C$191)/10000),IF(($J96/2)&lt;=$C$193,((((($J96/2)-$C$192)/10000)*$D$193)+$E$193)*((($J96/2)-$C$192)/10000)+$F$193,IF(($J96/2)&lt;=$C$194,($J96/2)*0.42-$E$194,($J96/2)*0.45-$E$195))),0),0),0)*$C$34</f>
        <v>0</v>
      </c>
      <c r="M96" s="13" t="n">
        <f aca="false">K96+L96</f>
        <v>7789</v>
      </c>
      <c r="N96" s="13" t="n">
        <f aca="false">IF($B$34=2,IF(M96&gt;1944,M96*0.055,0),IF(M96&gt;972,M96*0.055,0))</f>
        <v>428.395</v>
      </c>
      <c r="O96" s="13" t="n">
        <f aca="false">M96*$C$33</f>
        <v>0</v>
      </c>
      <c r="P96" s="13" t="n">
        <f aca="false">P95*(1+$C$37)</f>
        <v>42601.0725897955</v>
      </c>
      <c r="Q96" s="13" t="n">
        <f aca="false">B96+C96+D96+E96+F96+G96-H96-I96-M96-N96-O96-P96</f>
        <v>951506.6495308</v>
      </c>
      <c r="R96" s="13"/>
      <c r="S96" s="13"/>
      <c r="T96" s="13"/>
      <c r="U96" s="13"/>
      <c r="V96" s="13"/>
      <c r="W96" s="13"/>
      <c r="X96" s="13"/>
    </row>
    <row r="97" customFormat="false" ht="12.8" hidden="false" customHeight="false" outlineLevel="0" collapsed="false">
      <c r="A97" s="17" t="n">
        <v>8</v>
      </c>
      <c r="B97" s="13" t="n">
        <f aca="false">Q96</f>
        <v>951506.6495308</v>
      </c>
      <c r="C97" s="13" t="n">
        <f aca="false">IF((B97-(P97/2))*$C$3&gt;0,(B97-(P97/2))*$C$3,0)</f>
        <v>41268.0503942718</v>
      </c>
      <c r="D97" s="13" t="n">
        <f aca="false">IF(D96&gt;0,D96*(1+$C$7),IF(A97=$C$6,$C$5,0))</f>
        <v>2300.94632000231</v>
      </c>
      <c r="E97" s="13" t="n">
        <f aca="false">IF(E96&gt;0,E96*(1+$C$12),IF(A97=$C$11,$C$10,0))</f>
        <v>0</v>
      </c>
      <c r="F97" s="13" t="n">
        <f aca="false">IF(F96&gt;0,F96*(1+$C$17),IF(A97=$C$16,$C$15,0))</f>
        <v>777</v>
      </c>
      <c r="G97" s="13" t="n">
        <f aca="false">IF(G96&gt;0,G96*(1+$C$22),IF(A97=$C$21,$C$20,0))</f>
        <v>0</v>
      </c>
      <c r="H97" s="13" t="n">
        <f aca="false">H96*(1+$C$26)</f>
        <v>6253.15427828438</v>
      </c>
      <c r="I97" s="13" t="n">
        <f aca="false">MIN(((C97+D97+E97+F97+G97)*$C$28*POWER((1+$C$29),A96)),($C$30*$C$28)*12*$C$34*POWER((1+$C$31),A96))</f>
        <v>0</v>
      </c>
      <c r="J97" s="18" t="n">
        <f aca="false">MAX((MAX((C97-(801*$C$34)),0))+(D97*$C$8)+(E97*$C$13)+(F97*$C$18)+(G97*$C$23)-H97-I97-O96,0)</f>
        <v>37221.9124359897</v>
      </c>
      <c r="K97" s="23" t="n">
        <f aca="false">IF($C$34=1,MAX(ROUNDDOWN(IF($J97&lt;=$C$192,(((($J97-$C$191)/10000)*$D$192)+$E$192)*(($J97-$C$191)/10000),IF($J97&lt;=$C$193,(((($J97-$C$192)/10000)*$D$193)+$E$193)*(($J97-$C$192)/10000)+$F$193,IF($J97&lt;=$C$194,$J97*0.42-$E$194,$J97*0.45-$E$195))),0),0),0)</f>
        <v>7503</v>
      </c>
      <c r="L97" s="23" t="n">
        <f aca="false">IF($C$34=2,MAX(ROUNDDOWN(IF(($J97/2)&lt;=$C$192,((((($J97/2)-$C$191)/10000)*$D$192)+$E$192)*((($J97/2)-$C$191)/10000),IF(($J97/2)&lt;=$C$193,((((($J97/2)-$C$192)/10000)*$D$193)+$E$193)*((($J97/2)-$C$192)/10000)+$F$193,IF(($J97/2)&lt;=$C$194,($J97/2)*0.42-$E$194,($J97/2)*0.45-$E$195))),0),0),0)*$C$34</f>
        <v>0</v>
      </c>
      <c r="M97" s="13" t="n">
        <f aca="false">K97+L97</f>
        <v>7503</v>
      </c>
      <c r="N97" s="13" t="n">
        <f aca="false">IF($B$34=2,IF(M97&gt;1944,M97*0.055,0),IF(M97&gt;972,M97*0.055,0))</f>
        <v>412.665</v>
      </c>
      <c r="O97" s="13" t="n">
        <f aca="false">M97*$C$33</f>
        <v>0</v>
      </c>
      <c r="P97" s="13" t="n">
        <f aca="false">P96*(1+$C$37)</f>
        <v>44092.1101304384</v>
      </c>
      <c r="Q97" s="13" t="n">
        <f aca="false">B97+C97+D97+E97+F97+G97-H97-I97-M97-N97-O97-P97</f>
        <v>937591.716836351</v>
      </c>
      <c r="R97" s="13"/>
      <c r="S97" s="13"/>
      <c r="T97" s="13"/>
      <c r="U97" s="13"/>
      <c r="V97" s="13"/>
      <c r="W97" s="13"/>
      <c r="X97" s="13"/>
    </row>
    <row r="98" customFormat="false" ht="12.8" hidden="false" customHeight="false" outlineLevel="0" collapsed="false">
      <c r="A98" s="17" t="n">
        <v>9</v>
      </c>
      <c r="B98" s="13" t="n">
        <f aca="false">Q97</f>
        <v>937591.716836351</v>
      </c>
      <c r="C98" s="13" t="n">
        <f aca="false">IF((B98-(P98/2))*$C$3&gt;0,(B98-(P98/2))*$C$3,0)</f>
        <v>40615.9678130669</v>
      </c>
      <c r="D98" s="13" t="n">
        <f aca="false">IF(D97&gt;0,D97*(1+$C$7),IF(A98=$C$6,$C$5,0))</f>
        <v>2312.45105160232</v>
      </c>
      <c r="E98" s="13" t="n">
        <f aca="false">IF(E97&gt;0,E97*(1+$C$12),IF(A98=$C$11,$C$10,0))</f>
        <v>0</v>
      </c>
      <c r="F98" s="13" t="n">
        <f aca="false">IF(F97&gt;0,F97*(1+$C$17),IF(A98=$C$16,$C$15,0))</f>
        <v>777</v>
      </c>
      <c r="G98" s="13" t="n">
        <f aca="false">IF(G97&gt;0,G97*(1+$C$22),IF(A98=$C$21,$C$20,0))</f>
        <v>0</v>
      </c>
      <c r="H98" s="13" t="n">
        <f aca="false">H97*(1+$C$26)</f>
        <v>6565.8119921986</v>
      </c>
      <c r="I98" s="13" t="n">
        <f aca="false">MIN(((C98+D98+E98+F98+G98)*$C$28*POWER((1+$C$29),A97)),($C$30*$C$28)*12*$C$34*POWER((1+$C$31),A97))</f>
        <v>0</v>
      </c>
      <c r="J98" s="18" t="n">
        <f aca="false">MAX((MAX((C98-(801*$C$34)),0))+(D98*$C$8)+(E98*$C$13)+(F98*$C$18)+(G98*$C$23)-H98-I98-O97,0)</f>
        <v>36268.6768724706</v>
      </c>
      <c r="K98" s="23" t="n">
        <f aca="false">IF($C$34=1,MAX(ROUNDDOWN(IF($J98&lt;=$C$192,(((($J98-$C$191)/10000)*$D$192)+$E$192)*(($J98-$C$191)/10000),IF($J98&lt;=$C$193,(((($J98-$C$192)/10000)*$D$193)+$E$193)*(($J98-$C$192)/10000)+$F$193,IF($J98&lt;=$C$194,$J98*0.42-$E$194,$J98*0.45-$E$195))),0),0),0)</f>
        <v>7184</v>
      </c>
      <c r="L98" s="23" t="n">
        <f aca="false">IF($C$34=2,MAX(ROUNDDOWN(IF(($J98/2)&lt;=$C$192,((((($J98/2)-$C$191)/10000)*$D$192)+$E$192)*((($J98/2)-$C$191)/10000),IF(($J98/2)&lt;=$C$193,((((($J98/2)-$C$192)/10000)*$D$193)+$E$193)*((($J98/2)-$C$192)/10000)+$F$193,IF(($J98/2)&lt;=$C$194,($J98/2)*0.42-$E$194,($J98/2)*0.45-$E$195))),0),0),0)*$C$34</f>
        <v>0</v>
      </c>
      <c r="M98" s="13" t="n">
        <f aca="false">K98+L98</f>
        <v>7184</v>
      </c>
      <c r="N98" s="13" t="n">
        <f aca="false">IF($B$34=2,IF(M98&gt;1944,M98*0.055,0),IF(M98&gt;972,M98*0.055,0))</f>
        <v>395.12</v>
      </c>
      <c r="O98" s="13" t="n">
        <f aca="false">M98*$C$33</f>
        <v>0</v>
      </c>
      <c r="P98" s="13" t="n">
        <f aca="false">P97*(1+$C$37)</f>
        <v>45635.3339850037</v>
      </c>
      <c r="Q98" s="13" t="n">
        <f aca="false">B98+C98+D98+E98+F98+G98-H98-I98-M98-N98-O98-P98</f>
        <v>921516.869723818</v>
      </c>
      <c r="R98" s="13"/>
      <c r="S98" s="13"/>
      <c r="T98" s="13"/>
      <c r="U98" s="13"/>
      <c r="V98" s="13"/>
      <c r="W98" s="13"/>
      <c r="X98" s="13"/>
    </row>
    <row r="99" customFormat="false" ht="12.8" hidden="false" customHeight="false" outlineLevel="0" collapsed="false">
      <c r="A99" s="17" t="n">
        <v>10</v>
      </c>
      <c r="B99" s="13" t="n">
        <f aca="false">Q98</f>
        <v>921516.869723818</v>
      </c>
      <c r="C99" s="13" t="n">
        <f aca="false">IF((B99-(P99/2))*$C$3&gt;0,(B99-(P99/2))*$C$3,0)</f>
        <v>39866.7859467641</v>
      </c>
      <c r="D99" s="13" t="n">
        <f aca="false">IF(D98&gt;0,D98*(1+$C$7),IF(A99=$C$6,$C$5,0))</f>
        <v>2324.01330686033</v>
      </c>
      <c r="E99" s="13" t="n">
        <f aca="false">IF(E98&gt;0,E98*(1+$C$12),IF(A99=$C$11,$C$10,0))</f>
        <v>0</v>
      </c>
      <c r="F99" s="13" t="n">
        <f aca="false">IF(F98&gt;0,F98*(1+$C$17),IF(A99=$C$16,$C$15,0))</f>
        <v>777</v>
      </c>
      <c r="G99" s="13" t="n">
        <f aca="false">IF(G98&gt;0,G98*(1+$C$22),IF(A99=$C$21,$C$20,0))</f>
        <v>2222</v>
      </c>
      <c r="H99" s="13" t="n">
        <f aca="false">H98*(1+$C$26)</f>
        <v>6894.10259180853</v>
      </c>
      <c r="I99" s="13" t="n">
        <f aca="false">MIN(((C99+D99+E99+F99+G99)*$C$28*POWER((1+$C$29),A98)),($C$30*$C$28)*12*$C$34*POWER((1+$C$31),A98))</f>
        <v>0</v>
      </c>
      <c r="J99" s="18" t="n">
        <f aca="false">MAX((MAX((C99-(801*$C$34)),0))+(D99*$C$8)+(E99*$C$13)+(F99*$C$18)+(G99*$C$23)-H99-I99-O98,0)</f>
        <v>37224.7866618159</v>
      </c>
      <c r="K99" s="23" t="n">
        <f aca="false">IF($C$34=1,MAX(ROUNDDOWN(IF($J99&lt;=$C$192,(((($J99-$C$191)/10000)*$D$192)+$E$192)*(($J99-$C$191)/10000),IF($J99&lt;=$C$193,(((($J99-$C$192)/10000)*$D$193)+$E$193)*(($J99-$C$192)/10000)+$F$193,IF($J99&lt;=$C$194,$J99*0.42-$E$194,$J99*0.45-$E$195))),0),0),0)</f>
        <v>7504</v>
      </c>
      <c r="L99" s="23" t="n">
        <f aca="false">IF($C$34=2,MAX(ROUNDDOWN(IF(($J99/2)&lt;=$C$192,((((($J99/2)-$C$191)/10000)*$D$192)+$E$192)*((($J99/2)-$C$191)/10000),IF(($J99/2)&lt;=$C$193,((((($J99/2)-$C$192)/10000)*$D$193)+$E$193)*((($J99/2)-$C$192)/10000)+$F$193,IF(($J99/2)&lt;=$C$194,($J99/2)*0.42-$E$194,($J99/2)*0.45-$E$195))),0),0),0)*$C$34</f>
        <v>0</v>
      </c>
      <c r="M99" s="13" t="n">
        <f aca="false">K99+L99</f>
        <v>7504</v>
      </c>
      <c r="N99" s="13" t="n">
        <f aca="false">IF($B$34=2,IF(M99&gt;1944,M99*0.055,0),IF(M99&gt;972,M99*0.055,0))</f>
        <v>412.72</v>
      </c>
      <c r="O99" s="13" t="n">
        <f aca="false">M99*$C$33</f>
        <v>0</v>
      </c>
      <c r="P99" s="13" t="n">
        <f aca="false">P98*(1+$C$37)</f>
        <v>47232.5706744788</v>
      </c>
      <c r="Q99" s="13" t="n">
        <f aca="false">B99+C99+D99+E99+F99+G99-H99-I99-M99-N99-O99-P99</f>
        <v>904663.275711155</v>
      </c>
      <c r="R99" s="13"/>
      <c r="S99" s="13"/>
      <c r="T99" s="13"/>
      <c r="U99" s="13"/>
      <c r="V99" s="13"/>
      <c r="W99" s="13"/>
      <c r="X99" s="13"/>
    </row>
    <row r="100" customFormat="false" ht="12.8" hidden="false" customHeight="false" outlineLevel="0" collapsed="false">
      <c r="A100" s="17" t="n">
        <v>11</v>
      </c>
      <c r="B100" s="13" t="n">
        <f aca="false">Q99</f>
        <v>904663.275711155</v>
      </c>
      <c r="C100" s="13" t="n">
        <f aca="false">IF((B100-(P100/2))*$C$3&gt;0,(B100-(P100/2))*$C$3,0)</f>
        <v>39081.7866651878</v>
      </c>
      <c r="D100" s="13" t="n">
        <f aca="false">IF(D99&gt;0,D99*(1+$C$7),IF(A100=$C$6,$C$5,0))</f>
        <v>2335.63337339463</v>
      </c>
      <c r="E100" s="13" t="n">
        <f aca="false">IF(E99&gt;0,E99*(1+$C$12),IF(A100=$C$11,$C$10,0))</f>
        <v>0</v>
      </c>
      <c r="F100" s="13" t="n">
        <f aca="false">IF(F99&gt;0,F99*(1+$C$17),IF(A100=$C$16,$C$15,0))</f>
        <v>777</v>
      </c>
      <c r="G100" s="13" t="n">
        <f aca="false">IF(G99&gt;0,G99*(1+$C$22),IF(A100=$C$21,$C$20,0))</f>
        <v>2222</v>
      </c>
      <c r="H100" s="13" t="n">
        <f aca="false">H99*(1+$C$26)</f>
        <v>7238.80772139895</v>
      </c>
      <c r="I100" s="13" t="n">
        <f aca="false">MIN(((C100+D100+E100+F100+G100)*$C$28*POWER((1+$C$29),A99)),($C$30*$C$28)*12*$C$34*POWER((1+$C$31),A99))</f>
        <v>0</v>
      </c>
      <c r="J100" s="18" t="n">
        <f aca="false">MAX((MAX((C100-(801*$C$34)),0))+(D100*$C$8)+(E100*$C$13)+(F100*$C$18)+(G100*$C$23)-H100-I100-O99,0)</f>
        <v>36106.7023171835</v>
      </c>
      <c r="K100" s="23" t="n">
        <f aca="false">IF($C$34=1,MAX(ROUNDDOWN(IF($J100&lt;=$C$192,(((($J100-$C$191)/10000)*$D$192)+$E$192)*(($J100-$C$191)/10000),IF($J100&lt;=$C$193,(((($J100-$C$192)/10000)*$D$193)+$E$193)*(($J100-$C$192)/10000)+$F$193,IF($J100&lt;=$C$194,$J100*0.42-$E$194,$J100*0.45-$E$195))),0),0),0)</f>
        <v>7131</v>
      </c>
      <c r="L100" s="23" t="n">
        <f aca="false">IF($C$34=2,MAX(ROUNDDOWN(IF(($J100/2)&lt;=$C$192,((((($J100/2)-$C$191)/10000)*$D$192)+$E$192)*((($J100/2)-$C$191)/10000),IF(($J100/2)&lt;=$C$193,((((($J100/2)-$C$192)/10000)*$D$193)+$E$193)*((($J100/2)-$C$192)/10000)+$F$193,IF(($J100/2)&lt;=$C$194,($J100/2)*0.42-$E$194,($J100/2)*0.45-$E$195))),0),0),0)*$C$34</f>
        <v>0</v>
      </c>
      <c r="M100" s="13" t="n">
        <f aca="false">K100+L100</f>
        <v>7131</v>
      </c>
      <c r="N100" s="13" t="n">
        <f aca="false">IF($B$34=2,IF(M100&gt;1944,M100*0.055,0),IF(M100&gt;972,M100*0.055,0))</f>
        <v>392.205</v>
      </c>
      <c r="O100" s="13" t="n">
        <f aca="false">M100*$C$33</f>
        <v>0</v>
      </c>
      <c r="P100" s="13" t="n">
        <f aca="false">P99*(1+$C$37)</f>
        <v>48885.7106480856</v>
      </c>
      <c r="Q100" s="13" t="n">
        <f aca="false">B100+C100+D100+E100+F100+G100-H100-I100-M100-N100-O100-P100</f>
        <v>885431.972380253</v>
      </c>
      <c r="R100" s="13"/>
      <c r="S100" s="13"/>
      <c r="T100" s="13"/>
      <c r="U100" s="13"/>
      <c r="V100" s="13"/>
      <c r="W100" s="13"/>
      <c r="X100" s="13"/>
    </row>
    <row r="101" customFormat="false" ht="12.8" hidden="false" customHeight="false" outlineLevel="0" collapsed="false">
      <c r="A101" s="17" t="n">
        <v>12</v>
      </c>
      <c r="B101" s="13" t="n">
        <f aca="false">Q100</f>
        <v>885431.972380253</v>
      </c>
      <c r="C101" s="13" t="n">
        <f aca="false">IF((B101-(P101/2))*$C$3&gt;0,(B101-(P101/2))*$C$3,0)</f>
        <v>38189.9326001222</v>
      </c>
      <c r="D101" s="13" t="n">
        <f aca="false">IF(D100&gt;0,D100*(1+$C$7),IF(A101=$C$6,$C$5,0))</f>
        <v>2347.31154026161</v>
      </c>
      <c r="E101" s="13" t="n">
        <f aca="false">IF(E100&gt;0,E100*(1+$C$12),IF(A101=$C$11,$C$10,0))</f>
        <v>0</v>
      </c>
      <c r="F101" s="13" t="n">
        <f aca="false">IF(F100&gt;0,F100*(1+$C$17),IF(A101=$C$16,$C$15,0))</f>
        <v>777</v>
      </c>
      <c r="G101" s="13" t="n">
        <f aca="false">IF(G100&gt;0,G100*(1+$C$22),IF(A101=$C$21,$C$20,0))</f>
        <v>2222</v>
      </c>
      <c r="H101" s="13" t="n">
        <f aca="false">H100*(1+$C$26)</f>
        <v>7600.7481074689</v>
      </c>
      <c r="I101" s="13" t="n">
        <f aca="false">MIN(((C101+D101+E101+F101+G101)*$C$28*POWER((1+$C$29),A100)),($C$30*$C$28)*12*$C$34*POWER((1+$C$31),A100))</f>
        <v>0</v>
      </c>
      <c r="J101" s="18" t="n">
        <f aca="false">MAX((MAX((C101-(801*$C$34)),0))+(D101*$C$8)+(E101*$C$13)+(F101*$C$18)+(G101*$C$23)-H101-I101-O100,0)</f>
        <v>34864.5860329149</v>
      </c>
      <c r="K101" s="23" t="n">
        <f aca="false">IF($C$34=1,MAX(ROUNDDOWN(IF($J101&lt;=$C$192,(((($J101-$C$191)/10000)*$D$192)+$E$192)*(($J101-$C$191)/10000),IF($J101&lt;=$C$193,(((($J101-$C$192)/10000)*$D$193)+$E$193)*(($J101-$C$192)/10000)+$F$193,IF($J101&lt;=$C$194,$J101*0.42-$E$194,$J101*0.45-$E$195))),0),0),0)</f>
        <v>6723</v>
      </c>
      <c r="L101" s="23" t="n">
        <f aca="false">IF($C$34=2,MAX(ROUNDDOWN(IF(($J101/2)&lt;=$C$192,((((($J101/2)-$C$191)/10000)*$D$192)+$E$192)*((($J101/2)-$C$191)/10000),IF(($J101/2)&lt;=$C$193,((((($J101/2)-$C$192)/10000)*$D$193)+$E$193)*((($J101/2)-$C$192)/10000)+$F$193,IF(($J101/2)&lt;=$C$194,($J101/2)*0.42-$E$194,($J101/2)*0.45-$E$195))),0),0),0)*$C$34</f>
        <v>0</v>
      </c>
      <c r="M101" s="13" t="n">
        <f aca="false">K101+L101</f>
        <v>6723</v>
      </c>
      <c r="N101" s="13" t="n">
        <f aca="false">IF($B$34=2,IF(M101&gt;1944,M101*0.055,0),IF(M101&gt;972,M101*0.055,0))</f>
        <v>369.765</v>
      </c>
      <c r="O101" s="13" t="n">
        <f aca="false">M101*$C$33</f>
        <v>0</v>
      </c>
      <c r="P101" s="13" t="n">
        <f aca="false">P100*(1+$C$37)</f>
        <v>50596.7105207686</v>
      </c>
      <c r="Q101" s="13" t="n">
        <f aca="false">B101+C101+D101+E101+F101+G101-H101-I101-M101-N101-O101-P101</f>
        <v>863677.992892399</v>
      </c>
      <c r="R101" s="13"/>
      <c r="S101" s="13"/>
      <c r="T101" s="13"/>
      <c r="U101" s="13"/>
      <c r="V101" s="13"/>
      <c r="W101" s="13"/>
      <c r="X101" s="13"/>
    </row>
    <row r="102" customFormat="false" ht="12.8" hidden="false" customHeight="false" outlineLevel="0" collapsed="false">
      <c r="A102" s="17" t="n">
        <v>13</v>
      </c>
      <c r="B102" s="13" t="n">
        <f aca="false">Q101</f>
        <v>863677.992892399</v>
      </c>
      <c r="C102" s="13" t="n">
        <f aca="false">IF((B102-(P102/2))*$C$3&gt;0,(B102-(P102/2))*$C$3,0)</f>
        <v>37184.7422667868</v>
      </c>
      <c r="D102" s="13" t="n">
        <f aca="false">IF(D101&gt;0,D101*(1+$C$7),IF(A102=$C$6,$C$5,0))</f>
        <v>2359.04809796291</v>
      </c>
      <c r="E102" s="13" t="n">
        <f aca="false">IF(E101&gt;0,E101*(1+$C$12),IF(A102=$C$11,$C$10,0))</f>
        <v>0</v>
      </c>
      <c r="F102" s="13" t="n">
        <f aca="false">IF(F101&gt;0,F101*(1+$C$17),IF(A102=$C$16,$C$15,0))</f>
        <v>777</v>
      </c>
      <c r="G102" s="13" t="n">
        <f aca="false">IF(G101&gt;0,G101*(1+$C$22),IF(A102=$C$21,$C$20,0))</f>
        <v>2222</v>
      </c>
      <c r="H102" s="13" t="n">
        <f aca="false">H101*(1+$C$26)</f>
        <v>7980.78551284235</v>
      </c>
      <c r="I102" s="13" t="n">
        <f aca="false">MIN(((C102+D102+E102+F102+G102)*$C$28*POWER((1+$C$29),A101)),($C$30*$C$28)*12*$C$34*POWER((1+$C$31),A101))</f>
        <v>0</v>
      </c>
      <c r="J102" s="18" t="n">
        <f aca="false">MAX((MAX((C102-(801*$C$34)),0))+(D102*$C$8)+(E102*$C$13)+(F102*$C$18)+(G102*$C$23)-H102-I102-O101,0)</f>
        <v>33491.0948519074</v>
      </c>
      <c r="K102" s="23" t="n">
        <f aca="false">IF($C$34=1,MAX(ROUNDDOWN(IF($J102&lt;=$C$192,(((($J102-$C$191)/10000)*$D$192)+$E$192)*(($J102-$C$191)/10000),IF($J102&lt;=$C$193,(((($J102-$C$192)/10000)*$D$193)+$E$193)*(($J102-$C$192)/10000)+$F$193,IF($J102&lt;=$C$194,$J102*0.42-$E$194,$J102*0.45-$E$195))),0),0),0)</f>
        <v>6279</v>
      </c>
      <c r="L102" s="23" t="n">
        <f aca="false">IF($C$34=2,MAX(ROUNDDOWN(IF(($J102/2)&lt;=$C$192,((((($J102/2)-$C$191)/10000)*$D$192)+$E$192)*((($J102/2)-$C$191)/10000),IF(($J102/2)&lt;=$C$193,((((($J102/2)-$C$192)/10000)*$D$193)+$E$193)*((($J102/2)-$C$192)/10000)+$F$193,IF(($J102/2)&lt;=$C$194,($J102/2)*0.42-$E$194,($J102/2)*0.45-$E$195))),0),0),0)*$C$34</f>
        <v>0</v>
      </c>
      <c r="M102" s="13" t="n">
        <f aca="false">K102+L102</f>
        <v>6279</v>
      </c>
      <c r="N102" s="13" t="n">
        <f aca="false">IF($B$34=2,IF(M102&gt;1944,M102*0.055,0),IF(M102&gt;972,M102*0.055,0))</f>
        <v>345.345</v>
      </c>
      <c r="O102" s="13" t="n">
        <f aca="false">M102*$C$33</f>
        <v>0</v>
      </c>
      <c r="P102" s="13" t="n">
        <f aca="false">P101*(1+$C$37)</f>
        <v>52367.5953889955</v>
      </c>
      <c r="Q102" s="13" t="n">
        <f aca="false">B102+C102+D102+E102+F102+G102-H102-I102-M102-N102-O102-P102</f>
        <v>839248.057355311</v>
      </c>
      <c r="R102" s="13"/>
      <c r="S102" s="13"/>
      <c r="T102" s="13"/>
      <c r="U102" s="13"/>
      <c r="V102" s="13"/>
      <c r="W102" s="13"/>
      <c r="X102" s="13"/>
    </row>
    <row r="103" customFormat="false" ht="12.8" hidden="false" customHeight="false" outlineLevel="0" collapsed="false">
      <c r="A103" s="17" t="n">
        <v>14</v>
      </c>
      <c r="B103" s="13" t="n">
        <f aca="false">Q102</f>
        <v>839248.057355311</v>
      </c>
      <c r="C103" s="13" t="n">
        <f aca="false">IF((B103-(P103/2))*$C$3&gt;0,(B103-(P103/2))*$C$3,0)</f>
        <v>36059.3635073229</v>
      </c>
      <c r="D103" s="13" t="n">
        <f aca="false">IF(D102&gt;0,D102*(1+$C$7),IF(A103=$C$6,$C$5,0))</f>
        <v>2370.84333845273</v>
      </c>
      <c r="E103" s="13" t="n">
        <f aca="false">IF(E102&gt;0,E102*(1+$C$12),IF(A103=$C$11,$C$10,0))</f>
        <v>0</v>
      </c>
      <c r="F103" s="13" t="n">
        <f aca="false">IF(F102&gt;0,F102*(1+$C$17),IF(A103=$C$16,$C$15,0))</f>
        <v>777</v>
      </c>
      <c r="G103" s="13" t="n">
        <f aca="false">IF(G102&gt;0,G102*(1+$C$22),IF(A103=$C$21,$C$20,0))</f>
        <v>2222</v>
      </c>
      <c r="H103" s="13" t="n">
        <f aca="false">H102*(1+$C$26)</f>
        <v>8379.82478848446</v>
      </c>
      <c r="I103" s="13" t="n">
        <f aca="false">MIN(((C103+D103+E103+F103+G103)*$C$28*POWER((1+$C$29),A102)),($C$30*$C$28)*12*$C$34*POWER((1+$C$31),A102))</f>
        <v>0</v>
      </c>
      <c r="J103" s="18" t="n">
        <f aca="false">MAX((MAX((C103-(801*$C$34)),0))+(D103*$C$8)+(E103*$C$13)+(F103*$C$18)+(G103*$C$23)-H103-I103-O102,0)</f>
        <v>31978.4720572911</v>
      </c>
      <c r="K103" s="23" t="n">
        <f aca="false">IF($C$34=1,MAX(ROUNDDOWN(IF($J103&lt;=$C$192,(((($J103-$C$191)/10000)*$D$192)+$E$192)*(($J103-$C$191)/10000),IF($J103&lt;=$C$193,(((($J103-$C$192)/10000)*$D$193)+$E$193)*(($J103-$C$192)/10000)+$F$193,IF($J103&lt;=$C$194,$J103*0.42-$E$194,$J103*0.45-$E$195))),0),0),0)</f>
        <v>5800</v>
      </c>
      <c r="L103" s="23" t="n">
        <f aca="false">IF($C$34=2,MAX(ROUNDDOWN(IF(($J103/2)&lt;=$C$192,((((($J103/2)-$C$191)/10000)*$D$192)+$E$192)*((($J103/2)-$C$191)/10000),IF(($J103/2)&lt;=$C$193,((((($J103/2)-$C$192)/10000)*$D$193)+$E$193)*((($J103/2)-$C$192)/10000)+$F$193,IF(($J103/2)&lt;=$C$194,($J103/2)*0.42-$E$194,($J103/2)*0.45-$E$195))),0),0),0)*$C$34</f>
        <v>0</v>
      </c>
      <c r="M103" s="13" t="n">
        <f aca="false">K103+L103</f>
        <v>5800</v>
      </c>
      <c r="N103" s="13" t="n">
        <f aca="false">IF($B$34=2,IF(M103&gt;1944,M103*0.055,0),IF(M103&gt;972,M103*0.055,0))</f>
        <v>319</v>
      </c>
      <c r="O103" s="13" t="n">
        <f aca="false">M103*$C$33</f>
        <v>0</v>
      </c>
      <c r="P103" s="13" t="n">
        <f aca="false">P102*(1+$C$37)</f>
        <v>54200.4612276103</v>
      </c>
      <c r="Q103" s="13" t="n">
        <f aca="false">B103+C103+D103+E103+F103+G103-H103-I103-M103-N103-O103-P103</f>
        <v>811977.978184992</v>
      </c>
      <c r="R103" s="13"/>
      <c r="S103" s="13"/>
      <c r="T103" s="13"/>
      <c r="U103" s="13"/>
      <c r="V103" s="13"/>
      <c r="W103" s="13"/>
      <c r="X103" s="13"/>
    </row>
    <row r="104" customFormat="false" ht="12.8" hidden="false" customHeight="false" outlineLevel="0" collapsed="false">
      <c r="A104" s="17" t="n">
        <v>15</v>
      </c>
      <c r="B104" s="13" t="n">
        <f aca="false">Q103</f>
        <v>811977.978184992</v>
      </c>
      <c r="C104" s="13" t="n">
        <f aca="false">IF((B104-(P104/2))*$C$3&gt;0,(B104-(P104/2))*$C$3,0)</f>
        <v>34806.4582337868</v>
      </c>
      <c r="D104" s="13" t="n">
        <f aca="false">IF(D103&gt;0,D103*(1+$C$7),IF(A104=$C$6,$C$5,0))</f>
        <v>2382.69755514499</v>
      </c>
      <c r="E104" s="13" t="n">
        <f aca="false">IF(E103&gt;0,E103*(1+$C$12),IF(A104=$C$11,$C$10,0))</f>
        <v>0</v>
      </c>
      <c r="F104" s="13" t="n">
        <f aca="false">IF(F103&gt;0,F103*(1+$C$17),IF(A104=$C$16,$C$15,0))</f>
        <v>777</v>
      </c>
      <c r="G104" s="13" t="n">
        <f aca="false">IF(G103&gt;0,G103*(1+$C$22),IF(A104=$C$21,$C$20,0))</f>
        <v>2222</v>
      </c>
      <c r="H104" s="13" t="n">
        <f aca="false">H103*(1+$C$26)</f>
        <v>8798.81602790869</v>
      </c>
      <c r="I104" s="13" t="n">
        <f aca="false">MIN(((C104+D104+E104+F104+G104)*$C$28*POWER((1+$C$29),A103)),($C$30*$C$28)*12*$C$34*POWER((1+$C$31),A103))</f>
        <v>0</v>
      </c>
      <c r="J104" s="18" t="n">
        <f aca="false">MAX((MAX((C104-(801*$C$34)),0))+(D104*$C$8)+(E104*$C$13)+(F104*$C$18)+(G104*$C$23)-H104-I104-O103,0)</f>
        <v>30318.4297610231</v>
      </c>
      <c r="K104" s="23" t="n">
        <f aca="false">IF($C$34=1,MAX(ROUNDDOWN(IF($J104&lt;=$C$192,(((($J104-$C$191)/10000)*$D$192)+$E$192)*(($J104-$C$191)/10000),IF($J104&lt;=$C$193,(((($J104-$C$192)/10000)*$D$193)+$E$193)*(($J104-$C$192)/10000)+$F$193,IF($J104&lt;=$C$194,$J104*0.42-$E$194,$J104*0.45-$E$195))),0),0),0)</f>
        <v>5285</v>
      </c>
      <c r="L104" s="23" t="n">
        <f aca="false">IF($C$34=2,MAX(ROUNDDOWN(IF(($J104/2)&lt;=$C$192,((((($J104/2)-$C$191)/10000)*$D$192)+$E$192)*((($J104/2)-$C$191)/10000),IF(($J104/2)&lt;=$C$193,((((($J104/2)-$C$192)/10000)*$D$193)+$E$193)*((($J104/2)-$C$192)/10000)+$F$193,IF(($J104/2)&lt;=$C$194,($J104/2)*0.42-$E$194,($J104/2)*0.45-$E$195))),0),0),0)*$C$34</f>
        <v>0</v>
      </c>
      <c r="M104" s="13" t="n">
        <f aca="false">K104+L104</f>
        <v>5285</v>
      </c>
      <c r="N104" s="13" t="n">
        <f aca="false">IF($B$34=2,IF(M104&gt;1944,M104*0.055,0),IF(M104&gt;972,M104*0.055,0))</f>
        <v>290.675</v>
      </c>
      <c r="O104" s="13" t="n">
        <f aca="false">M104*$C$33</f>
        <v>0</v>
      </c>
      <c r="P104" s="13" t="n">
        <f aca="false">P103*(1+$C$37)</f>
        <v>56097.4773705767</v>
      </c>
      <c r="Q104" s="13" t="n">
        <f aca="false">B104+C104+D104+E104+F104+G104-H104-I104-M104-N104-O104-P104</f>
        <v>781694.165575438</v>
      </c>
      <c r="R104" s="13"/>
      <c r="S104" s="13"/>
      <c r="T104" s="13"/>
      <c r="U104" s="13"/>
      <c r="V104" s="13"/>
      <c r="W104" s="13"/>
      <c r="X104" s="13"/>
    </row>
    <row r="105" customFormat="false" ht="12.8" hidden="false" customHeight="false" outlineLevel="0" collapsed="false">
      <c r="A105" s="17" t="n">
        <v>16</v>
      </c>
      <c r="B105" s="13" t="n">
        <f aca="false">Q104</f>
        <v>781694.165575438</v>
      </c>
      <c r="C105" s="13" t="n">
        <f aca="false">IF((B105-(P105/2))*$C$3&gt;0,(B105-(P105/2))*$C$3,0)</f>
        <v>33418.2692140057</v>
      </c>
      <c r="D105" s="13" t="n">
        <f aca="false">IF(D104&gt;0,D104*(1+$C$7),IF(A105=$C$6,$C$5,0))</f>
        <v>2394.61104292072</v>
      </c>
      <c r="E105" s="13" t="n">
        <f aca="false">IF(E104&gt;0,E104*(1+$C$12),IF(A105=$C$11,$C$10,0))</f>
        <v>0</v>
      </c>
      <c r="F105" s="13" t="n">
        <f aca="false">IF(F104&gt;0,F104*(1+$C$17),IF(A105=$C$16,$C$15,0))</f>
        <v>777</v>
      </c>
      <c r="G105" s="13" t="n">
        <f aca="false">IF(G104&gt;0,G104*(1+$C$22),IF(A105=$C$21,$C$20,0))</f>
        <v>2222</v>
      </c>
      <c r="H105" s="13" t="n">
        <f aca="false">H104*(1+$C$26)</f>
        <v>9238.75682930412</v>
      </c>
      <c r="I105" s="13" t="n">
        <f aca="false">MIN(((C105+D105+E105+F105+G105)*$C$28*POWER((1+$C$29),A104)),($C$30*$C$28)*12*$C$34*POWER((1+$C$31),A104))</f>
        <v>0</v>
      </c>
      <c r="J105" s="18" t="n">
        <f aca="false">MAX((MAX((C105-(801*$C$34)),0))+(D105*$C$8)+(E105*$C$13)+(F105*$C$18)+(G105*$C$23)-H105-I105-O104,0)</f>
        <v>28502.2134276223</v>
      </c>
      <c r="K105" s="23" t="n">
        <f aca="false">IF($C$34=1,MAX(ROUNDDOWN(IF($J105&lt;=$C$192,(((($J105-$C$191)/10000)*$D$192)+$E$192)*(($J105-$C$191)/10000),IF($J105&lt;=$C$193,(((($J105-$C$192)/10000)*$D$193)+$E$193)*(($J105-$C$192)/10000)+$F$193,IF($J105&lt;=$C$194,$J105*0.42-$E$194,$J105*0.45-$E$195))),0),0),0)</f>
        <v>4735</v>
      </c>
      <c r="L105" s="23" t="n">
        <f aca="false">IF($C$34=2,MAX(ROUNDDOWN(IF(($J105/2)&lt;=$C$192,((((($J105/2)-$C$191)/10000)*$D$192)+$E$192)*((($J105/2)-$C$191)/10000),IF(($J105/2)&lt;=$C$193,((((($J105/2)-$C$192)/10000)*$D$193)+$E$193)*((($J105/2)-$C$192)/10000)+$F$193,IF(($J105/2)&lt;=$C$194,($J105/2)*0.42-$E$194,($J105/2)*0.45-$E$195))),0),0),0)*$C$34</f>
        <v>0</v>
      </c>
      <c r="M105" s="13" t="n">
        <f aca="false">K105+L105</f>
        <v>4735</v>
      </c>
      <c r="N105" s="13" t="n">
        <f aca="false">IF($B$34=2,IF(M105&gt;1944,M105*0.055,0),IF(M105&gt;972,M105*0.055,0))</f>
        <v>260.425</v>
      </c>
      <c r="O105" s="13" t="n">
        <f aca="false">M105*$C$33</f>
        <v>0</v>
      </c>
      <c r="P105" s="13" t="n">
        <f aca="false">P104*(1+$C$37)</f>
        <v>58060.8890785468</v>
      </c>
      <c r="Q105" s="13" t="n">
        <f aca="false">B105+C105+D105+E105+F105+G105-H105-I105-M105-N105-O105-P105</f>
        <v>748210.974924514</v>
      </c>
      <c r="R105" s="13"/>
      <c r="S105" s="13"/>
      <c r="T105" s="13"/>
      <c r="U105" s="13"/>
      <c r="V105" s="13"/>
      <c r="W105" s="13"/>
      <c r="X105" s="13"/>
    </row>
    <row r="106" customFormat="false" ht="12.8" hidden="false" customHeight="false" outlineLevel="0" collapsed="false">
      <c r="A106" s="17" t="n">
        <v>17</v>
      </c>
      <c r="B106" s="13" t="n">
        <f aca="false">Q105</f>
        <v>748210.974924514</v>
      </c>
      <c r="C106" s="13" t="n">
        <f aca="false">IF((B106-(P106/2))*$C$3&gt;0,(B106-(P106/2))*$C$3,0)</f>
        <v>31886.5022382906</v>
      </c>
      <c r="D106" s="13" t="n">
        <f aca="false">IF(D105&gt;0,D105*(1+$C$7),IF(A106=$C$6,$C$5,0))</f>
        <v>2406.58409813532</v>
      </c>
      <c r="E106" s="13" t="n">
        <f aca="false">IF(E105&gt;0,E105*(1+$C$12),IF(A106=$C$11,$C$10,0))</f>
        <v>0</v>
      </c>
      <c r="F106" s="13" t="n">
        <f aca="false">IF(F105&gt;0,F105*(1+$C$17),IF(A106=$C$16,$C$15,0))</f>
        <v>777</v>
      </c>
      <c r="G106" s="13" t="n">
        <f aca="false">IF(G105&gt;0,G105*(1+$C$22),IF(A106=$C$21,$C$20,0))</f>
        <v>2222</v>
      </c>
      <c r="H106" s="13" t="n">
        <f aca="false">H105*(1+$C$26)</f>
        <v>9700.69467076933</v>
      </c>
      <c r="I106" s="13" t="n">
        <f aca="false">MIN(((C106+D106+E106+F106+G106)*$C$28*POWER((1+$C$29),A105)),($C$30*$C$28)*12*$C$34*POWER((1+$C$31),A105))</f>
        <v>0</v>
      </c>
      <c r="J106" s="18" t="n">
        <f aca="false">MAX((MAX((C106-(801*$C$34)),0))+(D106*$C$8)+(E106*$C$13)+(F106*$C$18)+(G106*$C$23)-H106-I106-O105,0)</f>
        <v>26520.4816656566</v>
      </c>
      <c r="K106" s="23" t="n">
        <f aca="false">IF($C$34=1,MAX(ROUNDDOWN(IF($J106&lt;=$C$192,(((($J106-$C$191)/10000)*$D$192)+$E$192)*(($J106-$C$191)/10000),IF($J106&lt;=$C$193,(((($J106-$C$192)/10000)*$D$193)+$E$193)*(($J106-$C$192)/10000)+$F$193,IF($J106&lt;=$C$194,$J106*0.42-$E$194,$J106*0.45-$E$195))),0),0),0)</f>
        <v>4151</v>
      </c>
      <c r="L106" s="23" t="n">
        <f aca="false">IF($C$34=2,MAX(ROUNDDOWN(IF(($J106/2)&lt;=$C$192,((((($J106/2)-$C$191)/10000)*$D$192)+$E$192)*((($J106/2)-$C$191)/10000),IF(($J106/2)&lt;=$C$193,((((($J106/2)-$C$192)/10000)*$D$193)+$E$193)*((($J106/2)-$C$192)/10000)+$F$193,IF(($J106/2)&lt;=$C$194,($J106/2)*0.42-$E$194,($J106/2)*0.45-$E$195))),0),0),0)*$C$34</f>
        <v>0</v>
      </c>
      <c r="M106" s="13" t="n">
        <f aca="false">K106+L106</f>
        <v>4151</v>
      </c>
      <c r="N106" s="13" t="n">
        <f aca="false">IF($B$34=2,IF(M106&gt;1944,M106*0.055,0),IF(M106&gt;972,M106*0.055,0))</f>
        <v>228.305</v>
      </c>
      <c r="O106" s="13" t="n">
        <f aca="false">M106*$C$33</f>
        <v>0</v>
      </c>
      <c r="P106" s="13" t="n">
        <f aca="false">P105*(1+$C$37)</f>
        <v>60093.020196296</v>
      </c>
      <c r="Q106" s="13" t="n">
        <f aca="false">B106+C106+D106+E106+F106+G106-H106-I106-M106-N106-O106-P106</f>
        <v>711330.041393874</v>
      </c>
      <c r="R106" s="13"/>
      <c r="S106" s="13"/>
      <c r="T106" s="13"/>
      <c r="U106" s="13"/>
      <c r="V106" s="13"/>
      <c r="W106" s="13"/>
      <c r="X106" s="13"/>
    </row>
    <row r="107" customFormat="false" ht="12.8" hidden="false" customHeight="false" outlineLevel="0" collapsed="false">
      <c r="A107" s="17" t="n">
        <v>18</v>
      </c>
      <c r="B107" s="13" t="n">
        <f aca="false">Q106</f>
        <v>711330.041393874</v>
      </c>
      <c r="C107" s="13" t="n">
        <f aca="false">IF((B107-(P107/2))*$C$3&gt;0,(B107-(P107/2))*$C$3,0)</f>
        <v>30202.2965128377</v>
      </c>
      <c r="D107" s="13" t="n">
        <f aca="false">IF(D106&gt;0,D106*(1+$C$7),IF(A107=$C$6,$C$5,0))</f>
        <v>2418.617018626</v>
      </c>
      <c r="E107" s="13" t="n">
        <f aca="false">IF(E106&gt;0,E106*(1+$C$12),IF(A107=$C$11,$C$10,0))</f>
        <v>0</v>
      </c>
      <c r="F107" s="13" t="n">
        <f aca="false">IF(F106&gt;0,F106*(1+$C$17),IF(A107=$C$16,$C$15,0))</f>
        <v>777</v>
      </c>
      <c r="G107" s="13" t="n">
        <f aca="false">IF(G106&gt;0,G106*(1+$C$22),IF(A107=$C$21,$C$20,0))</f>
        <v>2222</v>
      </c>
      <c r="H107" s="13" t="n">
        <f aca="false">H106*(1+$C$26)</f>
        <v>10185.7294043078</v>
      </c>
      <c r="I107" s="13" t="n">
        <f aca="false">MIN(((C107+D107+E107+F107+G107)*$C$28*POWER((1+$C$29),A106)),($C$30*$C$28)*12*$C$34*POWER((1+$C$31),A106))</f>
        <v>0</v>
      </c>
      <c r="J107" s="18" t="n">
        <f aca="false">MAX((MAX((C107-(801*$C$34)),0))+(D107*$C$8)+(E107*$C$13)+(F107*$C$18)+(G107*$C$23)-H107-I107-O106,0)</f>
        <v>24363.2741271559</v>
      </c>
      <c r="K107" s="23" t="n">
        <f aca="false">IF($C$34=1,MAX(ROUNDDOWN(IF($J107&lt;=$C$192,(((($J107-$C$191)/10000)*$D$192)+$E$192)*(($J107-$C$191)/10000),IF($J107&lt;=$C$193,(((($J107-$C$192)/10000)*$D$193)+$E$193)*(($J107-$C$192)/10000)+$F$193,IF($J107&lt;=$C$194,$J107*0.42-$E$194,$J107*0.45-$E$195))),0),0),0)</f>
        <v>3534</v>
      </c>
      <c r="L107" s="23" t="n">
        <f aca="false">IF($C$34=2,MAX(ROUNDDOWN(IF(($J107/2)&lt;=$C$192,((((($J107/2)-$C$191)/10000)*$D$192)+$E$192)*((($J107/2)-$C$191)/10000),IF(($J107/2)&lt;=$C$193,((((($J107/2)-$C$192)/10000)*$D$193)+$E$193)*((($J107/2)-$C$192)/10000)+$F$193,IF(($J107/2)&lt;=$C$194,($J107/2)*0.42-$E$194,($J107/2)*0.45-$E$195))),0),0),0)*$C$34</f>
        <v>0</v>
      </c>
      <c r="M107" s="13" t="n">
        <f aca="false">K107+L107</f>
        <v>3534</v>
      </c>
      <c r="N107" s="13" t="n">
        <f aca="false">IF($B$34=2,IF(M107&gt;1944,M107*0.055,0),IF(M107&gt;972,M107*0.055,0))</f>
        <v>194.37</v>
      </c>
      <c r="O107" s="13" t="n">
        <f aca="false">M107*$C$33</f>
        <v>0</v>
      </c>
      <c r="P107" s="13" t="n">
        <f aca="false">P106*(1+$C$37)</f>
        <v>62196.2759031663</v>
      </c>
      <c r="Q107" s="13" t="n">
        <f aca="false">B107+C107+D107+E107+F107+G107-H107-I107-M107-N107-O107-P107</f>
        <v>670839.579617864</v>
      </c>
      <c r="R107" s="13"/>
      <c r="S107" s="13"/>
      <c r="T107" s="13"/>
      <c r="U107" s="13"/>
      <c r="V107" s="13"/>
      <c r="W107" s="13"/>
      <c r="X107" s="13"/>
    </row>
    <row r="108" customFormat="false" ht="12.8" hidden="false" customHeight="false" outlineLevel="0" collapsed="false">
      <c r="A108" s="17" t="n">
        <v>19</v>
      </c>
      <c r="B108" s="13" t="n">
        <f aca="false">Q107</f>
        <v>670839.579617864</v>
      </c>
      <c r="C108" s="13" t="n">
        <f aca="false">IF((B108-(P108/2))*$C$3&gt;0,(B108-(P108/2))*$C$3,0)</f>
        <v>28356.1935036061</v>
      </c>
      <c r="D108" s="13" t="n">
        <f aca="false">IF(D107&gt;0,D107*(1+$C$7),IF(A108=$C$6,$C$5,0))</f>
        <v>2430.71010371913</v>
      </c>
      <c r="E108" s="13" t="n">
        <f aca="false">IF(E107&gt;0,E107*(1+$C$12),IF(A108=$C$11,$C$10,0))</f>
        <v>0</v>
      </c>
      <c r="F108" s="13" t="n">
        <f aca="false">IF(F107&gt;0,F107*(1+$C$17),IF(A108=$C$16,$C$15,0))</f>
        <v>777</v>
      </c>
      <c r="G108" s="13" t="n">
        <f aca="false">IF(G107&gt;0,G107*(1+$C$22),IF(A108=$C$21,$C$20,0))</f>
        <v>2222</v>
      </c>
      <c r="H108" s="13" t="n">
        <f aca="false">H107*(1+$C$26)</f>
        <v>10695.0158745232</v>
      </c>
      <c r="I108" s="13" t="n">
        <f aca="false">MIN(((C108+D108+E108+F108+G108)*$C$28*POWER((1+$C$29),A107)),($C$30*$C$28)*12*$C$34*POWER((1+$C$31),A107))</f>
        <v>0</v>
      </c>
      <c r="J108" s="18" t="n">
        <f aca="false">MAX((MAX((C108-(801*$C$34)),0))+(D108*$C$8)+(E108*$C$13)+(F108*$C$18)+(G108*$C$23)-H108-I108-O107,0)</f>
        <v>22019.9777328021</v>
      </c>
      <c r="K108" s="23" t="n">
        <f aca="false">IF($C$34=1,MAX(ROUNDDOWN(IF($J108&lt;=$C$192,(((($J108-$C$191)/10000)*$D$192)+$E$192)*(($J108-$C$191)/10000),IF($J108&lt;=$C$193,(((($J108-$C$192)/10000)*$D$193)+$E$193)*(($J108-$C$192)/10000)+$F$193,IF($J108&lt;=$C$194,$J108*0.42-$E$194,$J108*0.45-$E$195))),0),0),0)</f>
        <v>2886</v>
      </c>
      <c r="L108" s="23" t="n">
        <f aca="false">IF($C$34=2,MAX(ROUNDDOWN(IF(($J108/2)&lt;=$C$192,((((($J108/2)-$C$191)/10000)*$D$192)+$E$192)*((($J108/2)-$C$191)/10000),IF(($J108/2)&lt;=$C$193,((((($J108/2)-$C$192)/10000)*$D$193)+$E$193)*((($J108/2)-$C$192)/10000)+$F$193,IF(($J108/2)&lt;=$C$194,($J108/2)*0.42-$E$194,($J108/2)*0.45-$E$195))),0),0),0)*$C$34</f>
        <v>0</v>
      </c>
      <c r="M108" s="13" t="n">
        <f aca="false">K108+L108</f>
        <v>2886</v>
      </c>
      <c r="N108" s="13" t="n">
        <f aca="false">IF($B$34=2,IF(M108&gt;1944,M108*0.055,0),IF(M108&gt;972,M108*0.055,0))</f>
        <v>158.73</v>
      </c>
      <c r="O108" s="13" t="n">
        <f aca="false">M108*$C$33</f>
        <v>0</v>
      </c>
      <c r="P108" s="13" t="n">
        <f aca="false">P107*(1+$C$37)</f>
        <v>64373.1455597772</v>
      </c>
      <c r="Q108" s="13" t="n">
        <f aca="false">B108+C108+D108+E108+F108+G108-H108-I108-M108-N108-O108-P108</f>
        <v>626512.591790889</v>
      </c>
      <c r="R108" s="13"/>
      <c r="S108" s="13"/>
      <c r="T108" s="13"/>
      <c r="U108" s="13"/>
      <c r="V108" s="13"/>
      <c r="W108" s="13"/>
      <c r="X108" s="13"/>
    </row>
    <row r="109" customFormat="false" ht="12.8" hidden="false" customHeight="false" outlineLevel="0" collapsed="false">
      <c r="A109" s="17" t="n">
        <v>20</v>
      </c>
      <c r="B109" s="13" t="n">
        <f aca="false">Q108</f>
        <v>626512.591790889</v>
      </c>
      <c r="C109" s="13" t="n">
        <f aca="false">IF((B109-(P109/2))*$C$3&gt;0,(B109-(P109/2))*$C$3,0)</f>
        <v>26338.0573099885</v>
      </c>
      <c r="D109" s="13" t="n">
        <f aca="false">IF(D108&gt;0,D108*(1+$C$7),IF(A109=$C$6,$C$5,0))</f>
        <v>2442.86365423772</v>
      </c>
      <c r="E109" s="13" t="n">
        <f aca="false">IF(E108&gt;0,E108*(1+$C$12),IF(A109=$C$11,$C$10,0))</f>
        <v>0</v>
      </c>
      <c r="F109" s="13" t="n">
        <f aca="false">IF(F108&gt;0,F108*(1+$C$17),IF(A109=$C$16,$C$15,0))</f>
        <v>777</v>
      </c>
      <c r="G109" s="13" t="n">
        <f aca="false">IF(G108&gt;0,G108*(1+$C$22),IF(A109=$C$21,$C$20,0))</f>
        <v>2222</v>
      </c>
      <c r="H109" s="13" t="n">
        <f aca="false">H108*(1+$C$26)</f>
        <v>11229.7666682493</v>
      </c>
      <c r="I109" s="13" t="n">
        <f aca="false">MIN(((C109+D109+E109+F109+G109)*$C$28*POWER((1+$C$29),A108)),($C$30*$C$28)*12*$C$34*POWER((1+$C$31),A108))</f>
        <v>0</v>
      </c>
      <c r="J109" s="18" t="n">
        <f aca="false">MAX((MAX((C109-(801*$C$34)),0))+(D109*$C$8)+(E109*$C$13)+(F109*$C$18)+(G109*$C$23)-H109-I109-O108,0)</f>
        <v>19479.2442959768</v>
      </c>
      <c r="K109" s="23" t="n">
        <f aca="false">IF($C$34=1,MAX(ROUNDDOWN(IF($J109&lt;=$C$192,(((($J109-$C$191)/10000)*$D$192)+$E$192)*(($J109-$C$191)/10000),IF($J109&lt;=$C$193,(((($J109-$C$192)/10000)*$D$193)+$E$193)*(($J109-$C$192)/10000)+$F$193,IF($J109&lt;=$C$194,$J109*0.42-$E$194,$J109*0.45-$E$195))),0),0),0)</f>
        <v>2210</v>
      </c>
      <c r="L109" s="23" t="n">
        <f aca="false">IF($C$34=2,MAX(ROUNDDOWN(IF(($J109/2)&lt;=$C$192,((((($J109/2)-$C$191)/10000)*$D$192)+$E$192)*((($J109/2)-$C$191)/10000),IF(($J109/2)&lt;=$C$193,((((($J109/2)-$C$192)/10000)*$D$193)+$E$193)*((($J109/2)-$C$192)/10000)+$F$193,IF(($J109/2)&lt;=$C$194,($J109/2)*0.42-$E$194,($J109/2)*0.45-$E$195))),0),0),0)*$C$34</f>
        <v>0</v>
      </c>
      <c r="M109" s="13" t="n">
        <f aca="false">K109+L109</f>
        <v>2210</v>
      </c>
      <c r="N109" s="13" t="n">
        <f aca="false">IF($B$34=2,IF(M109&gt;1944,M109*0.055,0),IF(M109&gt;972,M109*0.055,0))</f>
        <v>121.55</v>
      </c>
      <c r="O109" s="13" t="n">
        <f aca="false">M109*$C$33</f>
        <v>0</v>
      </c>
      <c r="P109" s="13" t="n">
        <f aca="false">P108*(1+$C$37)</f>
        <v>66626.2056543694</v>
      </c>
      <c r="Q109" s="13" t="n">
        <f aca="false">B109+C109+D109+E109+F109+G109-H109-I109-M109-N109-O109-P109</f>
        <v>578104.990432496</v>
      </c>
      <c r="R109" s="13"/>
      <c r="S109" s="13"/>
      <c r="T109" s="13"/>
      <c r="U109" s="13"/>
      <c r="V109" s="13"/>
      <c r="W109" s="13"/>
      <c r="X109" s="13"/>
    </row>
    <row r="110" customFormat="false" ht="12.8" hidden="false" customHeight="false" outlineLevel="0" collapsed="false">
      <c r="A110" s="17" t="n">
        <v>21</v>
      </c>
      <c r="B110" s="13" t="n">
        <f aca="false">Q109</f>
        <v>578104.990432496</v>
      </c>
      <c r="C110" s="13" t="n">
        <f aca="false">IF((B110-(P110/2))*$C$3&gt;0,(B110-(P110/2))*$C$3,0)</f>
        <v>24136.9912478824</v>
      </c>
      <c r="D110" s="13" t="n">
        <f aca="false">IF(D109&gt;0,D109*(1+$C$7),IF(A110=$C$6,$C$5,0))</f>
        <v>2455.07797250891</v>
      </c>
      <c r="E110" s="13" t="n">
        <f aca="false">IF(E109&gt;0,E109*(1+$C$12),IF(A110=$C$11,$C$10,0))</f>
        <v>0</v>
      </c>
      <c r="F110" s="13" t="n">
        <f aca="false">IF(F109&gt;0,F109*(1+$C$17),IF(A110=$C$16,$C$15,0))</f>
        <v>777</v>
      </c>
      <c r="G110" s="13" t="n">
        <f aca="false">IF(G109&gt;0,G109*(1+$C$22),IF(A110=$C$21,$C$20,0))</f>
        <v>2222</v>
      </c>
      <c r="H110" s="13" t="n">
        <f aca="false">H109*(1+$C$26)</f>
        <v>11791.2550016618</v>
      </c>
      <c r="I110" s="13" t="n">
        <f aca="false">MIN(((C110+D110+E110+F110+G110)*$C$28*POWER((1+$C$29),A109)),($C$30*$C$28)*12*$C$34*POWER((1+$C$31),A109))</f>
        <v>0</v>
      </c>
      <c r="J110" s="18" t="n">
        <f aca="false">MAX((MAX((C110-(801*$C$34)),0))+(D110*$C$8)+(E110*$C$13)+(F110*$C$18)+(G110*$C$23)-H110-I110-O109,0)</f>
        <v>16728.9042187295</v>
      </c>
      <c r="K110" s="23" t="n">
        <f aca="false">IF($C$34=1,MAX(ROUNDDOWN(IF($J110&lt;=$C$192,(((($J110-$C$191)/10000)*$D$192)+$E$192)*(($J110-$C$191)/10000),IF($J110&lt;=$C$193,(((($J110-$C$192)/10000)*$D$193)+$E$193)*(($J110-$C$192)/10000)+$F$193,IF($J110&lt;=$C$194,$J110*0.42-$E$194,$J110*0.45-$E$195))),0),0),0)</f>
        <v>1509</v>
      </c>
      <c r="L110" s="23" t="n">
        <f aca="false">IF($C$34=2,MAX(ROUNDDOWN(IF(($J110/2)&lt;=$C$192,((((($J110/2)-$C$191)/10000)*$D$192)+$E$192)*((($J110/2)-$C$191)/10000),IF(($J110/2)&lt;=$C$193,((((($J110/2)-$C$192)/10000)*$D$193)+$E$193)*((($J110/2)-$C$192)/10000)+$F$193,IF(($J110/2)&lt;=$C$194,($J110/2)*0.42-$E$194,($J110/2)*0.45-$E$195))),0),0),0)*$C$34</f>
        <v>0</v>
      </c>
      <c r="M110" s="13" t="n">
        <f aca="false">K110+L110</f>
        <v>1509</v>
      </c>
      <c r="N110" s="13" t="n">
        <f aca="false">IF($B$34=2,IF(M110&gt;1944,M110*0.055,0),IF(M110&gt;972,M110*0.055,0))</f>
        <v>82.995</v>
      </c>
      <c r="O110" s="13" t="n">
        <f aca="false">M110*$C$33</f>
        <v>0</v>
      </c>
      <c r="P110" s="13" t="n">
        <f aca="false">P109*(1+$C$37)</f>
        <v>68958.1228522723</v>
      </c>
      <c r="Q110" s="13" t="n">
        <f aca="false">B110+C110+D110+E110+F110+G110-H110-I110-M110-N110-O110-P110</f>
        <v>525354.686798954</v>
      </c>
      <c r="R110" s="13"/>
      <c r="S110" s="13"/>
      <c r="T110" s="13"/>
      <c r="U110" s="13"/>
      <c r="V110" s="13"/>
      <c r="W110" s="13"/>
      <c r="X110" s="13"/>
    </row>
    <row r="111" customFormat="false" ht="12.8" hidden="false" customHeight="false" outlineLevel="0" collapsed="false">
      <c r="A111" s="17" t="n">
        <v>22</v>
      </c>
      <c r="B111" s="13" t="n">
        <f aca="false">Q110</f>
        <v>525354.686798954</v>
      </c>
      <c r="C111" s="13" t="n">
        <f aca="false">IF((B111-(P111/2))*$C$3&gt;0,(B111-(P111/2))*$C$3,0)</f>
        <v>21741.2973050969</v>
      </c>
      <c r="D111" s="13" t="n">
        <f aca="false">IF(D110&gt;0,D110*(1+$C$7),IF(A111=$C$6,$C$5,0))</f>
        <v>2467.35336237145</v>
      </c>
      <c r="E111" s="13" t="n">
        <f aca="false">IF(E110&gt;0,E110*(1+$C$12),IF(A111=$C$11,$C$10,0))</f>
        <v>0</v>
      </c>
      <c r="F111" s="13" t="n">
        <f aca="false">IF(F110&gt;0,F110*(1+$C$17),IF(A111=$C$16,$C$15,0))</f>
        <v>777</v>
      </c>
      <c r="G111" s="13" t="n">
        <f aca="false">IF(G110&gt;0,G110*(1+$C$22),IF(A111=$C$21,$C$20,0))</f>
        <v>2222</v>
      </c>
      <c r="H111" s="13" t="n">
        <f aca="false">H110*(1+$C$26)</f>
        <v>12380.8177517449</v>
      </c>
      <c r="I111" s="13" t="n">
        <f aca="false">MIN(((C111+D111+E111+F111+G111)*$C$28*POWER((1+$C$29),A110)),($C$30*$C$28)*12*$C$34*POWER((1+$C$31),A110))</f>
        <v>0</v>
      </c>
      <c r="J111" s="18" t="n">
        <f aca="false">MAX((MAX((C111-(801*$C$34)),0))+(D111*$C$8)+(E111*$C$13)+(F111*$C$18)+(G111*$C$23)-H111-I111-O110,0)</f>
        <v>13755.9229157234</v>
      </c>
      <c r="K111" s="23" t="n">
        <f aca="false">IF($C$34=1,MAX(ROUNDDOWN(IF($J111&lt;=$C$192,(((($J111-$C$191)/10000)*$D$192)+$E$192)*(($J111-$C$191)/10000),IF($J111&lt;=$C$193,(((($J111-$C$192)/10000)*$D$193)+$E$193)*(($J111-$C$192)/10000)+$F$193,IF($J111&lt;=$C$194,$J111*0.42-$E$194,$J111*0.45-$E$195))),0),0),0)</f>
        <v>792</v>
      </c>
      <c r="L111" s="23" t="n">
        <f aca="false">IF($C$34=2,MAX(ROUNDDOWN(IF(($J111/2)&lt;=$C$192,((((($J111/2)-$C$191)/10000)*$D$192)+$E$192)*((($J111/2)-$C$191)/10000),IF(($J111/2)&lt;=$C$193,((((($J111/2)-$C$192)/10000)*$D$193)+$E$193)*((($J111/2)-$C$192)/10000)+$F$193,IF(($J111/2)&lt;=$C$194,($J111/2)*0.42-$E$194,($J111/2)*0.45-$E$195))),0),0),0)*$C$34</f>
        <v>0</v>
      </c>
      <c r="M111" s="13" t="n">
        <f aca="false">K111+L111</f>
        <v>792</v>
      </c>
      <c r="N111" s="13" t="n">
        <f aca="false">IF($B$34=2,IF(M111&gt;1944,M111*0.055,0),IF(M111&gt;972,M111*0.055,0))</f>
        <v>0</v>
      </c>
      <c r="O111" s="13" t="n">
        <f aca="false">M111*$C$33</f>
        <v>0</v>
      </c>
      <c r="P111" s="13" t="n">
        <f aca="false">P110*(1+$C$37)</f>
        <v>71371.6571521018</v>
      </c>
      <c r="Q111" s="13" t="n">
        <f aca="false">B111+C111+D111+E111+F111+G111-H111-I111-M111-N111-O111-P111</f>
        <v>468017.862562575</v>
      </c>
      <c r="R111" s="13"/>
      <c r="S111" s="13"/>
      <c r="T111" s="13"/>
      <c r="U111" s="13"/>
      <c r="V111" s="13"/>
      <c r="W111" s="13"/>
      <c r="X111" s="13"/>
    </row>
    <row r="112" customFormat="false" ht="12.8" hidden="false" customHeight="false" outlineLevel="0" collapsed="false">
      <c r="A112" s="17" t="n">
        <v>23</v>
      </c>
      <c r="B112" s="13" t="n">
        <f aca="false">Q111</f>
        <v>468017.862562575</v>
      </c>
      <c r="C112" s="13" t="n">
        <f aca="false">IF((B112-(P112/2))*$C$3&gt;0,(B112-(P112/2))*$C$3,0)</f>
        <v>19140.0865313945</v>
      </c>
      <c r="D112" s="13" t="n">
        <f aca="false">IF(D111&gt;0,D111*(1+$C$7),IF(A112=$C$6,$C$5,0))</f>
        <v>2479.69012918331</v>
      </c>
      <c r="E112" s="13" t="n">
        <f aca="false">IF(E111&gt;0,E111*(1+$C$12),IF(A112=$C$11,$C$10,0))</f>
        <v>0</v>
      </c>
      <c r="F112" s="13" t="n">
        <f aca="false">IF(F111&gt;0,F111*(1+$C$17),IF(A112=$C$16,$C$15,0))</f>
        <v>777</v>
      </c>
      <c r="G112" s="13" t="n">
        <f aca="false">IF(G111&gt;0,G111*(1+$C$22),IF(A112=$C$21,$C$20,0))</f>
        <v>2222</v>
      </c>
      <c r="H112" s="13" t="n">
        <f aca="false">H111*(1+$C$26)</f>
        <v>12999.8586393321</v>
      </c>
      <c r="I112" s="13" t="n">
        <f aca="false">MIN(((C112+D112+E112+F112+G112)*$C$28*POWER((1+$C$29),A111)),($C$30*$C$28)*12*$C$34*POWER((1+$C$31),A111))</f>
        <v>0</v>
      </c>
      <c r="J112" s="18" t="n">
        <f aca="false">MAX((MAX((C112-(801*$C$34)),0))+(D112*$C$8)+(E112*$C$13)+(F112*$C$18)+(G112*$C$23)-H112-I112-O111,0)</f>
        <v>10548.0080212457</v>
      </c>
      <c r="K112" s="23" t="n">
        <f aca="false">IF($C$34=1,MAX(ROUNDDOWN(IF($J112&lt;=$C$192,(((($J112-$C$191)/10000)*$D$192)+$E$192)*(($J112-$C$191)/10000),IF($J112&lt;=$C$193,(((($J112-$C$192)/10000)*$D$193)+$E$193)*(($J112-$C$192)/10000)+$F$193,IF($J112&lt;=$C$194,$J112*0.42-$E$194,$J112*0.45-$E$195))),0),0),0)</f>
        <v>172</v>
      </c>
      <c r="L112" s="23" t="n">
        <f aca="false">IF($C$34=2,MAX(ROUNDDOWN(IF(($J112/2)&lt;=$C$192,((((($J112/2)-$C$191)/10000)*$D$192)+$E$192)*((($J112/2)-$C$191)/10000),IF(($J112/2)&lt;=$C$193,((((($J112/2)-$C$192)/10000)*$D$193)+$E$193)*((($J112/2)-$C$192)/10000)+$F$193,IF(($J112/2)&lt;=$C$194,($J112/2)*0.42-$E$194,($J112/2)*0.45-$E$195))),0),0),0)*$C$34</f>
        <v>0</v>
      </c>
      <c r="M112" s="13" t="n">
        <f aca="false">K112+L112</f>
        <v>172</v>
      </c>
      <c r="N112" s="13" t="n">
        <f aca="false">IF($B$34=2,IF(M112&gt;1944,M112*0.055,0),IF(M112&gt;972,M112*0.055,0))</f>
        <v>0</v>
      </c>
      <c r="O112" s="13" t="n">
        <f aca="false">M112*$C$33</f>
        <v>0</v>
      </c>
      <c r="P112" s="13" t="n">
        <f aca="false">P111*(1+$C$37)</f>
        <v>73869.6651524254</v>
      </c>
      <c r="Q112" s="13" t="n">
        <f aca="false">B112+C112+D112+E112+F112+G112-H112-I112-M112-N112-O112-P112</f>
        <v>405595.115431396</v>
      </c>
      <c r="R112" s="13"/>
      <c r="S112" s="13"/>
      <c r="T112" s="13"/>
      <c r="U112" s="13"/>
      <c r="V112" s="13"/>
      <c r="W112" s="13"/>
      <c r="X112" s="13"/>
    </row>
    <row r="113" customFormat="false" ht="12.8" hidden="false" customHeight="false" outlineLevel="0" collapsed="false">
      <c r="A113" s="17" t="n">
        <v>24</v>
      </c>
      <c r="B113" s="13" t="n">
        <f aca="false">Q112</f>
        <v>405595.115431396</v>
      </c>
      <c r="C113" s="13" t="n">
        <f aca="false">IF((B113-(P113/2))*$C$3&gt;0,(B113-(P113/2))*$C$3,0)</f>
        <v>16311.1198289467</v>
      </c>
      <c r="D113" s="13" t="n">
        <f aca="false">IF(D112&gt;0,D112*(1+$C$7),IF(A113=$C$6,$C$5,0))</f>
        <v>2492.08857982923</v>
      </c>
      <c r="E113" s="13" t="n">
        <f aca="false">IF(E112&gt;0,E112*(1+$C$12),IF(A113=$C$11,$C$10,0))</f>
        <v>0</v>
      </c>
      <c r="F113" s="13" t="n">
        <f aca="false">IF(F112&gt;0,F112*(1+$C$17),IF(A113=$C$16,$C$15,0))</f>
        <v>777</v>
      </c>
      <c r="G113" s="13" t="n">
        <f aca="false">IF(G112&gt;0,G112*(1+$C$22),IF(A113=$C$21,$C$20,0))</f>
        <v>2222</v>
      </c>
      <c r="H113" s="13" t="n">
        <f aca="false">H112*(1+$C$26)</f>
        <v>13649.8515712988</v>
      </c>
      <c r="I113" s="13" t="n">
        <f aca="false">MIN(((C113+D113+E113+F113+G113)*$C$28*POWER((1+$C$29),A112)),($C$30*$C$28)*12*$C$34*POWER((1+$C$31),A112))</f>
        <v>0</v>
      </c>
      <c r="J113" s="18" t="n">
        <f aca="false">MAX((MAX((C113-(801*$C$34)),0))+(D113*$C$8)+(E113*$C$13)+(F113*$C$18)+(G113*$C$23)-H113-I113-O112,0)</f>
        <v>7081.44683747716</v>
      </c>
      <c r="K113" s="23" t="n">
        <f aca="false">IF($C$34=1,MAX(ROUNDDOWN(IF($J113&lt;=$C$192,(((($J113-$C$191)/10000)*$D$192)+$E$192)*(($J113-$C$191)/10000),IF($J113&lt;=$C$193,(((($J113-$C$192)/10000)*$D$193)+$E$193)*(($J113-$C$192)/10000)+$F$193,IF($J113&lt;=$C$194,$J113*0.42-$E$194,$J113*0.45-$E$195))),0),0),0)</f>
        <v>0</v>
      </c>
      <c r="L113" s="23" t="n">
        <f aca="false">IF($C$34=2,MAX(ROUNDDOWN(IF(($J113/2)&lt;=$C$192,((((($J113/2)-$C$191)/10000)*$D$192)+$E$192)*((($J113/2)-$C$191)/10000),IF(($J113/2)&lt;=$C$193,((((($J113/2)-$C$192)/10000)*$D$193)+$E$193)*((($J113/2)-$C$192)/10000)+$F$193,IF(($J113/2)&lt;=$C$194,($J113/2)*0.42-$E$194,($J113/2)*0.45-$E$195))),0),0),0)*$C$34</f>
        <v>0</v>
      </c>
      <c r="M113" s="13" t="n">
        <f aca="false">K113+L113</f>
        <v>0</v>
      </c>
      <c r="N113" s="13" t="n">
        <f aca="false">IF($B$34=2,IF(M113&gt;1944,M113*0.055,0),IF(M113&gt;972,M113*0.055,0))</f>
        <v>0</v>
      </c>
      <c r="O113" s="13" t="n">
        <f aca="false">M113*$C$33</f>
        <v>0</v>
      </c>
      <c r="P113" s="13" t="n">
        <f aca="false">P112*(1+$C$37)</f>
        <v>76455.1034327602</v>
      </c>
      <c r="Q113" s="13" t="n">
        <f aca="false">B113+C113+D113+E113+F113+G113-H113-I113-M113-N113-O113-P113</f>
        <v>337292.368836113</v>
      </c>
      <c r="R113" s="13"/>
      <c r="S113" s="13"/>
      <c r="T113" s="13"/>
      <c r="U113" s="13"/>
      <c r="V113" s="13"/>
      <c r="W113" s="13"/>
      <c r="X113" s="13"/>
    </row>
    <row r="114" customFormat="false" ht="12.8" hidden="false" customHeight="false" outlineLevel="0" collapsed="false">
      <c r="A114" s="17" t="n">
        <v>25</v>
      </c>
      <c r="B114" s="13" t="n">
        <f aca="false">Q113</f>
        <v>337292.368836113</v>
      </c>
      <c r="C114" s="13" t="n">
        <f aca="false">IF((B114-(P114/2))*$C$3&gt;0,(B114-(P114/2))*$C$3,0)</f>
        <v>13219.0722647489</v>
      </c>
      <c r="D114" s="13" t="n">
        <f aca="false">IF(D113&gt;0,D113*(1+$C$7),IF(A114=$C$6,$C$5,0))</f>
        <v>2504.54902272837</v>
      </c>
      <c r="E114" s="13" t="n">
        <f aca="false">IF(E113&gt;0,E113*(1+$C$12),IF(A114=$C$11,$C$10,0))</f>
        <v>0</v>
      </c>
      <c r="F114" s="13" t="n">
        <f aca="false">IF(F113&gt;0,F113*(1+$C$17),IF(A114=$C$16,$C$15,0))</f>
        <v>777</v>
      </c>
      <c r="G114" s="13" t="n">
        <f aca="false">IF(G113&gt;0,G113*(1+$C$22),IF(A114=$C$21,$C$20,0))</f>
        <v>2222</v>
      </c>
      <c r="H114" s="13" t="n">
        <f aca="false">H113*(1+$C$26)</f>
        <v>14332.3441498637</v>
      </c>
      <c r="I114" s="13" t="n">
        <f aca="false">MIN(((C114+D114+E114+F114+G114)*$C$28*POWER((1+$C$29),A113)),($C$30*$C$28)*12*$C$34*POWER((1+$C$31),A113))</f>
        <v>0</v>
      </c>
      <c r="J114" s="18" t="n">
        <f aca="false">MAX((MAX((C114-(801*$C$34)),0))+(D114*$C$8)+(E114*$C$13)+(F114*$C$18)+(G114*$C$23)-H114-I114-O113,0)</f>
        <v>3319.36713761354</v>
      </c>
      <c r="K114" s="23" t="n">
        <f aca="false">IF($C$34=1,MAX(ROUNDDOWN(IF($J114&lt;=$C$192,(((($J114-$C$191)/10000)*$D$192)+$E$192)*(($J114-$C$191)/10000),IF($J114&lt;=$C$193,(((($J114-$C$192)/10000)*$D$193)+$E$193)*(($J114-$C$192)/10000)+$F$193,IF($J114&lt;=$C$194,$J114*0.42-$E$194,$J114*0.45-$E$195))),0),0),0)</f>
        <v>0</v>
      </c>
      <c r="L114" s="23" t="n">
        <f aca="false">IF($C$34=2,MAX(ROUNDDOWN(IF(($J114/2)&lt;=$C$192,((((($J114/2)-$C$191)/10000)*$D$192)+$E$192)*((($J114/2)-$C$191)/10000),IF(($J114/2)&lt;=$C$193,((((($J114/2)-$C$192)/10000)*$D$193)+$E$193)*((($J114/2)-$C$192)/10000)+$F$193,IF(($J114/2)&lt;=$C$194,($J114/2)*0.42-$E$194,($J114/2)*0.45-$E$195))),0),0),0)*$C$34</f>
        <v>0</v>
      </c>
      <c r="M114" s="13" t="n">
        <f aca="false">K114+L114</f>
        <v>0</v>
      </c>
      <c r="N114" s="13" t="n">
        <f aca="false">IF($B$34=2,IF(M114&gt;1944,M114*0.055,0),IF(M114&gt;972,M114*0.055,0))</f>
        <v>0</v>
      </c>
      <c r="O114" s="13" t="n">
        <f aca="false">M114*$C$33</f>
        <v>0</v>
      </c>
      <c r="P114" s="13" t="n">
        <f aca="false">P113*(1+$C$37)</f>
        <v>79131.0320529068</v>
      </c>
      <c r="Q114" s="13" t="n">
        <f aca="false">B114+C114+D114+E114+F114+G114-H114-I114-M114-N114-O114-P114</f>
        <v>262551.613920819</v>
      </c>
      <c r="R114" s="13"/>
      <c r="S114" s="13"/>
      <c r="T114" s="13"/>
      <c r="U114" s="13"/>
      <c r="V114" s="13"/>
      <c r="W114" s="13"/>
      <c r="X114" s="13"/>
    </row>
    <row r="115" customFormat="false" ht="12.8" hidden="false" customHeight="false" outlineLevel="0" collapsed="false">
      <c r="A115" s="17" t="n">
        <v>26</v>
      </c>
      <c r="B115" s="13" t="n">
        <f aca="false">Q114</f>
        <v>262551.613920819</v>
      </c>
      <c r="C115" s="13" t="n">
        <f aca="false">IF((B115-(P115/2))*$C$3&gt;0,(B115-(P115/2))*$C$3,0)</f>
        <v>9839.09793460473</v>
      </c>
      <c r="D115" s="13" t="n">
        <f aca="false">IF(D114&gt;0,D114*(1+$C$7),IF(A115=$C$6,$C$5,0))</f>
        <v>2517.07176784201</v>
      </c>
      <c r="E115" s="13" t="n">
        <f aca="false">IF(E114&gt;0,E114*(1+$C$12),IF(A115=$C$11,$C$10,0))</f>
        <v>0</v>
      </c>
      <c r="F115" s="13" t="n">
        <f aca="false">IF(F114&gt;0,F114*(1+$C$17),IF(A115=$C$16,$C$15,0))</f>
        <v>777</v>
      </c>
      <c r="G115" s="13" t="n">
        <f aca="false">IF(G114&gt;0,G114*(1+$C$22),IF(A115=$C$21,$C$20,0))</f>
        <v>2222</v>
      </c>
      <c r="H115" s="13" t="n">
        <f aca="false">H114*(1+$C$26)</f>
        <v>15048.9613573569</v>
      </c>
      <c r="I115" s="13" t="n">
        <f aca="false">MIN(((C115+D115+E115+F115+G115)*$C$28*POWER((1+$C$29),A114)),($C$30*$C$28)*12*$C$34*POWER((1+$C$31),A114))</f>
        <v>0</v>
      </c>
      <c r="J115" s="18" t="n">
        <f aca="false">MAX((MAX((C115-(801*$C$34)),0))+(D115*$C$8)+(E115*$C$13)+(F115*$C$18)+(G115*$C$23)-H115-I115-O114,0)</f>
        <v>0</v>
      </c>
      <c r="K115" s="23" t="n">
        <f aca="false">IF($C$34=1,MAX(ROUNDDOWN(IF($J115&lt;=$C$192,(((($J115-$C$191)/10000)*$D$192)+$E$192)*(($J115-$C$191)/10000),IF($J115&lt;=$C$193,(((($J115-$C$192)/10000)*$D$193)+$E$193)*(($J115-$C$192)/10000)+$F$193,IF($J115&lt;=$C$194,$J115*0.42-$E$194,$J115*0.45-$E$195))),0),0),0)</f>
        <v>0</v>
      </c>
      <c r="L115" s="23" t="n">
        <f aca="false">IF($C$34=2,MAX(ROUNDDOWN(IF(($J115/2)&lt;=$C$192,((((($J115/2)-$C$191)/10000)*$D$192)+$E$192)*((($J115/2)-$C$191)/10000),IF(($J115/2)&lt;=$C$193,((((($J115/2)-$C$192)/10000)*$D$193)+$E$193)*((($J115/2)-$C$192)/10000)+$F$193,IF(($J115/2)&lt;=$C$194,($J115/2)*0.42-$E$194,($J115/2)*0.45-$E$195))),0),0),0)*$C$34</f>
        <v>0</v>
      </c>
      <c r="M115" s="13" t="n">
        <f aca="false">K115+L115</f>
        <v>0</v>
      </c>
      <c r="N115" s="13" t="n">
        <f aca="false">IF($B$34=2,IF(M115&gt;1944,M115*0.055,0),IF(M115&gt;972,M115*0.055,0))</f>
        <v>0</v>
      </c>
      <c r="O115" s="13" t="n">
        <f aca="false">M115*$C$33</f>
        <v>0</v>
      </c>
      <c r="P115" s="13" t="n">
        <f aca="false">P114*(1+$C$37)</f>
        <v>81900.6181747586</v>
      </c>
      <c r="Q115" s="13" t="n">
        <f aca="false">B115+C115+D115+E115+F115+G115-H115-I115-M115-N115-O115-P115</f>
        <v>180957.20409115</v>
      </c>
      <c r="R115" s="13"/>
      <c r="S115" s="13"/>
      <c r="T115" s="13"/>
      <c r="U115" s="13"/>
      <c r="V115" s="13"/>
      <c r="W115" s="13"/>
      <c r="X115" s="13"/>
    </row>
    <row r="116" customFormat="false" ht="12.8" hidden="false" customHeight="false" outlineLevel="0" collapsed="false">
      <c r="A116" s="17" t="n">
        <v>27</v>
      </c>
      <c r="B116" s="13" t="n">
        <f aca="false">Q115</f>
        <v>180957.20409115</v>
      </c>
      <c r="C116" s="13" t="n">
        <f aca="false">IF((B116-(P116/2))*$C$3&gt;0,(B116-(P116/2))*$C$3,0)</f>
        <v>6152.66935784565</v>
      </c>
      <c r="D116" s="13" t="n">
        <f aca="false">IF(D115&gt;0,D115*(1+$C$7),IF(A116=$C$6,$C$5,0))</f>
        <v>2529.65712668122</v>
      </c>
      <c r="E116" s="13" t="n">
        <f aca="false">IF(E115&gt;0,E115*(1+$C$12),IF(A116=$C$11,$C$10,0))</f>
        <v>0</v>
      </c>
      <c r="F116" s="13" t="n">
        <f aca="false">IF(F115&gt;0,F115*(1+$C$17),IF(A116=$C$16,$C$15,0))</f>
        <v>777</v>
      </c>
      <c r="G116" s="13" t="n">
        <f aca="false">IF(G115&gt;0,G115*(1+$C$22),IF(A116=$C$21,$C$20,0))</f>
        <v>2222</v>
      </c>
      <c r="H116" s="13" t="n">
        <f aca="false">H115*(1+$C$26)</f>
        <v>15801.4094252247</v>
      </c>
      <c r="I116" s="13" t="n">
        <f aca="false">MIN(((C116+D116+E116+F116+G116)*$C$28*POWER((1+$C$29),A115)),($C$30*$C$28)*12*$C$34*POWER((1+$C$31),A115))</f>
        <v>0</v>
      </c>
      <c r="J116" s="18" t="n">
        <f aca="false">MAX((MAX((C116-(801*$C$34)),0))+(D116*$C$8)+(E116*$C$13)+(F116*$C$18)+(G116*$C$23)-H116-I116-O115,0)</f>
        <v>0</v>
      </c>
      <c r="K116" s="23" t="n">
        <f aca="false">IF($C$34=1,MAX(ROUNDDOWN(IF($J116&lt;=$C$192,(((($J116-$C$191)/10000)*$D$192)+$E$192)*(($J116-$C$191)/10000),IF($J116&lt;=$C$193,(((($J116-$C$192)/10000)*$D$193)+$E$193)*(($J116-$C$192)/10000)+$F$193,IF($J116&lt;=$C$194,$J116*0.42-$E$194,$J116*0.45-$E$195))),0),0),0)</f>
        <v>0</v>
      </c>
      <c r="L116" s="23" t="n">
        <f aca="false">IF($C$34=2,MAX(ROUNDDOWN(IF(($J116/2)&lt;=$C$192,((((($J116/2)-$C$191)/10000)*$D$192)+$E$192)*((($J116/2)-$C$191)/10000),IF(($J116/2)&lt;=$C$193,((((($J116/2)-$C$192)/10000)*$D$193)+$E$193)*((($J116/2)-$C$192)/10000)+$F$193,IF(($J116/2)&lt;=$C$194,($J116/2)*0.42-$E$194,($J116/2)*0.45-$E$195))),0),0),0)*$C$34</f>
        <v>0</v>
      </c>
      <c r="M116" s="13" t="n">
        <f aca="false">K116+L116</f>
        <v>0</v>
      </c>
      <c r="N116" s="13" t="n">
        <f aca="false">IF($B$34=2,IF(M116&gt;1944,M116*0.055,0),IF(M116&gt;972,M116*0.055,0))</f>
        <v>0</v>
      </c>
      <c r="O116" s="13" t="n">
        <f aca="false">M116*$C$33</f>
        <v>0</v>
      </c>
      <c r="P116" s="13" t="n">
        <f aca="false">P115*(1+$C$37)</f>
        <v>84767.1398108751</v>
      </c>
      <c r="Q116" s="13" t="n">
        <f aca="false">B116+C116+D116+E116+F116+G116-H116-I116-M116-N116-O116-P116</f>
        <v>92069.9813395774</v>
      </c>
      <c r="R116" s="13"/>
      <c r="S116" s="13"/>
      <c r="T116" s="13"/>
      <c r="U116" s="13"/>
      <c r="V116" s="13"/>
      <c r="W116" s="13"/>
      <c r="X116" s="13"/>
    </row>
    <row r="117" customFormat="false" ht="12.8" hidden="false" customHeight="false" outlineLevel="0" collapsed="false">
      <c r="A117" s="17" t="n">
        <v>28</v>
      </c>
      <c r="B117" s="13" t="n">
        <f aca="false">Q116</f>
        <v>92069.9813395774</v>
      </c>
      <c r="C117" s="13" t="n">
        <f aca="false">IF((B117-(P117/2))*$C$3&gt;0,(B117-(P117/2))*$C$3,0)</f>
        <v>2140.21260004276</v>
      </c>
      <c r="D117" s="13" t="n">
        <f aca="false">IF(D116&gt;0,D116*(1+$C$7),IF(A117=$C$6,$C$5,0))</f>
        <v>2542.30541231463</v>
      </c>
      <c r="E117" s="13" t="n">
        <f aca="false">IF(E116&gt;0,E116*(1+$C$12),IF(A117=$C$11,$C$10,0))</f>
        <v>0</v>
      </c>
      <c r="F117" s="13" t="n">
        <f aca="false">IF(F116&gt;0,F116*(1+$C$17),IF(A117=$C$16,$C$15,0))</f>
        <v>777</v>
      </c>
      <c r="G117" s="13" t="n">
        <f aca="false">IF(G116&gt;0,G116*(1+$C$22),IF(A117=$C$21,$C$20,0))</f>
        <v>2222</v>
      </c>
      <c r="H117" s="13" t="n">
        <f aca="false">H116*(1+$C$26)</f>
        <v>16591.479896486</v>
      </c>
      <c r="I117" s="13" t="n">
        <f aca="false">MIN(((C117+D117+E117+F117+G117)*$C$28*POWER((1+$C$29),A116)),($C$30*$C$28)*12*$C$34*POWER((1+$C$31),A116))</f>
        <v>0</v>
      </c>
      <c r="J117" s="18" t="n">
        <f aca="false">MAX((MAX((C117-(801*$C$34)),0))+(D117*$C$8)+(E117*$C$13)+(F117*$C$18)+(G117*$C$23)-H117-I117-O116,0)</f>
        <v>0</v>
      </c>
      <c r="K117" s="23" t="n">
        <f aca="false">IF($C$34=1,MAX(ROUNDDOWN(IF($J117&lt;=$C$192,(((($J117-$C$191)/10000)*$D$192)+$E$192)*(($J117-$C$191)/10000),IF($J117&lt;=$C$193,(((($J117-$C$192)/10000)*$D$193)+$E$193)*(($J117-$C$192)/10000)+$F$193,IF($J117&lt;=$C$194,$J117*0.42-$E$194,$J117*0.45-$E$195))),0),0),0)</f>
        <v>0</v>
      </c>
      <c r="L117" s="23" t="n">
        <f aca="false">IF($C$34=2,MAX(ROUNDDOWN(IF(($J117/2)&lt;=$C$192,((((($J117/2)-$C$191)/10000)*$D$192)+$E$192)*((($J117/2)-$C$191)/10000),IF(($J117/2)&lt;=$C$193,((((($J117/2)-$C$192)/10000)*$D$193)+$E$193)*((($J117/2)-$C$192)/10000)+$F$193,IF(($J117/2)&lt;=$C$194,($J117/2)*0.42-$E$194,($J117/2)*0.45-$E$195))),0),0),0)*$C$34</f>
        <v>0</v>
      </c>
      <c r="M117" s="13" t="n">
        <f aca="false">K117+L117</f>
        <v>0</v>
      </c>
      <c r="N117" s="13" t="n">
        <f aca="false">IF($B$34=2,IF(M117&gt;1944,M117*0.055,0),IF(M117&gt;972,M117*0.055,0))</f>
        <v>0</v>
      </c>
      <c r="O117" s="13" t="n">
        <f aca="false">M117*$C$33</f>
        <v>0</v>
      </c>
      <c r="P117" s="13" t="n">
        <f aca="false">P116*(1+$C$37)</f>
        <v>87733.9897042557</v>
      </c>
      <c r="Q117" s="13" t="n">
        <f aca="false">B117+C117+D117+E117+F117+G117-H117-I117-M117-N117-O117-P117</f>
        <v>-4573.97024880687</v>
      </c>
      <c r="R117" s="13"/>
      <c r="S117" s="13"/>
      <c r="T117" s="13"/>
      <c r="U117" s="13"/>
      <c r="V117" s="13"/>
      <c r="W117" s="13"/>
      <c r="X117" s="13"/>
    </row>
    <row r="118" customFormat="false" ht="12.8" hidden="false" customHeight="false" outlineLevel="0" collapsed="false">
      <c r="A118" s="17" t="n">
        <v>29</v>
      </c>
      <c r="B118" s="13" t="n">
        <f aca="false">Q117</f>
        <v>-4573.97024880687</v>
      </c>
      <c r="C118" s="13" t="n">
        <f aca="false">IF((B118-(P118/2))*$C$3&gt;0,(B118-(P118/2))*$C$3,0)</f>
        <v>0</v>
      </c>
      <c r="D118" s="13" t="n">
        <f aca="false">IF(D117&gt;0,D117*(1+$C$7),IF(A118=$C$6,$C$5,0))</f>
        <v>2555.0169393762</v>
      </c>
      <c r="E118" s="13" t="n">
        <f aca="false">IF(E117&gt;0,E117*(1+$C$12),IF(A118=$C$11,$C$10,0))</f>
        <v>0</v>
      </c>
      <c r="F118" s="13" t="n">
        <f aca="false">IF(F117&gt;0,F117*(1+$C$17),IF(A118=$C$16,$C$15,0))</f>
        <v>777</v>
      </c>
      <c r="G118" s="13" t="n">
        <f aca="false">IF(G117&gt;0,G117*(1+$C$22),IF(A118=$C$21,$C$20,0))</f>
        <v>2222</v>
      </c>
      <c r="H118" s="13" t="n">
        <f aca="false">H117*(1+$C$26)</f>
        <v>17421.0538913103</v>
      </c>
      <c r="I118" s="13" t="n">
        <f aca="false">MIN(((C118+D118+E118+F118+G118)*$C$28*POWER((1+$C$29),A117)),($C$30*$C$28)*12*$C$34*POWER((1+$C$31),A117))</f>
        <v>0</v>
      </c>
      <c r="J118" s="18" t="n">
        <f aca="false">MAX((MAX((C118-(801*$C$34)),0))+(D118*$C$8)+(E118*$C$13)+(F118*$C$18)+(G118*$C$23)-H118-I118-O117,0)</f>
        <v>0</v>
      </c>
      <c r="K118" s="23" t="n">
        <f aca="false">IF($C$34=1,MAX(ROUNDDOWN(IF($J118&lt;=$C$192,(((($J118-$C$191)/10000)*$D$192)+$E$192)*(($J118-$C$191)/10000),IF($J118&lt;=$C$193,(((($J118-$C$192)/10000)*$D$193)+$E$193)*(($J118-$C$192)/10000)+$F$193,IF($J118&lt;=$C$194,$J118*0.42-$E$194,$J118*0.45-$E$195))),0),0),0)</f>
        <v>0</v>
      </c>
      <c r="L118" s="23" t="n">
        <f aca="false">IF($C$34=2,MAX(ROUNDDOWN(IF(($J118/2)&lt;=$C$192,((((($J118/2)-$C$191)/10000)*$D$192)+$E$192)*((($J118/2)-$C$191)/10000),IF(($J118/2)&lt;=$C$193,((((($J118/2)-$C$192)/10000)*$D$193)+$E$193)*((($J118/2)-$C$192)/10000)+$F$193,IF(($J118/2)&lt;=$C$194,($J118/2)*0.42-$E$194,($J118/2)*0.45-$E$195))),0),0),0)*$C$34</f>
        <v>0</v>
      </c>
      <c r="M118" s="13" t="n">
        <f aca="false">K118+L118</f>
        <v>0</v>
      </c>
      <c r="N118" s="13" t="n">
        <f aca="false">IF($B$34=2,IF(M118&gt;1944,M118*0.055,0),IF(M118&gt;972,M118*0.055,0))</f>
        <v>0</v>
      </c>
      <c r="O118" s="13" t="n">
        <f aca="false">M118*$C$33</f>
        <v>0</v>
      </c>
      <c r="P118" s="13" t="n">
        <f aca="false">P117*(1+$C$37)</f>
        <v>90804.6793439047</v>
      </c>
      <c r="Q118" s="13" t="n">
        <f aca="false">B118+C118+D118+E118+F118+G118-H118-I118-M118-N118-O118-P118</f>
        <v>-107245.686544646</v>
      </c>
      <c r="R118" s="13"/>
      <c r="S118" s="13"/>
      <c r="T118" s="13"/>
      <c r="U118" s="13"/>
      <c r="V118" s="13"/>
      <c r="W118" s="13"/>
      <c r="X118" s="13"/>
    </row>
    <row r="119" customFormat="false" ht="12.8" hidden="false" customHeight="false" outlineLevel="0" collapsed="false">
      <c r="A119" s="17" t="n">
        <v>30</v>
      </c>
      <c r="B119" s="13" t="n">
        <f aca="false">Q118</f>
        <v>-107245.686544646</v>
      </c>
      <c r="C119" s="13" t="n">
        <f aca="false">IF((B119-(P119/2))*$C$3&gt;0,(B119-(P119/2))*$C$3,0)</f>
        <v>0</v>
      </c>
      <c r="D119" s="13" t="n">
        <f aca="false">IF(D118&gt;0,D118*(1+$C$7),IF(A119=$C$6,$C$5,0))</f>
        <v>2567.79202407308</v>
      </c>
      <c r="E119" s="13" t="n">
        <f aca="false">IF(E118&gt;0,E118*(1+$C$12),IF(A119=$C$11,$C$10,0))</f>
        <v>0</v>
      </c>
      <c r="F119" s="13" t="n">
        <f aca="false">IF(F118&gt;0,F118*(1+$C$17),IF(A119=$C$16,$C$15,0))</f>
        <v>777</v>
      </c>
      <c r="G119" s="13" t="n">
        <f aca="false">IF(G118&gt;0,G118*(1+$C$22),IF(A119=$C$21,$C$20,0))</f>
        <v>2222</v>
      </c>
      <c r="H119" s="13" t="n">
        <f aca="false">H118*(1+$C$26)</f>
        <v>18292.1065858758</v>
      </c>
      <c r="I119" s="13" t="n">
        <f aca="false">MIN(((C119+D119+E119+F119+G119)*$C$28*POWER((1+$C$29),A118)),($C$30*$C$28)*12*$C$34*POWER((1+$C$31),A118))</f>
        <v>0</v>
      </c>
      <c r="J119" s="18" t="n">
        <f aca="false">MAX((MAX((C119-(801*$C$34)),0))+(D119*$C$8)+(E119*$C$13)+(F119*$C$18)+(G119*$C$23)-H119-I119-O118,0)</f>
        <v>0</v>
      </c>
      <c r="K119" s="23" t="n">
        <f aca="false">IF($C$34=1,MAX(ROUNDDOWN(IF($J119&lt;=$C$192,(((($J119-$C$191)/10000)*$D$192)+$E$192)*(($J119-$C$191)/10000),IF($J119&lt;=$C$193,(((($J119-$C$192)/10000)*$D$193)+$E$193)*(($J119-$C$192)/10000)+$F$193,IF($J119&lt;=$C$194,$J119*0.42-$E$194,$J119*0.45-$E$195))),0),0),0)</f>
        <v>0</v>
      </c>
      <c r="L119" s="23" t="n">
        <f aca="false">IF($C$34=2,MAX(ROUNDDOWN(IF(($J119/2)&lt;=$C$192,((((($J119/2)-$C$191)/10000)*$D$192)+$E$192)*((($J119/2)-$C$191)/10000),IF(($J119/2)&lt;=$C$193,((((($J119/2)-$C$192)/10000)*$D$193)+$E$193)*((($J119/2)-$C$192)/10000)+$F$193,IF(($J119/2)&lt;=$C$194,($J119/2)*0.42-$E$194,($J119/2)*0.45-$E$195))),0),0),0)*$C$34</f>
        <v>0</v>
      </c>
      <c r="M119" s="13" t="n">
        <f aca="false">K119+L119</f>
        <v>0</v>
      </c>
      <c r="N119" s="13" t="n">
        <f aca="false">IF($B$34=2,IF(M119&gt;1944,M119*0.055,0),IF(M119&gt;972,M119*0.055,0))</f>
        <v>0</v>
      </c>
      <c r="O119" s="13" t="n">
        <f aca="false">M119*$C$33</f>
        <v>0</v>
      </c>
      <c r="P119" s="13" t="n">
        <f aca="false">P118*(1+$C$37)</f>
        <v>93982.8431209413</v>
      </c>
      <c r="Q119" s="13" t="n">
        <f aca="false">B119+C119+D119+E119+F119+G119-H119-I119-M119-N119-O119-P119</f>
        <v>-213953.84422739</v>
      </c>
      <c r="R119" s="13"/>
      <c r="S119" s="13"/>
      <c r="T119" s="13"/>
      <c r="U119" s="13"/>
      <c r="V119" s="13"/>
      <c r="W119" s="13"/>
      <c r="X119" s="13"/>
    </row>
    <row r="120" customFormat="false" ht="12.8" hidden="false" customHeight="false" outlineLevel="0" collapsed="false">
      <c r="A120" s="17" t="n">
        <v>31</v>
      </c>
      <c r="B120" s="13" t="n">
        <f aca="false">Q119</f>
        <v>-213953.84422739</v>
      </c>
      <c r="C120" s="13" t="n">
        <f aca="false">IF((B120-(P120/2))*$C$3&gt;0,(B120-(P120/2))*$C$3,0)</f>
        <v>0</v>
      </c>
      <c r="D120" s="13" t="n">
        <f aca="false">IF(D119&gt;0,D119*(1+$C$7),IF(A120=$C$6,$C$5,0))</f>
        <v>2580.63098419345</v>
      </c>
      <c r="E120" s="13" t="n">
        <f aca="false">IF(E119&gt;0,E119*(1+$C$12),IF(A120=$C$11,$C$10,0))</f>
        <v>0</v>
      </c>
      <c r="F120" s="13" t="n">
        <f aca="false">IF(F119&gt;0,F119*(1+$C$17),IF(A120=$C$16,$C$15,0))</f>
        <v>777</v>
      </c>
      <c r="G120" s="13" t="n">
        <f aca="false">IF(G119&gt;0,G119*(1+$C$22),IF(A120=$C$21,$C$20,0))</f>
        <v>2222</v>
      </c>
      <c r="H120" s="13" t="n">
        <f aca="false">H119*(1+$C$26)</f>
        <v>19206.7119151696</v>
      </c>
      <c r="I120" s="13" t="n">
        <f aca="false">MIN(((C120+D120+E120+F120+G120)*$C$28*POWER((1+$C$29),A119)),($C$30*$C$28)*12*$C$34*POWER((1+$C$31),A119))</f>
        <v>0</v>
      </c>
      <c r="J120" s="18" t="n">
        <f aca="false">MAX((MAX((C120-(801*$C$34)),0))+(D120*$C$8)+(E120*$C$13)+(F120*$C$18)+(G120*$C$23)-H120-I120-O119,0)</f>
        <v>0</v>
      </c>
      <c r="K120" s="23" t="n">
        <f aca="false">IF($C$34=1,MAX(ROUNDDOWN(IF($J120&lt;=$C$192,(((($J120-$C$191)/10000)*$D$192)+$E$192)*(($J120-$C$191)/10000),IF($J120&lt;=$C$193,(((($J120-$C$192)/10000)*$D$193)+$E$193)*(($J120-$C$192)/10000)+$F$193,IF($J120&lt;=$C$194,$J120*0.42-$E$194,$J120*0.45-$E$195))),0),0),0)</f>
        <v>0</v>
      </c>
      <c r="L120" s="23" t="n">
        <f aca="false">IF($C$34=2,MAX(ROUNDDOWN(IF(($J120/2)&lt;=$C$192,((((($J120/2)-$C$191)/10000)*$D$192)+$E$192)*((($J120/2)-$C$191)/10000),IF(($J120/2)&lt;=$C$193,((((($J120/2)-$C$192)/10000)*$D$193)+$E$193)*((($J120/2)-$C$192)/10000)+$F$193,IF(($J120/2)&lt;=$C$194,($J120/2)*0.42-$E$194,($J120/2)*0.45-$E$195))),0),0),0)*$C$34</f>
        <v>0</v>
      </c>
      <c r="M120" s="13" t="n">
        <f aca="false">K120+L120</f>
        <v>0</v>
      </c>
      <c r="N120" s="13" t="n">
        <f aca="false">IF($B$34=2,IF(M120&gt;1944,M120*0.055,0),IF(M120&gt;972,M120*0.055,0))</f>
        <v>0</v>
      </c>
      <c r="O120" s="13" t="n">
        <f aca="false">M120*$C$33</f>
        <v>0</v>
      </c>
      <c r="P120" s="13" t="n">
        <f aca="false">P119*(1+$C$37)</f>
        <v>97272.2426301743</v>
      </c>
      <c r="Q120" s="13" t="n">
        <f aca="false">B120+C120+D120+E120+F120+G120-H120-I120-M120-N120-O120-P120</f>
        <v>-324853.16778854</v>
      </c>
      <c r="R120" s="13"/>
      <c r="S120" s="13"/>
      <c r="T120" s="13"/>
      <c r="U120" s="13"/>
      <c r="V120" s="13"/>
      <c r="W120" s="13"/>
      <c r="X120" s="13"/>
    </row>
    <row r="121" customFormat="false" ht="12.8" hidden="false" customHeight="false" outlineLevel="0" collapsed="false">
      <c r="A121" s="17" t="n">
        <v>32</v>
      </c>
      <c r="B121" s="13" t="n">
        <f aca="false">Q120</f>
        <v>-324853.16778854</v>
      </c>
      <c r="C121" s="13" t="n">
        <f aca="false">IF((B121-(P121/2))*$C$3&gt;0,(B121-(P121/2))*$C$3,0)</f>
        <v>0</v>
      </c>
      <c r="D121" s="13" t="n">
        <f aca="false">IF(D120&gt;0,D120*(1+$C$7),IF(A121=$C$6,$C$5,0))</f>
        <v>2593.53413911442</v>
      </c>
      <c r="E121" s="13" t="n">
        <f aca="false">IF(E120&gt;0,E120*(1+$C$12),IF(A121=$C$11,$C$10,0))</f>
        <v>0</v>
      </c>
      <c r="F121" s="13" t="n">
        <f aca="false">IF(F120&gt;0,F120*(1+$C$17),IF(A121=$C$16,$C$15,0))</f>
        <v>777</v>
      </c>
      <c r="G121" s="13" t="n">
        <f aca="false">IF(G120&gt;0,G120*(1+$C$22),IF(A121=$C$21,$C$20,0))</f>
        <v>2222</v>
      </c>
      <c r="H121" s="13" t="n">
        <f aca="false">H120*(1+$C$26)</f>
        <v>20167.047510928</v>
      </c>
      <c r="I121" s="13" t="n">
        <f aca="false">MIN(((C121+D121+E121+F121+G121)*$C$28*POWER((1+$C$29),A120)),($C$30*$C$28)*12*$C$34*POWER((1+$C$31),A120))</f>
        <v>0</v>
      </c>
      <c r="J121" s="18" t="n">
        <f aca="false">MAX((MAX((C121-(801*$C$34)),0))+(D121*$C$8)+(E121*$C$13)+(F121*$C$18)+(G121*$C$23)-H121-I121-O120,0)</f>
        <v>0</v>
      </c>
      <c r="K121" s="23" t="n">
        <f aca="false">IF($C$34=1,MAX(ROUNDDOWN(IF($J121&lt;=$C$192,(((($J121-$C$191)/10000)*$D$192)+$E$192)*(($J121-$C$191)/10000),IF($J121&lt;=$C$193,(((($J121-$C$192)/10000)*$D$193)+$E$193)*(($J121-$C$192)/10000)+$F$193,IF($J121&lt;=$C$194,$J121*0.42-$E$194,$J121*0.45-$E$195))),0),0),0)</f>
        <v>0</v>
      </c>
      <c r="L121" s="23" t="n">
        <f aca="false">IF($C$34=2,MAX(ROUNDDOWN(IF(($J121/2)&lt;=$C$192,((((($J121/2)-$C$191)/10000)*$D$192)+$E$192)*((($J121/2)-$C$191)/10000),IF(($J121/2)&lt;=$C$193,((((($J121/2)-$C$192)/10000)*$D$193)+$E$193)*((($J121/2)-$C$192)/10000)+$F$193,IF(($J121/2)&lt;=$C$194,($J121/2)*0.42-$E$194,($J121/2)*0.45-$E$195))),0),0),0)*$C$34</f>
        <v>0</v>
      </c>
      <c r="M121" s="13" t="n">
        <f aca="false">K121+L121</f>
        <v>0</v>
      </c>
      <c r="N121" s="13" t="n">
        <f aca="false">IF($B$34=2,IF(M121&gt;1944,M121*0.055,0),IF(M121&gt;972,M121*0.055,0))</f>
        <v>0</v>
      </c>
      <c r="O121" s="13" t="n">
        <f aca="false">M121*$C$33</f>
        <v>0</v>
      </c>
      <c r="P121" s="13" t="n">
        <f aca="false">P120*(1+$C$37)</f>
        <v>100676.77112223</v>
      </c>
      <c r="Q121" s="13" t="n">
        <f aca="false">B121+C121+D121+E121+F121+G121-H121-I121-M121-N121-O121-P121</f>
        <v>-440104.452282584</v>
      </c>
      <c r="R121" s="13"/>
      <c r="S121" s="13"/>
      <c r="T121" s="13"/>
      <c r="U121" s="13"/>
      <c r="V121" s="13"/>
      <c r="W121" s="13"/>
      <c r="X121" s="13"/>
    </row>
    <row r="122" customFormat="false" ht="12.8" hidden="false" customHeight="false" outlineLevel="0" collapsed="false">
      <c r="A122" s="17" t="n">
        <v>33</v>
      </c>
      <c r="B122" s="13" t="n">
        <f aca="false">Q121</f>
        <v>-440104.452282584</v>
      </c>
      <c r="C122" s="13" t="n">
        <f aca="false">IF((B122-(P122/2))*$C$3&gt;0,(B122-(P122/2))*$C$3,0)</f>
        <v>0</v>
      </c>
      <c r="D122" s="13" t="n">
        <f aca="false">IF(D121&gt;0,D121*(1+$C$7),IF(A122=$C$6,$C$5,0))</f>
        <v>2606.50180980999</v>
      </c>
      <c r="E122" s="13" t="n">
        <f aca="false">IF(E121&gt;0,E121*(1+$C$12),IF(A122=$C$11,$C$10,0))</f>
        <v>1111</v>
      </c>
      <c r="F122" s="13" t="n">
        <f aca="false">IF(F121&gt;0,F121*(1+$C$17),IF(A122=$C$16,$C$15,0))</f>
        <v>777</v>
      </c>
      <c r="G122" s="13" t="n">
        <f aca="false">IF(G121&gt;0,G121*(1+$C$22),IF(A122=$C$21,$C$20,0))</f>
        <v>2222</v>
      </c>
      <c r="H122" s="13" t="n">
        <f aca="false">H121*(1+$C$26)</f>
        <v>21175.3998864744</v>
      </c>
      <c r="I122" s="13" t="n">
        <f aca="false">MIN(((C122+D122+E122+F122+G122)*$C$28*POWER((1+$C$29),A121)),($C$30*$C$28)*12*$C$34*POWER((1+$C$31),A121))</f>
        <v>0</v>
      </c>
      <c r="J122" s="18" t="n">
        <f aca="false">MAX((MAX((C122-(801*$C$34)),0))+(D122*$C$8)+(E122*$C$13)+(F122*$C$18)+(G122*$C$23)-H122-I122-O121,0)</f>
        <v>0</v>
      </c>
      <c r="K122" s="23" t="n">
        <f aca="false">IF($C$34=1,MAX(ROUNDDOWN(IF($J122&lt;=$C$192,(((($J122-$C$191)/10000)*$D$192)+$E$192)*(($J122-$C$191)/10000),IF($J122&lt;=$C$193,(((($J122-$C$192)/10000)*$D$193)+$E$193)*(($J122-$C$192)/10000)+$F$193,IF($J122&lt;=$C$194,$J122*0.42-$E$194,$J122*0.45-$E$195))),0),0),0)</f>
        <v>0</v>
      </c>
      <c r="L122" s="23" t="n">
        <f aca="false">IF($C$34=2,MAX(ROUNDDOWN(IF(($J122/2)&lt;=$C$192,((((($J122/2)-$C$191)/10000)*$D$192)+$E$192)*((($J122/2)-$C$191)/10000),IF(($J122/2)&lt;=$C$193,((((($J122/2)-$C$192)/10000)*$D$193)+$E$193)*((($J122/2)-$C$192)/10000)+$F$193,IF(($J122/2)&lt;=$C$194,($J122/2)*0.42-$E$194,($J122/2)*0.45-$E$195))),0),0),0)*$C$34</f>
        <v>0</v>
      </c>
      <c r="M122" s="13" t="n">
        <f aca="false">K122+L122</f>
        <v>0</v>
      </c>
      <c r="N122" s="13" t="n">
        <f aca="false">IF($B$34=2,IF(M122&gt;1944,M122*0.055,0),IF(M122&gt;972,M122*0.055,0))</f>
        <v>0</v>
      </c>
      <c r="O122" s="13" t="n">
        <f aca="false">M122*$C$33</f>
        <v>0</v>
      </c>
      <c r="P122" s="13" t="n">
        <f aca="false">P121*(1+$C$37)</f>
        <v>104200.458111508</v>
      </c>
      <c r="Q122" s="13" t="n">
        <f aca="false">B122+C122+D122+E122+F122+G122-H122-I122-M122-N122-O122-P122</f>
        <v>-558763.808470757</v>
      </c>
      <c r="R122" s="13"/>
      <c r="S122" s="13"/>
      <c r="T122" s="13"/>
      <c r="U122" s="13"/>
      <c r="V122" s="13"/>
      <c r="W122" s="13"/>
      <c r="X122" s="13"/>
    </row>
    <row r="123" customFormat="false" ht="12.8" hidden="false" customHeight="false" outlineLevel="0" collapsed="false">
      <c r="A123" s="17" t="n">
        <v>34</v>
      </c>
      <c r="B123" s="13" t="n">
        <f aca="false">Q122</f>
        <v>-558763.808470757</v>
      </c>
      <c r="C123" s="13" t="n">
        <f aca="false">IF((B123-(P123/2))*$C$3&gt;0,(B123-(P123/2))*$C$3,0)</f>
        <v>0</v>
      </c>
      <c r="D123" s="13" t="n">
        <f aca="false">IF(D122&gt;0,D122*(1+$C$7),IF(A123=$C$6,$C$5,0))</f>
        <v>2619.53431885904</v>
      </c>
      <c r="E123" s="13" t="n">
        <f aca="false">IF(E122&gt;0,E122*(1+$C$12),IF(A123=$C$11,$C$10,0))</f>
        <v>1116.555</v>
      </c>
      <c r="F123" s="13" t="n">
        <f aca="false">IF(F122&gt;0,F122*(1+$C$17),IF(A123=$C$16,$C$15,0))</f>
        <v>777</v>
      </c>
      <c r="G123" s="13" t="n">
        <f aca="false">IF(G122&gt;0,G122*(1+$C$22),IF(A123=$C$21,$C$20,0))</f>
        <v>2222</v>
      </c>
      <c r="H123" s="13" t="n">
        <f aca="false">H122*(1+$C$26)</f>
        <v>22234.1698807982</v>
      </c>
      <c r="I123" s="13" t="n">
        <f aca="false">MIN(((C123+D123+E123+F123+G123)*$C$28*POWER((1+$C$29),A122)),($C$30*$C$28)*12*$C$34*POWER((1+$C$31),A122))</f>
        <v>0</v>
      </c>
      <c r="J123" s="18" t="n">
        <f aca="false">MAX((MAX((C123-(801*$C$34)),0))+(D123*$C$8)+(E123*$C$13)+(F123*$C$18)+(G123*$C$23)-H123-I123-O122,0)</f>
        <v>0</v>
      </c>
      <c r="K123" s="23" t="n">
        <f aca="false">IF($C$34=1,MAX(ROUNDDOWN(IF($J123&lt;=$C$192,(((($J123-$C$191)/10000)*$D$192)+$E$192)*(($J123-$C$191)/10000),IF($J123&lt;=$C$193,(((($J123-$C$192)/10000)*$D$193)+$E$193)*(($J123-$C$192)/10000)+$F$193,IF($J123&lt;=$C$194,$J123*0.42-$E$194,$J123*0.45-$E$195))),0),0),0)</f>
        <v>0</v>
      </c>
      <c r="L123" s="23" t="n">
        <f aca="false">IF($C$34=2,MAX(ROUNDDOWN(IF(($J123/2)&lt;=$C$192,((((($J123/2)-$C$191)/10000)*$D$192)+$E$192)*((($J123/2)-$C$191)/10000),IF(($J123/2)&lt;=$C$193,((((($J123/2)-$C$192)/10000)*$D$193)+$E$193)*((($J123/2)-$C$192)/10000)+$F$193,IF(($J123/2)&lt;=$C$194,($J123/2)*0.42-$E$194,($J123/2)*0.45-$E$195))),0),0),0)*$C$34</f>
        <v>0</v>
      </c>
      <c r="M123" s="13" t="n">
        <f aca="false">K123+L123</f>
        <v>0</v>
      </c>
      <c r="N123" s="13" t="n">
        <f aca="false">IF($B$34=2,IF(M123&gt;1944,M123*0.055,0),IF(M123&gt;972,M123*0.055,0))</f>
        <v>0</v>
      </c>
      <c r="O123" s="13" t="n">
        <f aca="false">M123*$C$33</f>
        <v>0</v>
      </c>
      <c r="P123" s="13" t="n">
        <f aca="false">P122*(1+$C$37)</f>
        <v>107847.474145411</v>
      </c>
      <c r="Q123" s="13" t="n">
        <f aca="false">B123+C123+D123+E123+F123+G123-H123-I123-M123-N123-O123-P123</f>
        <v>-682110.363178107</v>
      </c>
      <c r="R123" s="13"/>
      <c r="S123" s="13"/>
      <c r="T123" s="13"/>
      <c r="U123" s="13"/>
      <c r="V123" s="13"/>
      <c r="W123" s="13"/>
      <c r="X123" s="13"/>
    </row>
    <row r="124" customFormat="false" ht="12.8" hidden="false" customHeight="false" outlineLevel="0" collapsed="false">
      <c r="A124" s="17" t="n">
        <v>35</v>
      </c>
      <c r="B124" s="13" t="n">
        <f aca="false">Q123</f>
        <v>-682110.363178107</v>
      </c>
      <c r="C124" s="13" t="n">
        <f aca="false">IF((B124-(P124/2))*$C$3&gt;0,(B124-(P124/2))*$C$3,0)</f>
        <v>0</v>
      </c>
      <c r="D124" s="13" t="n">
        <f aca="false">IF(D123&gt;0,D123*(1+$C$7),IF(A124=$C$6,$C$5,0))</f>
        <v>2632.63199045333</v>
      </c>
      <c r="E124" s="13" t="n">
        <f aca="false">IF(E123&gt;0,E123*(1+$C$12),IF(A124=$C$11,$C$10,0))</f>
        <v>1122.137775</v>
      </c>
      <c r="F124" s="13" t="n">
        <f aca="false">IF(F123&gt;0,F123*(1+$C$17),IF(A124=$C$16,$C$15,0))</f>
        <v>777</v>
      </c>
      <c r="G124" s="13" t="n">
        <f aca="false">IF(G123&gt;0,G123*(1+$C$22),IF(A124=$C$21,$C$20,0))</f>
        <v>2222</v>
      </c>
      <c r="H124" s="13" t="n">
        <f aca="false">H123*(1+$C$26)</f>
        <v>23345.8783748381</v>
      </c>
      <c r="I124" s="13" t="n">
        <f aca="false">MIN(((C124+D124+E124+F124+G124)*$C$28*POWER((1+$C$29),A123)),($C$30*$C$28)*12*$C$34*POWER((1+$C$31),A123))</f>
        <v>0</v>
      </c>
      <c r="J124" s="18" t="n">
        <f aca="false">MAX((MAX((C124-(801*$C$34)),0))+(D124*$C$8)+(E124*$C$13)+(F124*$C$18)+(G124*$C$23)-H124-I124-O123,0)</f>
        <v>0</v>
      </c>
      <c r="K124" s="23" t="n">
        <f aca="false">IF($C$34=1,MAX(ROUNDDOWN(IF($J124&lt;=$C$192,(((($J124-$C$191)/10000)*$D$192)+$E$192)*(($J124-$C$191)/10000),IF($J124&lt;=$C$193,(((($J124-$C$192)/10000)*$D$193)+$E$193)*(($J124-$C$192)/10000)+$F$193,IF($J124&lt;=$C$194,$J124*0.42-$E$194,$J124*0.45-$E$195))),0),0),0)</f>
        <v>0</v>
      </c>
      <c r="L124" s="23" t="n">
        <f aca="false">IF($C$34=2,MAX(ROUNDDOWN(IF(($J124/2)&lt;=$C$192,((((($J124/2)-$C$191)/10000)*$D$192)+$E$192)*((($J124/2)-$C$191)/10000),IF(($J124/2)&lt;=$C$193,((((($J124/2)-$C$192)/10000)*$D$193)+$E$193)*((($J124/2)-$C$192)/10000)+$F$193,IF(($J124/2)&lt;=$C$194,($J124/2)*0.42-$E$194,($J124/2)*0.45-$E$195))),0),0),0)*$C$34</f>
        <v>0</v>
      </c>
      <c r="M124" s="13" t="n">
        <f aca="false">K124+L124</f>
        <v>0</v>
      </c>
      <c r="N124" s="13" t="n">
        <f aca="false">IF($B$34=2,IF(M124&gt;1944,M124*0.055,0),IF(M124&gt;972,M124*0.055,0))</f>
        <v>0</v>
      </c>
      <c r="O124" s="13" t="n">
        <f aca="false">M124*$C$33</f>
        <v>0</v>
      </c>
      <c r="P124" s="13" t="n">
        <f aca="false">P123*(1+$C$37)</f>
        <v>111622.135740501</v>
      </c>
      <c r="Q124" s="13" t="n">
        <f aca="false">B124+C124+D124+E124+F124+G124-H124-I124-M124-N124-O124-P124</f>
        <v>-810324.607527993</v>
      </c>
      <c r="R124" s="13"/>
      <c r="S124" s="13"/>
      <c r="T124" s="13"/>
      <c r="U124" s="13"/>
      <c r="V124" s="13"/>
      <c r="W124" s="13"/>
      <c r="X124" s="13"/>
    </row>
    <row r="125" customFormat="false" ht="12.8" hidden="false" customHeight="false" outlineLevel="0" collapsed="false">
      <c r="A125" s="17" t="n">
        <v>36</v>
      </c>
      <c r="B125" s="13" t="n">
        <f aca="false">Q124</f>
        <v>-810324.607527993</v>
      </c>
      <c r="C125" s="13" t="n">
        <f aca="false">IF((B125-(P125/2))*$C$3&gt;0,(B125-(P125/2))*$C$3,0)</f>
        <v>0</v>
      </c>
      <c r="D125" s="13" t="n">
        <f aca="false">IF(D124&gt;0,D124*(1+$C$7),IF(A125=$C$6,$C$5,0))</f>
        <v>2645.7951504056</v>
      </c>
      <c r="E125" s="13" t="n">
        <f aca="false">IF(E124&gt;0,E124*(1+$C$12),IF(A125=$C$11,$C$10,0))</f>
        <v>1127.748463875</v>
      </c>
      <c r="F125" s="13" t="n">
        <f aca="false">IF(F124&gt;0,F124*(1+$C$17),IF(A125=$C$16,$C$15,0))</f>
        <v>777</v>
      </c>
      <c r="G125" s="13" t="n">
        <f aca="false">IF(G124&gt;0,G124*(1+$C$22),IF(A125=$C$21,$C$20,0))</f>
        <v>2222</v>
      </c>
      <c r="H125" s="13" t="n">
        <f aca="false">H124*(1+$C$26)</f>
        <v>24513.17229358</v>
      </c>
      <c r="I125" s="13" t="n">
        <f aca="false">MIN(((C125+D125+E125+F125+G125)*$C$28*POWER((1+$C$29),A124)),($C$30*$C$28)*12*$C$34*POWER((1+$C$31),A124))</f>
        <v>0</v>
      </c>
      <c r="J125" s="18" t="n">
        <f aca="false">MAX((MAX((C125-(801*$C$34)),0))+(D125*$C$8)+(E125*$C$13)+(F125*$C$18)+(G125*$C$23)-H125-I125-O124,0)</f>
        <v>0</v>
      </c>
      <c r="K125" s="23" t="n">
        <f aca="false">IF($C$34=1,MAX(ROUNDDOWN(IF($J125&lt;=$C$192,(((($J125-$C$191)/10000)*$D$192)+$E$192)*(($J125-$C$191)/10000),IF($J125&lt;=$C$193,(((($J125-$C$192)/10000)*$D$193)+$E$193)*(($J125-$C$192)/10000)+$F$193,IF($J125&lt;=$C$194,$J125*0.42-$E$194,$J125*0.45-$E$195))),0),0),0)</f>
        <v>0</v>
      </c>
      <c r="L125" s="23" t="n">
        <f aca="false">IF($C$34=2,MAX(ROUNDDOWN(IF(($J125/2)&lt;=$C$192,((((($J125/2)-$C$191)/10000)*$D$192)+$E$192)*((($J125/2)-$C$191)/10000),IF(($J125/2)&lt;=$C$193,((((($J125/2)-$C$192)/10000)*$D$193)+$E$193)*((($J125/2)-$C$192)/10000)+$F$193,IF(($J125/2)&lt;=$C$194,($J125/2)*0.42-$E$194,($J125/2)*0.45-$E$195))),0),0),0)*$C$34</f>
        <v>0</v>
      </c>
      <c r="M125" s="13" t="n">
        <f aca="false">K125+L125</f>
        <v>0</v>
      </c>
      <c r="N125" s="13" t="n">
        <f aca="false">IF($B$34=2,IF(M125&gt;1944,M125*0.055,0),IF(M125&gt;972,M125*0.055,0))</f>
        <v>0</v>
      </c>
      <c r="O125" s="13" t="n">
        <f aca="false">M125*$C$33</f>
        <v>0</v>
      </c>
      <c r="P125" s="13" t="n">
        <f aca="false">P124*(1+$C$37)</f>
        <v>115528.910491418</v>
      </c>
      <c r="Q125" s="13" t="n">
        <f aca="false">B125+C125+D125+E125+F125+G125-H125-I125-M125-N125-O125-P125</f>
        <v>-943594.14669871</v>
      </c>
      <c r="R125" s="13"/>
      <c r="S125" s="13"/>
      <c r="T125" s="13"/>
      <c r="U125" s="13"/>
      <c r="V125" s="13"/>
      <c r="W125" s="13"/>
      <c r="X125" s="13"/>
    </row>
    <row r="126" customFormat="false" ht="12.8" hidden="false" customHeight="false" outlineLevel="0" collapsed="false">
      <c r="A126" s="17" t="n">
        <v>37</v>
      </c>
      <c r="B126" s="13" t="n">
        <f aca="false">Q125</f>
        <v>-943594.14669871</v>
      </c>
      <c r="C126" s="13" t="n">
        <f aca="false">IF((B126-(P126/2))*$C$3&gt;0,(B126-(P126/2))*$C$3,0)</f>
        <v>0</v>
      </c>
      <c r="D126" s="13" t="n">
        <f aca="false">IF(D125&gt;0,D125*(1+$C$7),IF(A126=$C$6,$C$5,0))</f>
        <v>2659.02412615763</v>
      </c>
      <c r="E126" s="13" t="n">
        <f aca="false">IF(E125&gt;0,E125*(1+$C$12),IF(A126=$C$11,$C$10,0))</f>
        <v>1133.38720619437</v>
      </c>
      <c r="F126" s="13" t="n">
        <f aca="false">IF(F125&gt;0,F125*(1+$C$17),IF(A126=$C$16,$C$15,0))</f>
        <v>777</v>
      </c>
      <c r="G126" s="13" t="n">
        <f aca="false">IF(G125&gt;0,G125*(1+$C$22),IF(A126=$C$21,$C$20,0))</f>
        <v>2222</v>
      </c>
      <c r="H126" s="13" t="n">
        <f aca="false">H125*(1+$C$26)</f>
        <v>25738.830908259</v>
      </c>
      <c r="I126" s="13" t="n">
        <f aca="false">MIN(((C126+D126+E126+F126+G126)*$C$28*POWER((1+$C$29),A125)),($C$30*$C$28)*12*$C$34*POWER((1+$C$31),A125))</f>
        <v>0</v>
      </c>
      <c r="J126" s="18" t="n">
        <f aca="false">MAX((MAX((C126-(801*$C$34)),0))+(D126*$C$8)+(E126*$C$13)+(F126*$C$18)+(G126*$C$23)-H126-I126-O125,0)</f>
        <v>0</v>
      </c>
      <c r="K126" s="23" t="n">
        <f aca="false">IF($C$34=1,MAX(ROUNDDOWN(IF($J126&lt;=$C$192,(((($J126-$C$191)/10000)*$D$192)+$E$192)*(($J126-$C$191)/10000),IF($J126&lt;=$C$193,(((($J126-$C$192)/10000)*$D$193)+$E$193)*(($J126-$C$192)/10000)+$F$193,IF($J126&lt;=$C$194,$J126*0.42-$E$194,$J126*0.45-$E$195))),0),0),0)</f>
        <v>0</v>
      </c>
      <c r="L126" s="23" t="n">
        <f aca="false">IF($C$34=2,MAX(ROUNDDOWN(IF(($J126/2)&lt;=$C$192,((((($J126/2)-$C$191)/10000)*$D$192)+$E$192)*((($J126/2)-$C$191)/10000),IF(($J126/2)&lt;=$C$193,((((($J126/2)-$C$192)/10000)*$D$193)+$E$193)*((($J126/2)-$C$192)/10000)+$F$193,IF(($J126/2)&lt;=$C$194,($J126/2)*0.42-$E$194,($J126/2)*0.45-$E$195))),0),0),0)*$C$34</f>
        <v>0</v>
      </c>
      <c r="M126" s="13" t="n">
        <f aca="false">K126+L126</f>
        <v>0</v>
      </c>
      <c r="N126" s="13" t="n">
        <f aca="false">IF($B$34=2,IF(M126&gt;1944,M126*0.055,0),IF(M126&gt;972,M126*0.055,0))</f>
        <v>0</v>
      </c>
      <c r="O126" s="13" t="n">
        <f aca="false">M126*$C$33</f>
        <v>0</v>
      </c>
      <c r="P126" s="13" t="n">
        <f aca="false">P125*(1+$C$37)</f>
        <v>119572.422358618</v>
      </c>
      <c r="Q126" s="13" t="n">
        <f aca="false">B126+C126+D126+E126+F126+G126-H126-I126-M126-N126-O126-P126</f>
        <v>-1082113.98863323</v>
      </c>
      <c r="R126" s="13"/>
      <c r="S126" s="13"/>
      <c r="T126" s="13"/>
      <c r="U126" s="13"/>
      <c r="V126" s="13"/>
      <c r="W126" s="13"/>
      <c r="X126" s="13"/>
    </row>
    <row r="127" customFormat="false" ht="12.8" hidden="false" customHeight="false" outlineLevel="0" collapsed="false">
      <c r="A127" s="17" t="n">
        <v>38</v>
      </c>
      <c r="B127" s="13" t="n">
        <f aca="false">Q126</f>
        <v>-1082113.98863323</v>
      </c>
      <c r="C127" s="13" t="n">
        <f aca="false">IF((B127-(P127/2))*$C$3&gt;0,(B127-(P127/2))*$C$3,0)</f>
        <v>0</v>
      </c>
      <c r="D127" s="13" t="n">
        <f aca="false">IF(D126&gt;0,D126*(1+$C$7),IF(A127=$C$6,$C$5,0))</f>
        <v>2672.31924678841</v>
      </c>
      <c r="E127" s="13" t="n">
        <f aca="false">IF(E126&gt;0,E126*(1+$C$12),IF(A127=$C$11,$C$10,0))</f>
        <v>1139.05414222535</v>
      </c>
      <c r="F127" s="13" t="n">
        <f aca="false">IF(F126&gt;0,F126*(1+$C$17),IF(A127=$C$16,$C$15,0))</f>
        <v>777</v>
      </c>
      <c r="G127" s="13" t="n">
        <f aca="false">IF(G126&gt;0,G126*(1+$C$22),IF(A127=$C$21,$C$20,0))</f>
        <v>2222</v>
      </c>
      <c r="H127" s="13" t="n">
        <f aca="false">H126*(1+$C$26)</f>
        <v>27025.7724536719</v>
      </c>
      <c r="I127" s="13" t="n">
        <f aca="false">MIN(((C127+D127+E127+F127+G127)*$C$28*POWER((1+$C$29),A126)),($C$30*$C$28)*12*$C$34*POWER((1+$C$31),A126))</f>
        <v>0</v>
      </c>
      <c r="J127" s="18" t="n">
        <f aca="false">MAX((MAX((C127-(801*$C$34)),0))+(D127*$C$8)+(E127*$C$13)+(F127*$C$18)+(G127*$C$23)-H127-I127-O126,0)</f>
        <v>0</v>
      </c>
      <c r="K127" s="23" t="n">
        <f aca="false">IF($C$34=1,MAX(ROUNDDOWN(IF($J127&lt;=$C$192,(((($J127-$C$191)/10000)*$D$192)+$E$192)*(($J127-$C$191)/10000),IF($J127&lt;=$C$193,(((($J127-$C$192)/10000)*$D$193)+$E$193)*(($J127-$C$192)/10000)+$F$193,IF($J127&lt;=$C$194,$J127*0.42-$E$194,$J127*0.45-$E$195))),0),0),0)</f>
        <v>0</v>
      </c>
      <c r="L127" s="23" t="n">
        <f aca="false">IF($C$34=2,MAX(ROUNDDOWN(IF(($J127/2)&lt;=$C$192,((((($J127/2)-$C$191)/10000)*$D$192)+$E$192)*((($J127/2)-$C$191)/10000),IF(($J127/2)&lt;=$C$193,((((($J127/2)-$C$192)/10000)*$D$193)+$E$193)*((($J127/2)-$C$192)/10000)+$F$193,IF(($J127/2)&lt;=$C$194,($J127/2)*0.42-$E$194,($J127/2)*0.45-$E$195))),0),0),0)*$C$34</f>
        <v>0</v>
      </c>
      <c r="M127" s="13" t="n">
        <f aca="false">K127+L127</f>
        <v>0</v>
      </c>
      <c r="N127" s="13" t="n">
        <f aca="false">IF($B$34=2,IF(M127&gt;1944,M127*0.055,0),IF(M127&gt;972,M127*0.055,0))</f>
        <v>0</v>
      </c>
      <c r="O127" s="13" t="n">
        <f aca="false">M127*$C$33</f>
        <v>0</v>
      </c>
      <c r="P127" s="13" t="n">
        <f aca="false">P126*(1+$C$37)</f>
        <v>123757.457141169</v>
      </c>
      <c r="Q127" s="13" t="n">
        <f aca="false">B127+C127+D127+E127+F127+G127-H127-I127-M127-N127-O127-P127</f>
        <v>-1226086.84483906</v>
      </c>
      <c r="R127" s="13"/>
      <c r="S127" s="13"/>
      <c r="T127" s="13"/>
      <c r="U127" s="13"/>
      <c r="V127" s="13"/>
      <c r="W127" s="13"/>
      <c r="X127" s="13"/>
    </row>
    <row r="128" customFormat="false" ht="12.8" hidden="false" customHeight="false" outlineLevel="0" collapsed="false">
      <c r="A128" s="17" t="n">
        <v>39</v>
      </c>
      <c r="B128" s="13" t="n">
        <f aca="false">Q127</f>
        <v>-1226086.84483906</v>
      </c>
      <c r="C128" s="13" t="n">
        <f aca="false">IF((B128-(P128/2))*$C$3&gt;0,(B128-(P128/2))*$C$3,0)</f>
        <v>0</v>
      </c>
      <c r="D128" s="13" t="n">
        <f aca="false">IF(D127&gt;0,D127*(1+$C$7),IF(A128=$C$6,$C$5,0))</f>
        <v>2685.68084302236</v>
      </c>
      <c r="E128" s="13" t="n">
        <f aca="false">IF(E127&gt;0,E127*(1+$C$12),IF(A128=$C$11,$C$10,0))</f>
        <v>1144.74941293647</v>
      </c>
      <c r="F128" s="13" t="n">
        <f aca="false">IF(F127&gt;0,F127*(1+$C$17),IF(A128=$C$16,$C$15,0))</f>
        <v>777</v>
      </c>
      <c r="G128" s="13" t="n">
        <f aca="false">IF(G127&gt;0,G127*(1+$C$22),IF(A128=$C$21,$C$20,0))</f>
        <v>2222</v>
      </c>
      <c r="H128" s="13" t="n">
        <f aca="false">H127*(1+$C$26)</f>
        <v>28377.0610763555</v>
      </c>
      <c r="I128" s="13" t="n">
        <f aca="false">MIN(((C128+D128+E128+F128+G128)*$C$28*POWER((1+$C$29),A127)),($C$30*$C$28)*12*$C$34*POWER((1+$C$31),A127))</f>
        <v>0</v>
      </c>
      <c r="J128" s="18" t="n">
        <f aca="false">MAX((MAX((C128-(801*$C$34)),0))+(D128*$C$8)+(E128*$C$13)+(F128*$C$18)+(G128*$C$23)-H128-I128-O127,0)</f>
        <v>0</v>
      </c>
      <c r="K128" s="23" t="n">
        <f aca="false">IF($C$34=1,MAX(ROUNDDOWN(IF($J128&lt;=$C$192,(((($J128-$C$191)/10000)*$D$192)+$E$192)*(($J128-$C$191)/10000),IF($J128&lt;=$C$193,(((($J128-$C$192)/10000)*$D$193)+$E$193)*(($J128-$C$192)/10000)+$F$193,IF($J128&lt;=$C$194,$J128*0.42-$E$194,$J128*0.45-$E$195))),0),0),0)</f>
        <v>0</v>
      </c>
      <c r="L128" s="23" t="n">
        <f aca="false">IF($C$34=2,MAX(ROUNDDOWN(IF(($J128/2)&lt;=$C$192,((((($J128/2)-$C$191)/10000)*$D$192)+$E$192)*((($J128/2)-$C$191)/10000),IF(($J128/2)&lt;=$C$193,((((($J128/2)-$C$192)/10000)*$D$193)+$E$193)*((($J128/2)-$C$192)/10000)+$F$193,IF(($J128/2)&lt;=$C$194,($J128/2)*0.42-$E$194,($J128/2)*0.45-$E$195))),0),0),0)*$C$34</f>
        <v>0</v>
      </c>
      <c r="M128" s="13" t="n">
        <f aca="false">K128+L128</f>
        <v>0</v>
      </c>
      <c r="N128" s="13" t="n">
        <f aca="false">IF($B$34=2,IF(M128&gt;1944,M128*0.055,0),IF(M128&gt;972,M128*0.055,0))</f>
        <v>0</v>
      </c>
      <c r="O128" s="13" t="n">
        <f aca="false">M128*$C$33</f>
        <v>0</v>
      </c>
      <c r="P128" s="13" t="n">
        <f aca="false">P127*(1+$C$37)</f>
        <v>128088.96814111</v>
      </c>
      <c r="Q128" s="13" t="n">
        <f aca="false">B128+C128+D128+E128+F128+G128-H128-I128-M128-N128-O128-P128</f>
        <v>-1375723.44380057</v>
      </c>
      <c r="R128" s="13"/>
      <c r="S128" s="13"/>
      <c r="T128" s="13"/>
      <c r="U128" s="13"/>
      <c r="V128" s="13"/>
      <c r="W128" s="13"/>
      <c r="X128" s="13"/>
    </row>
    <row r="129" customFormat="false" ht="12.8" hidden="false" customHeight="false" outlineLevel="0" collapsed="false">
      <c r="A129" s="17" t="n">
        <v>40</v>
      </c>
      <c r="B129" s="13" t="n">
        <f aca="false">Q128</f>
        <v>-1375723.44380057</v>
      </c>
      <c r="C129" s="13" t="n">
        <f aca="false">IF((B129-(P129/2))*$C$3&gt;0,(B129-(P129/2))*$C$3,0)</f>
        <v>0</v>
      </c>
      <c r="D129" s="13" t="n">
        <f aca="false">IF(D128&gt;0,D128*(1+$C$7),IF(A129=$C$6,$C$5,0))</f>
        <v>2699.10924723747</v>
      </c>
      <c r="E129" s="13" t="n">
        <f aca="false">IF(E128&gt;0,E128*(1+$C$12),IF(A129=$C$11,$C$10,0))</f>
        <v>1150.47316000115</v>
      </c>
      <c r="F129" s="13" t="n">
        <f aca="false">IF(F128&gt;0,F128*(1+$C$17),IF(A129=$C$16,$C$15,0))</f>
        <v>777</v>
      </c>
      <c r="G129" s="13" t="n">
        <f aca="false">IF(G128&gt;0,G128*(1+$C$22),IF(A129=$C$21,$C$20,0))</f>
        <v>2222</v>
      </c>
      <c r="H129" s="13" t="n">
        <f aca="false">H128*(1+$C$26)</f>
        <v>29795.9141301733</v>
      </c>
      <c r="I129" s="13" t="n">
        <f aca="false">MIN(((C129+D129+E129+F129+G129)*$C$28*POWER((1+$C$29),A128)),($C$30*$C$28)*12*$C$34*POWER((1+$C$31),A128))</f>
        <v>0</v>
      </c>
      <c r="J129" s="18" t="n">
        <f aca="false">MAX((MAX((C129-(801*$C$34)),0))+(D129*$C$8)+(E129*$C$13)+(F129*$C$18)+(G129*$C$23)-H129-I129-O128,0)</f>
        <v>0</v>
      </c>
      <c r="K129" s="23" t="n">
        <f aca="false">IF($C$34=1,MAX(ROUNDDOWN(IF($J129&lt;=$C$192,(((($J129-$C$191)/10000)*$D$192)+$E$192)*(($J129-$C$191)/10000),IF($J129&lt;=$C$193,(((($J129-$C$192)/10000)*$D$193)+$E$193)*(($J129-$C$192)/10000)+$F$193,IF($J129&lt;=$C$194,$J129*0.42-$E$194,$J129*0.45-$E$195))),0),0),0)</f>
        <v>0</v>
      </c>
      <c r="L129" s="23" t="n">
        <f aca="false">IF($C$34=2,MAX(ROUNDDOWN(IF(($J129/2)&lt;=$C$192,((((($J129/2)-$C$191)/10000)*$D$192)+$E$192)*((($J129/2)-$C$191)/10000),IF(($J129/2)&lt;=$C$193,((((($J129/2)-$C$192)/10000)*$D$193)+$E$193)*((($J129/2)-$C$192)/10000)+$F$193,IF(($J129/2)&lt;=$C$194,($J129/2)*0.42-$E$194,($J129/2)*0.45-$E$195))),0),0),0)*$C$34</f>
        <v>0</v>
      </c>
      <c r="M129" s="13" t="n">
        <f aca="false">K129+L129</f>
        <v>0</v>
      </c>
      <c r="N129" s="13" t="n">
        <f aca="false">IF($B$34=2,IF(M129&gt;1944,M129*0.055,0),IF(M129&gt;972,M129*0.055,0))</f>
        <v>0</v>
      </c>
      <c r="O129" s="13" t="n">
        <f aca="false">M129*$C$33</f>
        <v>0</v>
      </c>
      <c r="P129" s="13" t="n">
        <f aca="false">P128*(1+$C$37)</f>
        <v>132572.082026049</v>
      </c>
      <c r="Q129" s="13" t="n">
        <f aca="false">B129+C129+D129+E129+F129+G129-H129-I129-M129-N129-O129-P129</f>
        <v>-1531242.85754955</v>
      </c>
      <c r="R129" s="13"/>
      <c r="S129" s="13"/>
      <c r="T129" s="13"/>
      <c r="U129" s="13"/>
      <c r="V129" s="13"/>
      <c r="W129" s="13"/>
      <c r="X129" s="13"/>
    </row>
    <row r="130" customFormat="false" ht="12.8" hidden="false" customHeight="false" outlineLevel="0" collapsed="false">
      <c r="A130" s="17" t="n">
        <v>41</v>
      </c>
      <c r="B130" s="13" t="n">
        <f aca="false">Q129</f>
        <v>-1531242.85754955</v>
      </c>
      <c r="C130" s="13" t="n">
        <f aca="false">IF((B130-(P130/2))*$C$3&gt;0,(B130-(P130/2))*$C$3,0)</f>
        <v>0</v>
      </c>
      <c r="D130" s="13" t="n">
        <f aca="false">IF(D129&gt;0,D129*(1+$C$7),IF(A130=$C$6,$C$5,0))</f>
        <v>2712.60479347366</v>
      </c>
      <c r="E130" s="13" t="n">
        <f aca="false">IF(E129&gt;0,E129*(1+$C$12),IF(A130=$C$11,$C$10,0))</f>
        <v>1156.22552580116</v>
      </c>
      <c r="F130" s="13" t="n">
        <f aca="false">IF(F129&gt;0,F129*(1+$C$17),IF(A130=$C$16,$C$15,0))</f>
        <v>777</v>
      </c>
      <c r="G130" s="13" t="n">
        <f aca="false">IF(G129&gt;0,G129*(1+$C$22),IF(A130=$C$21,$C$20,0))</f>
        <v>2222</v>
      </c>
      <c r="H130" s="13" t="n">
        <f aca="false">H129*(1+$C$26)</f>
        <v>31285.709836682</v>
      </c>
      <c r="I130" s="13" t="n">
        <f aca="false">MIN(((C130+D130+E130+F130+G130)*$C$28*POWER((1+$C$29),A129)),($C$30*$C$28)*12*$C$34*POWER((1+$C$31),A129))</f>
        <v>0</v>
      </c>
      <c r="J130" s="18" t="n">
        <f aca="false">MAX((MAX((C130-(801*$C$34)),0))+(D130*$C$8)+(E130*$C$13)+(F130*$C$18)+(G130*$C$23)-H130-I130-O129,0)</f>
        <v>0</v>
      </c>
      <c r="K130" s="23" t="n">
        <f aca="false">IF($C$34=1,MAX(ROUNDDOWN(IF($J130&lt;=$C$192,(((($J130-$C$191)/10000)*$D$192)+$E$192)*(($J130-$C$191)/10000),IF($J130&lt;=$C$193,(((($J130-$C$192)/10000)*$D$193)+$E$193)*(($J130-$C$192)/10000)+$F$193,IF($J130&lt;=$C$194,$J130*0.42-$E$194,$J130*0.45-$E$195))),0),0),0)</f>
        <v>0</v>
      </c>
      <c r="L130" s="23" t="n">
        <f aca="false">IF($C$34=2,MAX(ROUNDDOWN(IF(($J130/2)&lt;=$C$192,((((($J130/2)-$C$191)/10000)*$D$192)+$E$192)*((($J130/2)-$C$191)/10000),IF(($J130/2)&lt;=$C$193,((((($J130/2)-$C$192)/10000)*$D$193)+$E$193)*((($J130/2)-$C$192)/10000)+$F$193,IF(($J130/2)&lt;=$C$194,($J130/2)*0.42-$E$194,($J130/2)*0.45-$E$195))),0),0),0)*$C$34</f>
        <v>0</v>
      </c>
      <c r="M130" s="13" t="n">
        <f aca="false">K130+L130</f>
        <v>0</v>
      </c>
      <c r="N130" s="13" t="n">
        <f aca="false">IF($B$34=2,IF(M130&gt;1944,M130*0.055,0),IF(M130&gt;972,M130*0.055,0))</f>
        <v>0</v>
      </c>
      <c r="O130" s="13" t="n">
        <f aca="false">M130*$C$33</f>
        <v>0</v>
      </c>
      <c r="P130" s="13" t="n">
        <f aca="false">P129*(1+$C$37)</f>
        <v>137212.104896961</v>
      </c>
      <c r="Q130" s="13" t="n">
        <f aca="false">B130+C130+D130+E130+F130+G130-H130-I130-M130-N130-O130-P130</f>
        <v>-1692872.84196392</v>
      </c>
      <c r="R130" s="13"/>
      <c r="S130" s="13"/>
      <c r="T130" s="13"/>
      <c r="U130" s="13"/>
      <c r="V130" s="13"/>
      <c r="W130" s="13"/>
      <c r="X130" s="13"/>
    </row>
    <row r="131" customFormat="false" ht="12.8" hidden="false" customHeight="false" outlineLevel="0" collapsed="false">
      <c r="A131" s="17" t="n">
        <v>42</v>
      </c>
      <c r="B131" s="13" t="n">
        <f aca="false">Q130</f>
        <v>-1692872.84196392</v>
      </c>
      <c r="C131" s="13" t="n">
        <f aca="false">IF((B131-(P131/2))*$C$3&gt;0,(B131-(P131/2))*$C$3,0)</f>
        <v>0</v>
      </c>
      <c r="D131" s="13" t="n">
        <f aca="false">IF(D130&gt;0,D130*(1+$C$7),IF(A131=$C$6,$C$5,0))</f>
        <v>2726.16781744102</v>
      </c>
      <c r="E131" s="13" t="n">
        <f aca="false">IF(E130&gt;0,E130*(1+$C$12),IF(A131=$C$11,$C$10,0))</f>
        <v>1162.00665343017</v>
      </c>
      <c r="F131" s="13" t="n">
        <f aca="false">IF(F130&gt;0,F130*(1+$C$17),IF(A131=$C$16,$C$15,0))</f>
        <v>777</v>
      </c>
      <c r="G131" s="13" t="n">
        <f aca="false">IF(G130&gt;0,G130*(1+$C$22),IF(A131=$C$21,$C$20,0))</f>
        <v>2222</v>
      </c>
      <c r="H131" s="13" t="n">
        <f aca="false">H130*(1+$C$26)</f>
        <v>32849.9953285161</v>
      </c>
      <c r="I131" s="13" t="n">
        <f aca="false">MIN(((C131+D131+E131+F131+G131)*$C$28*POWER((1+$C$29),A130)),($C$30*$C$28)*12*$C$34*POWER((1+$C$31),A130))</f>
        <v>0</v>
      </c>
      <c r="J131" s="18" t="n">
        <f aca="false">MAX((MAX((C131-(801*$C$34)),0))+(D131*$C$8)+(E131*$C$13)+(F131*$C$18)+(G131*$C$23)-H131-I131-O130,0)</f>
        <v>0</v>
      </c>
      <c r="K131" s="23" t="n">
        <f aca="false">IF($C$34=1,MAX(ROUNDDOWN(IF($J131&lt;=$C$192,(((($J131-$C$191)/10000)*$D$192)+$E$192)*(($J131-$C$191)/10000),IF($J131&lt;=$C$193,(((($J131-$C$192)/10000)*$D$193)+$E$193)*(($J131-$C$192)/10000)+$F$193,IF($J131&lt;=$C$194,$J131*0.42-$E$194,$J131*0.45-$E$195))),0),0),0)</f>
        <v>0</v>
      </c>
      <c r="L131" s="23" t="n">
        <f aca="false">IF($C$34=2,MAX(ROUNDDOWN(IF(($J131/2)&lt;=$C$192,((((($J131/2)-$C$191)/10000)*$D$192)+$E$192)*((($J131/2)-$C$191)/10000),IF(($J131/2)&lt;=$C$193,((((($J131/2)-$C$192)/10000)*$D$193)+$E$193)*((($J131/2)-$C$192)/10000)+$F$193,IF(($J131/2)&lt;=$C$194,($J131/2)*0.42-$E$194,($J131/2)*0.45-$E$195))),0),0),0)*$C$34</f>
        <v>0</v>
      </c>
      <c r="M131" s="13" t="n">
        <f aca="false">K131+L131</f>
        <v>0</v>
      </c>
      <c r="N131" s="13" t="n">
        <f aca="false">IF($B$34=2,IF(M131&gt;1944,M131*0.055,0),IF(M131&gt;972,M131*0.055,0))</f>
        <v>0</v>
      </c>
      <c r="O131" s="13" t="n">
        <f aca="false">M131*$C$33</f>
        <v>0</v>
      </c>
      <c r="P131" s="13" t="n">
        <f aca="false">P130*(1+$C$37)</f>
        <v>142014.528568354</v>
      </c>
      <c r="Q131" s="13" t="n">
        <f aca="false">B131+C131+D131+E131+F131+G131-H131-I131-M131-N131-O131-P131</f>
        <v>-1860850.19138992</v>
      </c>
      <c r="R131" s="13"/>
      <c r="S131" s="13"/>
      <c r="T131" s="13"/>
      <c r="U131" s="13"/>
      <c r="V131" s="13"/>
      <c r="W131" s="13"/>
      <c r="X131" s="13"/>
    </row>
    <row r="132" customFormat="false" ht="12.8" hidden="false" customHeight="false" outlineLevel="0" collapsed="false">
      <c r="A132" s="17" t="n">
        <v>43</v>
      </c>
      <c r="B132" s="13" t="n">
        <f aca="false">Q131</f>
        <v>-1860850.19138992</v>
      </c>
      <c r="C132" s="13" t="n">
        <f aca="false">IF((B132-(P132/2))*$C$3&gt;0,(B132-(P132/2))*$C$3,0)</f>
        <v>0</v>
      </c>
      <c r="D132" s="13" t="n">
        <f aca="false">IF(D131&gt;0,D131*(1+$C$7),IF(A132=$C$6,$C$5,0))</f>
        <v>2739.79865652823</v>
      </c>
      <c r="E132" s="13" t="n">
        <f aca="false">IF(E131&gt;0,E131*(1+$C$12),IF(A132=$C$11,$C$10,0))</f>
        <v>1167.81668669732</v>
      </c>
      <c r="F132" s="13" t="n">
        <f aca="false">IF(F131&gt;0,F131*(1+$C$17),IF(A132=$C$16,$C$15,0))</f>
        <v>777</v>
      </c>
      <c r="G132" s="13" t="n">
        <f aca="false">IF(G131&gt;0,G131*(1+$C$22),IF(A132=$C$21,$C$20,0))</f>
        <v>2222</v>
      </c>
      <c r="H132" s="13" t="n">
        <f aca="false">H131*(1+$C$26)</f>
        <v>34492.4950949419</v>
      </c>
      <c r="I132" s="13" t="n">
        <f aca="false">MIN(((C132+D132+E132+F132+G132)*$C$28*POWER((1+$C$29),A131)),($C$30*$C$28)*12*$C$34*POWER((1+$C$31),A131))</f>
        <v>0</v>
      </c>
      <c r="J132" s="18" t="n">
        <f aca="false">MAX((MAX((C132-(801*$C$34)),0))+(D132*$C$8)+(E132*$C$13)+(F132*$C$18)+(G132*$C$23)-H132-I132-O131,0)</f>
        <v>0</v>
      </c>
      <c r="K132" s="23" t="n">
        <f aca="false">IF($C$34=1,MAX(ROUNDDOWN(IF($J132&lt;=$C$192,(((($J132-$C$191)/10000)*$D$192)+$E$192)*(($J132-$C$191)/10000),IF($J132&lt;=$C$193,(((($J132-$C$192)/10000)*$D$193)+$E$193)*(($J132-$C$192)/10000)+$F$193,IF($J132&lt;=$C$194,$J132*0.42-$E$194,$J132*0.45-$E$195))),0),0),0)</f>
        <v>0</v>
      </c>
      <c r="L132" s="23" t="n">
        <f aca="false">IF($C$34=2,MAX(ROUNDDOWN(IF(($J132/2)&lt;=$C$192,((((($J132/2)-$C$191)/10000)*$D$192)+$E$192)*((($J132/2)-$C$191)/10000),IF(($J132/2)&lt;=$C$193,((((($J132/2)-$C$192)/10000)*$D$193)+$E$193)*((($J132/2)-$C$192)/10000)+$F$193,IF(($J132/2)&lt;=$C$194,($J132/2)*0.42-$E$194,($J132/2)*0.45-$E$195))),0),0),0)*$C$34</f>
        <v>0</v>
      </c>
      <c r="M132" s="13" t="n">
        <f aca="false">K132+L132</f>
        <v>0</v>
      </c>
      <c r="N132" s="13" t="n">
        <f aca="false">IF($B$34=2,IF(M132&gt;1944,M132*0.055,0),IF(M132&gt;972,M132*0.055,0))</f>
        <v>0</v>
      </c>
      <c r="O132" s="13" t="n">
        <f aca="false">M132*$C$33</f>
        <v>0</v>
      </c>
      <c r="P132" s="13" t="n">
        <f aca="false">P131*(1+$C$37)</f>
        <v>146985.037068247</v>
      </c>
      <c r="Q132" s="13" t="n">
        <f aca="false">B132+C132+D132+E132+F132+G132-H132-I132-M132-N132-O132-P132</f>
        <v>-2035421.10820988</v>
      </c>
      <c r="R132" s="13"/>
      <c r="S132" s="13"/>
      <c r="T132" s="13"/>
      <c r="U132" s="13"/>
      <c r="V132" s="13"/>
      <c r="W132" s="13"/>
      <c r="X132" s="13"/>
    </row>
    <row r="133" customFormat="false" ht="12.8" hidden="false" customHeight="false" outlineLevel="0" collapsed="false">
      <c r="A133" s="17" t="n">
        <v>44</v>
      </c>
      <c r="B133" s="13" t="n">
        <f aca="false">Q132</f>
        <v>-2035421.10820988</v>
      </c>
      <c r="C133" s="13" t="n">
        <f aca="false">IF((B133-(P133/2))*$C$3&gt;0,(B133-(P133/2))*$C$3,0)</f>
        <v>0</v>
      </c>
      <c r="D133" s="13" t="n">
        <f aca="false">IF(D132&gt;0,D132*(1+$C$7),IF(A133=$C$6,$C$5,0))</f>
        <v>2753.49764981087</v>
      </c>
      <c r="E133" s="13" t="n">
        <f aca="false">IF(E132&gt;0,E132*(1+$C$12),IF(A133=$C$11,$C$10,0))</f>
        <v>1173.6557701308</v>
      </c>
      <c r="F133" s="13" t="n">
        <f aca="false">IF(F132&gt;0,F132*(1+$C$17),IF(A133=$C$16,$C$15,0))</f>
        <v>777</v>
      </c>
      <c r="G133" s="13" t="n">
        <f aca="false">IF(G132&gt;0,G132*(1+$C$22),IF(A133=$C$21,$C$20,0))</f>
        <v>2222</v>
      </c>
      <c r="H133" s="13" t="n">
        <f aca="false">H132*(1+$C$26)</f>
        <v>36217.119849689</v>
      </c>
      <c r="I133" s="13" t="n">
        <f aca="false">MIN(((C133+D133+E133+F133+G133)*$C$28*POWER((1+$C$29),A132)),($C$30*$C$28)*12*$C$34*POWER((1+$C$31),A132))</f>
        <v>0</v>
      </c>
      <c r="J133" s="18" t="n">
        <f aca="false">MAX((MAX((C133-(801*$C$34)),0))+(D133*$C$8)+(E133*$C$13)+(F133*$C$18)+(G133*$C$23)-H133-I133-O132,0)</f>
        <v>0</v>
      </c>
      <c r="K133" s="23" t="n">
        <f aca="false">IF($C$34=1,MAX(ROUNDDOWN(IF($J133&lt;=$C$192,(((($J133-$C$191)/10000)*$D$192)+$E$192)*(($J133-$C$191)/10000),IF($J133&lt;=$C$193,(((($J133-$C$192)/10000)*$D$193)+$E$193)*(($J133-$C$192)/10000)+$F$193,IF($J133&lt;=$C$194,$J133*0.42-$E$194,$J133*0.45-$E$195))),0),0),0)</f>
        <v>0</v>
      </c>
      <c r="L133" s="23" t="n">
        <f aca="false">IF($C$34=2,MAX(ROUNDDOWN(IF(($J133/2)&lt;=$C$192,((((($J133/2)-$C$191)/10000)*$D$192)+$E$192)*((($J133/2)-$C$191)/10000),IF(($J133/2)&lt;=$C$193,((((($J133/2)-$C$192)/10000)*$D$193)+$E$193)*((($J133/2)-$C$192)/10000)+$F$193,IF(($J133/2)&lt;=$C$194,($J133/2)*0.42-$E$194,($J133/2)*0.45-$E$195))),0),0),0)*$C$34</f>
        <v>0</v>
      </c>
      <c r="M133" s="13" t="n">
        <f aca="false">K133+L133</f>
        <v>0</v>
      </c>
      <c r="N133" s="13" t="n">
        <f aca="false">IF($B$34=2,IF(M133&gt;1944,M133*0.055,0),IF(M133&gt;972,M133*0.055,0))</f>
        <v>0</v>
      </c>
      <c r="O133" s="13" t="n">
        <f aca="false">M133*$C$33</f>
        <v>0</v>
      </c>
      <c r="P133" s="13" t="n">
        <f aca="false">P132*(1+$C$37)</f>
        <v>152129.513365636</v>
      </c>
      <c r="Q133" s="13" t="n">
        <f aca="false">B133+C133+D133+E133+F133+G133-H133-I133-M133-N133-O133-P133</f>
        <v>-2216841.58800527</v>
      </c>
      <c r="R133" s="13"/>
      <c r="S133" s="13"/>
      <c r="T133" s="13"/>
      <c r="U133" s="13"/>
      <c r="V133" s="13"/>
      <c r="W133" s="13"/>
      <c r="X133" s="13"/>
    </row>
    <row r="134" customFormat="false" ht="12.8" hidden="false" customHeight="false" outlineLevel="0" collapsed="false">
      <c r="A134" s="17" t="n">
        <v>45</v>
      </c>
      <c r="B134" s="13" t="n">
        <f aca="false">Q133</f>
        <v>-2216841.58800527</v>
      </c>
      <c r="C134" s="13" t="n">
        <f aca="false">IF((B134-(P134/2))*$C$3&gt;0,(B134-(P134/2))*$C$3,0)</f>
        <v>0</v>
      </c>
      <c r="D134" s="13" t="n">
        <f aca="false">IF(D133&gt;0,D133*(1+$C$7),IF(A134=$C$6,$C$5,0))</f>
        <v>2767.26513805992</v>
      </c>
      <c r="E134" s="13" t="n">
        <f aca="false">IF(E133&gt;0,E133*(1+$C$12),IF(A134=$C$11,$C$10,0))</f>
        <v>1179.52404898146</v>
      </c>
      <c r="F134" s="13" t="n">
        <f aca="false">IF(F133&gt;0,F133*(1+$C$17),IF(A134=$C$16,$C$15,0))</f>
        <v>777</v>
      </c>
      <c r="G134" s="13" t="n">
        <f aca="false">IF(G133&gt;0,G133*(1+$C$22),IF(A134=$C$21,$C$20,0))</f>
        <v>2222</v>
      </c>
      <c r="H134" s="13" t="n">
        <f aca="false">H133*(1+$C$26)</f>
        <v>38027.9758421734</v>
      </c>
      <c r="I134" s="13" t="n">
        <f aca="false">MIN(((C134+D134+E134+F134+G134)*$C$28*POWER((1+$C$29),A133)),($C$30*$C$28)*12*$C$34*POWER((1+$C$31),A133))</f>
        <v>0</v>
      </c>
      <c r="J134" s="18" t="n">
        <f aca="false">MAX((MAX((C134-(801*$C$34)),0))+(D134*$C$8)+(E134*$C$13)+(F134*$C$18)+(G134*$C$23)-H134-I134-O133,0)</f>
        <v>0</v>
      </c>
      <c r="K134" s="23" t="n">
        <f aca="false">IF($C$34=1,MAX(ROUNDDOWN(IF($J134&lt;=$C$192,(((($J134-$C$191)/10000)*$D$192)+$E$192)*(($J134-$C$191)/10000),IF($J134&lt;=$C$193,(((($J134-$C$192)/10000)*$D$193)+$E$193)*(($J134-$C$192)/10000)+$F$193,IF($J134&lt;=$C$194,$J134*0.42-$E$194,$J134*0.45-$E$195))),0),0),0)</f>
        <v>0</v>
      </c>
      <c r="L134" s="23" t="n">
        <f aca="false">IF($C$34=2,MAX(ROUNDDOWN(IF(($J134/2)&lt;=$C$192,((((($J134/2)-$C$191)/10000)*$D$192)+$E$192)*((($J134/2)-$C$191)/10000),IF(($J134/2)&lt;=$C$193,((((($J134/2)-$C$192)/10000)*$D$193)+$E$193)*((($J134/2)-$C$192)/10000)+$F$193,IF(($J134/2)&lt;=$C$194,($J134/2)*0.42-$E$194,($J134/2)*0.45-$E$195))),0),0),0)*$C$34</f>
        <v>0</v>
      </c>
      <c r="M134" s="13" t="n">
        <f aca="false">K134+L134</f>
        <v>0</v>
      </c>
      <c r="N134" s="13" t="n">
        <f aca="false">IF($B$34=2,IF(M134&gt;1944,M134*0.055,0),IF(M134&gt;972,M134*0.055,0))</f>
        <v>0</v>
      </c>
      <c r="O134" s="13" t="n">
        <f aca="false">M134*$C$33</f>
        <v>0</v>
      </c>
      <c r="P134" s="13" t="n">
        <f aca="false">P133*(1+$C$37)</f>
        <v>157454.046333433</v>
      </c>
      <c r="Q134" s="13" t="n">
        <f aca="false">B134+C134+D134+E134+F134+G134-H134-I134-M134-N134-O134-P134</f>
        <v>-2405377.82099383</v>
      </c>
      <c r="R134" s="13"/>
      <c r="S134" s="13"/>
      <c r="T134" s="13"/>
      <c r="U134" s="13"/>
      <c r="V134" s="13"/>
      <c r="W134" s="13"/>
      <c r="X134" s="13"/>
    </row>
    <row r="135" customFormat="false" ht="13.2" hidden="false" customHeight="false" outlineLevel="0" collapsed="false">
      <c r="A135" s="17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</row>
    <row r="136" customFormat="false" ht="13.2" hidden="false" customHeight="false" outlineLevel="0" collapsed="false">
      <c r="A136" s="17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</row>
    <row r="137" customFormat="false" ht="13.2" hidden="false" customHeight="false" outlineLevel="0" collapsed="false">
      <c r="A137" s="10" t="s">
        <v>18</v>
      </c>
      <c r="B137" s="20" t="s">
        <v>35</v>
      </c>
      <c r="C137" s="20"/>
      <c r="D137" s="21" t="s">
        <v>36</v>
      </c>
      <c r="E137" s="21"/>
      <c r="F137" s="10"/>
      <c r="G137" s="16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</row>
    <row r="138" customFormat="false" ht="13.2" hidden="false" customHeight="false" outlineLevel="0" collapsed="false">
      <c r="A138" s="17" t="n">
        <v>1</v>
      </c>
      <c r="B138" s="13" t="n">
        <f aca="false">Q42</f>
        <v>991292.02031575</v>
      </c>
      <c r="C138" s="13" t="n">
        <f aca="false">Q90</f>
        <v>997611.0724</v>
      </c>
      <c r="D138" s="13" t="n">
        <f aca="false">B138-B2</f>
        <v>-8706.97968424996</v>
      </c>
      <c r="E138" s="13" t="n">
        <f aca="false">C138-C2</f>
        <v>-2387.92760000005</v>
      </c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</row>
    <row r="139" customFormat="false" ht="13.2" hidden="false" customHeight="false" outlineLevel="0" collapsed="false">
      <c r="A139" s="17" t="n">
        <v>2</v>
      </c>
      <c r="B139" s="13" t="n">
        <f aca="false">Q43</f>
        <v>981486.988612555</v>
      </c>
      <c r="C139" s="13" t="n">
        <f aca="false">Q91</f>
        <v>993792.74310256</v>
      </c>
      <c r="D139" s="13" t="n">
        <f aca="false">B139-B138</f>
        <v>-9805.03170319519</v>
      </c>
      <c r="E139" s="13" t="n">
        <f aca="false">C139-C138</f>
        <v>-3818.32929744001</v>
      </c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</row>
    <row r="140" customFormat="false" ht="13.2" hidden="false" customHeight="false" outlineLevel="0" collapsed="false">
      <c r="A140" s="17" t="n">
        <v>3</v>
      </c>
      <c r="B140" s="13" t="n">
        <f aca="false">Q44</f>
        <v>970199.530967042</v>
      </c>
      <c r="C140" s="13" t="n">
        <f aca="false">Q92</f>
        <v>988453.481752394</v>
      </c>
      <c r="D140" s="13" t="n">
        <f aca="false">B140-B139</f>
        <v>-11287.4576455131</v>
      </c>
      <c r="E140" s="13" t="n">
        <f aca="false">C140-C139</f>
        <v>-5339.2613501664</v>
      </c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</row>
    <row r="141" customFormat="false" ht="13.2" hidden="false" customHeight="false" outlineLevel="0" collapsed="false">
      <c r="A141" s="17" t="n">
        <v>4</v>
      </c>
      <c r="B141" s="13" t="n">
        <f aca="false">Q45</f>
        <v>957366.315712082</v>
      </c>
      <c r="C141" s="13" t="n">
        <f aca="false">Q93</f>
        <v>981497.719361743</v>
      </c>
      <c r="D141" s="13" t="n">
        <f aca="false">B141-B140</f>
        <v>-12833.2152549602</v>
      </c>
      <c r="E141" s="13" t="n">
        <f aca="false">C141-C140</f>
        <v>-6955.76239065093</v>
      </c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</row>
    <row r="142" customFormat="false" ht="13.2" hidden="false" customHeight="false" outlineLevel="0" collapsed="false">
      <c r="A142" s="17" t="n">
        <v>5</v>
      </c>
      <c r="B142" s="13" t="n">
        <f aca="false">Q46</f>
        <v>942910.382967628</v>
      </c>
      <c r="C142" s="13" t="n">
        <f aca="false">Q94</f>
        <v>973345.178661298</v>
      </c>
      <c r="D142" s="13" t="n">
        <f aca="false">B142-B141</f>
        <v>-14455.9327444534</v>
      </c>
      <c r="E142" s="13" t="n">
        <f aca="false">C142-C141</f>
        <v>-8152.54070044437</v>
      </c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</row>
    <row r="143" customFormat="false" ht="13.2" hidden="false" customHeight="false" outlineLevel="0" collapsed="false">
      <c r="A143" s="17" t="n">
        <v>6</v>
      </c>
      <c r="B143" s="13" t="n">
        <f aca="false">Q47</f>
        <v>926750.845217969</v>
      </c>
      <c r="C143" s="13" t="n">
        <f aca="false">Q95</f>
        <v>963385.433869354</v>
      </c>
      <c r="D143" s="13" t="n">
        <f aca="false">B143-B142</f>
        <v>-16159.5377496587</v>
      </c>
      <c r="E143" s="13" t="n">
        <f aca="false">C143-C142</f>
        <v>-9959.7447919444</v>
      </c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</row>
    <row r="144" customFormat="false" ht="13.2" hidden="false" customHeight="false" outlineLevel="0" collapsed="false">
      <c r="A144" s="17" t="n">
        <v>7</v>
      </c>
      <c r="B144" s="13" t="n">
        <f aca="false">Q48</f>
        <v>908803.868481897</v>
      </c>
      <c r="C144" s="13" t="n">
        <f aca="false">Q96</f>
        <v>951506.6495308</v>
      </c>
      <c r="D144" s="13" t="n">
        <f aca="false">B144-B143</f>
        <v>-17946.976736072</v>
      </c>
      <c r="E144" s="13" t="n">
        <f aca="false">C144-C143</f>
        <v>-11878.7843385543</v>
      </c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</row>
    <row r="145" customFormat="false" ht="13.2" hidden="false" customHeight="false" outlineLevel="0" collapsed="false">
      <c r="A145" s="17" t="n">
        <v>8</v>
      </c>
      <c r="B145" s="13" t="n">
        <f aca="false">Q49</f>
        <v>888980.264258549</v>
      </c>
      <c r="C145" s="13" t="n">
        <f aca="false">Q97</f>
        <v>937591.716836351</v>
      </c>
      <c r="D145" s="13" t="n">
        <f aca="false">B145-B144</f>
        <v>-19823.6042233484</v>
      </c>
      <c r="E145" s="13" t="n">
        <f aca="false">C145-C144</f>
        <v>-13914.9326944487</v>
      </c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</row>
    <row r="146" customFormat="false" ht="13.2" hidden="false" customHeight="false" outlineLevel="0" collapsed="false">
      <c r="A146" s="17" t="n">
        <v>9</v>
      </c>
      <c r="B146" s="13" t="n">
        <f aca="false">Q50</f>
        <v>867187.555923157</v>
      </c>
      <c r="C146" s="13" t="n">
        <f aca="false">Q98</f>
        <v>921516.869723818</v>
      </c>
      <c r="D146" s="13" t="n">
        <f aca="false">B146-B145</f>
        <v>-21792.7083353916</v>
      </c>
      <c r="E146" s="13" t="n">
        <f aca="false">C146-C145</f>
        <v>-16074.8471125331</v>
      </c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</row>
    <row r="147" customFormat="false" ht="13.2" hidden="false" customHeight="false" outlineLevel="0" collapsed="false">
      <c r="A147" s="17" t="n">
        <v>10</v>
      </c>
      <c r="B147" s="13" t="n">
        <f aca="false">Q51</f>
        <v>843328.704686468</v>
      </c>
      <c r="C147" s="13" t="n">
        <f aca="false">Q99</f>
        <v>904663.275711155</v>
      </c>
      <c r="D147" s="13" t="n">
        <f aca="false">B147-B146</f>
        <v>-23858.851236689</v>
      </c>
      <c r="E147" s="13" t="n">
        <f aca="false">C147-C146</f>
        <v>-16853.5940126629</v>
      </c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</row>
    <row r="148" customFormat="false" ht="13.2" hidden="false" customHeight="false" outlineLevel="0" collapsed="false">
      <c r="A148" s="17" t="n">
        <v>11</v>
      </c>
      <c r="B148" s="13" t="n">
        <f aca="false">Q52</f>
        <v>819522.672558616</v>
      </c>
      <c r="C148" s="13" t="n">
        <f aca="false">Q100</f>
        <v>885431.972380253</v>
      </c>
      <c r="D148" s="13" t="n">
        <f aca="false">B148-B147</f>
        <v>-23806.0321278526</v>
      </c>
      <c r="E148" s="13" t="n">
        <f aca="false">C148-C147</f>
        <v>-19231.3033309021</v>
      </c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</row>
    <row r="149" customFormat="false" ht="13.2" hidden="false" customHeight="false" outlineLevel="0" collapsed="false">
      <c r="A149" s="17" t="n">
        <v>12</v>
      </c>
      <c r="B149" s="13" t="n">
        <f aca="false">Q53</f>
        <v>793572.622878838</v>
      </c>
      <c r="C149" s="13" t="n">
        <f aca="false">Q101</f>
        <v>863677.992892399</v>
      </c>
      <c r="D149" s="13" t="n">
        <f aca="false">B149-B148</f>
        <v>-25950.0496797776</v>
      </c>
      <c r="E149" s="13" t="n">
        <f aca="false">C149-C148</f>
        <v>-21753.9794878537</v>
      </c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</row>
    <row r="150" customFormat="false" ht="13.2" hidden="false" customHeight="false" outlineLevel="0" collapsed="false">
      <c r="A150" s="17" t="n">
        <v>13</v>
      </c>
      <c r="B150" s="13" t="n">
        <f aca="false">Q54</f>
        <v>765336.497774435</v>
      </c>
      <c r="C150" s="13" t="n">
        <f aca="false">Q102</f>
        <v>839248.057355311</v>
      </c>
      <c r="D150" s="13" t="n">
        <f aca="false">B150-B149</f>
        <v>-28236.1251044036</v>
      </c>
      <c r="E150" s="13" t="n">
        <f aca="false">C150-C149</f>
        <v>-24429.9355370881</v>
      </c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</row>
    <row r="151" customFormat="false" ht="13.2" hidden="false" customHeight="false" outlineLevel="0" collapsed="false">
      <c r="A151" s="17" t="n">
        <v>14</v>
      </c>
      <c r="B151" s="13" t="n">
        <f aca="false">Q55</f>
        <v>734701.022912826</v>
      </c>
      <c r="C151" s="13" t="n">
        <f aca="false">Q103</f>
        <v>811977.978184992</v>
      </c>
      <c r="D151" s="13" t="n">
        <f aca="false">B151-B150</f>
        <v>-30635.4748616085</v>
      </c>
      <c r="E151" s="13" t="n">
        <f aca="false">C151-C150</f>
        <v>-27270.0791703193</v>
      </c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</row>
    <row r="152" customFormat="false" ht="13.2" hidden="false" customHeight="false" outlineLevel="0" collapsed="false">
      <c r="A152" s="17" t="n">
        <v>15</v>
      </c>
      <c r="B152" s="13" t="n">
        <f aca="false">Q56</f>
        <v>701546.36823027</v>
      </c>
      <c r="C152" s="13" t="n">
        <f aca="false">Q104</f>
        <v>781694.165575438</v>
      </c>
      <c r="D152" s="13" t="n">
        <f aca="false">B152-B151</f>
        <v>-33154.6546825566</v>
      </c>
      <c r="E152" s="13" t="n">
        <f aca="false">C152-C151</f>
        <v>-30283.8126095536</v>
      </c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</row>
    <row r="153" customFormat="false" ht="13.2" hidden="false" customHeight="false" outlineLevel="0" collapsed="false">
      <c r="A153" s="17" t="n">
        <v>16</v>
      </c>
      <c r="B153" s="13" t="n">
        <f aca="false">Q57</f>
        <v>665744.743770528</v>
      </c>
      <c r="C153" s="13" t="n">
        <f aca="false">Q105</f>
        <v>748210.974924514</v>
      </c>
      <c r="D153" s="13" t="n">
        <f aca="false">B153-B152</f>
        <v>-35801.6244597413</v>
      </c>
      <c r="E153" s="13" t="n">
        <f aca="false">C153-C152</f>
        <v>-33483.1906509246</v>
      </c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</row>
    <row r="154" customFormat="false" ht="13.2" hidden="false" customHeight="false" outlineLevel="0" collapsed="false">
      <c r="A154" s="17" t="n">
        <v>17</v>
      </c>
      <c r="B154" s="13" t="n">
        <f aca="false">Q58</f>
        <v>627163.518330917</v>
      </c>
      <c r="C154" s="13" t="n">
        <f aca="false">Q106</f>
        <v>711330.041393874</v>
      </c>
      <c r="D154" s="13" t="n">
        <f aca="false">B154-B153</f>
        <v>-38581.2254396109</v>
      </c>
      <c r="E154" s="13" t="n">
        <f aca="false">C154-C153</f>
        <v>-36880.9335306393</v>
      </c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</row>
    <row r="155" customFormat="false" ht="13.2" hidden="false" customHeight="false" outlineLevel="0" collapsed="false">
      <c r="A155" s="17" t="n">
        <v>18</v>
      </c>
      <c r="B155" s="13" t="n">
        <f aca="false">Q59</f>
        <v>585660.463476286</v>
      </c>
      <c r="C155" s="13" t="n">
        <f aca="false">Q107</f>
        <v>670839.579617864</v>
      </c>
      <c r="D155" s="13" t="n">
        <f aca="false">B155-B154</f>
        <v>-41503.0548546315</v>
      </c>
      <c r="E155" s="13" t="n">
        <f aca="false">C155-C154</f>
        <v>-40490.4617760103</v>
      </c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</row>
    <row r="156" customFormat="false" ht="13.2" hidden="false" customHeight="false" outlineLevel="0" collapsed="false">
      <c r="A156" s="17" t="n">
        <v>19</v>
      </c>
      <c r="B156" s="13" t="n">
        <f aca="false">Q60</f>
        <v>541084.519665111</v>
      </c>
      <c r="C156" s="13" t="n">
        <f aca="false">Q108</f>
        <v>626512.591790889</v>
      </c>
      <c r="D156" s="13" t="n">
        <f aca="false">B156-B155</f>
        <v>-44575.9438111752</v>
      </c>
      <c r="E156" s="13" t="n">
        <f aca="false">C156-C155</f>
        <v>-44326.9878269751</v>
      </c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</row>
    <row r="157" customFormat="false" ht="13.2" hidden="false" customHeight="false" outlineLevel="0" collapsed="false">
      <c r="A157" s="17" t="n">
        <v>20</v>
      </c>
      <c r="B157" s="13" t="n">
        <f aca="false">Q61</f>
        <v>493276.601559282</v>
      </c>
      <c r="C157" s="13" t="n">
        <f aca="false">Q109</f>
        <v>578104.990432496</v>
      </c>
      <c r="D157" s="13" t="n">
        <f aca="false">B157-B156</f>
        <v>-47807.9181058283</v>
      </c>
      <c r="E157" s="13" t="n">
        <f aca="false">C157-C156</f>
        <v>-48407.6013583926</v>
      </c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</row>
    <row r="158" customFormat="false" ht="13.2" hidden="false" customHeight="false" outlineLevel="0" collapsed="false">
      <c r="A158" s="17" t="n">
        <v>21</v>
      </c>
      <c r="B158" s="13" t="n">
        <f aca="false">Q62</f>
        <v>442119.918787265</v>
      </c>
      <c r="C158" s="13" t="n">
        <f aca="false">Q110</f>
        <v>525354.686798954</v>
      </c>
      <c r="D158" s="13" t="n">
        <f aca="false">B158-B157</f>
        <v>-51156.6827720173</v>
      </c>
      <c r="E158" s="13" t="n">
        <f aca="false">C158-C157</f>
        <v>-52750.3036335427</v>
      </c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</row>
    <row r="159" customFormat="false" ht="13.2" hidden="false" customHeight="false" outlineLevel="0" collapsed="false">
      <c r="A159" s="17" t="n">
        <v>22</v>
      </c>
      <c r="B159" s="13" t="n">
        <f aca="false">Q63</f>
        <v>390458.783853981</v>
      </c>
      <c r="C159" s="13" t="n">
        <f aca="false">Q111</f>
        <v>468017.862562575</v>
      </c>
      <c r="D159" s="13" t="n">
        <f aca="false">B159-B158</f>
        <v>-51661.1349332837</v>
      </c>
      <c r="E159" s="13" t="n">
        <f aca="false">C159-C158</f>
        <v>-57336.8242363784</v>
      </c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</row>
    <row r="160" customFormat="false" ht="13.2" hidden="false" customHeight="false" outlineLevel="0" collapsed="false">
      <c r="A160" s="17" t="n">
        <v>23</v>
      </c>
      <c r="B160" s="13" t="n">
        <f aca="false">Q64</f>
        <v>335251.762869813</v>
      </c>
      <c r="C160" s="13" t="n">
        <f aca="false">Q112</f>
        <v>405595.115431396</v>
      </c>
      <c r="D160" s="13" t="n">
        <f aca="false">B160-B159</f>
        <v>-55207.0209841688</v>
      </c>
      <c r="E160" s="13" t="n">
        <f aca="false">C160-C159</f>
        <v>-62422.7471311797</v>
      </c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</row>
    <row r="161" customFormat="false" ht="13.2" hidden="false" customHeight="false" outlineLevel="0" collapsed="false">
      <c r="A161" s="17" t="n">
        <v>24</v>
      </c>
      <c r="B161" s="13" t="n">
        <f aca="false">Q65</f>
        <v>276105.677036209</v>
      </c>
      <c r="C161" s="13" t="n">
        <f aca="false">Q113</f>
        <v>337292.368836113</v>
      </c>
      <c r="D161" s="13" t="n">
        <f aca="false">B161-B160</f>
        <v>-59146.085833604</v>
      </c>
      <c r="E161" s="13" t="n">
        <f aca="false">C161-C160</f>
        <v>-68302.746595283</v>
      </c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</row>
    <row r="162" customFormat="false" ht="13.2" hidden="false" customHeight="false" outlineLevel="0" collapsed="false">
      <c r="A162" s="17" t="n">
        <v>25</v>
      </c>
      <c r="B162" s="13" t="n">
        <f aca="false">Q66</f>
        <v>212460.600277812</v>
      </c>
      <c r="C162" s="13" t="n">
        <f aca="false">Q114</f>
        <v>262551.613920819</v>
      </c>
      <c r="D162" s="13" t="n">
        <f aca="false">B162-B161</f>
        <v>-63645.076758397</v>
      </c>
      <c r="E162" s="13" t="n">
        <f aca="false">C162-C161</f>
        <v>-74740.7549152934</v>
      </c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</row>
    <row r="163" customFormat="false" ht="13.2" hidden="false" customHeight="false" outlineLevel="0" collapsed="false">
      <c r="A163" s="17" t="n">
        <v>26</v>
      </c>
      <c r="B163" s="13" t="n">
        <f aca="false">Q67</f>
        <v>143844.954777559</v>
      </c>
      <c r="C163" s="13" t="n">
        <f aca="false">Q115</f>
        <v>180957.20409115</v>
      </c>
      <c r="D163" s="13" t="n">
        <f aca="false">B163-B162</f>
        <v>-68615.6455002529</v>
      </c>
      <c r="E163" s="13" t="n">
        <f aca="false">C163-C162</f>
        <v>-81594.4098296687</v>
      </c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</row>
    <row r="164" customFormat="false" ht="13.2" hidden="false" customHeight="false" outlineLevel="0" collapsed="false">
      <c r="A164" s="17" t="n">
        <v>27</v>
      </c>
      <c r="B164" s="13" t="n">
        <f aca="false">Q68</f>
        <v>69999.4115490871</v>
      </c>
      <c r="C164" s="13" t="n">
        <f aca="false">Q116</f>
        <v>92069.9813395774</v>
      </c>
      <c r="D164" s="13" t="n">
        <f aca="false">B164-B163</f>
        <v>-73845.5432284715</v>
      </c>
      <c r="E164" s="13" t="n">
        <f aca="false">C164-C163</f>
        <v>-88887.222751573</v>
      </c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</row>
    <row r="165" customFormat="false" ht="13.2" hidden="false" customHeight="false" outlineLevel="0" collapsed="false">
      <c r="A165" s="17" t="n">
        <v>28</v>
      </c>
      <c r="B165" s="13" t="n">
        <f aca="false">Q69</f>
        <v>-9346.10595841987</v>
      </c>
      <c r="C165" s="13" t="n">
        <f aca="false">Q117</f>
        <v>-4573.97024880687</v>
      </c>
      <c r="D165" s="13" t="n">
        <f aca="false">B165-B164</f>
        <v>-79345.517507507</v>
      </c>
      <c r="E165" s="13" t="n">
        <f aca="false">C165-C164</f>
        <v>-96643.9515883843</v>
      </c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</row>
    <row r="166" customFormat="false" ht="13.2" hidden="false" customHeight="false" outlineLevel="0" collapsed="false">
      <c r="A166" s="17" t="n">
        <v>29</v>
      </c>
      <c r="B166" s="13" t="n">
        <f aca="false">Q70</f>
        <v>-92401.1858500516</v>
      </c>
      <c r="C166" s="13" t="n">
        <f aca="false">Q118</f>
        <v>-107245.686544646</v>
      </c>
      <c r="D166" s="13" t="n">
        <f aca="false">B166-B165</f>
        <v>-83055.0798916317</v>
      </c>
      <c r="E166" s="13" t="n">
        <f aca="false">C166-C165</f>
        <v>-102671.716295839</v>
      </c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</row>
    <row r="167" customFormat="false" ht="13.2" hidden="false" customHeight="false" outlineLevel="0" collapsed="false">
      <c r="A167" s="17" t="n">
        <v>30</v>
      </c>
      <c r="B167" s="13" t="n">
        <f aca="false">Q71</f>
        <v>-177927.215797246</v>
      </c>
      <c r="C167" s="13" t="n">
        <f aca="false">Q119</f>
        <v>-213953.84422739</v>
      </c>
      <c r="D167" s="13" t="n">
        <f aca="false">B167-B166</f>
        <v>-85526.0299471943</v>
      </c>
      <c r="E167" s="13" t="n">
        <f aca="false">C167-C166</f>
        <v>-106708.157682744</v>
      </c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</row>
    <row r="168" customFormat="false" ht="13.2" hidden="false" customHeight="false" outlineLevel="0" collapsed="false">
      <c r="A168" s="17" t="n">
        <v>31</v>
      </c>
      <c r="B168" s="13" t="n">
        <f aca="false">Q72</f>
        <v>-265997.284606154</v>
      </c>
      <c r="C168" s="13" t="n">
        <f aca="false">Q120</f>
        <v>-324853.16778854</v>
      </c>
      <c r="D168" s="13" t="n">
        <f aca="false">B168-B167</f>
        <v>-88070.0688089076</v>
      </c>
      <c r="E168" s="13" t="n">
        <f aca="false">C168-C167</f>
        <v>-110899.32356115</v>
      </c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</row>
    <row r="169" customFormat="false" ht="13.2" hidden="false" customHeight="false" outlineLevel="0" collapsed="false">
      <c r="A169" s="17" t="n">
        <v>32</v>
      </c>
      <c r="B169" s="13" t="n">
        <f aca="false">Q73</f>
        <v>-356686.779425436</v>
      </c>
      <c r="C169" s="13" t="n">
        <f aca="false">Q121</f>
        <v>-440104.452282584</v>
      </c>
      <c r="D169" s="13" t="n">
        <f aca="false">B169-B168</f>
        <v>-90689.4948192822</v>
      </c>
      <c r="E169" s="13" t="n">
        <f aca="false">C169-C168</f>
        <v>-115251.284494044</v>
      </c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</row>
    <row r="170" customFormat="false" ht="13.2" hidden="false" customHeight="false" outlineLevel="0" collapsed="false">
      <c r="A170" s="17" t="n">
        <v>33</v>
      </c>
      <c r="B170" s="13" t="n">
        <f aca="false">Q74</f>
        <v>-450073.464077338</v>
      </c>
      <c r="C170" s="13" t="n">
        <f aca="false">Q122</f>
        <v>-558763.808470757</v>
      </c>
      <c r="D170" s="13" t="n">
        <f aca="false">B170-B169</f>
        <v>-93386.684651902</v>
      </c>
      <c r="E170" s="13" t="n">
        <f aca="false">C170-C169</f>
        <v>-118659.356188173</v>
      </c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</row>
    <row r="171" customFormat="false" ht="13.2" hidden="false" customHeight="false" outlineLevel="0" collapsed="false">
      <c r="A171" s="17" t="n">
        <v>34</v>
      </c>
      <c r="B171" s="13" t="n">
        <f aca="false">Q75</f>
        <v>-546237.560284079</v>
      </c>
      <c r="C171" s="13" t="n">
        <f aca="false">Q123</f>
        <v>-682110.363178107</v>
      </c>
      <c r="D171" s="13" t="n">
        <f aca="false">B171-B170</f>
        <v>-96164.0962067409</v>
      </c>
      <c r="E171" s="13" t="n">
        <f aca="false">C171-C170</f>
        <v>-123346.55470735</v>
      </c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</row>
    <row r="172" customFormat="false" ht="13.2" hidden="false" customHeight="false" outlineLevel="0" collapsed="false">
      <c r="A172" s="17" t="n">
        <v>35</v>
      </c>
      <c r="B172" s="13" t="n">
        <f aca="false">Q76</f>
        <v>-645261.831904106</v>
      </c>
      <c r="C172" s="13" t="n">
        <f aca="false">Q124</f>
        <v>-810324.607527993</v>
      </c>
      <c r="D172" s="13" t="n">
        <f aca="false">B172-B171</f>
        <v>-99024.2716200277</v>
      </c>
      <c r="E172" s="13" t="n">
        <f aca="false">C172-C171</f>
        <v>-128214.244349885</v>
      </c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</row>
    <row r="173" customFormat="false" ht="13.2" hidden="false" customHeight="false" outlineLevel="0" collapsed="false">
      <c r="A173" s="17" t="n">
        <v>36</v>
      </c>
      <c r="B173" s="13" t="n">
        <f aca="false">Q77</f>
        <v>-747231.672297527</v>
      </c>
      <c r="C173" s="13" t="n">
        <f aca="false">Q125</f>
        <v>-943594.14669871</v>
      </c>
      <c r="D173" s="13" t="n">
        <f aca="false">B173-B172</f>
        <v>-101969.840393421</v>
      </c>
      <c r="E173" s="13" t="n">
        <f aca="false">C173-C172</f>
        <v>-133269.539170717</v>
      </c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</row>
    <row r="174" customFormat="false" ht="13.2" hidden="false" customHeight="false" outlineLevel="0" collapsed="false">
      <c r="A174" s="17" t="n">
        <v>37</v>
      </c>
      <c r="B174" s="13" t="n">
        <f aca="false">Q78</f>
        <v>-852235.194944988</v>
      </c>
      <c r="C174" s="13" t="n">
        <f aca="false">Q126</f>
        <v>-1082113.98863323</v>
      </c>
      <c r="D174" s="13" t="n">
        <f aca="false">B174-B173</f>
        <v>-105003.522647461</v>
      </c>
      <c r="E174" s="13" t="n">
        <f aca="false">C174-C173</f>
        <v>-138519.841934525</v>
      </c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</row>
    <row r="175" customFormat="false" ht="13.2" hidden="false" customHeight="false" outlineLevel="0" collapsed="false">
      <c r="A175" s="17" t="n">
        <v>38</v>
      </c>
      <c r="B175" s="13" t="n">
        <f aca="false">Q79</f>
        <v>-960363.327449465</v>
      </c>
      <c r="C175" s="13" t="n">
        <f aca="false">Q127</f>
        <v>-1226086.84483906</v>
      </c>
      <c r="D175" s="13" t="n">
        <f aca="false">B175-B174</f>
        <v>-108128.132504477</v>
      </c>
      <c r="E175" s="13" t="n">
        <f aca="false">C175-C174</f>
        <v>-143972.856205828</v>
      </c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</row>
    <row r="176" customFormat="false" ht="13.2" hidden="false" customHeight="false" outlineLevel="0" collapsed="false">
      <c r="A176" s="17" t="n">
        <v>39</v>
      </c>
      <c r="B176" s="13" t="n">
        <f aca="false">Q80</f>
        <v>-1071709.90905582</v>
      </c>
      <c r="C176" s="13" t="n">
        <f aca="false">Q128</f>
        <v>-1375723.44380057</v>
      </c>
      <c r="D176" s="13" t="n">
        <f aca="false">B176-B175</f>
        <v>-111346.581606352</v>
      </c>
      <c r="E176" s="13" t="n">
        <f aca="false">C176-C175</f>
        <v>-149636.598961507</v>
      </c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</row>
    <row r="177" customFormat="false" ht="13.2" hidden="false" customHeight="false" outlineLevel="0" collapsed="false">
      <c r="A177" s="17" t="n">
        <v>40</v>
      </c>
      <c r="B177" s="13" t="n">
        <f aca="false">Q81</f>
        <v>-1186371.7918286</v>
      </c>
      <c r="C177" s="13" t="n">
        <f aca="false">Q129</f>
        <v>-1531242.85754955</v>
      </c>
      <c r="D177" s="13" t="n">
        <f aca="false">B177-B176</f>
        <v>-114661.882772781</v>
      </c>
      <c r="E177" s="13" t="n">
        <f aca="false">C177-C176</f>
        <v>-155519.413748984</v>
      </c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</row>
    <row r="178" customFormat="false" ht="13.2" hidden="false" customHeight="false" outlineLevel="0" collapsed="false">
      <c r="A178" s="17" t="n">
        <v>41</v>
      </c>
      <c r="B178" s="13" t="n">
        <f aca="false">Q82</f>
        <v>-1304448.9456345</v>
      </c>
      <c r="C178" s="13" t="n">
        <f aca="false">Q130</f>
        <v>-1692872.84196392</v>
      </c>
      <c r="D178" s="13" t="n">
        <f aca="false">B178-B177</f>
        <v>-118077.153805901</v>
      </c>
      <c r="E178" s="13" t="n">
        <f aca="false">C178-C177</f>
        <v>-161629.984414368</v>
      </c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</row>
    <row r="179" customFormat="false" ht="13.2" hidden="false" customHeight="false" outlineLevel="0" collapsed="false">
      <c r="A179" s="17" t="n">
        <v>42</v>
      </c>
      <c r="B179" s="13" t="n">
        <f aca="false">Q83</f>
        <v>-1426044.56708192</v>
      </c>
      <c r="C179" s="13" t="n">
        <f aca="false">Q131</f>
        <v>-1860850.19138992</v>
      </c>
      <c r="D179" s="13" t="n">
        <f aca="false">B179-B178</f>
        <v>-121595.621447417</v>
      </c>
      <c r="E179" s="13" t="n">
        <f aca="false">C179-C178</f>
        <v>-167977.349425999</v>
      </c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</row>
    <row r="180" customFormat="false" ht="13.2" hidden="false" customHeight="false" outlineLevel="0" collapsed="false">
      <c r="A180" s="17" t="n">
        <v>43</v>
      </c>
      <c r="B180" s="13" t="n">
        <f aca="false">Q84</f>
        <v>-1551265.19257655</v>
      </c>
      <c r="C180" s="13" t="n">
        <f aca="false">Q132</f>
        <v>-2035421.10820988</v>
      </c>
      <c r="D180" s="13" t="n">
        <f aca="false">B180-B179</f>
        <v>-125220.625494632</v>
      </c>
      <c r="E180" s="13" t="n">
        <f aca="false">C180-C179</f>
        <v>-174570.916819963</v>
      </c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</row>
    <row r="181" customFormat="false" ht="13.2" hidden="false" customHeight="false" outlineLevel="0" collapsed="false">
      <c r="A181" s="17" t="n">
        <v>44</v>
      </c>
      <c r="B181" s="13" t="n">
        <f aca="false">Q85</f>
        <v>-1680220.81565859</v>
      </c>
      <c r="C181" s="13" t="n">
        <f aca="false">Q133</f>
        <v>-2216841.58800527</v>
      </c>
      <c r="D181" s="13" t="n">
        <f aca="false">B181-B180</f>
        <v>-128955.623082038</v>
      </c>
      <c r="E181" s="13" t="n">
        <f aca="false">C181-C180</f>
        <v>-181420.479795383</v>
      </c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</row>
    <row r="182" customFormat="false" ht="13.2" hidden="false" customHeight="false" outlineLevel="0" collapsed="false">
      <c r="A182" s="17" t="n">
        <v>45</v>
      </c>
      <c r="B182" s="13" t="n">
        <f aca="false">Q86</f>
        <v>-1813025.00879402</v>
      </c>
      <c r="C182" s="13" t="n">
        <f aca="false">Q134</f>
        <v>-2405377.82099383</v>
      </c>
      <c r="D182" s="13" t="n">
        <f aca="false">B182-B181</f>
        <v>-132804.193135438</v>
      </c>
      <c r="E182" s="13" t="n">
        <f aca="false">C182-C181</f>
        <v>-188536.232988565</v>
      </c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</row>
    <row r="188" customFormat="false" ht="12.8" hidden="false" customHeight="false" outlineLevel="0" collapsed="false">
      <c r="B188" s="1"/>
    </row>
    <row r="190" customFormat="false" ht="12.8" hidden="false" customHeight="false" outlineLevel="0" collapsed="false">
      <c r="B190" s="2" t="s">
        <v>37</v>
      </c>
      <c r="C190" s="24" t="s">
        <v>38</v>
      </c>
      <c r="D190" s="24" t="s">
        <v>39</v>
      </c>
      <c r="E190" s="24" t="s">
        <v>40</v>
      </c>
      <c r="F190" s="24" t="s">
        <v>41</v>
      </c>
    </row>
    <row r="191" customFormat="false" ht="12.8" hidden="false" customHeight="false" outlineLevel="0" collapsed="false">
      <c r="B191" s="2" t="s">
        <v>42</v>
      </c>
      <c r="C191" s="25" t="n">
        <v>9408</v>
      </c>
      <c r="D191" s="26"/>
      <c r="E191" s="26"/>
    </row>
    <row r="192" customFormat="false" ht="12.8" hidden="false" customHeight="false" outlineLevel="0" collapsed="false">
      <c r="B192" s="2" t="s">
        <v>43</v>
      </c>
      <c r="C192" s="25" t="n">
        <v>14532</v>
      </c>
      <c r="D192" s="26" t="n">
        <v>972.87</v>
      </c>
      <c r="E192" s="26" t="n">
        <v>1400</v>
      </c>
    </row>
    <row r="193" customFormat="false" ht="12.8" hidden="false" customHeight="false" outlineLevel="0" collapsed="false">
      <c r="B193" s="2" t="s">
        <v>44</v>
      </c>
      <c r="C193" s="25" t="n">
        <v>57051</v>
      </c>
      <c r="D193" s="26" t="n">
        <v>212.02</v>
      </c>
      <c r="E193" s="26" t="n">
        <v>2397</v>
      </c>
      <c r="F193" s="26" t="n">
        <v>972.79</v>
      </c>
    </row>
    <row r="194" customFormat="false" ht="12.8" hidden="false" customHeight="false" outlineLevel="0" collapsed="false">
      <c r="B194" s="2" t="s">
        <v>45</v>
      </c>
      <c r="C194" s="25" t="n">
        <v>270500</v>
      </c>
      <c r="D194" s="26"/>
      <c r="E194" s="26" t="n">
        <v>8963.74</v>
      </c>
    </row>
    <row r="195" customFormat="false" ht="12.8" hidden="false" customHeight="false" outlineLevel="0" collapsed="false">
      <c r="B195" s="2" t="s">
        <v>46</v>
      </c>
      <c r="C195" s="25"/>
      <c r="D195" s="26"/>
      <c r="E195" s="26" t="n">
        <v>17078.74</v>
      </c>
    </row>
    <row r="197" customFormat="false" ht="12.8" hidden="false" customHeight="false" outlineLevel="0" collapsed="false"/>
  </sheetData>
  <mergeCells count="2">
    <mergeCell ref="B137:C137"/>
    <mergeCell ref="D137:E137"/>
  </mergeCells>
  <printOptions headings="false" gridLines="false" gridLinesSet="true" horizontalCentered="false" verticalCentered="false"/>
  <pageMargins left="0.747916666666667" right="0.747916666666667" top="0.590277777777778" bottom="0.590277777777778" header="0.511811023622047" footer="0.511811023622047"/>
  <pageSetup paperSize="9" scale="100" fitToWidth="1" fitToHeight="8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X19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43359375" defaultRowHeight="13.2" zeroHeight="false" outlineLevelRow="0" outlineLevelCol="0"/>
  <cols>
    <col collapsed="false" customWidth="true" hidden="false" outlineLevel="0" max="1" min="1" style="1" width="32.53"/>
    <col collapsed="false" customWidth="true" hidden="false" outlineLevel="0" max="2" min="2" style="2" width="12.69"/>
    <col collapsed="false" customWidth="true" hidden="false" outlineLevel="0" max="3" min="3" style="1" width="12.69"/>
    <col collapsed="false" customWidth="true" hidden="false" outlineLevel="0" max="18" min="18" style="1" width="12.42"/>
  </cols>
  <sheetData>
    <row r="1" customFormat="false" ht="13.2" hidden="false" customHeight="false" outlineLevel="0" collapsed="false">
      <c r="B1" s="3" t="s">
        <v>0</v>
      </c>
      <c r="C1" s="3" t="s">
        <v>1</v>
      </c>
    </row>
    <row r="2" customFormat="false" ht="14.65" hidden="false" customHeight="false" outlineLevel="0" collapsed="false">
      <c r="A2" s="1" t="s">
        <v>2</v>
      </c>
      <c r="B2" s="4" t="n">
        <v>999999</v>
      </c>
      <c r="C2" s="4" t="n">
        <v>999999</v>
      </c>
    </row>
    <row r="3" customFormat="false" ht="14.65" hidden="false" customHeight="false" outlineLevel="0" collapsed="false">
      <c r="A3" s="1" t="s">
        <v>3</v>
      </c>
      <c r="B3" s="5" t="n">
        <v>0.0555</v>
      </c>
      <c r="C3" s="5" t="n">
        <v>0.0444</v>
      </c>
    </row>
    <row r="4" customFormat="false" ht="4.5" hidden="false" customHeight="true" outlineLevel="0" collapsed="false">
      <c r="B4" s="6"/>
      <c r="C4" s="6"/>
    </row>
    <row r="5" customFormat="false" ht="14.65" hidden="false" customHeight="false" outlineLevel="0" collapsed="false">
      <c r="A5" s="1" t="s">
        <v>4</v>
      </c>
      <c r="B5" s="4" t="n">
        <v>3333</v>
      </c>
      <c r="C5" s="4" t="n">
        <v>2222</v>
      </c>
    </row>
    <row r="6" customFormat="false" ht="14.65" hidden="false" customHeight="false" outlineLevel="0" collapsed="false">
      <c r="A6" s="1" t="s">
        <v>5</v>
      </c>
      <c r="B6" s="7" t="n">
        <v>11</v>
      </c>
      <c r="C6" s="7" t="n">
        <v>1</v>
      </c>
    </row>
    <row r="7" customFormat="false" ht="14.65" hidden="false" customHeight="false" outlineLevel="0" collapsed="false">
      <c r="A7" s="1" t="s">
        <v>6</v>
      </c>
      <c r="B7" s="5" t="n">
        <v>0.01</v>
      </c>
      <c r="C7" s="5" t="n">
        <v>0.005</v>
      </c>
    </row>
    <row r="8" customFormat="false" ht="14.65" hidden="false" customHeight="false" outlineLevel="0" collapsed="false">
      <c r="A8" s="1" t="s">
        <v>7</v>
      </c>
      <c r="B8" s="5" t="n">
        <v>1</v>
      </c>
      <c r="C8" s="5" t="n">
        <v>1</v>
      </c>
    </row>
    <row r="9" customFormat="false" ht="4.5" hidden="false" customHeight="true" outlineLevel="0" collapsed="false">
      <c r="B9" s="6"/>
      <c r="C9" s="6"/>
    </row>
    <row r="10" customFormat="false" ht="14.65" hidden="false" customHeight="false" outlineLevel="0" collapsed="false">
      <c r="A10" s="1" t="s">
        <v>8</v>
      </c>
      <c r="B10" s="4" t="n">
        <v>4444</v>
      </c>
      <c r="C10" s="4" t="n">
        <v>1111</v>
      </c>
    </row>
    <row r="11" customFormat="false" ht="14.65" hidden="false" customHeight="false" outlineLevel="0" collapsed="false">
      <c r="A11" s="1" t="s">
        <v>5</v>
      </c>
      <c r="B11" s="7" t="n">
        <v>22</v>
      </c>
      <c r="C11" s="7" t="n">
        <v>33</v>
      </c>
    </row>
    <row r="12" customFormat="false" ht="14.65" hidden="false" customHeight="false" outlineLevel="0" collapsed="false">
      <c r="A12" s="1" t="s">
        <v>6</v>
      </c>
      <c r="B12" s="5" t="n">
        <v>0.01</v>
      </c>
      <c r="C12" s="5" t="n">
        <v>0.005</v>
      </c>
    </row>
    <row r="13" customFormat="false" ht="14.65" hidden="false" customHeight="false" outlineLevel="0" collapsed="false">
      <c r="A13" s="1" t="s">
        <v>7</v>
      </c>
      <c r="B13" s="5" t="n">
        <v>1</v>
      </c>
      <c r="C13" s="5" t="n">
        <v>1</v>
      </c>
    </row>
    <row r="14" customFormat="false" ht="4.5" hidden="false" customHeight="true" outlineLevel="0" collapsed="false">
      <c r="B14" s="6"/>
      <c r="C14" s="6"/>
    </row>
    <row r="15" customFormat="false" ht="14.65" hidden="false" customHeight="false" outlineLevel="0" collapsed="false">
      <c r="A15" s="1" t="s">
        <v>9</v>
      </c>
      <c r="B15" s="8" t="n">
        <v>1111</v>
      </c>
      <c r="C15" s="8" t="n">
        <v>777</v>
      </c>
    </row>
    <row r="16" customFormat="false" ht="14.65" hidden="false" customHeight="false" outlineLevel="0" collapsed="false">
      <c r="A16" s="1" t="s">
        <v>5</v>
      </c>
      <c r="B16" s="7" t="n">
        <v>22</v>
      </c>
      <c r="C16" s="7" t="n">
        <v>5</v>
      </c>
    </row>
    <row r="17" customFormat="false" ht="14.65" hidden="false" customHeight="false" outlineLevel="0" collapsed="false">
      <c r="A17" s="9" t="s">
        <v>6</v>
      </c>
      <c r="B17" s="5" t="n">
        <v>0</v>
      </c>
      <c r="C17" s="5" t="n">
        <v>0</v>
      </c>
    </row>
    <row r="18" customFormat="false" ht="14.65" hidden="false" customHeight="false" outlineLevel="0" collapsed="false">
      <c r="A18" s="9" t="s">
        <v>7</v>
      </c>
      <c r="B18" s="5" t="n">
        <v>1</v>
      </c>
      <c r="C18" s="5" t="n">
        <v>0.91</v>
      </c>
    </row>
    <row r="19" customFormat="false" ht="4.5" hidden="false" customHeight="true" outlineLevel="0" collapsed="false">
      <c r="B19" s="6"/>
      <c r="C19" s="6"/>
    </row>
    <row r="20" customFormat="false" ht="14.65" hidden="false" customHeight="false" outlineLevel="0" collapsed="false">
      <c r="A20" s="1" t="s">
        <v>10</v>
      </c>
      <c r="B20" s="8" t="n">
        <v>999</v>
      </c>
      <c r="C20" s="8" t="n">
        <v>2222</v>
      </c>
    </row>
    <row r="21" customFormat="false" ht="14.65" hidden="false" customHeight="false" outlineLevel="0" collapsed="false">
      <c r="A21" s="1" t="s">
        <v>5</v>
      </c>
      <c r="B21" s="7" t="n">
        <v>11</v>
      </c>
      <c r="C21" s="7" t="n">
        <v>10</v>
      </c>
    </row>
    <row r="22" customFormat="false" ht="14.65" hidden="false" customHeight="false" outlineLevel="0" collapsed="false">
      <c r="A22" s="9" t="s">
        <v>6</v>
      </c>
      <c r="B22" s="5" t="n">
        <v>0</v>
      </c>
      <c r="C22" s="5" t="n">
        <v>0</v>
      </c>
    </row>
    <row r="23" customFormat="false" ht="14.65" hidden="false" customHeight="false" outlineLevel="0" collapsed="false">
      <c r="A23" s="9" t="s">
        <v>7</v>
      </c>
      <c r="B23" s="5" t="n">
        <v>1</v>
      </c>
      <c r="C23" s="5" t="n">
        <v>0.91</v>
      </c>
    </row>
    <row r="24" customFormat="false" ht="4.5" hidden="false" customHeight="true" outlineLevel="0" collapsed="false">
      <c r="B24" s="6"/>
      <c r="C24" s="6"/>
    </row>
    <row r="25" customFormat="false" ht="14.65" hidden="false" customHeight="false" outlineLevel="0" collapsed="false">
      <c r="A25" s="1" t="s">
        <v>11</v>
      </c>
      <c r="B25" s="4" t="n">
        <v>3333</v>
      </c>
      <c r="C25" s="4" t="n">
        <v>4444</v>
      </c>
    </row>
    <row r="26" customFormat="false" ht="14.65" hidden="false" customHeight="false" outlineLevel="0" collapsed="false">
      <c r="A26" s="1" t="s">
        <v>6</v>
      </c>
      <c r="B26" s="5" t="n">
        <v>0.045</v>
      </c>
      <c r="C26" s="5" t="n">
        <v>0.05</v>
      </c>
    </row>
    <row r="27" customFormat="false" ht="4.5" hidden="false" customHeight="true" outlineLevel="0" collapsed="false">
      <c r="B27" s="6"/>
      <c r="C27" s="6"/>
    </row>
    <row r="28" customFormat="false" ht="14.65" hidden="false" customHeight="false" outlineLevel="0" collapsed="false">
      <c r="A28" s="1" t="s">
        <v>12</v>
      </c>
      <c r="B28" s="5" t="n">
        <f aca="false">14.6%+0.7%+3.05%</f>
        <v>0.1835</v>
      </c>
      <c r="C28" s="5" t="n">
        <v>0</v>
      </c>
      <c r="D28" s="6"/>
      <c r="E28" s="6"/>
      <c r="F28" s="6"/>
      <c r="G28" s="6"/>
    </row>
    <row r="29" customFormat="false" ht="14.65" hidden="false" customHeight="false" outlineLevel="0" collapsed="false">
      <c r="A29" s="1" t="s">
        <v>6</v>
      </c>
      <c r="B29" s="5" t="n">
        <v>0.01</v>
      </c>
      <c r="C29" s="5" t="n">
        <v>0</v>
      </c>
    </row>
    <row r="30" customFormat="false" ht="12.8" hidden="false" customHeight="false" outlineLevel="0" collapsed="false">
      <c r="A30" s="1" t="s">
        <v>13</v>
      </c>
      <c r="B30" s="4" t="n">
        <v>4837.5</v>
      </c>
      <c r="C30" s="4" t="n">
        <v>4837.5</v>
      </c>
    </row>
    <row r="31" customFormat="false" ht="14.65" hidden="false" customHeight="false" outlineLevel="0" collapsed="false">
      <c r="A31" s="1" t="s">
        <v>6</v>
      </c>
      <c r="B31" s="5" t="n">
        <v>0.01</v>
      </c>
      <c r="C31" s="5" t="n">
        <v>0.01</v>
      </c>
    </row>
    <row r="32" customFormat="false" ht="4.5" hidden="false" customHeight="true" outlineLevel="0" collapsed="false">
      <c r="B32" s="6"/>
      <c r="C32" s="6"/>
    </row>
    <row r="33" customFormat="false" ht="14.65" hidden="false" customHeight="false" outlineLevel="0" collapsed="false">
      <c r="A33" s="9" t="s">
        <v>14</v>
      </c>
      <c r="B33" s="5" t="n">
        <v>0.09</v>
      </c>
      <c r="C33" s="5" t="n">
        <v>0</v>
      </c>
    </row>
    <row r="34" customFormat="false" ht="14.65" hidden="false" customHeight="false" outlineLevel="0" collapsed="false">
      <c r="A34" s="9" t="s">
        <v>15</v>
      </c>
      <c r="B34" s="7" t="n">
        <v>1</v>
      </c>
      <c r="C34" s="7" t="n">
        <v>1</v>
      </c>
    </row>
    <row r="35" customFormat="false" ht="14.65" hidden="false" customHeight="false" outlineLevel="0" collapsed="false">
      <c r="B35" s="6"/>
      <c r="C35" s="6"/>
    </row>
    <row r="36" customFormat="false" ht="14.65" hidden="false" customHeight="false" outlineLevel="0" collapsed="false">
      <c r="A36" s="10" t="s">
        <v>16</v>
      </c>
      <c r="B36" s="11" t="n">
        <v>3333</v>
      </c>
      <c r="C36" s="11" t="n">
        <v>2888</v>
      </c>
      <c r="D36" s="12" t="n">
        <f aca="false">(B36+C36)/2</f>
        <v>3110.5</v>
      </c>
      <c r="E36" s="12"/>
      <c r="F36" s="12"/>
      <c r="G36" s="12"/>
    </row>
    <row r="37" customFormat="false" ht="14.65" hidden="false" customHeight="false" outlineLevel="0" collapsed="false">
      <c r="A37" s="1" t="s">
        <v>17</v>
      </c>
      <c r="B37" s="5" t="n">
        <v>0.025</v>
      </c>
      <c r="C37" s="5" t="n">
        <v>0.035</v>
      </c>
    </row>
    <row r="38" customFormat="false" ht="13.2" hidden="false" customHeight="false" outlineLevel="0" collapsed="false">
      <c r="B38" s="6"/>
      <c r="C38" s="6"/>
    </row>
    <row r="39" customFormat="false" ht="13.2" hidden="false" customHeight="false" outlineLevel="0" collapsed="false">
      <c r="B39" s="6"/>
      <c r="C39" s="6"/>
      <c r="D39" s="13"/>
      <c r="E39" s="14"/>
    </row>
    <row r="40" customFormat="false" ht="13.2" hidden="false" customHeight="false" outlineLevel="0" collapsed="false">
      <c r="A40" s="2"/>
      <c r="B40" s="22"/>
      <c r="C40" s="22"/>
      <c r="D40" s="22"/>
      <c r="E40" s="22"/>
      <c r="F40" s="22"/>
      <c r="G40" s="22"/>
    </row>
    <row r="41" customFormat="false" ht="13.2" hidden="false" customHeight="false" outlineLevel="0" collapsed="false">
      <c r="A41" s="10" t="s">
        <v>18</v>
      </c>
      <c r="B41" s="16" t="s">
        <v>19</v>
      </c>
      <c r="C41" s="16" t="s">
        <v>20</v>
      </c>
      <c r="D41" s="16" t="s">
        <v>21</v>
      </c>
      <c r="E41" s="16" t="s">
        <v>22</v>
      </c>
      <c r="F41" s="16" t="s">
        <v>23</v>
      </c>
      <c r="G41" s="16" t="s">
        <v>24</v>
      </c>
      <c r="H41" s="16" t="s">
        <v>25</v>
      </c>
      <c r="I41" s="16" t="s">
        <v>26</v>
      </c>
      <c r="J41" s="16" t="s">
        <v>27</v>
      </c>
      <c r="K41" s="16" t="s">
        <v>28</v>
      </c>
      <c r="L41" s="16" t="s">
        <v>29</v>
      </c>
      <c r="M41" s="16" t="s">
        <v>30</v>
      </c>
      <c r="N41" s="16" t="s">
        <v>31</v>
      </c>
      <c r="O41" s="16" t="s">
        <v>32</v>
      </c>
      <c r="P41" s="16" t="s">
        <v>33</v>
      </c>
      <c r="Q41" s="16" t="s">
        <v>34</v>
      </c>
      <c r="R41" s="16"/>
      <c r="S41" s="16"/>
    </row>
    <row r="42" customFormat="false" ht="12.8" hidden="false" customHeight="false" outlineLevel="0" collapsed="false">
      <c r="A42" s="17" t="n">
        <v>1</v>
      </c>
      <c r="B42" s="13" t="n">
        <f aca="false">$B$2</f>
        <v>999999</v>
      </c>
      <c r="C42" s="13" t="n">
        <f aca="false">IF((B42-(P42/2))*$B$3&gt;0,(B42-(P42/2))*$B$3,0)</f>
        <v>54390.0555</v>
      </c>
      <c r="D42" s="13" t="n">
        <f aca="false">IF($A42&gt;=B6,B5,0)</f>
        <v>0</v>
      </c>
      <c r="E42" s="13" t="n">
        <f aca="false">IF($A42&gt;=B11,B10,0)</f>
        <v>0</v>
      </c>
      <c r="F42" s="13" t="n">
        <f aca="false">IF($A42&gt;=B16,B15,0)</f>
        <v>0</v>
      </c>
      <c r="G42" s="13" t="n">
        <f aca="false">IF($A42&gt;=B21,B20,0)</f>
        <v>0</v>
      </c>
      <c r="H42" s="13" t="n">
        <f aca="false">$B$25</f>
        <v>3333</v>
      </c>
      <c r="I42" s="13" t="n">
        <f aca="false">MIN(((C42+D42+E42+F42+G42)*$B$28),($B$30*$B$28)*12*$B$34)</f>
        <v>9980.57518425</v>
      </c>
      <c r="J42" s="18" t="n">
        <f aca="false">MAX((MAX((C42-(801*$B$34)),0))+(D42*$B$8)+(E42*$B$13)+(F42*$B$18)+(G42*$B$23)-H42-I42,0)</f>
        <v>40275.48031575</v>
      </c>
      <c r="K42" s="23" t="n">
        <f aca="false">IF($B$34=1,MAX(ROUNDDOWN(IF($J42&lt;=$C$192,(((($J42-$C$191)/10000)*$D$192)+$E$192)*(($J42-$C$191)/10000),IF($J42&lt;=$C$193,(((($J42-$C$192)/10000)*$D$193)+$E$193)*(($J42-$C$192)/10000)+$F$193,IF($J42&lt;=$C$194,$J42*0.42-$E$194,$J42*0.45-$E$195))),0),0),0)</f>
        <v>8429</v>
      </c>
      <c r="L42" s="23" t="n">
        <f aca="false">IF($B$34=2,MAX(ROUNDDOWN(IF(($J42/2)&lt;=$C$192,((((($J42/2)-$C$191)/10000)*$D$192)+$E$192)*((($J42/2)-$C$191)/10000),IF(($J42/2)&lt;=$C$193,((((($J42/2)-$C$192)/10000)*$D$193)+$E$193)*((($J42/2)-$C$192)/10000)+$F$193,IF(($J42/2)&lt;=$C$194,($J42/2)*0.42-$E$194,($J42/2)*0.45-$E$195))),0),0),0)*$B$34</f>
        <v>0</v>
      </c>
      <c r="M42" s="13" t="n">
        <f aca="false">K42+L42</f>
        <v>8429</v>
      </c>
      <c r="N42" s="13" t="n">
        <f aca="false">IF($B$34=2,IF(M42&gt;1944,M42*0.055,0),IF(M42&gt;972,M42*0.055,0))</f>
        <v>463.595</v>
      </c>
      <c r="O42" s="13" t="n">
        <f aca="false">M42*$B$33</f>
        <v>758.61</v>
      </c>
      <c r="P42" s="13" t="n">
        <f aca="false">B36*12</f>
        <v>39996</v>
      </c>
      <c r="Q42" s="13" t="n">
        <f aca="false">B42+C42+D42+E42+F42+G42-H42-I42-M42-N42-O42-P42</f>
        <v>991428.27531575</v>
      </c>
      <c r="R42" s="16"/>
      <c r="S42" s="16"/>
      <c r="T42" s="13"/>
      <c r="U42" s="13"/>
      <c r="V42" s="13"/>
      <c r="W42" s="13"/>
    </row>
    <row r="43" customFormat="false" ht="12.8" hidden="false" customHeight="false" outlineLevel="0" collapsed="false">
      <c r="A43" s="17" t="n">
        <v>2</v>
      </c>
      <c r="B43" s="13" t="n">
        <f aca="false">Q42</f>
        <v>991428.27531575</v>
      </c>
      <c r="C43" s="13" t="n">
        <f aca="false">IF((B43-(P43/2))*$B$3&gt;0,(B43-(P43/2))*$B$3,0)</f>
        <v>53886.6330550241</v>
      </c>
      <c r="D43" s="13" t="n">
        <f aca="false">IF(D42&gt;0,D42*(1+$B$7),IF(A43=$B$6,$B$5,0))</f>
        <v>0</v>
      </c>
      <c r="E43" s="13" t="n">
        <f aca="false">IF(E42&gt;0,E42*(1+$B$12),IF(A43=$B$11,$B$10,0))</f>
        <v>0</v>
      </c>
      <c r="F43" s="13" t="n">
        <f aca="false">IF(F42&gt;0,F42*(1+$B$17),IF(A43=$B$16,$B$15,0))</f>
        <v>0</v>
      </c>
      <c r="G43" s="13" t="n">
        <f aca="false">IF(G42&gt;0,G42*(1+$B$22),IF(A43=$B$21,$B$20,0))</f>
        <v>0</v>
      </c>
      <c r="H43" s="13" t="n">
        <f aca="false">H42*(1+$B$26)</f>
        <v>3482.985</v>
      </c>
      <c r="I43" s="13" t="n">
        <f aca="false">MIN(((C43+D43+E43+F43+G43)*$B$28*POWER((1+$B$29),A42)),($B$30*$B$28)*12*$B$34*POWER((1+$B$31),A42))</f>
        <v>9987.0791372529</v>
      </c>
      <c r="J43" s="18" t="n">
        <f aca="false">MAX((MAX((C43-(801*$B$34)),0))+(D43*$B$8)+(E43*$B$13)+(F43*$B$18)+(G43*$B$23)-H43-I43-O42,0)</f>
        <v>38856.9589177712</v>
      </c>
      <c r="K43" s="23" t="n">
        <f aca="false">IF($B$34=1,MAX(ROUNDDOWN(IF($J43&lt;=$C$192,(((($J43-$C$191)/10000)*$D$192)+$E$192)*(($J43-$C$191)/10000),IF($J43&lt;=$C$193,(((($J43-$C$192)/10000)*$D$193)+$E$193)*(($J43-$C$192)/10000)+$F$193,IF($J43&lt;=$C$194,$J43*0.42-$E$194,$J43*0.45-$E$195))),0),0),0)</f>
        <v>7942</v>
      </c>
      <c r="L43" s="23" t="n">
        <f aca="false">IF($B$34=2,MAX(ROUNDDOWN(IF(($J43/2)&lt;=$C$192,((((($J43/2)-$C$191)/10000)*$D$192)+$E$192)*((($J43/2)-$C$191)/10000),IF(($J43/2)&lt;=$C$193,((((($J43/2)-$C$192)/10000)*$D$193)+$E$193)*((($J43/2)-$C$192)/10000)+$F$193,IF(($J43/2)&lt;=$C$194,($J43/2)*0.42-$E$194,($J43/2)*0.45-$E$195))),0),0),0)*$B$34</f>
        <v>0</v>
      </c>
      <c r="M43" s="13" t="n">
        <f aca="false">K43+L43</f>
        <v>7942</v>
      </c>
      <c r="N43" s="13" t="n">
        <f aca="false">IF($B$34=2,IF(M43&gt;1944,M43*0.055,0),IF(M43&gt;972,M43*0.055,0))</f>
        <v>436.81</v>
      </c>
      <c r="O43" s="13" t="n">
        <f aca="false">M43*$B$33</f>
        <v>714.78</v>
      </c>
      <c r="P43" s="13" t="n">
        <f aca="false">P42*(1+$B$37)</f>
        <v>40995.9</v>
      </c>
      <c r="Q43" s="13" t="n">
        <f aca="false">B43+C43+D43+E43+F43+G43-H43-I43-M43-N43-O43-P43</f>
        <v>981755.354233521</v>
      </c>
      <c r="R43" s="16"/>
      <c r="S43" s="16"/>
      <c r="T43" s="13"/>
      <c r="U43" s="13"/>
      <c r="V43" s="13"/>
      <c r="W43" s="13"/>
    </row>
    <row r="44" customFormat="false" ht="12.8" hidden="false" customHeight="false" outlineLevel="0" collapsed="false">
      <c r="A44" s="17" t="n">
        <v>3</v>
      </c>
      <c r="B44" s="13" t="n">
        <f aca="false">Q43</f>
        <v>981755.354233521</v>
      </c>
      <c r="C44" s="13" t="n">
        <f aca="false">IF((B44-(P44/2))*$B$3&gt;0,(B44-(P44/2))*$B$3,0)</f>
        <v>53321.3450293354</v>
      </c>
      <c r="D44" s="13" t="n">
        <f aca="false">IF(D43&gt;0,D43*(1+$B$7),IF(A44=$B$6,$B$5,0))</f>
        <v>0</v>
      </c>
      <c r="E44" s="13" t="n">
        <f aca="false">IF(E43&gt;0,E43*(1+$B$12),IF(A44=$B$11,$B$10,0))</f>
        <v>0</v>
      </c>
      <c r="F44" s="13" t="n">
        <f aca="false">IF(F43&gt;0,F43*(1+$B$17),IF(A44=$B$16,$B$15,0))</f>
        <v>0</v>
      </c>
      <c r="G44" s="13" t="n">
        <f aca="false">IF(G43&gt;0,G43*(1+$B$22),IF(A44=$B$21,$B$20,0))</f>
        <v>0</v>
      </c>
      <c r="H44" s="13" t="n">
        <f aca="false">H43*(1+$B$26)</f>
        <v>3639.719325</v>
      </c>
      <c r="I44" s="13" t="n">
        <f aca="false">MIN(((C44+D44+E44+F44+G44)*$B$28*POWER((1+$B$29),A43)),($B$30*$B$28)*12*$B$34*POWER((1+$B$31),A43))</f>
        <v>9981.134595822</v>
      </c>
      <c r="J44" s="18" t="n">
        <f aca="false">MAX((MAX((C44-(801*$B$34)),0))+(D44*$B$8)+(E44*$B$13)+(F44*$B$18)+(G44*$B$23)-H44-I44-O43,0)</f>
        <v>38184.7111085134</v>
      </c>
      <c r="K44" s="23" t="n">
        <f aca="false">IF($B$34=1,MAX(ROUNDDOWN(IF($J44&lt;=$C$192,(((($J44-$C$191)/10000)*$D$192)+$E$192)*(($J44-$C$191)/10000),IF($J44&lt;=$C$193,(((($J44-$C$192)/10000)*$D$193)+$E$193)*(($J44-$C$192)/10000)+$F$193,IF($J44&lt;=$C$194,$J44*0.42-$E$194,$J44*0.45-$E$195))),0),0),0)</f>
        <v>7714</v>
      </c>
      <c r="L44" s="23" t="n">
        <f aca="false">IF($B$34=2,MAX(ROUNDDOWN(IF(($J44/2)&lt;=$C$192,((((($J44/2)-$C$191)/10000)*$D$192)+$E$192)*((($J44/2)-$C$191)/10000),IF(($J44/2)&lt;=$C$193,((((($J44/2)-$C$192)/10000)*$D$193)+$E$193)*((($J44/2)-$C$192)/10000)+$F$193,IF(($J44/2)&lt;=$C$194,($J44/2)*0.42-$E$194,($J44/2)*0.45-$E$195))),0),0),0)*$B$34</f>
        <v>0</v>
      </c>
      <c r="M44" s="13" t="n">
        <f aca="false">K44+L44</f>
        <v>7714</v>
      </c>
      <c r="N44" s="13" t="n">
        <f aca="false">IF($B$34=2,IF(M44&gt;1944,M44*0.055,0),IF(M44&gt;972,M44*0.055,0))</f>
        <v>424.27</v>
      </c>
      <c r="O44" s="13" t="n">
        <f aca="false">M44*$B$33</f>
        <v>694.26</v>
      </c>
      <c r="P44" s="13" t="n">
        <f aca="false">P43*(1+$B$37)</f>
        <v>42020.7975</v>
      </c>
      <c r="Q44" s="13" t="n">
        <f aca="false">B44+C44+D44+E44+F44+G44-H44-I44-M44-N44-O44-P44</f>
        <v>970602.517842035</v>
      </c>
      <c r="R44" s="16"/>
      <c r="S44" s="16"/>
      <c r="T44" s="13"/>
      <c r="U44" s="13"/>
      <c r="V44" s="13"/>
      <c r="W44" s="13"/>
    </row>
    <row r="45" customFormat="false" ht="12.8" hidden="false" customHeight="false" outlineLevel="0" collapsed="false">
      <c r="A45" s="17" t="n">
        <v>4</v>
      </c>
      <c r="B45" s="13" t="n">
        <f aca="false">Q44</f>
        <v>970602.517842035</v>
      </c>
      <c r="C45" s="13" t="n">
        <f aca="false">IF((B45-(P45/2))*$B$3&gt;0,(B45-(P45/2))*$B$3,0)</f>
        <v>52673.2106813423</v>
      </c>
      <c r="D45" s="13" t="n">
        <f aca="false">IF(D44&gt;0,D44*(1+$B$7),IF(A45=$B$6,$B$5,0))</f>
        <v>0</v>
      </c>
      <c r="E45" s="13" t="n">
        <f aca="false">IF(E44&gt;0,E44*(1+$B$12),IF(A45=$B$11,$B$10,0))</f>
        <v>0</v>
      </c>
      <c r="F45" s="13" t="n">
        <f aca="false">IF(F44&gt;0,F44*(1+$B$17),IF(A45=$B$16,$B$15,0))</f>
        <v>0</v>
      </c>
      <c r="G45" s="13" t="n">
        <f aca="false">IF(G44&gt;0,G44*(1+$B$22),IF(A45=$B$21,$B$20,0))</f>
        <v>0</v>
      </c>
      <c r="H45" s="13" t="n">
        <f aca="false">H44*(1+$B$26)</f>
        <v>3803.506694625</v>
      </c>
      <c r="I45" s="13" t="n">
        <f aca="false">MIN(((C45+D45+E45+F45+G45)*$B$28*POWER((1+$B$29),A44)),($B$30*$B$28)*12*$B$34*POWER((1+$B$31),A44))</f>
        <v>9958.40951060927</v>
      </c>
      <c r="J45" s="18" t="n">
        <f aca="false">MAX((MAX((C45-(801*$B$34)),0))+(D45*$B$8)+(E45*$B$13)+(F45*$B$18)+(G45*$B$23)-H45-I45-O44,0)</f>
        <v>37416.034476108</v>
      </c>
      <c r="K45" s="23" t="n">
        <f aca="false">IF($B$34=1,MAX(ROUNDDOWN(IF($J45&lt;=$C$192,(((($J45-$C$191)/10000)*$D$192)+$E$192)*(($J45-$C$191)/10000),IF($J45&lt;=$C$193,(((($J45-$C$192)/10000)*$D$193)+$E$193)*(($J45-$C$192)/10000)+$F$193,IF($J45&lt;=$C$194,$J45*0.42-$E$194,$J45*0.45-$E$195))),0),0),0)</f>
        <v>7455</v>
      </c>
      <c r="L45" s="23" t="n">
        <f aca="false">IF($B$34=2,MAX(ROUNDDOWN(IF(($J45/2)&lt;=$C$192,((((($J45/2)-$C$191)/10000)*$D$192)+$E$192)*((($J45/2)-$C$191)/10000),IF(($J45/2)&lt;=$C$193,((((($J45/2)-$C$192)/10000)*$D$193)+$E$193)*((($J45/2)-$C$192)/10000)+$F$193,IF(($J45/2)&lt;=$C$194,($J45/2)*0.42-$E$194,($J45/2)*0.45-$E$195))),0),0),0)*$B$34</f>
        <v>0</v>
      </c>
      <c r="M45" s="13" t="n">
        <f aca="false">K45+L45</f>
        <v>7455</v>
      </c>
      <c r="N45" s="13" t="n">
        <f aca="false">IF($B$34=2,IF(M45&gt;1944,M45*0.055,0),IF(M45&gt;972,M45*0.055,0))</f>
        <v>410.025</v>
      </c>
      <c r="O45" s="13" t="n">
        <f aca="false">M45*$B$33</f>
        <v>670.95</v>
      </c>
      <c r="P45" s="13" t="n">
        <f aca="false">P44*(1+$B$37)</f>
        <v>43071.3174375</v>
      </c>
      <c r="Q45" s="13" t="n">
        <f aca="false">B45+C45+D45+E45+F45+G45-H45-I45-M45-N45-O45-P45</f>
        <v>957906.519880643</v>
      </c>
      <c r="R45" s="16"/>
      <c r="S45" s="16"/>
      <c r="T45" s="13"/>
      <c r="U45" s="13"/>
      <c r="V45" s="13"/>
      <c r="W45" s="13"/>
    </row>
    <row r="46" customFormat="false" ht="12.8" hidden="false" customHeight="false" outlineLevel="0" collapsed="false">
      <c r="A46" s="17" t="n">
        <v>5</v>
      </c>
      <c r="B46" s="13" t="n">
        <f aca="false">Q45</f>
        <v>957906.519880643</v>
      </c>
      <c r="C46" s="13" t="n">
        <f aca="false">IF((B46-(P46/2))*$B$3&gt;0,(B46-(P46/2))*$B$3,0)</f>
        <v>51938.7020680128</v>
      </c>
      <c r="D46" s="13" t="n">
        <f aca="false">IF(D45&gt;0,D45*(1+$B$7),IF(A46=$B$6,$B$5,0))</f>
        <v>0</v>
      </c>
      <c r="E46" s="13" t="n">
        <f aca="false">IF(E45&gt;0,E45*(1+$B$12),IF(A46=$B$11,$B$10,0))</f>
        <v>0</v>
      </c>
      <c r="F46" s="13" t="n">
        <f aca="false">IF(F45&gt;0,F45*(1+$B$17),IF(A46=$B$16,$B$15,0))</f>
        <v>0</v>
      </c>
      <c r="G46" s="13" t="n">
        <f aca="false">IF(G45&gt;0,G45*(1+$B$22),IF(A46=$B$21,$B$20,0))</f>
        <v>0</v>
      </c>
      <c r="H46" s="13" t="n">
        <f aca="false">H45*(1+$B$26)</f>
        <v>3974.66449588312</v>
      </c>
      <c r="I46" s="13" t="n">
        <f aca="false">MIN(((C46+D46+E46+F46+G46)*$B$28*POWER((1+$B$29),A45)),($B$30*$B$28)*12*$B$34*POWER((1+$B$31),A45))</f>
        <v>9917.73857207209</v>
      </c>
      <c r="J46" s="18" t="n">
        <f aca="false">MAX((MAX((C46-(801*$B$34)),0))+(D46*$B$8)+(E46*$B$13)+(F46*$B$18)+(G46*$B$23)-H46-I46-O45,0)</f>
        <v>36574.3490000576</v>
      </c>
      <c r="K46" s="23" t="n">
        <f aca="false">IF($B$34=1,MAX(ROUNDDOWN(IF($J46&lt;=$C$192,(((($J46-$C$191)/10000)*$D$192)+$E$192)*(($J46-$C$191)/10000),IF($J46&lt;=$C$193,(((($J46-$C$192)/10000)*$D$193)+$E$193)*(($J46-$C$192)/10000)+$F$193,IF($J46&lt;=$C$194,$J46*0.42-$E$194,$J46*0.45-$E$195))),0),0),0)</f>
        <v>7176</v>
      </c>
      <c r="L46" s="23" t="n">
        <f aca="false">IF($B$34=2,MAX(ROUNDDOWN(IF(($J46/2)&lt;=$C$192,((((($J46/2)-$C$191)/10000)*$D$192)+$E$192)*((($J46/2)-$C$191)/10000),IF(($J46/2)&lt;=$C$193,((((($J46/2)-$C$192)/10000)*$D$193)+$E$193)*((($J46/2)-$C$192)/10000)+$F$193,IF(($J46/2)&lt;=$C$194,($J46/2)*0.42-$E$194,($J46/2)*0.45-$E$195))),0),0),0)*$B$34</f>
        <v>0</v>
      </c>
      <c r="M46" s="13" t="n">
        <f aca="false">K46+L46</f>
        <v>7176</v>
      </c>
      <c r="N46" s="13" t="n">
        <f aca="false">IF($B$34=2,IF(M46&gt;1944,M46*0.055,0),IF(M46&gt;972,M46*0.055,0))</f>
        <v>394.68</v>
      </c>
      <c r="O46" s="13" t="n">
        <f aca="false">M46*$B$33</f>
        <v>645.84</v>
      </c>
      <c r="P46" s="13" t="n">
        <f aca="false">P45*(1+$B$37)</f>
        <v>44148.1003734375</v>
      </c>
      <c r="Q46" s="13" t="n">
        <f aca="false">B46+C46+D46+E46+F46+G46-H46-I46-M46-N46-O46-P46</f>
        <v>943588.198507263</v>
      </c>
      <c r="R46" s="16"/>
      <c r="S46" s="16"/>
      <c r="T46" s="13"/>
      <c r="U46" s="13"/>
      <c r="V46" s="13"/>
      <c r="W46" s="13"/>
    </row>
    <row r="47" customFormat="false" ht="12.8" hidden="false" customHeight="false" outlineLevel="0" collapsed="false">
      <c r="A47" s="17" t="n">
        <v>6</v>
      </c>
      <c r="B47" s="13" t="n">
        <f aca="false">Q46</f>
        <v>943588.198507263</v>
      </c>
      <c r="C47" s="13" t="n">
        <f aca="false">IF((B47-(P47/2))*$B$3&gt;0,(B47-(P47/2))*$B$3,0)</f>
        <v>51113.4074871561</v>
      </c>
      <c r="D47" s="13" t="n">
        <f aca="false">IF(D46&gt;0,D46*(1+$B$7),IF(A47=$B$6,$B$5,0))</f>
        <v>0</v>
      </c>
      <c r="E47" s="13" t="n">
        <f aca="false">IF(E46&gt;0,E46*(1+$B$12),IF(A47=$B$11,$B$10,0))</f>
        <v>0</v>
      </c>
      <c r="F47" s="13" t="n">
        <f aca="false">IF(F46&gt;0,F46*(1+$B$17),IF(A47=$B$16,$B$15,0))</f>
        <v>0</v>
      </c>
      <c r="G47" s="13" t="n">
        <f aca="false">IF(G46&gt;0,G46*(1+$B$22),IF(A47=$B$21,$B$20,0))</f>
        <v>0</v>
      </c>
      <c r="H47" s="13" t="n">
        <f aca="false">H46*(1+$B$26)</f>
        <v>4153.52439819787</v>
      </c>
      <c r="I47" s="13" t="n">
        <f aca="false">MIN(((C47+D47+E47+F47+G47)*$B$28*POWER((1+$B$29),A46)),($B$30*$B$28)*12*$B$34*POWER((1+$B$31),A46))</f>
        <v>9857.74936086788</v>
      </c>
      <c r="J47" s="18" t="n">
        <f aca="false">MAX((MAX((C47-(801*$B$34)),0))+(D47*$B$8)+(E47*$B$13)+(F47*$B$18)+(G47*$B$23)-H47-I47-O46,0)</f>
        <v>35655.2937280904</v>
      </c>
      <c r="K47" s="23" t="n">
        <f aca="false">IF($B$34=1,MAX(ROUNDDOWN(IF($J47&lt;=$C$192,(((($J47-$C$191)/10000)*$D$192)+$E$192)*(($J47-$C$191)/10000),IF($J47&lt;=$C$193,(((($J47-$C$192)/10000)*$D$193)+$E$193)*(($J47-$C$192)/10000)+$F$193,IF($J47&lt;=$C$194,$J47*0.42-$E$194,$J47*0.45-$E$195))),0),0),0)</f>
        <v>6873</v>
      </c>
      <c r="L47" s="23" t="n">
        <f aca="false">IF($B$34=2,MAX(ROUNDDOWN(IF(($J47/2)&lt;=$C$192,((((($J47/2)-$C$191)/10000)*$D$192)+$E$192)*((($J47/2)-$C$191)/10000),IF(($J47/2)&lt;=$C$193,((((($J47/2)-$C$192)/10000)*$D$193)+$E$193)*((($J47/2)-$C$192)/10000)+$F$193,IF(($J47/2)&lt;=$C$194,($J47/2)*0.42-$E$194,($J47/2)*0.45-$E$195))),0),0),0)*$B$34</f>
        <v>0</v>
      </c>
      <c r="M47" s="13" t="n">
        <f aca="false">K47+L47</f>
        <v>6873</v>
      </c>
      <c r="N47" s="13" t="n">
        <f aca="false">IF($B$34=2,IF(M47&gt;1944,M47*0.055,0),IF(M47&gt;972,M47*0.055,0))</f>
        <v>378.015</v>
      </c>
      <c r="O47" s="13" t="n">
        <f aca="false">M47*$B$33</f>
        <v>618.57</v>
      </c>
      <c r="P47" s="13" t="n">
        <f aca="false">P46*(1+$B$37)</f>
        <v>45251.8028827734</v>
      </c>
      <c r="Q47" s="13" t="n">
        <f aca="false">B47+C47+D47+E47+F47+G47-H47-I47-M47-N47-O47-P47</f>
        <v>927568.94435258</v>
      </c>
      <c r="R47" s="16"/>
      <c r="S47" s="16"/>
      <c r="T47" s="13"/>
      <c r="U47" s="13"/>
      <c r="V47" s="13"/>
      <c r="W47" s="13"/>
    </row>
    <row r="48" customFormat="false" ht="12.8" hidden="false" customHeight="false" outlineLevel="0" collapsed="false">
      <c r="A48" s="17" t="n">
        <v>7</v>
      </c>
      <c r="B48" s="13" t="n">
        <f aca="false">Q47</f>
        <v>927568.94435258</v>
      </c>
      <c r="C48" s="13" t="n">
        <f aca="false">IF((B48-(P48/2))*$B$3&gt;0,(B48-(P48/2))*$B$3,0)</f>
        <v>50192.9454433213</v>
      </c>
      <c r="D48" s="13" t="n">
        <f aca="false">IF(D47&gt;0,D47*(1+$B$7),IF(A48=$B$6,$B$5,0))</f>
        <v>0</v>
      </c>
      <c r="E48" s="13" t="n">
        <f aca="false">IF(E47&gt;0,E47*(1+$B$12),IF(A48=$B$11,$B$10,0))</f>
        <v>0</v>
      </c>
      <c r="F48" s="13" t="n">
        <f aca="false">IF(F47&gt;0,F47*(1+$B$17),IF(A48=$B$16,$B$15,0))</f>
        <v>0</v>
      </c>
      <c r="G48" s="13" t="n">
        <f aca="false">IF(G47&gt;0,G47*(1+$B$22),IF(A48=$B$21,$B$20,0))</f>
        <v>0</v>
      </c>
      <c r="H48" s="13" t="n">
        <f aca="false">H47*(1+$B$26)</f>
        <v>4340.43299611677</v>
      </c>
      <c r="I48" s="13" t="n">
        <f aca="false">MIN(((C48+D48+E48+F48+G48)*$B$28*POWER((1+$B$29),A47)),($B$30*$B$28)*12*$B$34*POWER((1+$B$31),A47))</f>
        <v>9777.03102161975</v>
      </c>
      <c r="J48" s="18" t="n">
        <f aca="false">MAX((MAX((C48-(801*$B$34)),0))+(D48*$B$8)+(E48*$B$13)+(F48*$B$18)+(G48*$B$23)-H48-I48-O47,0)</f>
        <v>34655.9114255848</v>
      </c>
      <c r="K48" s="23" t="n">
        <f aca="false">IF($B$34=1,MAX(ROUNDDOWN(IF($J48&lt;=$C$192,(((($J48-$C$191)/10000)*$D$192)+$E$192)*(($J48-$C$191)/10000),IF($J48&lt;=$C$193,(((($J48-$C$192)/10000)*$D$193)+$E$193)*(($J48-$C$192)/10000)+$F$193,IF($J48&lt;=$C$194,$J48*0.42-$E$194,$J48*0.45-$E$195))),0),0),0)</f>
        <v>6548</v>
      </c>
      <c r="L48" s="23" t="n">
        <f aca="false">IF($B$34=2,MAX(ROUNDDOWN(IF(($J48/2)&lt;=$C$192,((((($J48/2)-$C$191)/10000)*$D$192)+$E$192)*((($J48/2)-$C$191)/10000),IF(($J48/2)&lt;=$C$193,((((($J48/2)-$C$192)/10000)*$D$193)+$E$193)*((($J48/2)-$C$192)/10000)+$F$193,IF(($J48/2)&lt;=$C$194,($J48/2)*0.42-$E$194,($J48/2)*0.45-$E$195))),0),0),0)*$B$34</f>
        <v>0</v>
      </c>
      <c r="M48" s="13" t="n">
        <f aca="false">K48+L48</f>
        <v>6548</v>
      </c>
      <c r="N48" s="13" t="n">
        <f aca="false">IF($B$34=2,IF(M48&gt;1944,M48*0.055,0),IF(M48&gt;972,M48*0.055,0))</f>
        <v>360.14</v>
      </c>
      <c r="O48" s="13" t="n">
        <f aca="false">M48*$B$33</f>
        <v>589.32</v>
      </c>
      <c r="P48" s="13" t="n">
        <f aca="false">P47*(1+$B$37)</f>
        <v>46383.0979548428</v>
      </c>
      <c r="Q48" s="13" t="n">
        <f aca="false">B48+C48+D48+E48+F48+G48-H48-I48-M48-N48-O48-P48</f>
        <v>909763.867823322</v>
      </c>
      <c r="R48" s="16"/>
      <c r="S48" s="16"/>
      <c r="T48" s="13"/>
      <c r="U48" s="13"/>
      <c r="V48" s="13"/>
      <c r="W48" s="13"/>
    </row>
    <row r="49" customFormat="false" ht="12.8" hidden="false" customHeight="false" outlineLevel="0" collapsed="false">
      <c r="A49" s="17" t="n">
        <v>8</v>
      </c>
      <c r="B49" s="13" t="n">
        <f aca="false">Q48</f>
        <v>909763.867823322</v>
      </c>
      <c r="C49" s="13" t="n">
        <f aca="false">IF((B49-(P49/2))*$B$3&gt;0,(B49-(P49/2))*$B$3,0)</f>
        <v>49172.5854217413</v>
      </c>
      <c r="D49" s="13" t="n">
        <f aca="false">IF(D48&gt;0,D48*(1+$B$7),IF(A49=$B$6,$B$5,0))</f>
        <v>0</v>
      </c>
      <c r="E49" s="13" t="n">
        <f aca="false">IF(E48&gt;0,E48*(1+$B$12),IF(A49=$B$11,$B$10,0))</f>
        <v>0</v>
      </c>
      <c r="F49" s="13" t="n">
        <f aca="false">IF(F48&gt;0,F48*(1+$B$17),IF(A49=$B$16,$B$15,0))</f>
        <v>0</v>
      </c>
      <c r="G49" s="13" t="n">
        <f aca="false">IF(G48&gt;0,G48*(1+$B$22),IF(A49=$B$21,$B$20,0))</f>
        <v>0</v>
      </c>
      <c r="H49" s="13" t="n">
        <f aca="false">H48*(1+$B$26)</f>
        <v>4535.75248094202</v>
      </c>
      <c r="I49" s="13" t="n">
        <f aca="false">MIN(((C49+D49+E49+F49+G49)*$B$28*POWER((1+$B$29),A48)),($B$30*$B$28)*12*$B$34*POWER((1+$B$31),A48))</f>
        <v>9674.05892847514</v>
      </c>
      <c r="J49" s="18" t="n">
        <f aca="false">MAX((MAX((C49-(801*$B$34)),0))+(D49*$B$8)+(E49*$B$13)+(F49*$B$18)+(G49*$B$23)-H49-I49-O48,0)</f>
        <v>33572.4540123241</v>
      </c>
      <c r="K49" s="23" t="n">
        <f aca="false">IF($B$34=1,MAX(ROUNDDOWN(IF($J49&lt;=$C$192,(((($J49-$C$191)/10000)*$D$192)+$E$192)*(($J49-$C$191)/10000),IF($J49&lt;=$C$193,(((($J49-$C$192)/10000)*$D$193)+$E$193)*(($J49-$C$192)/10000)+$F$193,IF($J49&lt;=$C$194,$J49*0.42-$E$194,$J49*0.45-$E$195))),0),0),0)</f>
        <v>6201</v>
      </c>
      <c r="L49" s="23" t="n">
        <f aca="false">IF($B$34=2,MAX(ROUNDDOWN(IF(($J49/2)&lt;=$C$192,((((($J49/2)-$C$191)/10000)*$D$192)+$E$192)*((($J49/2)-$C$191)/10000),IF(($J49/2)&lt;=$C$193,((((($J49/2)-$C$192)/10000)*$D$193)+$E$193)*((($J49/2)-$C$192)/10000)+$F$193,IF(($J49/2)&lt;=$C$194,($J49/2)*0.42-$E$194,($J49/2)*0.45-$E$195))),0),0),0)*$B$34</f>
        <v>0</v>
      </c>
      <c r="M49" s="13" t="n">
        <f aca="false">K49+L49</f>
        <v>6201</v>
      </c>
      <c r="N49" s="13" t="n">
        <f aca="false">IF($B$34=2,IF(M49&gt;1944,M49*0.055,0),IF(M49&gt;972,M49*0.055,0))</f>
        <v>341.055</v>
      </c>
      <c r="O49" s="13" t="n">
        <f aca="false">M49*$B$33</f>
        <v>558.09</v>
      </c>
      <c r="P49" s="13" t="n">
        <f aca="false">P48*(1+$B$37)</f>
        <v>47542.6754037138</v>
      </c>
      <c r="Q49" s="13" t="n">
        <f aca="false">B49+C49+D49+E49+F49+G49-H49-I49-M49-N49-O49-P49</f>
        <v>890083.821431932</v>
      </c>
      <c r="R49" s="16"/>
      <c r="S49" s="16"/>
      <c r="T49" s="13"/>
      <c r="U49" s="13"/>
      <c r="V49" s="13"/>
      <c r="W49" s="13"/>
    </row>
    <row r="50" customFormat="false" ht="12.8" hidden="false" customHeight="false" outlineLevel="0" collapsed="false">
      <c r="A50" s="17" t="n">
        <v>9</v>
      </c>
      <c r="B50" s="13" t="n">
        <f aca="false">Q49</f>
        <v>890083.821431932</v>
      </c>
      <c r="C50" s="13" t="n">
        <f aca="false">IF((B50-(P50/2))*$B$3&gt;0,(B50-(P50/2))*$B$3,0)</f>
        <v>48047.3601159578</v>
      </c>
      <c r="D50" s="13" t="n">
        <f aca="false">IF(D49&gt;0,D49*(1+$B$7),IF(A50=$B$6,$B$5,0))</f>
        <v>0</v>
      </c>
      <c r="E50" s="13" t="n">
        <f aca="false">IF(E49&gt;0,E49*(1+$B$12),IF(A50=$B$11,$B$10,0))</f>
        <v>0</v>
      </c>
      <c r="F50" s="13" t="n">
        <f aca="false">IF(F49&gt;0,F49*(1+$B$17),IF(A50=$B$16,$B$15,0))</f>
        <v>0</v>
      </c>
      <c r="G50" s="13" t="n">
        <f aca="false">IF(G49&gt;0,G49*(1+$B$22),IF(A50=$B$21,$B$20,0))</f>
        <v>0</v>
      </c>
      <c r="H50" s="13" t="n">
        <f aca="false">H49*(1+$B$26)</f>
        <v>4739.86134258441</v>
      </c>
      <c r="I50" s="13" t="n">
        <f aca="false">MIN(((C50+D50+E50+F50+G50)*$B$28*POWER((1+$B$29),A49)),($B$30*$B$28)*12*$B$34*POWER((1+$B$31),A49))</f>
        <v>9547.2125173851</v>
      </c>
      <c r="J50" s="18" t="n">
        <f aca="false">MAX((MAX((C50-(801*$B$34)),0))+(D50*$B$8)+(E50*$B$13)+(F50*$B$18)+(G50*$B$23)-H50-I50-O49,0)</f>
        <v>32401.1962559883</v>
      </c>
      <c r="K50" s="23" t="n">
        <f aca="false">IF($B$34=1,MAX(ROUNDDOWN(IF($J50&lt;=$C$192,(((($J50-$C$191)/10000)*$D$192)+$E$192)*(($J50-$C$191)/10000),IF($J50&lt;=$C$193,(((($J50-$C$192)/10000)*$D$193)+$E$193)*(($J50-$C$192)/10000)+$F$193,IF($J50&lt;=$C$194,$J50*0.42-$E$194,$J50*0.45-$E$195))),0),0),0)</f>
        <v>5831</v>
      </c>
      <c r="L50" s="23" t="n">
        <f aca="false">IF($B$34=2,MAX(ROUNDDOWN(IF(($J50/2)&lt;=$C$192,((((($J50/2)-$C$191)/10000)*$D$192)+$E$192)*((($J50/2)-$C$191)/10000),IF(($J50/2)&lt;=$C$193,((((($J50/2)-$C$192)/10000)*$D$193)+$E$193)*((($J50/2)-$C$192)/10000)+$F$193,IF(($J50/2)&lt;=$C$194,($J50/2)*0.42-$E$194,($J50/2)*0.45-$E$195))),0),0),0)*$B$34</f>
        <v>0</v>
      </c>
      <c r="M50" s="13" t="n">
        <f aca="false">K50+L50</f>
        <v>5831</v>
      </c>
      <c r="N50" s="13" t="n">
        <f aca="false">IF($B$34=2,IF(M50&gt;1944,M50*0.055,0),IF(M50&gt;972,M50*0.055,0))</f>
        <v>320.705</v>
      </c>
      <c r="O50" s="13" t="n">
        <f aca="false">M50*$B$33</f>
        <v>524.79</v>
      </c>
      <c r="P50" s="13" t="n">
        <f aca="false">P49*(1+$B$37)</f>
        <v>48731.2422888067</v>
      </c>
      <c r="Q50" s="13" t="n">
        <f aca="false">B50+C50+D50+E50+F50+G50-H50-I50-M50-N50-O50-P50</f>
        <v>868436.370399113</v>
      </c>
      <c r="R50" s="16"/>
      <c r="S50" s="16"/>
      <c r="T50" s="13"/>
      <c r="U50" s="13"/>
      <c r="V50" s="13"/>
      <c r="W50" s="13"/>
    </row>
    <row r="51" customFormat="false" ht="12.8" hidden="false" customHeight="false" outlineLevel="0" collapsed="false">
      <c r="A51" s="17" t="n">
        <v>10</v>
      </c>
      <c r="B51" s="13" t="n">
        <f aca="false">Q50</f>
        <v>868436.370399113</v>
      </c>
      <c r="C51" s="13" t="n">
        <f aca="false">IF((B51-(P51/2))*$B$3&gt;0,(B51-(P51/2))*$B$3,0)</f>
        <v>46812.1192842986</v>
      </c>
      <c r="D51" s="13" t="n">
        <f aca="false">IF(D50&gt;0,D50*(1+$B$7),IF(A51=$B$6,$B$5,0))</f>
        <v>0</v>
      </c>
      <c r="E51" s="13" t="n">
        <f aca="false">IF(E50&gt;0,E50*(1+$B$12),IF(A51=$B$11,$B$10,0))</f>
        <v>0</v>
      </c>
      <c r="F51" s="13" t="n">
        <f aca="false">IF(F50&gt;0,F50*(1+$B$17),IF(A51=$B$16,$B$15,0))</f>
        <v>0</v>
      </c>
      <c r="G51" s="13" t="n">
        <f aca="false">IF(G50&gt;0,G50*(1+$B$22),IF(A51=$B$21,$B$20,0))</f>
        <v>0</v>
      </c>
      <c r="H51" s="13" t="n">
        <f aca="false">H50*(1+$B$26)</f>
        <v>4953.15510300071</v>
      </c>
      <c r="I51" s="13" t="n">
        <f aca="false">MIN(((C51+D51+E51+F51+G51)*$B$28*POWER((1+$B$29),A50)),($B$30*$B$28)*12*$B$34*POWER((1+$B$31),A50))</f>
        <v>9394.78261904389</v>
      </c>
      <c r="J51" s="18" t="n">
        <f aca="false">MAX((MAX((C51-(801*$B$34)),0))+(D51*$B$8)+(E51*$B$13)+(F51*$B$18)+(G51*$B$23)-H51-I51-O50,0)</f>
        <v>31138.3915622539</v>
      </c>
      <c r="K51" s="23" t="n">
        <f aca="false">IF($B$34=1,MAX(ROUNDDOWN(IF($J51&lt;=$C$192,(((($J51-$C$191)/10000)*$D$192)+$E$192)*(($J51-$C$191)/10000),IF($J51&lt;=$C$193,(((($J51-$C$192)/10000)*$D$193)+$E$193)*(($J51-$C$192)/10000)+$F$193,IF($J51&lt;=$C$194,$J51*0.42-$E$194,$J51*0.45-$E$195))),0),0),0)</f>
        <v>5439</v>
      </c>
      <c r="L51" s="23" t="n">
        <f aca="false">IF($B$34=2,MAX(ROUNDDOWN(IF(($J51/2)&lt;=$C$192,((((($J51/2)-$C$191)/10000)*$D$192)+$E$192)*((($J51/2)-$C$191)/10000),IF(($J51/2)&lt;=$C$193,((((($J51/2)-$C$192)/10000)*$D$193)+$E$193)*((($J51/2)-$C$192)/10000)+$F$193,IF(($J51/2)&lt;=$C$194,($J51/2)*0.42-$E$194,($J51/2)*0.45-$E$195))),0),0),0)*$B$34</f>
        <v>0</v>
      </c>
      <c r="M51" s="13" t="n">
        <f aca="false">K51+L51</f>
        <v>5439</v>
      </c>
      <c r="N51" s="13" t="n">
        <f aca="false">IF($B$34=2,IF(M51&gt;1944,M51*0.055,0),IF(M51&gt;972,M51*0.055,0))</f>
        <v>299.145</v>
      </c>
      <c r="O51" s="13" t="n">
        <f aca="false">M51*$B$33</f>
        <v>489.51</v>
      </c>
      <c r="P51" s="13" t="n">
        <f aca="false">P50*(1+$B$37)</f>
        <v>49949.5233460268</v>
      </c>
      <c r="Q51" s="13" t="n">
        <f aca="false">B51+C51+D51+E51+F51+G51-H51-I51-M51-N51-O51-P51</f>
        <v>844723.37361534</v>
      </c>
      <c r="R51" s="16"/>
      <c r="S51" s="16"/>
      <c r="T51" s="13"/>
      <c r="U51" s="13"/>
      <c r="V51" s="13"/>
      <c r="W51" s="13"/>
    </row>
    <row r="52" customFormat="false" ht="12.8" hidden="false" customHeight="false" outlineLevel="0" collapsed="false">
      <c r="A52" s="17" t="n">
        <v>11</v>
      </c>
      <c r="B52" s="13" t="n">
        <f aca="false">Q51</f>
        <v>844723.37361534</v>
      </c>
      <c r="C52" s="13" t="n">
        <f aca="false">IF((B52-(P52/2))*$B$3&gt;0,(B52-(P52/2))*$B$3,0)</f>
        <v>45461.3954809778</v>
      </c>
      <c r="D52" s="13" t="n">
        <f aca="false">IF(D51&gt;0,D51*(1+$B$7),IF(A52=$B$6,$B$5,0))</f>
        <v>3333</v>
      </c>
      <c r="E52" s="13" t="n">
        <f aca="false">IF(E51&gt;0,E51*(1+$B$12),IF(A52=$B$11,$B$10,0))</f>
        <v>0</v>
      </c>
      <c r="F52" s="13" t="n">
        <f aca="false">IF(F51&gt;0,F51*(1+$B$17),IF(A52=$B$16,$B$15,0))</f>
        <v>0</v>
      </c>
      <c r="G52" s="13" t="n">
        <f aca="false">IF(G51&gt;0,G51*(1+$B$22),IF(A52=$B$21,$B$20,0))</f>
        <v>999</v>
      </c>
      <c r="H52" s="13" t="n">
        <f aca="false">H51*(1+$B$26)</f>
        <v>5176.04708263574</v>
      </c>
      <c r="I52" s="13" t="n">
        <f aca="false">MIN(((C52+D52+E52+F52+G52)*$B$28*POWER((1+$B$29),A51)),($B$30*$B$28)*12*$B$34*POWER((1+$B$31),A51))</f>
        <v>10093.0296447917</v>
      </c>
      <c r="J52" s="18" t="n">
        <f aca="false">MAX((MAX((C52-(801*$B$34)),0))+(D52*$B$8)+(E52*$B$13)+(F52*$B$18)+(G52*$B$23)-H52-I52-O51,0)</f>
        <v>33233.8087535505</v>
      </c>
      <c r="K52" s="23" t="n">
        <f aca="false">IF($B$34=1,MAX(ROUNDDOWN(IF($J52&lt;=$C$192,(((($J52-$C$191)/10000)*$D$192)+$E$192)*(($J52-$C$191)/10000),IF($J52&lt;=$C$193,(((($J52-$C$192)/10000)*$D$193)+$E$193)*(($J52-$C$192)/10000)+$F$193,IF($J52&lt;=$C$194,$J52*0.42-$E$194,$J52*0.45-$E$195))),0),0),0)</f>
        <v>6094</v>
      </c>
      <c r="L52" s="23" t="n">
        <f aca="false">IF($B$34=2,MAX(ROUNDDOWN(IF(($J52/2)&lt;=$C$192,((((($J52/2)-$C$191)/10000)*$D$192)+$E$192)*((($J52/2)-$C$191)/10000),IF(($J52/2)&lt;=$C$193,((((($J52/2)-$C$192)/10000)*$D$193)+$E$193)*((($J52/2)-$C$192)/10000)+$F$193,IF(($J52/2)&lt;=$C$194,($J52/2)*0.42-$E$194,($J52/2)*0.45-$E$195))),0),0),0)*$B$34</f>
        <v>0</v>
      </c>
      <c r="M52" s="13" t="n">
        <f aca="false">K52+L52</f>
        <v>6094</v>
      </c>
      <c r="N52" s="13" t="n">
        <f aca="false">IF($B$34=2,IF(M52&gt;1944,M52*0.055,0),IF(M52&gt;972,M52*0.055,0))</f>
        <v>335.17</v>
      </c>
      <c r="O52" s="13" t="n">
        <f aca="false">M52*$B$33</f>
        <v>548.46</v>
      </c>
      <c r="P52" s="13" t="n">
        <f aca="false">P51*(1+$B$37)</f>
        <v>51198.2614296775</v>
      </c>
      <c r="Q52" s="13" t="n">
        <f aca="false">B52+C52+D52+E52+F52+G52-H52-I52-M52-N52-O52-P52</f>
        <v>821071.800939214</v>
      </c>
      <c r="R52" s="16"/>
      <c r="S52" s="16"/>
      <c r="T52" s="13"/>
      <c r="U52" s="13"/>
      <c r="V52" s="13"/>
      <c r="W52" s="13"/>
    </row>
    <row r="53" customFormat="false" ht="12.8" hidden="false" customHeight="false" outlineLevel="0" collapsed="false">
      <c r="A53" s="17" t="n">
        <v>12</v>
      </c>
      <c r="B53" s="13" t="n">
        <f aca="false">Q52</f>
        <v>821071.800939214</v>
      </c>
      <c r="C53" s="13" t="n">
        <f aca="false">IF((B53-(P53/2))*$B$3&gt;0,(B53-(P53/2))*$B$3,0)</f>
        <v>44113.214403586</v>
      </c>
      <c r="D53" s="13" t="n">
        <f aca="false">IF(D52&gt;0,D52*(1+$B$7),IF(A53=$B$6,$B$5,0))</f>
        <v>3366.33</v>
      </c>
      <c r="E53" s="13" t="n">
        <f aca="false">IF(E52&gt;0,E52*(1+$B$12),IF(A53=$B$11,$B$10,0))</f>
        <v>0</v>
      </c>
      <c r="F53" s="13" t="n">
        <f aca="false">IF(F52&gt;0,F52*(1+$B$17),IF(A53=$B$16,$B$15,0))</f>
        <v>0</v>
      </c>
      <c r="G53" s="13" t="n">
        <f aca="false">IF(G52&gt;0,G52*(1+$B$22),IF(A53=$B$21,$B$20,0))</f>
        <v>999</v>
      </c>
      <c r="H53" s="13" t="n">
        <f aca="false">H52*(1+$B$26)</f>
        <v>5408.96920135435</v>
      </c>
      <c r="I53" s="13" t="n">
        <f aca="false">MIN(((C53+D53+E53+F53+G53)*$B$28*POWER((1+$B$29),A52)),($B$30*$B$28)*12*$B$34*POWER((1+$B$31),A52))</f>
        <v>9924.77686822039</v>
      </c>
      <c r="J53" s="18" t="n">
        <f aca="false">MAX((MAX((C53-(801*$B$34)),0))+(D53*$B$8)+(E53*$B$13)+(F53*$B$18)+(G53*$B$23)-H53-I53-O52,0)</f>
        <v>31795.3383340112</v>
      </c>
      <c r="K53" s="23" t="n">
        <f aca="false">IF($B$34=1,MAX(ROUNDDOWN(IF($J53&lt;=$C$192,(((($J53-$C$191)/10000)*$D$192)+$E$192)*(($J53-$C$191)/10000),IF($J53&lt;=$C$193,(((($J53-$C$192)/10000)*$D$193)+$E$193)*(($J53-$C$192)/10000)+$F$193,IF($J53&lt;=$C$194,$J53*0.42-$E$194,$J53*0.45-$E$195))),0),0),0)</f>
        <v>5642</v>
      </c>
      <c r="L53" s="23" t="n">
        <f aca="false">IF($B$34=2,MAX(ROUNDDOWN(IF(($J53/2)&lt;=$C$192,((((($J53/2)-$C$191)/10000)*$D$192)+$E$192)*((($J53/2)-$C$191)/10000),IF(($J53/2)&lt;=$C$193,((((($J53/2)-$C$192)/10000)*$D$193)+$E$193)*((($J53/2)-$C$192)/10000)+$F$193,IF(($J53/2)&lt;=$C$194,($J53/2)*0.42-$E$194,($J53/2)*0.45-$E$195))),0),0),0)*$B$34</f>
        <v>0</v>
      </c>
      <c r="M53" s="13" t="n">
        <f aca="false">K53+L53</f>
        <v>5642</v>
      </c>
      <c r="N53" s="13" t="n">
        <f aca="false">IF($B$34=2,IF(M53&gt;1944,M53*0.055,0),IF(M53&gt;972,M53*0.055,0))</f>
        <v>310.31</v>
      </c>
      <c r="O53" s="13" t="n">
        <f aca="false">M53*$B$33</f>
        <v>507.78</v>
      </c>
      <c r="P53" s="13" t="n">
        <f aca="false">P52*(1+$B$37)</f>
        <v>52478.2179654194</v>
      </c>
      <c r="Q53" s="13" t="n">
        <f aca="false">B53+C53+D53+E53+F53+G53-H53-I53-M53-N53-O53-P53</f>
        <v>795278.291307805</v>
      </c>
      <c r="R53" s="16"/>
      <c r="S53" s="16"/>
      <c r="T53" s="13"/>
      <c r="U53" s="13"/>
      <c r="V53" s="13"/>
      <c r="W53" s="13"/>
    </row>
    <row r="54" customFormat="false" ht="12.8" hidden="false" customHeight="false" outlineLevel="0" collapsed="false">
      <c r="A54" s="17" t="n">
        <v>13</v>
      </c>
      <c r="B54" s="13" t="n">
        <f aca="false">Q53</f>
        <v>795278.291307805</v>
      </c>
      <c r="C54" s="13" t="n">
        <f aca="false">IF((B54-(P54/2))*$B$3&gt;0,(B54-(P54/2))*$B$3,0)</f>
        <v>42645.2678553293</v>
      </c>
      <c r="D54" s="13" t="n">
        <f aca="false">IF(D53&gt;0,D53*(1+$B$7),IF(A54=$B$6,$B$5,0))</f>
        <v>3399.9933</v>
      </c>
      <c r="E54" s="13" t="n">
        <f aca="false">IF(E53&gt;0,E53*(1+$B$12),IF(A54=$B$11,$B$10,0))</f>
        <v>0</v>
      </c>
      <c r="F54" s="13" t="n">
        <f aca="false">IF(F53&gt;0,F53*(1+$B$17),IF(A54=$B$16,$B$15,0))</f>
        <v>0</v>
      </c>
      <c r="G54" s="13" t="n">
        <f aca="false">IF(G53&gt;0,G53*(1+$B$22),IF(A54=$B$21,$B$20,0))</f>
        <v>999</v>
      </c>
      <c r="H54" s="13" t="n">
        <f aca="false">H53*(1+$B$26)</f>
        <v>5652.3728154153</v>
      </c>
      <c r="I54" s="13" t="n">
        <f aca="false">MIN(((C54+D54+E54+F54+G54)*$B$28*POWER((1+$B$29),A53)),($B$30*$B$28)*12*$B$34*POWER((1+$B$31),A53))</f>
        <v>9727.45445737885</v>
      </c>
      <c r="J54" s="18" t="n">
        <f aca="false">MAX((MAX((C54-(801*$B$34)),0))+(D54*$B$8)+(E54*$B$13)+(F54*$B$18)+(G54*$B$23)-H54-I54-O53,0)</f>
        <v>30355.6538825352</v>
      </c>
      <c r="K54" s="23" t="n">
        <f aca="false">IF($B$34=1,MAX(ROUNDDOWN(IF($J54&lt;=$C$192,(((($J54-$C$191)/10000)*$D$192)+$E$192)*(($J54-$C$191)/10000),IF($J54&lt;=$C$193,(((($J54-$C$192)/10000)*$D$193)+$E$193)*(($J54-$C$192)/10000)+$F$193,IF($J54&lt;=$C$194,$J54*0.42-$E$194,$J54*0.45-$E$195))),0),0),0)</f>
        <v>5199</v>
      </c>
      <c r="L54" s="23" t="n">
        <f aca="false">IF($B$34=2,MAX(ROUNDDOWN(IF(($J54/2)&lt;=$C$192,((((($J54/2)-$C$191)/10000)*$D$192)+$E$192)*((($J54/2)-$C$191)/10000),IF(($J54/2)&lt;=$C$193,((((($J54/2)-$C$192)/10000)*$D$193)+$E$193)*((($J54/2)-$C$192)/10000)+$F$193,IF(($J54/2)&lt;=$C$194,($J54/2)*0.42-$E$194,($J54/2)*0.45-$E$195))),0),0),0)*$B$34</f>
        <v>0</v>
      </c>
      <c r="M54" s="13" t="n">
        <f aca="false">K54+L54</f>
        <v>5199</v>
      </c>
      <c r="N54" s="13" t="n">
        <f aca="false">IF($B$34=2,IF(M54&gt;1944,M54*0.055,0),IF(M54&gt;972,M54*0.055,0))</f>
        <v>285.945</v>
      </c>
      <c r="O54" s="13" t="n">
        <f aca="false">M54*$B$33</f>
        <v>467.91</v>
      </c>
      <c r="P54" s="13" t="n">
        <f aca="false">P53*(1+$B$37)</f>
        <v>53790.1734145549</v>
      </c>
      <c r="Q54" s="13" t="n">
        <f aca="false">B54+C54+D54+E54+F54+G54-H54-I54-M54-N54-O54-P54</f>
        <v>767199.696775786</v>
      </c>
      <c r="R54" s="16"/>
      <c r="S54" s="16"/>
      <c r="T54" s="13"/>
      <c r="U54" s="13"/>
      <c r="V54" s="13"/>
      <c r="W54" s="13"/>
    </row>
    <row r="55" customFormat="false" ht="12.8" hidden="false" customHeight="false" outlineLevel="0" collapsed="false">
      <c r="A55" s="17" t="n">
        <v>14</v>
      </c>
      <c r="B55" s="13" t="n">
        <f aca="false">Q54</f>
        <v>767199.696775786</v>
      </c>
      <c r="C55" s="13" t="n">
        <f aca="false">IF((B55-(P55/2))*$B$3&gt;0,(B55-(P55/2))*$B$3,0)</f>
        <v>41049.5889259959</v>
      </c>
      <c r="D55" s="13" t="n">
        <f aca="false">IF(D54&gt;0,D54*(1+$B$7),IF(A55=$B$6,$B$5,0))</f>
        <v>3433.993233</v>
      </c>
      <c r="E55" s="13" t="n">
        <f aca="false">IF(E54&gt;0,E54*(1+$B$12),IF(A55=$B$11,$B$10,0))</f>
        <v>0</v>
      </c>
      <c r="F55" s="13" t="n">
        <f aca="false">IF(F54&gt;0,F54*(1+$B$17),IF(A55=$B$16,$B$15,0))</f>
        <v>0</v>
      </c>
      <c r="G55" s="13" t="n">
        <f aca="false">IF(G54&gt;0,G54*(1+$B$22),IF(A55=$B$21,$B$20,0))</f>
        <v>999</v>
      </c>
      <c r="H55" s="13" t="n">
        <f aca="false">H54*(1+$B$26)</f>
        <v>5906.72959210898</v>
      </c>
      <c r="I55" s="13" t="n">
        <f aca="false">MIN(((C55+D55+E55+F55+G55)*$B$28*POWER((1+$B$29),A54)),($B$30*$B$28)*12*$B$34*POWER((1+$B$31),A54))</f>
        <v>9498.58777770515</v>
      </c>
      <c r="J55" s="18" t="n">
        <f aca="false">MAX((MAX((C55-(801*$B$34)),0))+(D55*$B$8)+(E55*$B$13)+(F55*$B$18)+(G55*$B$23)-H55-I55-O54,0)</f>
        <v>28808.3547891817</v>
      </c>
      <c r="K55" s="23" t="n">
        <f aca="false">IF($B$34=1,MAX(ROUNDDOWN(IF($J55&lt;=$C$192,(((($J55-$C$191)/10000)*$D$192)+$E$192)*(($J55-$C$191)/10000),IF($J55&lt;=$C$193,(((($J55-$C$192)/10000)*$D$193)+$E$193)*(($J55-$C$192)/10000)+$F$193,IF($J55&lt;=$C$194,$J55*0.42-$E$194,$J55*0.45-$E$195))),0),0),0)</f>
        <v>4732</v>
      </c>
      <c r="L55" s="23" t="n">
        <f aca="false">IF($B$34=2,MAX(ROUNDDOWN(IF(($J55/2)&lt;=$C$192,((((($J55/2)-$C$191)/10000)*$D$192)+$E$192)*((($J55/2)-$C$191)/10000),IF(($J55/2)&lt;=$C$193,((((($J55/2)-$C$192)/10000)*$D$193)+$E$193)*((($J55/2)-$C$192)/10000)+$F$193,IF(($J55/2)&lt;=$C$194,($J55/2)*0.42-$E$194,($J55/2)*0.45-$E$195))),0),0),0)*$B$34</f>
        <v>0</v>
      </c>
      <c r="M55" s="13" t="n">
        <f aca="false">K55+L55</f>
        <v>4732</v>
      </c>
      <c r="N55" s="13" t="n">
        <f aca="false">IF($B$34=2,IF(M55&gt;1944,M55*0.055,0),IF(M55&gt;972,M55*0.055,0))</f>
        <v>260.26</v>
      </c>
      <c r="O55" s="13" t="n">
        <f aca="false">M55*$B$33</f>
        <v>425.88</v>
      </c>
      <c r="P55" s="13" t="n">
        <f aca="false">P54*(1+$B$37)</f>
        <v>55134.9277499188</v>
      </c>
      <c r="Q55" s="13" t="n">
        <f aca="false">B55+C55+D55+E55+F55+G55-H55-I55-M55-N55-O55-P55</f>
        <v>736723.893815049</v>
      </c>
      <c r="R55" s="16"/>
      <c r="S55" s="16"/>
      <c r="T55" s="13"/>
      <c r="U55" s="13"/>
      <c r="V55" s="13"/>
      <c r="W55" s="13"/>
    </row>
    <row r="56" customFormat="false" ht="12.8" hidden="false" customHeight="false" outlineLevel="0" collapsed="false">
      <c r="A56" s="17" t="n">
        <v>15</v>
      </c>
      <c r="B56" s="13" t="n">
        <f aca="false">Q55</f>
        <v>736723.893815049</v>
      </c>
      <c r="C56" s="13" t="n">
        <f aca="false">IF((B56-(P56/2))*$B$3&gt;0,(B56-(P56/2))*$B$3,0)</f>
        <v>39319.9320055484</v>
      </c>
      <c r="D56" s="13" t="n">
        <f aca="false">IF(D55&gt;0,D55*(1+$B$7),IF(A56=$B$6,$B$5,0))</f>
        <v>3468.33316533</v>
      </c>
      <c r="E56" s="13" t="n">
        <f aca="false">IF(E55&gt;0,E55*(1+$B$12),IF(A56=$B$11,$B$10,0))</f>
        <v>0</v>
      </c>
      <c r="F56" s="13" t="n">
        <f aca="false">IF(F55&gt;0,F55*(1+$B$17),IF(A56=$B$16,$B$15,0))</f>
        <v>0</v>
      </c>
      <c r="G56" s="13" t="n">
        <f aca="false">IF(G55&gt;0,G55*(1+$B$22),IF(A56=$B$21,$B$20,0))</f>
        <v>999</v>
      </c>
      <c r="H56" s="13" t="n">
        <f aca="false">H55*(1+$B$26)</f>
        <v>6172.53242375389</v>
      </c>
      <c r="I56" s="13" t="n">
        <f aca="false">MIN(((C56+D56+E56+F56+G56)*$B$28*POWER((1+$B$29),A55)),($B$30*$B$28)*12*$B$34*POWER((1+$B$31),A55))</f>
        <v>9235.9829554195</v>
      </c>
      <c r="J56" s="18" t="n">
        <f aca="false">MAX((MAX((C56-(801*$B$34)),0))+(D56*$B$8)+(E56*$B$13)+(F56*$B$18)+(G56*$B$23)-H56-I56-O55,0)</f>
        <v>27151.869791705</v>
      </c>
      <c r="K56" s="23" t="n">
        <f aca="false">IF($B$34=1,MAX(ROUNDDOWN(IF($J56&lt;=$C$192,(((($J56-$C$191)/10000)*$D$192)+$E$192)*(($J56-$C$191)/10000),IF($J56&lt;=$C$193,(((($J56-$C$192)/10000)*$D$193)+$E$193)*(($J56-$C$192)/10000)+$F$193,IF($J56&lt;=$C$194,$J56*0.42-$E$194,$J56*0.45-$E$195))),0),0),0)</f>
        <v>4244</v>
      </c>
      <c r="L56" s="23" t="n">
        <f aca="false">IF($B$34=2,MAX(ROUNDDOWN(IF(($J56/2)&lt;=$C$192,((((($J56/2)-$C$191)/10000)*$D$192)+$E$192)*((($J56/2)-$C$191)/10000),IF(($J56/2)&lt;=$C$193,((((($J56/2)-$C$192)/10000)*$D$193)+$E$193)*((($J56/2)-$C$192)/10000)+$F$193,IF(($J56/2)&lt;=$C$194,($J56/2)*0.42-$E$194,($J56/2)*0.45-$E$195))),0),0),0)*$B$34</f>
        <v>0</v>
      </c>
      <c r="M56" s="13" t="n">
        <f aca="false">K56+L56</f>
        <v>4244</v>
      </c>
      <c r="N56" s="13" t="n">
        <f aca="false">IF($B$34=2,IF(M56&gt;1944,M56*0.055,0),IF(M56&gt;972,M56*0.055,0))</f>
        <v>233.42</v>
      </c>
      <c r="O56" s="13" t="n">
        <f aca="false">M56*$B$33</f>
        <v>381.96</v>
      </c>
      <c r="P56" s="13" t="n">
        <f aca="false">P55*(1+$B$37)</f>
        <v>56513.3009436667</v>
      </c>
      <c r="Q56" s="13" t="n">
        <f aca="false">B56+C56+D56+E56+F56+G56-H56-I56-M56-N56-O56-P56</f>
        <v>703729.962663087</v>
      </c>
      <c r="R56" s="16"/>
      <c r="S56" s="16"/>
      <c r="T56" s="13"/>
      <c r="U56" s="13"/>
      <c r="V56" s="13"/>
      <c r="W56" s="13"/>
    </row>
    <row r="57" customFormat="false" ht="12.8" hidden="false" customHeight="false" outlineLevel="0" collapsed="false">
      <c r="A57" s="17" t="n">
        <v>16</v>
      </c>
      <c r="B57" s="13" t="n">
        <f aca="false">Q56</f>
        <v>703729.962663087</v>
      </c>
      <c r="C57" s="13" t="n">
        <f aca="false">IF((B57-(P57/2))*$B$3&gt;0,(B57-(P57/2))*$B$3,0)</f>
        <v>37449.5627240849</v>
      </c>
      <c r="D57" s="13" t="n">
        <f aca="false">IF(D56&gt;0,D56*(1+$B$7),IF(A57=$B$6,$B$5,0))</f>
        <v>3503.0164969833</v>
      </c>
      <c r="E57" s="13" t="n">
        <f aca="false">IF(E56&gt;0,E56*(1+$B$12),IF(A57=$B$11,$B$10,0))</f>
        <v>0</v>
      </c>
      <c r="F57" s="13" t="n">
        <f aca="false">IF(F56&gt;0,F56*(1+$B$17),IF(A57=$B$16,$B$15,0))</f>
        <v>0</v>
      </c>
      <c r="G57" s="13" t="n">
        <f aca="false">IF(G56&gt;0,G56*(1+$B$22),IF(A57=$B$21,$B$20,0))</f>
        <v>999</v>
      </c>
      <c r="H57" s="13" t="n">
        <f aca="false">H56*(1+$B$26)</f>
        <v>6450.29638282281</v>
      </c>
      <c r="I57" s="13" t="n">
        <f aca="false">MIN(((C57+D57+E57+F57+G57)*$B$28*POWER((1+$B$29),A56)),($B$30*$B$28)*12*$B$34*POWER((1+$B$31),A56))</f>
        <v>8937.27228265837</v>
      </c>
      <c r="J57" s="18" t="n">
        <f aca="false">MAX((MAX((C57-(801*$B$34)),0))+(D57*$B$8)+(E57*$B$13)+(F57*$B$18)+(G57*$B$23)-H57-I57-O56,0)</f>
        <v>25381.050555587</v>
      </c>
      <c r="K57" s="23" t="n">
        <f aca="false">IF($B$34=1,MAX(ROUNDDOWN(IF($J57&lt;=$C$192,(((($J57-$C$191)/10000)*$D$192)+$E$192)*(($J57-$C$191)/10000),IF($J57&lt;=$C$193,(((($J57-$C$192)/10000)*$D$193)+$E$193)*(($J57-$C$192)/10000)+$F$193,IF($J57&lt;=$C$194,$J57*0.42-$E$194,$J57*0.45-$E$195))),0),0),0)</f>
        <v>3734</v>
      </c>
      <c r="L57" s="23" t="n">
        <f aca="false">IF($B$34=2,MAX(ROUNDDOWN(IF(($J57/2)&lt;=$C$192,((((($J57/2)-$C$191)/10000)*$D$192)+$E$192)*((($J57/2)-$C$191)/10000),IF(($J57/2)&lt;=$C$193,((((($J57/2)-$C$192)/10000)*$D$193)+$E$193)*((($J57/2)-$C$192)/10000)+$F$193,IF(($J57/2)&lt;=$C$194,($J57/2)*0.42-$E$194,($J57/2)*0.45-$E$195))),0),0),0)*$B$34</f>
        <v>0</v>
      </c>
      <c r="M57" s="13" t="n">
        <f aca="false">K57+L57</f>
        <v>3734</v>
      </c>
      <c r="N57" s="13" t="n">
        <f aca="false">IF($B$34=2,IF(M57&gt;1944,M57*0.055,0),IF(M57&gt;972,M57*0.055,0))</f>
        <v>205.37</v>
      </c>
      <c r="O57" s="13" t="n">
        <f aca="false">M57*$B$33</f>
        <v>336.06</v>
      </c>
      <c r="P57" s="13" t="n">
        <f aca="false">P56*(1+$B$37)</f>
        <v>57926.1334672584</v>
      </c>
      <c r="Q57" s="13" t="n">
        <f aca="false">B57+C57+D57+E57+F57+G57-H57-I57-M57-N57-O57-P57</f>
        <v>668092.409751416</v>
      </c>
      <c r="R57" s="16"/>
      <c r="S57" s="16"/>
      <c r="T57" s="13"/>
      <c r="U57" s="13"/>
      <c r="V57" s="13"/>
      <c r="W57" s="13"/>
    </row>
    <row r="58" customFormat="false" ht="12.8" hidden="false" customHeight="false" outlineLevel="0" collapsed="false">
      <c r="A58" s="17" t="n">
        <v>17</v>
      </c>
      <c r="B58" s="13" t="n">
        <f aca="false">Q57</f>
        <v>668092.409751416</v>
      </c>
      <c r="C58" s="13" t="n">
        <f aca="false">IF((B58-(P58/2))*$B$3&gt;0,(B58-(P58/2))*$B$3,0)</f>
        <v>35431.4922823942</v>
      </c>
      <c r="D58" s="13" t="n">
        <f aca="false">IF(D57&gt;0,D57*(1+$B$7),IF(A58=$B$6,$B$5,0))</f>
        <v>3538.04666195313</v>
      </c>
      <c r="E58" s="13" t="n">
        <f aca="false">IF(E57&gt;0,E57*(1+$B$12),IF(A58=$B$11,$B$10,0))</f>
        <v>0</v>
      </c>
      <c r="F58" s="13" t="n">
        <f aca="false">IF(F57&gt;0,F57*(1+$B$17),IF(A58=$B$16,$B$15,0))</f>
        <v>0</v>
      </c>
      <c r="G58" s="13" t="n">
        <f aca="false">IF(G57&gt;0,G57*(1+$B$22),IF(A58=$B$21,$B$20,0))</f>
        <v>999</v>
      </c>
      <c r="H58" s="13" t="n">
        <f aca="false">H57*(1+$B$26)</f>
        <v>6740.55972004984</v>
      </c>
      <c r="I58" s="13" t="n">
        <f aca="false">MIN(((C58+D58+E58+F58+G58)*$B$28*POWER((1+$B$29),A57)),($B$30*$B$28)*12*$B$34*POWER((1+$B$31),A57))</f>
        <v>8599.95783561203</v>
      </c>
      <c r="J58" s="18" t="n">
        <f aca="false">MAX((MAX((C58-(801*$B$34)),0))+(D58*$B$8)+(E58*$B$13)+(F58*$B$18)+(G58*$B$23)-H58-I58-O57,0)</f>
        <v>23490.9613886855</v>
      </c>
      <c r="K58" s="23" t="n">
        <f aca="false">IF($B$34=1,MAX(ROUNDDOWN(IF($J58&lt;=$C$192,(((($J58-$C$191)/10000)*$D$192)+$E$192)*(($J58-$C$191)/10000),IF($J58&lt;=$C$193,(((($J58-$C$192)/10000)*$D$193)+$E$193)*(($J58-$C$192)/10000)+$F$193,IF($J58&lt;=$C$194,$J58*0.42-$E$194,$J58*0.45-$E$195))),0),0),0)</f>
        <v>3204</v>
      </c>
      <c r="L58" s="23" t="n">
        <f aca="false">IF($B$34=2,MAX(ROUNDDOWN(IF(($J58/2)&lt;=$C$192,((((($J58/2)-$C$191)/10000)*$D$192)+$E$192)*((($J58/2)-$C$191)/10000),IF(($J58/2)&lt;=$C$193,((((($J58/2)-$C$192)/10000)*$D$193)+$E$193)*((($J58/2)-$C$192)/10000)+$F$193,IF(($J58/2)&lt;=$C$194,($J58/2)*0.42-$E$194,($J58/2)*0.45-$E$195))),0),0),0)*$B$34</f>
        <v>0</v>
      </c>
      <c r="M58" s="13" t="n">
        <f aca="false">K58+L58</f>
        <v>3204</v>
      </c>
      <c r="N58" s="13" t="n">
        <f aca="false">IF($B$34=2,IF(M58&gt;1944,M58*0.055,0),IF(M58&gt;972,M58*0.055,0))</f>
        <v>176.22</v>
      </c>
      <c r="O58" s="13" t="n">
        <f aca="false">M58*$B$33</f>
        <v>288.36</v>
      </c>
      <c r="P58" s="13" t="n">
        <f aca="false">P57*(1+$B$37)</f>
        <v>59374.2868039399</v>
      </c>
      <c r="Q58" s="13" t="n">
        <f aca="false">B58+C58+D58+E58+F58+G58-H58-I58-M58-N58-O58-P58</f>
        <v>629677.564336161</v>
      </c>
      <c r="R58" s="16"/>
      <c r="S58" s="16"/>
      <c r="T58" s="13"/>
      <c r="U58" s="13"/>
      <c r="V58" s="13"/>
      <c r="W58" s="13"/>
    </row>
    <row r="59" customFormat="false" ht="12.8" hidden="false" customHeight="false" outlineLevel="0" collapsed="false">
      <c r="A59" s="17" t="n">
        <v>18</v>
      </c>
      <c r="B59" s="13" t="n">
        <f aca="false">Q58</f>
        <v>629677.564336161</v>
      </c>
      <c r="C59" s="13" t="n">
        <f aca="false">IF((B59-(P59/2))*$B$3&gt;0,(B59-(P59/2))*$B$3,0)</f>
        <v>33258.2774503774</v>
      </c>
      <c r="D59" s="13" t="n">
        <f aca="false">IF(D58&gt;0,D58*(1+$B$7),IF(A59=$B$6,$B$5,0))</f>
        <v>3573.42712857267</v>
      </c>
      <c r="E59" s="13" t="n">
        <f aca="false">IF(E58&gt;0,E58*(1+$B$12),IF(A59=$B$11,$B$10,0))</f>
        <v>0</v>
      </c>
      <c r="F59" s="13" t="n">
        <f aca="false">IF(F58&gt;0,F58*(1+$B$17),IF(A59=$B$16,$B$15,0))</f>
        <v>0</v>
      </c>
      <c r="G59" s="13" t="n">
        <f aca="false">IF(G58&gt;0,G58*(1+$B$22),IF(A59=$B$21,$B$20,0))</f>
        <v>999</v>
      </c>
      <c r="H59" s="13" t="n">
        <f aca="false">H58*(1+$B$26)</f>
        <v>7043.88490745208</v>
      </c>
      <c r="I59" s="13" t="n">
        <f aca="false">MIN(((C59+D59+E59+F59+G59)*$B$28*POWER((1+$B$29),A58)),($B$30*$B$28)*12*$B$34*POWER((1+$B$31),A58))</f>
        <v>8221.36354222781</v>
      </c>
      <c r="J59" s="18" t="n">
        <f aca="false">MAX((MAX((C59-(801*$B$34)),0))+(D59*$B$8)+(E59*$B$13)+(F59*$B$18)+(G59*$B$23)-H59-I59-O58,0)</f>
        <v>21476.0961292702</v>
      </c>
      <c r="K59" s="23" t="n">
        <f aca="false">IF($B$34=1,MAX(ROUNDDOWN(IF($J59&lt;=$C$192,(((($J59-$C$191)/10000)*$D$192)+$E$192)*(($J59-$C$191)/10000),IF($J59&lt;=$C$193,(((($J59-$C$192)/10000)*$D$193)+$E$193)*(($J59-$C$192)/10000)+$F$193,IF($J59&lt;=$C$194,$J59*0.42-$E$194,$J59*0.45-$E$195))),0),0),0)</f>
        <v>2656</v>
      </c>
      <c r="L59" s="23" t="n">
        <f aca="false">IF($B$34=2,MAX(ROUNDDOWN(IF(($J59/2)&lt;=$C$192,((((($J59/2)-$C$191)/10000)*$D$192)+$E$192)*((($J59/2)-$C$191)/10000),IF(($J59/2)&lt;=$C$193,((((($J59/2)-$C$192)/10000)*$D$193)+$E$193)*((($J59/2)-$C$192)/10000)+$F$193,IF(($J59/2)&lt;=$C$194,($J59/2)*0.42-$E$194,($J59/2)*0.45-$E$195))),0),0),0)*$B$34</f>
        <v>0</v>
      </c>
      <c r="M59" s="13" t="n">
        <f aca="false">K59+L59</f>
        <v>2656</v>
      </c>
      <c r="N59" s="13" t="n">
        <f aca="false">IF($B$34=2,IF(M59&gt;1944,M59*0.055,0),IF(M59&gt;972,M59*0.055,0))</f>
        <v>146.08</v>
      </c>
      <c r="O59" s="13" t="n">
        <f aca="false">M59*$B$33</f>
        <v>239.04</v>
      </c>
      <c r="P59" s="13" t="n">
        <f aca="false">P58*(1+$B$37)</f>
        <v>60858.6439740383</v>
      </c>
      <c r="Q59" s="13" t="n">
        <f aca="false">B59+C59+D59+E59+F59+G59-H59-I59-M59-N59-O59-P59</f>
        <v>588343.256491393</v>
      </c>
      <c r="R59" s="16"/>
      <c r="S59" s="16"/>
      <c r="T59" s="13"/>
      <c r="U59" s="13"/>
      <c r="V59" s="13"/>
      <c r="W59" s="13"/>
    </row>
    <row r="60" customFormat="false" ht="12.8" hidden="false" customHeight="false" outlineLevel="0" collapsed="false">
      <c r="A60" s="17" t="n">
        <v>19</v>
      </c>
      <c r="B60" s="13" t="n">
        <f aca="false">Q59</f>
        <v>588343.256491393</v>
      </c>
      <c r="C60" s="13" t="n">
        <f aca="false">IF((B60-(P60/2))*$B$3&gt;0,(B60-(P60/2))*$B$3,0)</f>
        <v>30922.0026807358</v>
      </c>
      <c r="D60" s="13" t="n">
        <f aca="false">IF(D59&gt;0,D59*(1+$B$7),IF(A60=$B$6,$B$5,0))</f>
        <v>3609.16139985839</v>
      </c>
      <c r="E60" s="13" t="n">
        <f aca="false">IF(E59&gt;0,E59*(1+$B$12),IF(A60=$B$11,$B$10,0))</f>
        <v>0</v>
      </c>
      <c r="F60" s="13" t="n">
        <f aca="false">IF(F59&gt;0,F59*(1+$B$17),IF(A60=$B$16,$B$15,0))</f>
        <v>0</v>
      </c>
      <c r="G60" s="13" t="n">
        <f aca="false">IF(G59&gt;0,G59*(1+$B$22),IF(A60=$B$21,$B$20,0))</f>
        <v>999</v>
      </c>
      <c r="H60" s="13" t="n">
        <f aca="false">H59*(1+$B$26)</f>
        <v>7360.85972828742</v>
      </c>
      <c r="I60" s="13" t="n">
        <f aca="false">MIN(((C60+D60+E60+F60+G60)*$B$28*POWER((1+$B$29),A59)),($B$30*$B$28)*12*$B$34*POWER((1+$B$31),A59))</f>
        <v>7798.6244998975</v>
      </c>
      <c r="J60" s="18" t="n">
        <f aca="false">MAX((MAX((C60-(801*$B$34)),0))+(D60*$B$8)+(E60*$B$13)+(F60*$B$18)+(G60*$B$23)-H60-I60-O59,0)</f>
        <v>19330.6398524092</v>
      </c>
      <c r="K60" s="23" t="n">
        <f aca="false">IF($B$34=1,MAX(ROUNDDOWN(IF($J60&lt;=$C$192,(((($J60-$C$191)/10000)*$D$192)+$E$192)*(($J60-$C$191)/10000),IF($J60&lt;=$C$193,(((($J60-$C$192)/10000)*$D$193)+$E$193)*(($J60-$C$192)/10000)+$F$193,IF($J60&lt;=$C$194,$J60*0.42-$E$194,$J60*0.45-$E$195))),0),0),0)</f>
        <v>2091</v>
      </c>
      <c r="L60" s="23" t="n">
        <f aca="false">IF($B$34=2,MAX(ROUNDDOWN(IF(($J60/2)&lt;=$C$192,((((($J60/2)-$C$191)/10000)*$D$192)+$E$192)*((($J60/2)-$C$191)/10000),IF(($J60/2)&lt;=$C$193,((((($J60/2)-$C$192)/10000)*$D$193)+$E$193)*((($J60/2)-$C$192)/10000)+$F$193,IF(($J60/2)&lt;=$C$194,($J60/2)*0.42-$E$194,($J60/2)*0.45-$E$195))),0),0),0)*$B$34</f>
        <v>0</v>
      </c>
      <c r="M60" s="13" t="n">
        <f aca="false">K60+L60</f>
        <v>2091</v>
      </c>
      <c r="N60" s="13" t="n">
        <f aca="false">IF($B$34=2,IF(M60&gt;1944,M60*0.055,0),IF(M60&gt;972,M60*0.055,0))</f>
        <v>115.005</v>
      </c>
      <c r="O60" s="13" t="n">
        <f aca="false">M60*$B$33</f>
        <v>188.19</v>
      </c>
      <c r="P60" s="13" t="n">
        <f aca="false">P59*(1+$B$37)</f>
        <v>62380.1100733893</v>
      </c>
      <c r="Q60" s="13" t="n">
        <f aca="false">B60+C60+D60+E60+F60+G60-H60-I60-M60-N60-O60-P60</f>
        <v>543939.631270413</v>
      </c>
      <c r="R60" s="16"/>
      <c r="S60" s="16"/>
      <c r="T60" s="13"/>
      <c r="U60" s="13"/>
      <c r="V60" s="13"/>
      <c r="W60" s="13"/>
    </row>
    <row r="61" customFormat="false" ht="12.8" hidden="false" customHeight="false" outlineLevel="0" collapsed="false">
      <c r="A61" s="17" t="n">
        <v>20</v>
      </c>
      <c r="B61" s="13" t="n">
        <f aca="false">Q60</f>
        <v>543939.631270413</v>
      </c>
      <c r="C61" s="13" t="n">
        <f aca="false">IF((B61-(P61/2))*$B$3&gt;0,(B61-(P61/2))*$B$3,0)</f>
        <v>28414.325279608</v>
      </c>
      <c r="D61" s="13" t="n">
        <f aca="false">IF(D60&gt;0,D60*(1+$B$7),IF(A61=$B$6,$B$5,0))</f>
        <v>3645.25301385698</v>
      </c>
      <c r="E61" s="13" t="n">
        <f aca="false">IF(E60&gt;0,E60*(1+$B$12),IF(A61=$B$11,$B$10,0))</f>
        <v>0</v>
      </c>
      <c r="F61" s="13" t="n">
        <f aca="false">IF(F60&gt;0,F60*(1+$B$17),IF(A61=$B$16,$B$15,0))</f>
        <v>0</v>
      </c>
      <c r="G61" s="13" t="n">
        <f aca="false">IF(G60&gt;0,G60*(1+$B$22),IF(A61=$B$21,$B$20,0))</f>
        <v>999</v>
      </c>
      <c r="H61" s="13" t="n">
        <f aca="false">H60*(1+$B$26)</f>
        <v>7692.09841606036</v>
      </c>
      <c r="I61" s="13" t="n">
        <f aca="false">MIN(((C61+D61+E61+F61+G61)*$B$28*POWER((1+$B$29),A60)),($B$30*$B$28)*12*$B$34*POWER((1+$B$31),A60))</f>
        <v>7328.68985368764</v>
      </c>
      <c r="J61" s="18" t="n">
        <f aca="false">MAX((MAX((C61-(801*$B$34)),0))+(D61*$B$8)+(E61*$B$13)+(F61*$B$18)+(G61*$B$23)-H61-I61-O60,0)</f>
        <v>17048.6000237169</v>
      </c>
      <c r="K61" s="23" t="n">
        <f aca="false">IF($B$34=1,MAX(ROUNDDOWN(IF($J61&lt;=$C$192,(((($J61-$C$191)/10000)*$D$192)+$E$192)*(($J61-$C$191)/10000),IF($J61&lt;=$C$193,(((($J61-$C$192)/10000)*$D$193)+$E$193)*(($J61-$C$192)/10000)+$F$193,IF($J61&lt;=$C$194,$J61*0.42-$E$194,$J61*0.45-$E$195))),0),0),0)</f>
        <v>1512</v>
      </c>
      <c r="L61" s="23" t="n">
        <f aca="false">IF($B$34=2,MAX(ROUNDDOWN(IF(($J61/2)&lt;=$C$192,((((($J61/2)-$C$191)/10000)*$D$192)+$E$192)*((($J61/2)-$C$191)/10000),IF(($J61/2)&lt;=$C$193,((((($J61/2)-$C$192)/10000)*$D$193)+$E$193)*((($J61/2)-$C$192)/10000)+$F$193,IF(($J61/2)&lt;=$C$194,($J61/2)*0.42-$E$194,($J61/2)*0.45-$E$195))),0),0),0)*$B$34</f>
        <v>0</v>
      </c>
      <c r="M61" s="13" t="n">
        <f aca="false">K61+L61</f>
        <v>1512</v>
      </c>
      <c r="N61" s="13" t="n">
        <f aca="false">IF($B$34=2,IF(M61&gt;1944,M61*0.055,0),IF(M61&gt;972,M61*0.055,0))</f>
        <v>83.16</v>
      </c>
      <c r="O61" s="13" t="n">
        <f aca="false">M61*$B$33</f>
        <v>136.08</v>
      </c>
      <c r="P61" s="13" t="n">
        <f aca="false">P60*(1+$B$37)</f>
        <v>63939.612825224</v>
      </c>
      <c r="Q61" s="13" t="n">
        <f aca="false">B61+C61+D61+E61+F61+G61-H61-I61-M61-N61-O61-P61</f>
        <v>496306.568468906</v>
      </c>
      <c r="R61" s="16"/>
      <c r="S61" s="16"/>
      <c r="T61" s="13"/>
      <c r="U61" s="13"/>
      <c r="V61" s="13"/>
      <c r="W61" s="13"/>
    </row>
    <row r="62" customFormat="false" ht="12.8" hidden="false" customHeight="false" outlineLevel="0" collapsed="false">
      <c r="A62" s="17" t="n">
        <v>21</v>
      </c>
      <c r="B62" s="13" t="n">
        <f aca="false">Q61</f>
        <v>496306.568468906</v>
      </c>
      <c r="C62" s="13" t="n">
        <f aca="false">IF((B62-(P62/2))*$B$3&gt;0,(B62-(P62/2))*$B$3,0)</f>
        <v>25726.3321877268</v>
      </c>
      <c r="D62" s="13" t="n">
        <f aca="false">IF(D61&gt;0,D61*(1+$B$7),IF(A62=$B$6,$B$5,0))</f>
        <v>3681.70554399555</v>
      </c>
      <c r="E62" s="13" t="n">
        <f aca="false">IF(E61&gt;0,E61*(1+$B$12),IF(A62=$B$11,$B$10,0))</f>
        <v>0</v>
      </c>
      <c r="F62" s="13" t="n">
        <f aca="false">IF(F61&gt;0,F61*(1+$B$17),IF(A62=$B$16,$B$15,0))</f>
        <v>0</v>
      </c>
      <c r="G62" s="13" t="n">
        <f aca="false">IF(G61&gt;0,G61*(1+$B$22),IF(A62=$B$21,$B$20,0))</f>
        <v>999</v>
      </c>
      <c r="H62" s="13" t="n">
        <f aca="false">H61*(1+$B$26)</f>
        <v>8038.24284478307</v>
      </c>
      <c r="I62" s="13" t="n">
        <f aca="false">MIN(((C62+D62+E62+F62+G62)*$B$28*POWER((1+$B$29),A61)),($B$30*$B$28)*12*$B$34*POWER((1+$B$31),A61))</f>
        <v>6808.28390126853</v>
      </c>
      <c r="J62" s="18" t="n">
        <f aca="false">MAX((MAX((C62-(801*$B$34)),0))+(D62*$B$8)+(E62*$B$13)+(F62*$B$18)+(G62*$B$23)-H62-I62-O61,0)</f>
        <v>14623.4309856708</v>
      </c>
      <c r="K62" s="23" t="n">
        <f aca="false">IF($B$34=1,MAX(ROUNDDOWN(IF($J62&lt;=$C$192,(((($J62-$C$191)/10000)*$D$192)+$E$192)*(($J62-$C$191)/10000),IF($J62&lt;=$C$193,(((($J62-$C$192)/10000)*$D$193)+$E$193)*(($J62-$C$192)/10000)+$F$193,IF($J62&lt;=$C$194,$J62*0.42-$E$194,$J62*0.45-$E$195))),0),0),0)</f>
        <v>920</v>
      </c>
      <c r="L62" s="23" t="n">
        <f aca="false">IF($B$34=2,MAX(ROUNDDOWN(IF(($J62/2)&lt;=$C$192,((((($J62/2)-$C$191)/10000)*$D$192)+$E$192)*((($J62/2)-$C$191)/10000),IF(($J62/2)&lt;=$C$193,((((($J62/2)-$C$192)/10000)*$D$193)+$E$193)*((($J62/2)-$C$192)/10000)+$F$193,IF(($J62/2)&lt;=$C$194,($J62/2)*0.42-$E$194,($J62/2)*0.45-$E$195))),0),0),0)*$B$34</f>
        <v>0</v>
      </c>
      <c r="M62" s="13" t="n">
        <f aca="false">K62+L62</f>
        <v>920</v>
      </c>
      <c r="N62" s="13" t="n">
        <f aca="false">IF($B$34=2,IF(M62&gt;1944,M62*0.055,0),IF(M62&gt;972,M62*0.055,0))</f>
        <v>0</v>
      </c>
      <c r="O62" s="13" t="n">
        <f aca="false">M62*$B$33</f>
        <v>82.8</v>
      </c>
      <c r="P62" s="13" t="n">
        <f aca="false">P61*(1+$B$37)</f>
        <v>65538.1031458546</v>
      </c>
      <c r="Q62" s="13" t="n">
        <f aca="false">B62+C62+D62+E62+F62+G62-H62-I62-M62-N62-O62-P62</f>
        <v>445326.176308722</v>
      </c>
      <c r="R62" s="16"/>
      <c r="S62" s="16"/>
      <c r="T62" s="13"/>
      <c r="U62" s="13"/>
      <c r="V62" s="13"/>
      <c r="W62" s="13"/>
    </row>
    <row r="63" customFormat="false" ht="12.8" hidden="false" customHeight="false" outlineLevel="0" collapsed="false">
      <c r="A63" s="17" t="n">
        <v>22</v>
      </c>
      <c r="B63" s="13" t="n">
        <f aca="false">Q62</f>
        <v>445326.176308722</v>
      </c>
      <c r="C63" s="13" t="n">
        <f aca="false">IF((B63-(P63/2))*$B$3&gt;0,(B63-(P63/2))*$B$3,0)</f>
        <v>22851.4533637792</v>
      </c>
      <c r="D63" s="13" t="n">
        <f aca="false">IF(D62&gt;0,D62*(1+$B$7),IF(A63=$B$6,$B$5,0))</f>
        <v>3718.5225994355</v>
      </c>
      <c r="E63" s="13" t="n">
        <f aca="false">IF(E62&gt;0,E62*(1+$B$12),IF(A63=$B$11,$B$10,0))</f>
        <v>4444</v>
      </c>
      <c r="F63" s="13" t="n">
        <f aca="false">IF(F62&gt;0,F62*(1+$B$17),IF(A63=$B$16,$B$15,0))</f>
        <v>1111</v>
      </c>
      <c r="G63" s="13" t="n">
        <f aca="false">IF(G62&gt;0,G62*(1+$B$22),IF(A63=$B$21,$B$20,0))</f>
        <v>999</v>
      </c>
      <c r="H63" s="13" t="n">
        <f aca="false">H62*(1+$B$26)</f>
        <v>8399.96377279831</v>
      </c>
      <c r="I63" s="13" t="n">
        <f aca="false">MIN(((C63+D63+E63+F63+G63)*$B$28*POWER((1+$B$29),A62)),($B$30*$B$28)*12*$B$34*POWER((1+$B$31),A62))</f>
        <v>7490.78580521175</v>
      </c>
      <c r="J63" s="18" t="n">
        <f aca="false">MAX((MAX((C63-(801*$B$34)),0))+(D63*$B$8)+(E63*$B$13)+(F63*$B$18)+(G63*$B$23)-H63-I63-O62,0)</f>
        <v>16349.4263852046</v>
      </c>
      <c r="K63" s="23" t="n">
        <f aca="false">IF($B$34=1,MAX(ROUNDDOWN(IF($J63&lt;=$C$192,(((($J63-$C$191)/10000)*$D$192)+$E$192)*(($J63-$C$191)/10000),IF($J63&lt;=$C$193,(((($J63-$C$192)/10000)*$D$193)+$E$193)*(($J63-$C$192)/10000)+$F$193,IF($J63&lt;=$C$194,$J63*0.42-$E$194,$J63*0.45-$E$195))),0),0),0)</f>
        <v>1338</v>
      </c>
      <c r="L63" s="23" t="n">
        <f aca="false">IF($B$34=2,MAX(ROUNDDOWN(IF(($J63/2)&lt;=$C$192,((((($J63/2)-$C$191)/10000)*$D$192)+$E$192)*((($J63/2)-$C$191)/10000),IF(($J63/2)&lt;=$C$193,((((($J63/2)-$C$192)/10000)*$D$193)+$E$193)*((($J63/2)-$C$192)/10000)+$F$193,IF(($J63/2)&lt;=$C$194,($J63/2)*0.42-$E$194,($J63/2)*0.45-$E$195))),0),0),0)*$B$34</f>
        <v>0</v>
      </c>
      <c r="M63" s="13" t="n">
        <f aca="false">K63+L63</f>
        <v>1338</v>
      </c>
      <c r="N63" s="13" t="n">
        <f aca="false">IF($B$34=2,IF(M63&gt;1944,M63*0.055,0),IF(M63&gt;972,M63*0.055,0))</f>
        <v>73.59</v>
      </c>
      <c r="O63" s="13" t="n">
        <f aca="false">M63*$B$33</f>
        <v>120.42</v>
      </c>
      <c r="P63" s="13" t="n">
        <f aca="false">P62*(1+$B$37)</f>
        <v>67176.555724501</v>
      </c>
      <c r="Q63" s="13" t="n">
        <f aca="false">B63+C63+D63+E63+F63+G63-H63-I63-M63-N63-O63-P63</f>
        <v>393850.836969426</v>
      </c>
      <c r="R63" s="16"/>
      <c r="S63" s="16"/>
      <c r="T63" s="13"/>
      <c r="U63" s="13"/>
      <c r="V63" s="13"/>
      <c r="W63" s="13"/>
    </row>
    <row r="64" customFormat="false" ht="12.8" hidden="false" customHeight="false" outlineLevel="0" collapsed="false">
      <c r="A64" s="17" t="n">
        <v>23</v>
      </c>
      <c r="B64" s="13" t="n">
        <f aca="false">Q63</f>
        <v>393850.836969426</v>
      </c>
      <c r="C64" s="13" t="n">
        <f aca="false">IF((B64-(P64/2))*$B$3&gt;0,(B64-(P64/2))*$B$3,0)</f>
        <v>19947.9682949144</v>
      </c>
      <c r="D64" s="13" t="n">
        <f aca="false">IF(D63&gt;0,D63*(1+$B$7),IF(A64=$B$6,$B$5,0))</f>
        <v>3755.70782542986</v>
      </c>
      <c r="E64" s="13" t="n">
        <f aca="false">IF(E63&gt;0,E63*(1+$B$12),IF(A64=$B$11,$B$10,0))</f>
        <v>4488.44</v>
      </c>
      <c r="F64" s="13" t="n">
        <f aca="false">IF(F63&gt;0,F63*(1+$B$17),IF(A64=$B$16,$B$15,0))</f>
        <v>1111</v>
      </c>
      <c r="G64" s="13" t="n">
        <f aca="false">IF(G63&gt;0,G63*(1+$B$22),IF(A64=$B$21,$B$20,0))</f>
        <v>999</v>
      </c>
      <c r="H64" s="13" t="n">
        <f aca="false">H63*(1+$B$26)</f>
        <v>8777.96214257423</v>
      </c>
      <c r="I64" s="13" t="n">
        <f aca="false">MIN(((C64+D64+E64+F64+G64)*$B$28*POWER((1+$B$29),A63)),($B$30*$B$28)*12*$B$34*POWER((1+$B$31),A63))</f>
        <v>6921.16574923769</v>
      </c>
      <c r="J64" s="18" t="n">
        <f aca="false">MAX((MAX((C64-(801*$B$34)),0))+(D64*$B$8)+(E64*$B$13)+(F64*$B$18)+(G64*$B$23)-H64-I64-O63,0)</f>
        <v>13681.5682285323</v>
      </c>
      <c r="K64" s="23" t="n">
        <f aca="false">IF($B$34=1,MAX(ROUNDDOWN(IF($J64&lt;=$C$192,(((($J64-$C$191)/10000)*$D$192)+$E$192)*(($J64-$C$191)/10000),IF($J64&lt;=$C$193,(((($J64-$C$192)/10000)*$D$193)+$E$193)*(($J64-$C$192)/10000)+$F$193,IF($J64&lt;=$C$194,$J64*0.42-$E$194,$J64*0.45-$E$195))),0),0),0)</f>
        <v>705</v>
      </c>
      <c r="L64" s="23" t="n">
        <f aca="false">IF($B$34=2,MAX(ROUNDDOWN(IF(($J64/2)&lt;=$C$192,((((($J64/2)-$C$191)/10000)*$D$192)+$E$192)*((($J64/2)-$C$191)/10000),IF(($J64/2)&lt;=$C$193,((((($J64/2)-$C$192)/10000)*$D$193)+$E$193)*((($J64/2)-$C$192)/10000)+$F$193,IF(($J64/2)&lt;=$C$194,($J64/2)*0.42-$E$194,($J64/2)*0.45-$E$195))),0),0),0)*$B$34</f>
        <v>0</v>
      </c>
      <c r="M64" s="13" t="n">
        <f aca="false">K64+L64</f>
        <v>705</v>
      </c>
      <c r="N64" s="13" t="n">
        <f aca="false">IF($B$34=2,IF(M64&gt;1944,M64*0.055,0),IF(M64&gt;972,M64*0.055,0))</f>
        <v>0</v>
      </c>
      <c r="O64" s="13" t="n">
        <f aca="false">M64*$B$33</f>
        <v>63.45</v>
      </c>
      <c r="P64" s="13" t="n">
        <f aca="false">P63*(1+$B$37)</f>
        <v>68855.9696176135</v>
      </c>
      <c r="Q64" s="13" t="n">
        <f aca="false">B64+C64+D64+E64+F64+G64-H64-I64-M64-N64-O64-P64</f>
        <v>338829.405580345</v>
      </c>
      <c r="R64" s="16"/>
      <c r="S64" s="16"/>
      <c r="T64" s="13"/>
      <c r="U64" s="13"/>
      <c r="V64" s="13"/>
      <c r="W64" s="13"/>
    </row>
    <row r="65" customFormat="false" ht="12.8" hidden="false" customHeight="false" outlineLevel="0" collapsed="false">
      <c r="A65" s="17" t="n">
        <v>24</v>
      </c>
      <c r="B65" s="13" t="n">
        <f aca="false">Q64</f>
        <v>338829.405580345</v>
      </c>
      <c r="C65" s="13" t="n">
        <f aca="false">IF((B65-(P65/2))*$B$3&gt;0,(B65-(P65/2))*$B$3,0)</f>
        <v>16846.5100238981</v>
      </c>
      <c r="D65" s="13" t="n">
        <f aca="false">IF(D64&gt;0,D64*(1+$B$7),IF(A65=$B$6,$B$5,0))</f>
        <v>3793.26490368415</v>
      </c>
      <c r="E65" s="13" t="n">
        <f aca="false">IF(E64&gt;0,E64*(1+$B$12),IF(A65=$B$11,$B$10,0))</f>
        <v>4533.3244</v>
      </c>
      <c r="F65" s="13" t="n">
        <f aca="false">IF(F64&gt;0,F64*(1+$B$17),IF(A65=$B$16,$B$15,0))</f>
        <v>1111</v>
      </c>
      <c r="G65" s="13" t="n">
        <f aca="false">IF(G64&gt;0,G64*(1+$B$22),IF(A65=$B$21,$B$20,0))</f>
        <v>999</v>
      </c>
      <c r="H65" s="13" t="n">
        <f aca="false">H64*(1+$B$26)</f>
        <v>9172.97043899007</v>
      </c>
      <c r="I65" s="13" t="n">
        <f aca="false">MIN(((C65+D65+E65+F65+G65)*$B$28*POWER((1+$B$29),A64)),($B$30*$B$28)*12*$B$34*POWER((1+$B$31),A64))</f>
        <v>6293.92219235338</v>
      </c>
      <c r="J65" s="18" t="n">
        <f aca="false">MAX((MAX((C65-(801*$B$34)),0))+(D65*$B$8)+(E65*$B$13)+(F65*$B$18)+(G65*$B$23)-H65-I65-O64,0)</f>
        <v>10951.7566962388</v>
      </c>
      <c r="K65" s="23" t="n">
        <f aca="false">IF($B$34=1,MAX(ROUNDDOWN(IF($J65&lt;=$C$192,(((($J65-$C$191)/10000)*$D$192)+$E$192)*(($J65-$C$191)/10000),IF($J65&lt;=$C$193,(((($J65-$C$192)/10000)*$D$193)+$E$193)*(($J65-$C$192)/10000)+$F$193,IF($J65&lt;=$C$194,$J65*0.42-$E$194,$J65*0.45-$E$195))),0),0),0)</f>
        <v>183</v>
      </c>
      <c r="L65" s="23" t="n">
        <f aca="false">IF($B$34=2,MAX(ROUNDDOWN(IF(($J65/2)&lt;=$C$192,((((($J65/2)-$C$191)/10000)*$D$192)+$E$192)*((($J65/2)-$C$191)/10000),IF(($J65/2)&lt;=$C$193,((((($J65/2)-$C$192)/10000)*$D$193)+$E$193)*((($J65/2)-$C$192)/10000)+$F$193,IF(($J65/2)&lt;=$C$194,($J65/2)*0.42-$E$194,($J65/2)*0.45-$E$195))),0),0),0)*$B$34</f>
        <v>0</v>
      </c>
      <c r="M65" s="13" t="n">
        <f aca="false">K65+L65</f>
        <v>183</v>
      </c>
      <c r="N65" s="13" t="n">
        <f aca="false">IF($B$34=2,IF(M65&gt;1944,M65*0.055,0),IF(M65&gt;972,M65*0.055,0))</f>
        <v>0</v>
      </c>
      <c r="O65" s="13" t="n">
        <f aca="false">M65*$B$33</f>
        <v>16.47</v>
      </c>
      <c r="P65" s="13" t="n">
        <f aca="false">P64*(1+$B$37)</f>
        <v>70577.3688580538</v>
      </c>
      <c r="Q65" s="13" t="n">
        <f aca="false">B65+C65+D65+E65+F65+G65-H65-I65-M65-N65-O65-P65</f>
        <v>279868.77341853</v>
      </c>
      <c r="R65" s="16"/>
      <c r="S65" s="16"/>
      <c r="T65" s="13"/>
      <c r="U65" s="13"/>
      <c r="V65" s="13"/>
      <c r="W65" s="13"/>
    </row>
    <row r="66" customFormat="false" ht="12.8" hidden="false" customHeight="false" outlineLevel="0" collapsed="false">
      <c r="A66" s="17" t="n">
        <v>25</v>
      </c>
      <c r="B66" s="13" t="n">
        <f aca="false">Q65</f>
        <v>279868.77341853</v>
      </c>
      <c r="C66" s="13" t="n">
        <f aca="false">IF((B66-(P66/2))*$B$3&gt;0,(B66-(P66/2))*$B$3,0)</f>
        <v>13525.2318892721</v>
      </c>
      <c r="D66" s="13" t="n">
        <f aca="false">IF(D65&gt;0,D65*(1+$B$7),IF(A66=$B$6,$B$5,0))</f>
        <v>3831.197552721</v>
      </c>
      <c r="E66" s="13" t="n">
        <f aca="false">IF(E65&gt;0,E65*(1+$B$12),IF(A66=$B$11,$B$10,0))</f>
        <v>4578.657644</v>
      </c>
      <c r="F66" s="13" t="n">
        <f aca="false">IF(F65&gt;0,F65*(1+$B$17),IF(A66=$B$16,$B$15,0))</f>
        <v>1111</v>
      </c>
      <c r="G66" s="13" t="n">
        <f aca="false">IF(G65&gt;0,G65*(1+$B$22),IF(A66=$B$21,$B$20,0))</f>
        <v>999</v>
      </c>
      <c r="H66" s="13" t="n">
        <f aca="false">H65*(1+$B$26)</f>
        <v>9585.75410874462</v>
      </c>
      <c r="I66" s="13" t="n">
        <f aca="false">MIN(((C66+D66+E66+F66+G66)*$B$28*POWER((1+$B$29),A65)),($B$30*$B$28)*12*$B$34*POWER((1+$B$31),A65))</f>
        <v>5602.41651670968</v>
      </c>
      <c r="J66" s="18" t="n">
        <f aca="false">MAX((MAX((C66-(801*$B$34)),0))+(D66*$B$8)+(E66*$B$13)+(F66*$B$18)+(G66*$B$23)-H66-I66-O65,0)</f>
        <v>8039.44646053882</v>
      </c>
      <c r="K66" s="23" t="n">
        <f aca="false">IF($B$34=1,MAX(ROUNDDOWN(IF($J66&lt;=$C$192,(((($J66-$C$191)/10000)*$D$192)+$E$192)*(($J66-$C$191)/10000),IF($J66&lt;=$C$193,(((($J66-$C$192)/10000)*$D$193)+$E$193)*(($J66-$C$192)/10000)+$F$193,IF($J66&lt;=$C$194,$J66*0.42-$E$194,$J66*0.45-$E$195))),0),0),0)</f>
        <v>0</v>
      </c>
      <c r="L66" s="23" t="n">
        <f aca="false">IF($B$34=2,MAX(ROUNDDOWN(IF(($J66/2)&lt;=$C$192,((((($J66/2)-$C$191)/10000)*$D$192)+$E$192)*((($J66/2)-$C$191)/10000),IF(($J66/2)&lt;=$C$193,((((($J66/2)-$C$192)/10000)*$D$193)+$E$193)*((($J66/2)-$C$192)/10000)+$F$193,IF(($J66/2)&lt;=$C$194,($J66/2)*0.42-$E$194,($J66/2)*0.45-$E$195))),0),0),0)*$B$34</f>
        <v>0</v>
      </c>
      <c r="M66" s="13" t="n">
        <f aca="false">K66+L66</f>
        <v>0</v>
      </c>
      <c r="N66" s="13" t="n">
        <f aca="false">IF($B$34=2,IF(M66&gt;1944,M66*0.055,0),IF(M66&gt;972,M66*0.055,0))</f>
        <v>0</v>
      </c>
      <c r="O66" s="13" t="n">
        <f aca="false">M66*$B$33</f>
        <v>0</v>
      </c>
      <c r="P66" s="13" t="n">
        <f aca="false">P65*(1+$B$37)</f>
        <v>72341.8030795052</v>
      </c>
      <c r="Q66" s="13" t="n">
        <f aca="false">B66+C66+D66+E66+F66+G66-H66-I66-M66-N66-O66-P66</f>
        <v>216383.886799563</v>
      </c>
      <c r="R66" s="16"/>
      <c r="S66" s="16"/>
      <c r="T66" s="13"/>
      <c r="U66" s="13"/>
      <c r="V66" s="13"/>
      <c r="W66" s="13"/>
    </row>
    <row r="67" customFormat="false" ht="12.8" hidden="false" customHeight="false" outlineLevel="0" collapsed="false">
      <c r="A67" s="17" t="n">
        <v>26</v>
      </c>
      <c r="B67" s="13" t="n">
        <f aca="false">Q66</f>
        <v>216383.886799563</v>
      </c>
      <c r="C67" s="13" t="n">
        <f aca="false">IF((B67-(P67/2))*$B$3&gt;0,(B67-(P67/2))*$B$3,0)</f>
        <v>9951.6335560331</v>
      </c>
      <c r="D67" s="13" t="n">
        <f aca="false">IF(D66&gt;0,D66*(1+$B$7),IF(A67=$B$6,$B$5,0))</f>
        <v>3869.50952824821</v>
      </c>
      <c r="E67" s="13" t="n">
        <f aca="false">IF(E66&gt;0,E66*(1+$B$12),IF(A67=$B$11,$B$10,0))</f>
        <v>4624.44422044</v>
      </c>
      <c r="F67" s="13" t="n">
        <f aca="false">IF(F66&gt;0,F66*(1+$B$17),IF(A67=$B$16,$B$15,0))</f>
        <v>1111</v>
      </c>
      <c r="G67" s="13" t="n">
        <f aca="false">IF(G66&gt;0,G66*(1+$B$22),IF(A67=$B$21,$B$20,0))</f>
        <v>999</v>
      </c>
      <c r="H67" s="13" t="n">
        <f aca="false">H66*(1+$B$26)</f>
        <v>10017.1130436381</v>
      </c>
      <c r="I67" s="13" t="n">
        <f aca="false">MIN(((C67+D67+E67+F67+G67)*$B$28*POWER((1+$B$29),A66)),($B$30*$B$28)*12*$B$34*POWER((1+$B$31),A66))</f>
        <v>4837.26971039585</v>
      </c>
      <c r="J67" s="18" t="n">
        <f aca="false">MAX((MAX((C67-(801*$B$34)),0))+(D67*$B$8)+(E67*$B$13)+(F67*$B$18)+(G67*$B$23)-H67-I67-O66,0)</f>
        <v>4900.20455068733</v>
      </c>
      <c r="K67" s="23" t="n">
        <f aca="false">IF($B$34=1,MAX(ROUNDDOWN(IF($J67&lt;=$C$192,(((($J67-$C$191)/10000)*$D$192)+$E$192)*(($J67-$C$191)/10000),IF($J67&lt;=$C$193,(((($J67-$C$192)/10000)*$D$193)+$E$193)*(($J67-$C$192)/10000)+$F$193,IF($J67&lt;=$C$194,$J67*0.42-$E$194,$J67*0.45-$E$195))),0),0),0)</f>
        <v>0</v>
      </c>
      <c r="L67" s="23" t="n">
        <f aca="false">IF($B$34=2,MAX(ROUNDDOWN(IF(($J67/2)&lt;=$C$192,((((($J67/2)-$C$191)/10000)*$D$192)+$E$192)*((($J67/2)-$C$191)/10000),IF(($J67/2)&lt;=$C$193,((((($J67/2)-$C$192)/10000)*$D$193)+$E$193)*((($J67/2)-$C$192)/10000)+$F$193,IF(($J67/2)&lt;=$C$194,($J67/2)*0.42-$E$194,($J67/2)*0.45-$E$195))),0),0),0)*$B$34</f>
        <v>0</v>
      </c>
      <c r="M67" s="13" t="n">
        <f aca="false">K67+L67</f>
        <v>0</v>
      </c>
      <c r="N67" s="13" t="n">
        <f aca="false">IF($B$34=2,IF(M67&gt;1944,M67*0.055,0),IF(M67&gt;972,M67*0.055,0))</f>
        <v>0</v>
      </c>
      <c r="O67" s="13" t="n">
        <f aca="false">M67*$B$33</f>
        <v>0</v>
      </c>
      <c r="P67" s="13" t="n">
        <f aca="false">P66*(1+$B$37)</f>
        <v>74150.3481564928</v>
      </c>
      <c r="Q67" s="13" t="n">
        <f aca="false">B67+C67+D67+E67+F67+G67-H67-I67-M67-N67-O67-P67</f>
        <v>147934.743193758</v>
      </c>
      <c r="R67" s="16"/>
      <c r="S67" s="16"/>
      <c r="T67" s="13"/>
      <c r="U67" s="13"/>
      <c r="V67" s="13"/>
      <c r="W67" s="13"/>
    </row>
    <row r="68" customFormat="false" ht="12.8" hidden="false" customHeight="false" outlineLevel="0" collapsed="false">
      <c r="A68" s="17" t="n">
        <v>27</v>
      </c>
      <c r="B68" s="13" t="n">
        <f aca="false">Q67</f>
        <v>147934.743193758</v>
      </c>
      <c r="C68" s="13" t="n">
        <f aca="false">IF((B68-(P68/2))*$B$3&gt;0,(B68-(P68/2))*$B$3,0)</f>
        <v>6101.26428187733</v>
      </c>
      <c r="D68" s="13" t="n">
        <f aca="false">IF(D67&gt;0,D67*(1+$B$7),IF(A68=$B$6,$B$5,0))</f>
        <v>3908.20462353069</v>
      </c>
      <c r="E68" s="13" t="n">
        <f aca="false">IF(E67&gt;0,E67*(1+$B$12),IF(A68=$B$11,$B$10,0))</f>
        <v>4670.6886626444</v>
      </c>
      <c r="F68" s="13" t="n">
        <f aca="false">IF(F67&gt;0,F67*(1+$B$17),IF(A68=$B$16,$B$15,0))</f>
        <v>1111</v>
      </c>
      <c r="G68" s="13" t="n">
        <f aca="false">IF(G67&gt;0,G67*(1+$B$22),IF(A68=$B$21,$B$20,0))</f>
        <v>999</v>
      </c>
      <c r="H68" s="13" t="n">
        <f aca="false">H67*(1+$B$26)</f>
        <v>10467.8831306018</v>
      </c>
      <c r="I68" s="13" t="n">
        <f aca="false">MIN(((C68+D68+E68+F68+G68)*$B$28*POWER((1+$B$29),A67)),($B$30*$B$28)*12*$B$34*POWER((1+$B$31),A67))</f>
        <v>3990.67682314479</v>
      </c>
      <c r="J68" s="18" t="n">
        <f aca="false">MAX((MAX((C68-(801*$B$34)),0))+(D68*$B$8)+(E68*$B$13)+(F68*$B$18)+(G68*$B$23)-H68-I68-O67,0)</f>
        <v>1530.59761430577</v>
      </c>
      <c r="K68" s="23" t="n">
        <f aca="false">IF($B$34=1,MAX(ROUNDDOWN(IF($J68&lt;=$C$192,(((($J68-$C$191)/10000)*$D$192)+$E$192)*(($J68-$C$191)/10000),IF($J68&lt;=$C$193,(((($J68-$C$192)/10000)*$D$193)+$E$193)*(($J68-$C$192)/10000)+$F$193,IF($J68&lt;=$C$194,$J68*0.42-$E$194,$J68*0.45-$E$195))),0),0),0)</f>
        <v>0</v>
      </c>
      <c r="L68" s="23" t="n">
        <f aca="false">IF($B$34=2,MAX(ROUNDDOWN(IF(($J68/2)&lt;=$C$192,((((($J68/2)-$C$191)/10000)*$D$192)+$E$192)*((($J68/2)-$C$191)/10000),IF(($J68/2)&lt;=$C$193,((((($J68/2)-$C$192)/10000)*$D$193)+$E$193)*((($J68/2)-$C$192)/10000)+$F$193,IF(($J68/2)&lt;=$C$194,($J68/2)*0.42-$E$194,($J68/2)*0.45-$E$195))),0),0),0)*$B$34</f>
        <v>0</v>
      </c>
      <c r="M68" s="13" t="n">
        <f aca="false">K68+L68</f>
        <v>0</v>
      </c>
      <c r="N68" s="13" t="n">
        <f aca="false">IF($B$34=2,IF(M68&gt;1944,M68*0.055,0),IF(M68&gt;972,M68*0.055,0))</f>
        <v>0</v>
      </c>
      <c r="O68" s="13" t="n">
        <f aca="false">M68*$B$33</f>
        <v>0</v>
      </c>
      <c r="P68" s="13" t="n">
        <f aca="false">P67*(1+$B$37)</f>
        <v>76004.1068604051</v>
      </c>
      <c r="Q68" s="13" t="n">
        <f aca="false">B68+C68+D68+E68+F68+G68-H68-I68-M68-N68-O68-P68</f>
        <v>74262.2339476586</v>
      </c>
      <c r="R68" s="16"/>
      <c r="S68" s="16"/>
      <c r="T68" s="13"/>
      <c r="U68" s="13"/>
      <c r="V68" s="13"/>
      <c r="W68" s="13"/>
    </row>
    <row r="69" customFormat="false" ht="12.8" hidden="false" customHeight="false" outlineLevel="0" collapsed="false">
      <c r="A69" s="17" t="n">
        <v>28</v>
      </c>
      <c r="B69" s="13" t="n">
        <f aca="false">Q68</f>
        <v>74262.2339476586</v>
      </c>
      <c r="C69" s="13" t="n">
        <f aca="false">IF((B69-(P69/2))*$B$3&gt;0,(B69-(P69/2))*$B$3,0)</f>
        <v>1959.71216958441</v>
      </c>
      <c r="D69" s="13" t="n">
        <f aca="false">IF(D68&gt;0,D68*(1+$B$7),IF(A69=$B$6,$B$5,0))</f>
        <v>3947.28666976599</v>
      </c>
      <c r="E69" s="13" t="n">
        <f aca="false">IF(E68&gt;0,E68*(1+$B$12),IF(A69=$B$11,$B$10,0))</f>
        <v>4717.39554927085</v>
      </c>
      <c r="F69" s="13" t="n">
        <f aca="false">IF(F68&gt;0,F68*(1+$B$17),IF(A69=$B$16,$B$15,0))</f>
        <v>1111</v>
      </c>
      <c r="G69" s="13" t="n">
        <f aca="false">IF(G68&gt;0,G68*(1+$B$22),IF(A69=$B$21,$B$20,0))</f>
        <v>999</v>
      </c>
      <c r="H69" s="13" t="n">
        <f aca="false">H68*(1+$B$26)</f>
        <v>10938.9378714789</v>
      </c>
      <c r="I69" s="13" t="n">
        <f aca="false">MIN(((C69+D69+E69+F69+G69)*$B$28*POWER((1+$B$29),A68)),($B$30*$B$28)*12*$B$34*POWER((1+$B$31),A68))</f>
        <v>3056.97197068319</v>
      </c>
      <c r="J69" s="18" t="n">
        <f aca="false">MAX((MAX((C69-(801*$B$34)),0))+(D69*$B$8)+(E69*$B$13)+(F69*$B$18)+(G69*$B$23)-H69-I69-O68,0)</f>
        <v>0</v>
      </c>
      <c r="K69" s="23" t="n">
        <f aca="false">IF($B$34=1,MAX(ROUNDDOWN(IF($J69&lt;=$C$192,(((($J69-$C$191)/10000)*$D$192)+$E$192)*(($J69-$C$191)/10000),IF($J69&lt;=$C$193,(((($J69-$C$192)/10000)*$D$193)+$E$193)*(($J69-$C$192)/10000)+$F$193,IF($J69&lt;=$C$194,$J69*0.42-$E$194,$J69*0.45-$E$195))),0),0),0)</f>
        <v>0</v>
      </c>
      <c r="L69" s="23" t="n">
        <f aca="false">IF($B$34=2,MAX(ROUNDDOWN(IF(($J69/2)&lt;=$C$192,((((($J69/2)-$C$191)/10000)*$D$192)+$E$192)*((($J69/2)-$C$191)/10000),IF(($J69/2)&lt;=$C$193,((((($J69/2)-$C$192)/10000)*$D$193)+$E$193)*((($J69/2)-$C$192)/10000)+$F$193,IF(($J69/2)&lt;=$C$194,($J69/2)*0.42-$E$194,($J69/2)*0.45-$E$195))),0),0),0)*$B$34</f>
        <v>0</v>
      </c>
      <c r="M69" s="13" t="n">
        <f aca="false">K69+L69</f>
        <v>0</v>
      </c>
      <c r="N69" s="13" t="n">
        <f aca="false">IF($B$34=2,IF(M69&gt;1944,M69*0.055,0),IF(M69&gt;972,M69*0.055,0))</f>
        <v>0</v>
      </c>
      <c r="O69" s="13" t="n">
        <f aca="false">M69*$B$33</f>
        <v>0</v>
      </c>
      <c r="P69" s="13" t="n">
        <f aca="false">P68*(1+$B$37)</f>
        <v>77904.2095319152</v>
      </c>
      <c r="Q69" s="13" t="n">
        <f aca="false">B69+C69+D69+E69+F69+G69-H69-I69-M69-N69-O69-P69</f>
        <v>-4903.49103779747</v>
      </c>
      <c r="R69" s="16"/>
      <c r="S69" s="16"/>
      <c r="T69" s="13"/>
      <c r="U69" s="13"/>
      <c r="V69" s="13"/>
      <c r="W69" s="13"/>
    </row>
    <row r="70" customFormat="false" ht="12.8" hidden="false" customHeight="false" outlineLevel="0" collapsed="false">
      <c r="A70" s="17" t="n">
        <v>29</v>
      </c>
      <c r="B70" s="13" t="n">
        <f aca="false">Q69</f>
        <v>-4903.49103779747</v>
      </c>
      <c r="C70" s="13" t="n">
        <f aca="false">IF((B70-(P70/2))*$B$3&gt;0,(B70-(P70/2))*$B$3,0)</f>
        <v>0</v>
      </c>
      <c r="D70" s="13" t="n">
        <f aca="false">IF(D69&gt;0,D69*(1+$B$7),IF(A70=$B$6,$B$5,0))</f>
        <v>3986.75953646365</v>
      </c>
      <c r="E70" s="13" t="n">
        <f aca="false">IF(E69&gt;0,E69*(1+$B$12),IF(A70=$B$11,$B$10,0))</f>
        <v>4764.56950476355</v>
      </c>
      <c r="F70" s="13" t="n">
        <f aca="false">IF(F69&gt;0,F69*(1+$B$17),IF(A70=$B$16,$B$15,0))</f>
        <v>1111</v>
      </c>
      <c r="G70" s="13" t="n">
        <f aca="false">IF(G69&gt;0,G69*(1+$B$22),IF(A70=$B$21,$B$20,0))</f>
        <v>999</v>
      </c>
      <c r="H70" s="13" t="n">
        <f aca="false">H69*(1+$B$26)</f>
        <v>11431.1900756955</v>
      </c>
      <c r="I70" s="13" t="n">
        <f aca="false">MIN(((C70+D70+E70+F70+G70)*$B$28*POWER((1+$B$29),A69)),($B$30*$B$28)*12*$B$34*POWER((1+$B$31),A69))</f>
        <v>2633.40408695036</v>
      </c>
      <c r="J70" s="18" t="n">
        <f aca="false">MAX((MAX((C70-(801*$B$34)),0))+(D70*$B$8)+(E70*$B$13)+(F70*$B$18)+(G70*$B$23)-H70-I70-O69,0)</f>
        <v>0</v>
      </c>
      <c r="K70" s="23" t="n">
        <f aca="false">IF($B$34=1,MAX(ROUNDDOWN(IF($J70&lt;=$C$192,(((($J70-$C$191)/10000)*$D$192)+$E$192)*(($J70-$C$191)/10000),IF($J70&lt;=$C$193,(((($J70-$C$192)/10000)*$D$193)+$E$193)*(($J70-$C$192)/10000)+$F$193,IF($J70&lt;=$C$194,$J70*0.42-$E$194,$J70*0.45-$E$195))),0),0),0)</f>
        <v>0</v>
      </c>
      <c r="L70" s="23" t="n">
        <f aca="false">IF($B$34=2,MAX(ROUNDDOWN(IF(($J70/2)&lt;=$C$192,((((($J70/2)-$C$191)/10000)*$D$192)+$E$192)*((($J70/2)-$C$191)/10000),IF(($J70/2)&lt;=$C$193,((((($J70/2)-$C$192)/10000)*$D$193)+$E$193)*((($J70/2)-$C$192)/10000)+$F$193,IF(($J70/2)&lt;=$C$194,($J70/2)*0.42-$E$194,($J70/2)*0.45-$E$195))),0),0),0)*$B$34</f>
        <v>0</v>
      </c>
      <c r="M70" s="13" t="n">
        <f aca="false">K70+L70</f>
        <v>0</v>
      </c>
      <c r="N70" s="13" t="n">
        <f aca="false">IF($B$34=2,IF(M70&gt;1944,M70*0.055,0),IF(M70&gt;972,M70*0.055,0))</f>
        <v>0</v>
      </c>
      <c r="O70" s="13" t="n">
        <f aca="false">M70*$B$33</f>
        <v>0</v>
      </c>
      <c r="P70" s="13" t="n">
        <f aca="false">P69*(1+$B$37)</f>
        <v>79851.8147702131</v>
      </c>
      <c r="Q70" s="13" t="n">
        <f aca="false">B70+C70+D70+E70+F70+G70-H70-I70-M70-N70-O70-P70</f>
        <v>-87958.5709294292</v>
      </c>
      <c r="R70" s="16"/>
      <c r="S70" s="16"/>
      <c r="T70" s="13"/>
      <c r="U70" s="13"/>
      <c r="V70" s="13"/>
      <c r="W70" s="13"/>
    </row>
    <row r="71" customFormat="false" ht="12.8" hidden="false" customHeight="false" outlineLevel="0" collapsed="false">
      <c r="A71" s="17" t="n">
        <v>30</v>
      </c>
      <c r="B71" s="13" t="n">
        <f aca="false">Q70</f>
        <v>-87958.5709294292</v>
      </c>
      <c r="C71" s="13" t="n">
        <f aca="false">IF((B71-(P71/2))*$B$3&gt;0,(B71-(P71/2))*$B$3,0)</f>
        <v>0</v>
      </c>
      <c r="D71" s="13" t="n">
        <f aca="false">IF(D70&gt;0,D70*(1+$B$7),IF(A71=$B$6,$B$5,0))</f>
        <v>4026.62713182829</v>
      </c>
      <c r="E71" s="13" t="n">
        <f aca="false">IF(E70&gt;0,E70*(1+$B$12),IF(A71=$B$11,$B$10,0))</f>
        <v>4812.21519981119</v>
      </c>
      <c r="F71" s="13" t="n">
        <f aca="false">IF(F70&gt;0,F70*(1+$B$17),IF(A71=$B$16,$B$15,0))</f>
        <v>1111</v>
      </c>
      <c r="G71" s="13" t="n">
        <f aca="false">IF(G70&gt;0,G70*(1+$B$22),IF(A71=$B$21,$B$20,0))</f>
        <v>999</v>
      </c>
      <c r="H71" s="13" t="n">
        <f aca="false">H70*(1+$B$26)</f>
        <v>11945.5936291018</v>
      </c>
      <c r="I71" s="13" t="n">
        <f aca="false">MIN(((C71+D71+E71+F71+G71)*$B$28*POWER((1+$B$29),A70)),($B$30*$B$28)*12*$B$34*POWER((1+$B$31),A70))</f>
        <v>2681.16851026357</v>
      </c>
      <c r="J71" s="18" t="n">
        <f aca="false">MAX((MAX((C71-(801*$B$34)),0))+(D71*$B$8)+(E71*$B$13)+(F71*$B$18)+(G71*$B$23)-H71-I71-O70,0)</f>
        <v>0</v>
      </c>
      <c r="K71" s="23" t="n">
        <f aca="false">IF($B$34=1,MAX(ROUNDDOWN(IF($J71&lt;=$C$192,(((($J71-$C$191)/10000)*$D$192)+$E$192)*(($J71-$C$191)/10000),IF($J71&lt;=$C$193,(((($J71-$C$192)/10000)*$D$193)+$E$193)*(($J71-$C$192)/10000)+$F$193,IF($J71&lt;=$C$194,$J71*0.42-$E$194,$J71*0.45-$E$195))),0),0),0)</f>
        <v>0</v>
      </c>
      <c r="L71" s="23" t="n">
        <f aca="false">IF($B$34=2,MAX(ROUNDDOWN(IF(($J71/2)&lt;=$C$192,((((($J71/2)-$C$191)/10000)*$D$192)+$E$192)*((($J71/2)-$C$191)/10000),IF(($J71/2)&lt;=$C$193,((((($J71/2)-$C$192)/10000)*$D$193)+$E$193)*((($J71/2)-$C$192)/10000)+$F$193,IF(($J71/2)&lt;=$C$194,($J71/2)*0.42-$E$194,($J71/2)*0.45-$E$195))),0),0),0)*$B$34</f>
        <v>0</v>
      </c>
      <c r="M71" s="13" t="n">
        <f aca="false">K71+L71</f>
        <v>0</v>
      </c>
      <c r="N71" s="13" t="n">
        <f aca="false">IF($B$34=2,IF(M71&gt;1944,M71*0.055,0),IF(M71&gt;972,M71*0.055,0))</f>
        <v>0</v>
      </c>
      <c r="O71" s="13" t="n">
        <f aca="false">M71*$B$33</f>
        <v>0</v>
      </c>
      <c r="P71" s="13" t="n">
        <f aca="false">P70*(1+$B$37)</f>
        <v>81848.1101394684</v>
      </c>
      <c r="Q71" s="13" t="n">
        <f aca="false">B71+C71+D71+E71+F71+G71-H71-I71-M71-N71-O71-P71</f>
        <v>-173484.600876623</v>
      </c>
      <c r="R71" s="16"/>
      <c r="S71" s="16"/>
      <c r="T71" s="13"/>
      <c r="U71" s="13"/>
      <c r="V71" s="13"/>
      <c r="W71" s="13"/>
    </row>
    <row r="72" customFormat="false" ht="12.8" hidden="false" customHeight="false" outlineLevel="0" collapsed="false">
      <c r="A72" s="17" t="n">
        <v>31</v>
      </c>
      <c r="B72" s="13" t="n">
        <f aca="false">Q71</f>
        <v>-173484.600876623</v>
      </c>
      <c r="C72" s="13" t="n">
        <f aca="false">IF((B72-(P72/2))*$B$3&gt;0,(B72-(P72/2))*$B$3,0)</f>
        <v>0</v>
      </c>
      <c r="D72" s="13" t="n">
        <f aca="false">IF(D71&gt;0,D71*(1+$B$7),IF(A72=$B$6,$B$5,0))</f>
        <v>4066.89340314657</v>
      </c>
      <c r="E72" s="13" t="n">
        <f aca="false">IF(E71&gt;0,E71*(1+$B$12),IF(A72=$B$11,$B$10,0))</f>
        <v>4860.3373518093</v>
      </c>
      <c r="F72" s="13" t="n">
        <f aca="false">IF(F71&gt;0,F71*(1+$B$17),IF(A72=$B$16,$B$15,0))</f>
        <v>1111</v>
      </c>
      <c r="G72" s="13" t="n">
        <f aca="false">IF(G71&gt;0,G71*(1+$B$22),IF(A72=$B$21,$B$20,0))</f>
        <v>999</v>
      </c>
      <c r="H72" s="13" t="n">
        <f aca="false">H71*(1+$B$26)</f>
        <v>12483.1453424114</v>
      </c>
      <c r="I72" s="13" t="n">
        <f aca="false">MIN(((C72+D72+E72+F72+G72)*$B$28*POWER((1+$B$29),A71)),($B$30*$B$28)*12*$B$34*POWER((1+$B$31),A71))</f>
        <v>2729.84132849704</v>
      </c>
      <c r="J72" s="18" t="n">
        <f aca="false">MAX((MAX((C72-(801*$B$34)),0))+(D72*$B$8)+(E72*$B$13)+(F72*$B$18)+(G72*$B$23)-H72-I72-O71,0)</f>
        <v>0</v>
      </c>
      <c r="K72" s="23" t="n">
        <f aca="false">IF($B$34=1,MAX(ROUNDDOWN(IF($J72&lt;=$C$192,(((($J72-$C$191)/10000)*$D$192)+$E$192)*(($J72-$C$191)/10000),IF($J72&lt;=$C$193,(((($J72-$C$192)/10000)*$D$193)+$E$193)*(($J72-$C$192)/10000)+$F$193,IF($J72&lt;=$C$194,$J72*0.42-$E$194,$J72*0.45-$E$195))),0),0),0)</f>
        <v>0</v>
      </c>
      <c r="L72" s="23" t="n">
        <f aca="false">IF($B$34=2,MAX(ROUNDDOWN(IF(($J72/2)&lt;=$C$192,((((($J72/2)-$C$191)/10000)*$D$192)+$E$192)*((($J72/2)-$C$191)/10000),IF(($J72/2)&lt;=$C$193,((((($J72/2)-$C$192)/10000)*$D$193)+$E$193)*((($J72/2)-$C$192)/10000)+$F$193,IF(($J72/2)&lt;=$C$194,($J72/2)*0.42-$E$194,($J72/2)*0.45-$E$195))),0),0),0)*$B$34</f>
        <v>0</v>
      </c>
      <c r="M72" s="13" t="n">
        <f aca="false">K72+L72</f>
        <v>0</v>
      </c>
      <c r="N72" s="13" t="n">
        <f aca="false">IF($B$34=2,IF(M72&gt;1944,M72*0.055,0),IF(M72&gt;972,M72*0.055,0))</f>
        <v>0</v>
      </c>
      <c r="O72" s="13" t="n">
        <f aca="false">M72*$B$33</f>
        <v>0</v>
      </c>
      <c r="P72" s="13" t="n">
        <f aca="false">P71*(1+$B$37)</f>
        <v>83894.3128929551</v>
      </c>
      <c r="Q72" s="13" t="n">
        <f aca="false">B72+C72+D72+E72+F72+G72-H72-I72-M72-N72-O72-P72</f>
        <v>-261554.669685531</v>
      </c>
      <c r="R72" s="16"/>
      <c r="S72" s="16"/>
      <c r="T72" s="13"/>
      <c r="U72" s="13"/>
      <c r="V72" s="13"/>
      <c r="W72" s="13"/>
    </row>
    <row r="73" customFormat="false" ht="12.8" hidden="false" customHeight="false" outlineLevel="0" collapsed="false">
      <c r="A73" s="17" t="n">
        <v>32</v>
      </c>
      <c r="B73" s="13" t="n">
        <f aca="false">Q72</f>
        <v>-261554.669685531</v>
      </c>
      <c r="C73" s="13" t="n">
        <f aca="false">IF((B73-(P73/2))*$B$3&gt;0,(B73-(P73/2))*$B$3,0)</f>
        <v>0</v>
      </c>
      <c r="D73" s="13" t="n">
        <f aca="false">IF(D72&gt;0,D72*(1+$B$7),IF(A73=$B$6,$B$5,0))</f>
        <v>4107.56233717804</v>
      </c>
      <c r="E73" s="13" t="n">
        <f aca="false">IF(E72&gt;0,E72*(1+$B$12),IF(A73=$B$11,$B$10,0))</f>
        <v>4908.94072532739</v>
      </c>
      <c r="F73" s="13" t="n">
        <f aca="false">IF(F72&gt;0,F72*(1+$B$17),IF(A73=$B$16,$B$15,0))</f>
        <v>1111</v>
      </c>
      <c r="G73" s="13" t="n">
        <f aca="false">IF(G72&gt;0,G72*(1+$B$22),IF(A73=$B$21,$B$20,0))</f>
        <v>999</v>
      </c>
      <c r="H73" s="13" t="n">
        <f aca="false">H72*(1+$B$26)</f>
        <v>13044.8868828199</v>
      </c>
      <c r="I73" s="13" t="n">
        <f aca="false">MIN(((C73+D73+E73+F73+G73)*$B$28*POWER((1+$B$29),A72)),($B$30*$B$28)*12*$B$34*POWER((1+$B$31),A72))</f>
        <v>2779.44028368877</v>
      </c>
      <c r="J73" s="18" t="n">
        <f aca="false">MAX((MAX((C73-(801*$B$34)),0))+(D73*$B$8)+(E73*$B$13)+(F73*$B$18)+(G73*$B$23)-H73-I73-O72,0)</f>
        <v>0</v>
      </c>
      <c r="K73" s="23" t="n">
        <f aca="false">IF($B$34=1,MAX(ROUNDDOWN(IF($J73&lt;=$C$192,(((($J73-$C$191)/10000)*$D$192)+$E$192)*(($J73-$C$191)/10000),IF($J73&lt;=$C$193,(((($J73-$C$192)/10000)*$D$193)+$E$193)*(($J73-$C$192)/10000)+$F$193,IF($J73&lt;=$C$194,$J73*0.42-$E$194,$J73*0.45-$E$195))),0),0),0)</f>
        <v>0</v>
      </c>
      <c r="L73" s="23" t="n">
        <f aca="false">IF($B$34=2,MAX(ROUNDDOWN(IF(($J73/2)&lt;=$C$192,((((($J73/2)-$C$191)/10000)*$D$192)+$E$192)*((($J73/2)-$C$191)/10000),IF(($J73/2)&lt;=$C$193,((((($J73/2)-$C$192)/10000)*$D$193)+$E$193)*((($J73/2)-$C$192)/10000)+$F$193,IF(($J73/2)&lt;=$C$194,($J73/2)*0.42-$E$194,($J73/2)*0.45-$E$195))),0),0),0)*$B$34</f>
        <v>0</v>
      </c>
      <c r="M73" s="13" t="n">
        <f aca="false">K73+L73</f>
        <v>0</v>
      </c>
      <c r="N73" s="13" t="n">
        <f aca="false">IF($B$34=2,IF(M73&gt;1944,M73*0.055,0),IF(M73&gt;972,M73*0.055,0))</f>
        <v>0</v>
      </c>
      <c r="O73" s="13" t="n">
        <f aca="false">M73*$B$33</f>
        <v>0</v>
      </c>
      <c r="P73" s="13" t="n">
        <f aca="false">P72*(1+$B$37)</f>
        <v>85991.670715279</v>
      </c>
      <c r="Q73" s="13" t="n">
        <f aca="false">B73+C73+D73+E73+F73+G73-H73-I73-M73-N73-O73-P73</f>
        <v>-352244.164504813</v>
      </c>
      <c r="R73" s="16"/>
      <c r="S73" s="16"/>
      <c r="T73" s="13"/>
      <c r="U73" s="13"/>
      <c r="V73" s="13"/>
      <c r="W73" s="13"/>
    </row>
    <row r="74" customFormat="false" ht="12.8" hidden="false" customHeight="false" outlineLevel="0" collapsed="false">
      <c r="A74" s="17" t="n">
        <v>33</v>
      </c>
      <c r="B74" s="13" t="n">
        <f aca="false">Q73</f>
        <v>-352244.164504813</v>
      </c>
      <c r="C74" s="13" t="n">
        <f aca="false">IF((B74-(P74/2))*$B$3&gt;0,(B74-(P74/2))*$B$3,0)</f>
        <v>0</v>
      </c>
      <c r="D74" s="13" t="n">
        <f aca="false">IF(D73&gt;0,D73*(1+$B$7),IF(A74=$B$6,$B$5,0))</f>
        <v>4148.63796054982</v>
      </c>
      <c r="E74" s="13" t="n">
        <f aca="false">IF(E73&gt;0,E73*(1+$B$12),IF(A74=$B$11,$B$10,0))</f>
        <v>4958.03013258067</v>
      </c>
      <c r="F74" s="13" t="n">
        <f aca="false">IF(F73&gt;0,F73*(1+$B$17),IF(A74=$B$16,$B$15,0))</f>
        <v>1111</v>
      </c>
      <c r="G74" s="13" t="n">
        <f aca="false">IF(G73&gt;0,G73*(1+$B$22),IF(A74=$B$21,$B$20,0))</f>
        <v>999</v>
      </c>
      <c r="H74" s="13" t="n">
        <f aca="false">H73*(1+$B$26)</f>
        <v>13631.9067925468</v>
      </c>
      <c r="I74" s="13" t="n">
        <f aca="false">MIN(((C74+D74+E74+F74+G74)*$B$28*POWER((1+$B$29),A73)),($B$30*$B$28)*12*$B$34*POWER((1+$B$31),A73))</f>
        <v>2829.98346932474</v>
      </c>
      <c r="J74" s="18" t="n">
        <f aca="false">MAX((MAX((C74-(801*$B$34)),0))+(D74*$B$8)+(E74*$B$13)+(F74*$B$18)+(G74*$B$23)-H74-I74-O73,0)</f>
        <v>0</v>
      </c>
      <c r="K74" s="23" t="n">
        <f aca="false">IF($B$34=1,MAX(ROUNDDOWN(IF($J74&lt;=$C$192,(((($J74-$C$191)/10000)*$D$192)+$E$192)*(($J74-$C$191)/10000),IF($J74&lt;=$C$193,(((($J74-$C$192)/10000)*$D$193)+$E$193)*(($J74-$C$192)/10000)+$F$193,IF($J74&lt;=$C$194,$J74*0.42-$E$194,$J74*0.45-$E$195))),0),0),0)</f>
        <v>0</v>
      </c>
      <c r="L74" s="23" t="n">
        <f aca="false">IF($B$34=2,MAX(ROUNDDOWN(IF(($J74/2)&lt;=$C$192,((((($J74/2)-$C$191)/10000)*$D$192)+$E$192)*((($J74/2)-$C$191)/10000),IF(($J74/2)&lt;=$C$193,((((($J74/2)-$C$192)/10000)*$D$193)+$E$193)*((($J74/2)-$C$192)/10000)+$F$193,IF(($J74/2)&lt;=$C$194,($J74/2)*0.42-$E$194,($J74/2)*0.45-$E$195))),0),0),0)*$B$34</f>
        <v>0</v>
      </c>
      <c r="M74" s="13" t="n">
        <f aca="false">K74+L74</f>
        <v>0</v>
      </c>
      <c r="N74" s="13" t="n">
        <f aca="false">IF($B$34=2,IF(M74&gt;1944,M74*0.055,0),IF(M74&gt;972,M74*0.055,0))</f>
        <v>0</v>
      </c>
      <c r="O74" s="13" t="n">
        <f aca="false">M74*$B$33</f>
        <v>0</v>
      </c>
      <c r="P74" s="13" t="n">
        <f aca="false">P73*(1+$B$37)</f>
        <v>88141.462483161</v>
      </c>
      <c r="Q74" s="13" t="n">
        <f aca="false">B74+C74+D74+E74+F74+G74-H74-I74-M74-N74-O74-P74</f>
        <v>-445630.849156715</v>
      </c>
      <c r="R74" s="16"/>
      <c r="S74" s="16"/>
      <c r="T74" s="13"/>
      <c r="U74" s="13"/>
      <c r="V74" s="13"/>
      <c r="W74" s="13"/>
    </row>
    <row r="75" customFormat="false" ht="12.8" hidden="false" customHeight="false" outlineLevel="0" collapsed="false">
      <c r="A75" s="17" t="n">
        <v>34</v>
      </c>
      <c r="B75" s="13" t="n">
        <f aca="false">Q74</f>
        <v>-445630.849156715</v>
      </c>
      <c r="C75" s="13" t="n">
        <f aca="false">IF((B75-(P75/2))*$B$3&gt;0,(B75-(P75/2))*$B$3,0)</f>
        <v>0</v>
      </c>
      <c r="D75" s="13" t="n">
        <f aca="false">IF(D74&gt;0,D74*(1+$B$7),IF(A75=$B$6,$B$5,0))</f>
        <v>4190.12434015532</v>
      </c>
      <c r="E75" s="13" t="n">
        <f aca="false">IF(E74&gt;0,E74*(1+$B$12),IF(A75=$B$11,$B$10,0))</f>
        <v>5007.61043390647</v>
      </c>
      <c r="F75" s="13" t="n">
        <f aca="false">IF(F74&gt;0,F74*(1+$B$17),IF(A75=$B$16,$B$15,0))</f>
        <v>1111</v>
      </c>
      <c r="G75" s="13" t="n">
        <f aca="false">IF(G74&gt;0,G74*(1+$B$22),IF(A75=$B$21,$B$20,0))</f>
        <v>999</v>
      </c>
      <c r="H75" s="13" t="n">
        <f aca="false">H74*(1+$B$26)</f>
        <v>14245.3425982114</v>
      </c>
      <c r="I75" s="13" t="n">
        <f aca="false">MIN(((C75+D75+E75+F75+G75)*$B$28*POWER((1+$B$29),A74)),($B$30*$B$28)*12*$B$34*POWER((1+$B$31),A74))</f>
        <v>2881.48933735134</v>
      </c>
      <c r="J75" s="18" t="n">
        <f aca="false">MAX((MAX((C75-(801*$B$34)),0))+(D75*$B$8)+(E75*$B$13)+(F75*$B$18)+(G75*$B$23)-H75-I75-O74,0)</f>
        <v>0</v>
      </c>
      <c r="K75" s="23" t="n">
        <f aca="false">IF($B$34=1,MAX(ROUNDDOWN(IF($J75&lt;=$C$192,(((($J75-$C$191)/10000)*$D$192)+$E$192)*(($J75-$C$191)/10000),IF($J75&lt;=$C$193,(((($J75-$C$192)/10000)*$D$193)+$E$193)*(($J75-$C$192)/10000)+$F$193,IF($J75&lt;=$C$194,$J75*0.42-$E$194,$J75*0.45-$E$195))),0),0),0)</f>
        <v>0</v>
      </c>
      <c r="L75" s="23" t="n">
        <f aca="false">IF($B$34=2,MAX(ROUNDDOWN(IF(($J75/2)&lt;=$C$192,((((($J75/2)-$C$191)/10000)*$D$192)+$E$192)*((($J75/2)-$C$191)/10000),IF(($J75/2)&lt;=$C$193,((((($J75/2)-$C$192)/10000)*$D$193)+$E$193)*((($J75/2)-$C$192)/10000)+$F$193,IF(($J75/2)&lt;=$C$194,($J75/2)*0.42-$E$194,($J75/2)*0.45-$E$195))),0),0),0)*$B$34</f>
        <v>0</v>
      </c>
      <c r="M75" s="13" t="n">
        <f aca="false">K75+L75</f>
        <v>0</v>
      </c>
      <c r="N75" s="13" t="n">
        <f aca="false">IF($B$34=2,IF(M75&gt;1944,M75*0.055,0),IF(M75&gt;972,M75*0.055,0))</f>
        <v>0</v>
      </c>
      <c r="O75" s="13" t="n">
        <f aca="false">M75*$B$33</f>
        <v>0</v>
      </c>
      <c r="P75" s="13" t="n">
        <f aca="false">P74*(1+$B$37)</f>
        <v>90344.99904524</v>
      </c>
      <c r="Q75" s="13" t="n">
        <f aca="false">B75+C75+D75+E75+F75+G75-H75-I75-M75-N75-O75-P75</f>
        <v>-541794.945363456</v>
      </c>
      <c r="R75" s="16"/>
      <c r="S75" s="16"/>
      <c r="T75" s="13"/>
      <c r="U75" s="13"/>
      <c r="V75" s="13"/>
      <c r="W75" s="13"/>
    </row>
    <row r="76" customFormat="false" ht="12.8" hidden="false" customHeight="false" outlineLevel="0" collapsed="false">
      <c r="A76" s="17" t="n">
        <v>35</v>
      </c>
      <c r="B76" s="13" t="n">
        <f aca="false">Q75</f>
        <v>-541794.945363456</v>
      </c>
      <c r="C76" s="13" t="n">
        <f aca="false">IF((B76-(P76/2))*$B$3&gt;0,(B76-(P76/2))*$B$3,0)</f>
        <v>0</v>
      </c>
      <c r="D76" s="13" t="n">
        <f aca="false">IF(D75&gt;0,D75*(1+$B$7),IF(A76=$B$6,$B$5,0))</f>
        <v>4232.02558355687</v>
      </c>
      <c r="E76" s="13" t="n">
        <f aca="false">IF(E75&gt;0,E75*(1+$B$12),IF(A76=$B$11,$B$10,0))</f>
        <v>5057.68653824554</v>
      </c>
      <c r="F76" s="13" t="n">
        <f aca="false">IF(F75&gt;0,F75*(1+$B$17),IF(A76=$B$16,$B$15,0))</f>
        <v>1111</v>
      </c>
      <c r="G76" s="13" t="n">
        <f aca="false">IF(G75&gt;0,G75*(1+$B$22),IF(A76=$B$21,$B$20,0))</f>
        <v>999</v>
      </c>
      <c r="H76" s="13" t="n">
        <f aca="false">H75*(1+$B$26)</f>
        <v>14886.3830151309</v>
      </c>
      <c r="I76" s="13" t="n">
        <f aca="false">MIN(((C76+D76+E76+F76+G76)*$B$28*POWER((1+$B$29),A75)),($B$30*$B$28)*12*$B$34*POWER((1+$B$31),A75))</f>
        <v>2933.9767053282</v>
      </c>
      <c r="J76" s="18" t="n">
        <f aca="false">MAX((MAX((C76-(801*$B$34)),0))+(D76*$B$8)+(E76*$B$13)+(F76*$B$18)+(G76*$B$23)-H76-I76-O75,0)</f>
        <v>0</v>
      </c>
      <c r="K76" s="23" t="n">
        <f aca="false">IF($B$34=1,MAX(ROUNDDOWN(IF($J76&lt;=$C$192,(((($J76-$C$191)/10000)*$D$192)+$E$192)*(($J76-$C$191)/10000),IF($J76&lt;=$C$193,(((($J76-$C$192)/10000)*$D$193)+$E$193)*(($J76-$C$192)/10000)+$F$193,IF($J76&lt;=$C$194,$J76*0.42-$E$194,$J76*0.45-$E$195))),0),0),0)</f>
        <v>0</v>
      </c>
      <c r="L76" s="23" t="n">
        <f aca="false">IF($B$34=2,MAX(ROUNDDOWN(IF(($J76/2)&lt;=$C$192,((((($J76/2)-$C$191)/10000)*$D$192)+$E$192)*((($J76/2)-$C$191)/10000),IF(($J76/2)&lt;=$C$193,((((($J76/2)-$C$192)/10000)*$D$193)+$E$193)*((($J76/2)-$C$192)/10000)+$F$193,IF(($J76/2)&lt;=$C$194,($J76/2)*0.42-$E$194,($J76/2)*0.45-$E$195))),0),0),0)*$B$34</f>
        <v>0</v>
      </c>
      <c r="M76" s="13" t="n">
        <f aca="false">K76+L76</f>
        <v>0</v>
      </c>
      <c r="N76" s="13" t="n">
        <f aca="false">IF($B$34=2,IF(M76&gt;1944,M76*0.055,0),IF(M76&gt;972,M76*0.055,0))</f>
        <v>0</v>
      </c>
      <c r="O76" s="13" t="n">
        <f aca="false">M76*$B$33</f>
        <v>0</v>
      </c>
      <c r="P76" s="13" t="n">
        <f aca="false">P75*(1+$B$37)</f>
        <v>92603.624021371</v>
      </c>
      <c r="Q76" s="13" t="n">
        <f aca="false">B76+C76+D76+E76+F76+G76-H76-I76-M76-N76-O76-P76</f>
        <v>-640819.216983484</v>
      </c>
      <c r="R76" s="16"/>
      <c r="S76" s="16"/>
      <c r="T76" s="13"/>
      <c r="U76" s="13"/>
      <c r="V76" s="13"/>
      <c r="W76" s="13"/>
    </row>
    <row r="77" customFormat="false" ht="12.8" hidden="false" customHeight="false" outlineLevel="0" collapsed="false">
      <c r="A77" s="17" t="n">
        <v>36</v>
      </c>
      <c r="B77" s="13" t="n">
        <f aca="false">Q76</f>
        <v>-640819.216983484</v>
      </c>
      <c r="C77" s="13" t="n">
        <f aca="false">IF((B77-(P77/2))*$B$3&gt;0,(B77-(P77/2))*$B$3,0)</f>
        <v>0</v>
      </c>
      <c r="D77" s="13" t="n">
        <f aca="false">IF(D76&gt;0,D76*(1+$B$7),IF(A77=$B$6,$B$5,0))</f>
        <v>4274.34583939244</v>
      </c>
      <c r="E77" s="13" t="n">
        <f aca="false">IF(E76&gt;0,E76*(1+$B$12),IF(A77=$B$11,$B$10,0))</f>
        <v>5108.26340362799</v>
      </c>
      <c r="F77" s="13" t="n">
        <f aca="false">IF(F76&gt;0,F76*(1+$B$17),IF(A77=$B$16,$B$15,0))</f>
        <v>1111</v>
      </c>
      <c r="G77" s="13" t="n">
        <f aca="false">IF(G76&gt;0,G76*(1+$B$22),IF(A77=$B$21,$B$20,0))</f>
        <v>999</v>
      </c>
      <c r="H77" s="13" t="n">
        <f aca="false">H76*(1+$B$26)</f>
        <v>15556.2702508118</v>
      </c>
      <c r="I77" s="13" t="n">
        <f aca="false">MIN(((C77+D77+E77+F77+G77)*$B$28*POWER((1+$B$29),A76)),($B$30*$B$28)*12*$B$34*POWER((1+$B$31),A76))</f>
        <v>2987.46476372436</v>
      </c>
      <c r="J77" s="18" t="n">
        <f aca="false">MAX((MAX((C77-(801*$B$34)),0))+(D77*$B$8)+(E77*$B$13)+(F77*$B$18)+(G77*$B$23)-H77-I77-O76,0)</f>
        <v>0</v>
      </c>
      <c r="K77" s="23" t="n">
        <f aca="false">IF($B$34=1,MAX(ROUNDDOWN(IF($J77&lt;=$C$192,(((($J77-$C$191)/10000)*$D$192)+$E$192)*(($J77-$C$191)/10000),IF($J77&lt;=$C$193,(((($J77-$C$192)/10000)*$D$193)+$E$193)*(($J77-$C$192)/10000)+$F$193,IF($J77&lt;=$C$194,$J77*0.42-$E$194,$J77*0.45-$E$195))),0),0),0)</f>
        <v>0</v>
      </c>
      <c r="L77" s="23" t="n">
        <f aca="false">IF($B$34=2,MAX(ROUNDDOWN(IF(($J77/2)&lt;=$C$192,((((($J77/2)-$C$191)/10000)*$D$192)+$E$192)*((($J77/2)-$C$191)/10000),IF(($J77/2)&lt;=$C$193,((((($J77/2)-$C$192)/10000)*$D$193)+$E$193)*((($J77/2)-$C$192)/10000)+$F$193,IF(($J77/2)&lt;=$C$194,($J77/2)*0.42-$E$194,($J77/2)*0.45-$E$195))),0),0),0)*$B$34</f>
        <v>0</v>
      </c>
      <c r="M77" s="13" t="n">
        <f aca="false">K77+L77</f>
        <v>0</v>
      </c>
      <c r="N77" s="13" t="n">
        <f aca="false">IF($B$34=2,IF(M77&gt;1944,M77*0.055,0),IF(M77&gt;972,M77*0.055,0))</f>
        <v>0</v>
      </c>
      <c r="O77" s="13" t="n">
        <f aca="false">M77*$B$33</f>
        <v>0</v>
      </c>
      <c r="P77" s="13" t="n">
        <f aca="false">P76*(1+$B$37)</f>
        <v>94918.7146219052</v>
      </c>
      <c r="Q77" s="13" t="n">
        <f aca="false">B77+C77+D77+E77+F77+G77-H77-I77-M77-N77-O77-P77</f>
        <v>-742789.057376905</v>
      </c>
      <c r="R77" s="16"/>
      <c r="S77" s="16"/>
      <c r="T77" s="13"/>
      <c r="U77" s="13"/>
      <c r="V77" s="13"/>
      <c r="W77" s="13"/>
    </row>
    <row r="78" customFormat="false" ht="12.8" hidden="false" customHeight="false" outlineLevel="0" collapsed="false">
      <c r="A78" s="17" t="n">
        <v>37</v>
      </c>
      <c r="B78" s="13" t="n">
        <f aca="false">Q77</f>
        <v>-742789.057376905</v>
      </c>
      <c r="C78" s="13" t="n">
        <f aca="false">IF((B78-(P78/2))*$B$3&gt;0,(B78-(P78/2))*$B$3,0)</f>
        <v>0</v>
      </c>
      <c r="D78" s="13" t="n">
        <f aca="false">IF(D77&gt;0,D77*(1+$B$7),IF(A78=$B$6,$B$5,0))</f>
        <v>4317.08929778637</v>
      </c>
      <c r="E78" s="13" t="n">
        <f aca="false">IF(E77&gt;0,E77*(1+$B$12),IF(A78=$B$11,$B$10,0))</f>
        <v>5159.34603766427</v>
      </c>
      <c r="F78" s="13" t="n">
        <f aca="false">IF(F77&gt;0,F77*(1+$B$17),IF(A78=$B$16,$B$15,0))</f>
        <v>1111</v>
      </c>
      <c r="G78" s="13" t="n">
        <f aca="false">IF(G77&gt;0,G77*(1+$B$22),IF(A78=$B$21,$B$20,0))</f>
        <v>999</v>
      </c>
      <c r="H78" s="13" t="n">
        <f aca="false">H77*(1+$B$26)</f>
        <v>16256.3024120983</v>
      </c>
      <c r="I78" s="13" t="n">
        <f aca="false">MIN(((C78+D78+E78+F78+G78)*$B$28*POWER((1+$B$29),A77)),($B$30*$B$28)*12*$B$34*POWER((1+$B$31),A77))</f>
        <v>3041.97308336047</v>
      </c>
      <c r="J78" s="18" t="n">
        <f aca="false">MAX((MAX((C78-(801*$B$34)),0))+(D78*$B$8)+(E78*$B$13)+(F78*$B$18)+(G78*$B$23)-H78-I78-O77,0)</f>
        <v>0</v>
      </c>
      <c r="K78" s="23" t="n">
        <f aca="false">IF($B$34=1,MAX(ROUNDDOWN(IF($J78&lt;=$C$192,(((($J78-$C$191)/10000)*$D$192)+$E$192)*(($J78-$C$191)/10000),IF($J78&lt;=$C$193,(((($J78-$C$192)/10000)*$D$193)+$E$193)*(($J78-$C$192)/10000)+$F$193,IF($J78&lt;=$C$194,$J78*0.42-$E$194,$J78*0.45-$E$195))),0),0),0)</f>
        <v>0</v>
      </c>
      <c r="L78" s="23" t="n">
        <f aca="false">IF($B$34=2,MAX(ROUNDDOWN(IF(($J78/2)&lt;=$C$192,((((($J78/2)-$C$191)/10000)*$D$192)+$E$192)*((($J78/2)-$C$191)/10000),IF(($J78/2)&lt;=$C$193,((((($J78/2)-$C$192)/10000)*$D$193)+$E$193)*((($J78/2)-$C$192)/10000)+$F$193,IF(($J78/2)&lt;=$C$194,($J78/2)*0.42-$E$194,($J78/2)*0.45-$E$195))),0),0),0)*$B$34</f>
        <v>0</v>
      </c>
      <c r="M78" s="13" t="n">
        <f aca="false">K78+L78</f>
        <v>0</v>
      </c>
      <c r="N78" s="13" t="n">
        <f aca="false">IF($B$34=2,IF(M78&gt;1944,M78*0.055,0),IF(M78&gt;972,M78*0.055,0))</f>
        <v>0</v>
      </c>
      <c r="O78" s="13" t="n">
        <f aca="false">M78*$B$33</f>
        <v>0</v>
      </c>
      <c r="P78" s="13" t="n">
        <f aca="false">P77*(1+$B$37)</f>
        <v>97291.6824874529</v>
      </c>
      <c r="Q78" s="13" t="n">
        <f aca="false">B78+C78+D78+E78+F78+G78-H78-I78-M78-N78-O78-P78</f>
        <v>-847792.580024366</v>
      </c>
      <c r="R78" s="16"/>
      <c r="S78" s="16"/>
      <c r="T78" s="13"/>
      <c r="U78" s="13"/>
      <c r="V78" s="13"/>
      <c r="W78" s="13"/>
    </row>
    <row r="79" customFormat="false" ht="12.8" hidden="false" customHeight="false" outlineLevel="0" collapsed="false">
      <c r="A79" s="17" t="n">
        <v>38</v>
      </c>
      <c r="B79" s="13" t="n">
        <f aca="false">Q78</f>
        <v>-847792.580024366</v>
      </c>
      <c r="C79" s="13" t="n">
        <f aca="false">IF((B79-(P79/2))*$B$3&gt;0,(B79-(P79/2))*$B$3,0)</f>
        <v>0</v>
      </c>
      <c r="D79" s="13" t="n">
        <f aca="false">IF(D78&gt;0,D78*(1+$B$7),IF(A79=$B$6,$B$5,0))</f>
        <v>4360.26019076423</v>
      </c>
      <c r="E79" s="13" t="n">
        <f aca="false">IF(E78&gt;0,E78*(1+$B$12),IF(A79=$B$11,$B$10,0))</f>
        <v>5210.93949804092</v>
      </c>
      <c r="F79" s="13" t="n">
        <f aca="false">IF(F78&gt;0,F78*(1+$B$17),IF(A79=$B$16,$B$15,0))</f>
        <v>1111</v>
      </c>
      <c r="G79" s="13" t="n">
        <f aca="false">IF(G78&gt;0,G78*(1+$B$22),IF(A79=$B$21,$B$20,0))</f>
        <v>999</v>
      </c>
      <c r="H79" s="13" t="n">
        <f aca="false">H78*(1+$B$26)</f>
        <v>16987.8360206427</v>
      </c>
      <c r="I79" s="13" t="n">
        <f aca="false">MIN(((C79+D79+E79+F79+G79)*$B$28*POWER((1+$B$29),A78)),($B$30*$B$28)*12*$B$34*POWER((1+$B$31),A78))</f>
        <v>3097.52162300012</v>
      </c>
      <c r="J79" s="18" t="n">
        <f aca="false">MAX((MAX((C79-(801*$B$34)),0))+(D79*$B$8)+(E79*$B$13)+(F79*$B$18)+(G79*$B$23)-H79-I79-O78,0)</f>
        <v>0</v>
      </c>
      <c r="K79" s="23" t="n">
        <f aca="false">IF($B$34=1,MAX(ROUNDDOWN(IF($J79&lt;=$C$192,(((($J79-$C$191)/10000)*$D$192)+$E$192)*(($J79-$C$191)/10000),IF($J79&lt;=$C$193,(((($J79-$C$192)/10000)*$D$193)+$E$193)*(($J79-$C$192)/10000)+$F$193,IF($J79&lt;=$C$194,$J79*0.42-$E$194,$J79*0.45-$E$195))),0),0),0)</f>
        <v>0</v>
      </c>
      <c r="L79" s="23" t="n">
        <f aca="false">IF($B$34=2,MAX(ROUNDDOWN(IF(($J79/2)&lt;=$C$192,((((($J79/2)-$C$191)/10000)*$D$192)+$E$192)*((($J79/2)-$C$191)/10000),IF(($J79/2)&lt;=$C$193,((((($J79/2)-$C$192)/10000)*$D$193)+$E$193)*((($J79/2)-$C$192)/10000)+$F$193,IF(($J79/2)&lt;=$C$194,($J79/2)*0.42-$E$194,($J79/2)*0.45-$E$195))),0),0),0)*$B$34</f>
        <v>0</v>
      </c>
      <c r="M79" s="13" t="n">
        <f aca="false">K79+L79</f>
        <v>0</v>
      </c>
      <c r="N79" s="13" t="n">
        <f aca="false">IF($B$34=2,IF(M79&gt;1944,M79*0.055,0),IF(M79&gt;972,M79*0.055,0))</f>
        <v>0</v>
      </c>
      <c r="O79" s="13" t="n">
        <f aca="false">M79*$B$33</f>
        <v>0</v>
      </c>
      <c r="P79" s="13" t="n">
        <f aca="false">P78*(1+$B$37)</f>
        <v>99723.9745496392</v>
      </c>
      <c r="Q79" s="13" t="n">
        <f aca="false">B79+C79+D79+E79+F79+G79-H79-I79-M79-N79-O79-P79</f>
        <v>-955920.712528843</v>
      </c>
      <c r="R79" s="16"/>
      <c r="S79" s="16"/>
      <c r="T79" s="13"/>
      <c r="U79" s="13"/>
      <c r="V79" s="13"/>
      <c r="W79" s="13"/>
    </row>
    <row r="80" customFormat="false" ht="12.8" hidden="false" customHeight="false" outlineLevel="0" collapsed="false">
      <c r="A80" s="17" t="n">
        <v>39</v>
      </c>
      <c r="B80" s="13" t="n">
        <f aca="false">Q79</f>
        <v>-955920.712528843</v>
      </c>
      <c r="C80" s="13" t="n">
        <f aca="false">IF((B80-(P80/2))*$B$3&gt;0,(B80-(P80/2))*$B$3,0)</f>
        <v>0</v>
      </c>
      <c r="D80" s="13" t="n">
        <f aca="false">IF(D79&gt;0,D79*(1+$B$7),IF(A80=$B$6,$B$5,0))</f>
        <v>4403.86279267187</v>
      </c>
      <c r="E80" s="13" t="n">
        <f aca="false">IF(E79&gt;0,E79*(1+$B$12),IF(A80=$B$11,$B$10,0))</f>
        <v>5263.04889302133</v>
      </c>
      <c r="F80" s="13" t="n">
        <f aca="false">IF(F79&gt;0,F79*(1+$B$17),IF(A80=$B$16,$B$15,0))</f>
        <v>1111</v>
      </c>
      <c r="G80" s="13" t="n">
        <f aca="false">IF(G79&gt;0,G79*(1+$B$22),IF(A80=$B$21,$B$20,0))</f>
        <v>999</v>
      </c>
      <c r="H80" s="13" t="n">
        <f aca="false">H79*(1+$B$26)</f>
        <v>17752.2886415716</v>
      </c>
      <c r="I80" s="13" t="n">
        <f aca="false">MIN(((C80+D80+E80+F80+G80)*$B$28*POWER((1+$B$29),A79)),($B$30*$B$28)*12*$B$34*POWER((1+$B$31),A79))</f>
        <v>3154.13073709316</v>
      </c>
      <c r="J80" s="18" t="n">
        <f aca="false">MAX((MAX((C80-(801*$B$34)),0))+(D80*$B$8)+(E80*$B$13)+(F80*$B$18)+(G80*$B$23)-H80-I80-O79,0)</f>
        <v>0</v>
      </c>
      <c r="K80" s="23" t="n">
        <f aca="false">IF($B$34=1,MAX(ROUNDDOWN(IF($J80&lt;=$C$192,(((($J80-$C$191)/10000)*$D$192)+$E$192)*(($J80-$C$191)/10000),IF($J80&lt;=$C$193,(((($J80-$C$192)/10000)*$D$193)+$E$193)*(($J80-$C$192)/10000)+$F$193,IF($J80&lt;=$C$194,$J80*0.42-$E$194,$J80*0.45-$E$195))),0),0),0)</f>
        <v>0</v>
      </c>
      <c r="L80" s="23" t="n">
        <f aca="false">IF($B$34=2,MAX(ROUNDDOWN(IF(($J80/2)&lt;=$C$192,((((($J80/2)-$C$191)/10000)*$D$192)+$E$192)*((($J80/2)-$C$191)/10000),IF(($J80/2)&lt;=$C$193,((((($J80/2)-$C$192)/10000)*$D$193)+$E$193)*((($J80/2)-$C$192)/10000)+$F$193,IF(($J80/2)&lt;=$C$194,($J80/2)*0.42-$E$194,($J80/2)*0.45-$E$195))),0),0),0)*$B$34</f>
        <v>0</v>
      </c>
      <c r="M80" s="13" t="n">
        <f aca="false">K80+L80</f>
        <v>0</v>
      </c>
      <c r="N80" s="13" t="n">
        <f aca="false">IF($B$34=2,IF(M80&gt;1944,M80*0.055,0),IF(M80&gt;972,M80*0.055,0))</f>
        <v>0</v>
      </c>
      <c r="O80" s="13" t="n">
        <f aca="false">M80*$B$33</f>
        <v>0</v>
      </c>
      <c r="P80" s="13" t="n">
        <f aca="false">P79*(1+$B$37)</f>
        <v>102217.07391338</v>
      </c>
      <c r="Q80" s="13" t="n">
        <f aca="false">B80+C80+D80+E80+F80+G80-H80-I80-M80-N80-O80-P80</f>
        <v>-1067267.29413519</v>
      </c>
      <c r="R80" s="16"/>
      <c r="S80" s="16"/>
      <c r="T80" s="13"/>
      <c r="U80" s="13"/>
      <c r="V80" s="13"/>
      <c r="W80" s="13"/>
    </row>
    <row r="81" customFormat="false" ht="12.8" hidden="false" customHeight="false" outlineLevel="0" collapsed="false">
      <c r="A81" s="17" t="n">
        <v>40</v>
      </c>
      <c r="B81" s="13" t="n">
        <f aca="false">Q80</f>
        <v>-1067267.29413519</v>
      </c>
      <c r="C81" s="13" t="n">
        <f aca="false">IF((B81-(P81/2))*$B$3&gt;0,(B81-(P81/2))*$B$3,0)</f>
        <v>0</v>
      </c>
      <c r="D81" s="13" t="n">
        <f aca="false">IF(D80&gt;0,D80*(1+$B$7),IF(A81=$B$6,$B$5,0))</f>
        <v>4447.90142059859</v>
      </c>
      <c r="E81" s="13" t="n">
        <f aca="false">IF(E80&gt;0,E80*(1+$B$12),IF(A81=$B$11,$B$10,0))</f>
        <v>5315.67938195154</v>
      </c>
      <c r="F81" s="13" t="n">
        <f aca="false">IF(F80&gt;0,F80*(1+$B$17),IF(A81=$B$16,$B$15,0))</f>
        <v>1111</v>
      </c>
      <c r="G81" s="13" t="n">
        <f aca="false">IF(G80&gt;0,G80*(1+$B$22),IF(A81=$B$21,$B$20,0))</f>
        <v>999</v>
      </c>
      <c r="H81" s="13" t="n">
        <f aca="false">H80*(1+$B$26)</f>
        <v>18551.1416304424</v>
      </c>
      <c r="I81" s="13" t="n">
        <f aca="false">MIN(((C81+D81+E81+F81+G81)*$B$28*POWER((1+$B$29),A80)),($B$30*$B$28)*12*$B$34*POWER((1+$B$31),A80))</f>
        <v>3211.82118367419</v>
      </c>
      <c r="J81" s="18" t="n">
        <f aca="false">MAX((MAX((C81-(801*$B$34)),0))+(D81*$B$8)+(E81*$B$13)+(F81*$B$18)+(G81*$B$23)-H81-I81-O80,0)</f>
        <v>0</v>
      </c>
      <c r="K81" s="23" t="n">
        <f aca="false">IF($B$34=1,MAX(ROUNDDOWN(IF($J81&lt;=$C$192,(((($J81-$C$191)/10000)*$D$192)+$E$192)*(($J81-$C$191)/10000),IF($J81&lt;=$C$193,(((($J81-$C$192)/10000)*$D$193)+$E$193)*(($J81-$C$192)/10000)+$F$193,IF($J81&lt;=$C$194,$J81*0.42-$E$194,$J81*0.45-$E$195))),0),0),0)</f>
        <v>0</v>
      </c>
      <c r="L81" s="23" t="n">
        <f aca="false">IF($B$34=2,MAX(ROUNDDOWN(IF(($J81/2)&lt;=$C$192,((((($J81/2)-$C$191)/10000)*$D$192)+$E$192)*((($J81/2)-$C$191)/10000),IF(($J81/2)&lt;=$C$193,((((($J81/2)-$C$192)/10000)*$D$193)+$E$193)*((($J81/2)-$C$192)/10000)+$F$193,IF(($J81/2)&lt;=$C$194,($J81/2)*0.42-$E$194,($J81/2)*0.45-$E$195))),0),0),0)*$B$34</f>
        <v>0</v>
      </c>
      <c r="M81" s="13" t="n">
        <f aca="false">K81+L81</f>
        <v>0</v>
      </c>
      <c r="N81" s="13" t="n">
        <f aca="false">IF($B$34=2,IF(M81&gt;1944,M81*0.055,0),IF(M81&gt;972,M81*0.055,0))</f>
        <v>0</v>
      </c>
      <c r="O81" s="13" t="n">
        <f aca="false">M81*$B$33</f>
        <v>0</v>
      </c>
      <c r="P81" s="13" t="n">
        <f aca="false">P80*(1+$B$37)</f>
        <v>104772.500761215</v>
      </c>
      <c r="Q81" s="13" t="n">
        <f aca="false">B81+C81+D81+E81+F81+G81-H81-I81-M81-N81-O81-P81</f>
        <v>-1181929.17690798</v>
      </c>
      <c r="R81" s="16"/>
      <c r="S81" s="16"/>
      <c r="T81" s="13"/>
      <c r="U81" s="13"/>
      <c r="V81" s="13"/>
      <c r="W81" s="13"/>
    </row>
    <row r="82" customFormat="false" ht="12.8" hidden="false" customHeight="false" outlineLevel="0" collapsed="false">
      <c r="A82" s="17" t="n">
        <v>41</v>
      </c>
      <c r="B82" s="13" t="n">
        <f aca="false">Q81</f>
        <v>-1181929.17690798</v>
      </c>
      <c r="C82" s="13" t="n">
        <f aca="false">IF((B82-(P82/2))*$B$3&gt;0,(B82-(P82/2))*$B$3,0)</f>
        <v>0</v>
      </c>
      <c r="D82" s="13" t="n">
        <f aca="false">IF(D81&gt;0,D81*(1+$B$7),IF(A82=$B$6,$B$5,0))</f>
        <v>4492.38043480458</v>
      </c>
      <c r="E82" s="13" t="n">
        <f aca="false">IF(E81&gt;0,E81*(1+$B$12),IF(A82=$B$11,$B$10,0))</f>
        <v>5368.83617577105</v>
      </c>
      <c r="F82" s="13" t="n">
        <f aca="false">IF(F81&gt;0,F81*(1+$B$17),IF(A82=$B$16,$B$15,0))</f>
        <v>1111</v>
      </c>
      <c r="G82" s="13" t="n">
        <f aca="false">IF(G81&gt;0,G81*(1+$B$22),IF(A82=$B$21,$B$20,0))</f>
        <v>999</v>
      </c>
      <c r="H82" s="13" t="n">
        <f aca="false">H81*(1+$B$26)</f>
        <v>19385.9430038123</v>
      </c>
      <c r="I82" s="13" t="n">
        <f aca="false">MIN(((C82+D82+E82+F82+G82)*$B$28*POWER((1+$B$29),A81)),($B$30*$B$28)*12*$B$34*POWER((1+$B$31),A81))</f>
        <v>3270.61413241915</v>
      </c>
      <c r="J82" s="18" t="n">
        <f aca="false">MAX((MAX((C82-(801*$B$34)),0))+(D82*$B$8)+(E82*$B$13)+(F82*$B$18)+(G82*$B$23)-H82-I82-O81,0)</f>
        <v>0</v>
      </c>
      <c r="K82" s="23" t="n">
        <f aca="false">IF($B$34=1,MAX(ROUNDDOWN(IF($J82&lt;=$C$192,(((($J82-$C$191)/10000)*$D$192)+$E$192)*(($J82-$C$191)/10000),IF($J82&lt;=$C$193,(((($J82-$C$192)/10000)*$D$193)+$E$193)*(($J82-$C$192)/10000)+$F$193,IF($J82&lt;=$C$194,$J82*0.42-$E$194,$J82*0.45-$E$195))),0),0),0)</f>
        <v>0</v>
      </c>
      <c r="L82" s="23" t="n">
        <f aca="false">IF($B$34=2,MAX(ROUNDDOWN(IF(($J82/2)&lt;=$C$192,((((($J82/2)-$C$191)/10000)*$D$192)+$E$192)*((($J82/2)-$C$191)/10000),IF(($J82/2)&lt;=$C$193,((((($J82/2)-$C$192)/10000)*$D$193)+$E$193)*((($J82/2)-$C$192)/10000)+$F$193,IF(($J82/2)&lt;=$C$194,($J82/2)*0.42-$E$194,($J82/2)*0.45-$E$195))),0),0),0)*$B$34</f>
        <v>0</v>
      </c>
      <c r="M82" s="13" t="n">
        <f aca="false">K82+L82</f>
        <v>0</v>
      </c>
      <c r="N82" s="13" t="n">
        <f aca="false">IF($B$34=2,IF(M82&gt;1944,M82*0.055,0),IF(M82&gt;972,M82*0.055,0))</f>
        <v>0</v>
      </c>
      <c r="O82" s="13" t="n">
        <f aca="false">M82*$B$33</f>
        <v>0</v>
      </c>
      <c r="P82" s="13" t="n">
        <f aca="false">P81*(1+$B$37)</f>
        <v>107391.813280245</v>
      </c>
      <c r="Q82" s="13" t="n">
        <f aca="false">B82+C82+D82+E82+F82+G82-H82-I82-M82-N82-O82-P82</f>
        <v>-1300006.33071388</v>
      </c>
      <c r="R82" s="16"/>
      <c r="S82" s="16"/>
      <c r="T82" s="13"/>
      <c r="U82" s="13"/>
      <c r="V82" s="13"/>
      <c r="W82" s="13"/>
    </row>
    <row r="83" customFormat="false" ht="12.8" hidden="false" customHeight="false" outlineLevel="0" collapsed="false">
      <c r="A83" s="17" t="n">
        <v>42</v>
      </c>
      <c r="B83" s="13" t="n">
        <f aca="false">Q82</f>
        <v>-1300006.33071388</v>
      </c>
      <c r="C83" s="13" t="n">
        <f aca="false">IF((B83-(P83/2))*$B$3&gt;0,(B83-(P83/2))*$B$3,0)</f>
        <v>0</v>
      </c>
      <c r="D83" s="13" t="n">
        <f aca="false">IF(D82&gt;0,D82*(1+$B$7),IF(A83=$B$6,$B$5,0))</f>
        <v>4537.30423915262</v>
      </c>
      <c r="E83" s="13" t="n">
        <f aca="false">IF(E82&gt;0,E82*(1+$B$12),IF(A83=$B$11,$B$10,0))</f>
        <v>5422.52453752877</v>
      </c>
      <c r="F83" s="13" t="n">
        <f aca="false">IF(F82&gt;0,F82*(1+$B$17),IF(A83=$B$16,$B$15,0))</f>
        <v>1111</v>
      </c>
      <c r="G83" s="13" t="n">
        <f aca="false">IF(G82&gt;0,G82*(1+$B$22),IF(A83=$B$21,$B$20,0))</f>
        <v>999</v>
      </c>
      <c r="H83" s="13" t="n">
        <f aca="false">H82*(1+$B$26)</f>
        <v>20258.3104389838</v>
      </c>
      <c r="I83" s="13" t="n">
        <f aca="false">MIN(((C83+D83+E83+F83+G83)*$B$28*POWER((1+$B$29),A82)),($B$30*$B$28)*12*$B$34*POWER((1+$B$31),A82))</f>
        <v>3330.53117286341</v>
      </c>
      <c r="J83" s="18" t="n">
        <f aca="false">MAX((MAX((C83-(801*$B$34)),0))+(D83*$B$8)+(E83*$B$13)+(F83*$B$18)+(G83*$B$23)-H83-I83-O82,0)</f>
        <v>0</v>
      </c>
      <c r="K83" s="23" t="n">
        <f aca="false">IF($B$34=1,MAX(ROUNDDOWN(IF($J83&lt;=$C$192,(((($J83-$C$191)/10000)*$D$192)+$E$192)*(($J83-$C$191)/10000),IF($J83&lt;=$C$193,(((($J83-$C$192)/10000)*$D$193)+$E$193)*(($J83-$C$192)/10000)+$F$193,IF($J83&lt;=$C$194,$J83*0.42-$E$194,$J83*0.45-$E$195))),0),0),0)</f>
        <v>0</v>
      </c>
      <c r="L83" s="23" t="n">
        <f aca="false">IF($B$34=2,MAX(ROUNDDOWN(IF(($J83/2)&lt;=$C$192,((((($J83/2)-$C$191)/10000)*$D$192)+$E$192)*((($J83/2)-$C$191)/10000),IF(($J83/2)&lt;=$C$193,((((($J83/2)-$C$192)/10000)*$D$193)+$E$193)*((($J83/2)-$C$192)/10000)+$F$193,IF(($J83/2)&lt;=$C$194,($J83/2)*0.42-$E$194,($J83/2)*0.45-$E$195))),0),0),0)*$B$34</f>
        <v>0</v>
      </c>
      <c r="M83" s="13" t="n">
        <f aca="false">K83+L83</f>
        <v>0</v>
      </c>
      <c r="N83" s="13" t="n">
        <f aca="false">IF($B$34=2,IF(M83&gt;1944,M83*0.055,0),IF(M83&gt;972,M83*0.055,0))</f>
        <v>0</v>
      </c>
      <c r="O83" s="13" t="n">
        <f aca="false">M83*$B$33</f>
        <v>0</v>
      </c>
      <c r="P83" s="13" t="n">
        <f aca="false">P82*(1+$B$37)</f>
        <v>110076.608612251</v>
      </c>
      <c r="Q83" s="13" t="n">
        <f aca="false">B83+C83+D83+E83+F83+G83-H83-I83-M83-N83-O83-P83</f>
        <v>-1421601.95216129</v>
      </c>
      <c r="R83" s="16"/>
      <c r="S83" s="16"/>
      <c r="T83" s="13"/>
      <c r="U83" s="13"/>
      <c r="V83" s="13"/>
      <c r="W83" s="13"/>
    </row>
    <row r="84" customFormat="false" ht="12.8" hidden="false" customHeight="false" outlineLevel="0" collapsed="false">
      <c r="A84" s="17" t="n">
        <v>43</v>
      </c>
      <c r="B84" s="13" t="n">
        <f aca="false">Q83</f>
        <v>-1421601.95216129</v>
      </c>
      <c r="C84" s="13" t="n">
        <f aca="false">IF((B84-(P84/2))*$B$3&gt;0,(B84-(P84/2))*$B$3,0)</f>
        <v>0</v>
      </c>
      <c r="D84" s="13" t="n">
        <f aca="false">IF(D83&gt;0,D83*(1+$B$7),IF(A84=$B$6,$B$5,0))</f>
        <v>4582.67728154415</v>
      </c>
      <c r="E84" s="13" t="n">
        <f aca="false">IF(E83&gt;0,E83*(1+$B$12),IF(A84=$B$11,$B$10,0))</f>
        <v>5476.74978290405</v>
      </c>
      <c r="F84" s="13" t="n">
        <f aca="false">IF(F83&gt;0,F83*(1+$B$17),IF(A84=$B$16,$B$15,0))</f>
        <v>1111</v>
      </c>
      <c r="G84" s="13" t="n">
        <f aca="false">IF(G83&gt;0,G83*(1+$B$22),IF(A84=$B$21,$B$20,0))</f>
        <v>999</v>
      </c>
      <c r="H84" s="13" t="n">
        <f aca="false">H83*(1+$B$26)</f>
        <v>21169.9344087381</v>
      </c>
      <c r="I84" s="13" t="n">
        <f aca="false">MIN(((C84+D84+E84+F84+G84)*$B$28*POWER((1+$B$29),A83)),($B$30*$B$28)*12*$B$34*POWER((1+$B$31),A83))</f>
        <v>3391.59432278443</v>
      </c>
      <c r="J84" s="18" t="n">
        <f aca="false">MAX((MAX((C84-(801*$B$34)),0))+(D84*$B$8)+(E84*$B$13)+(F84*$B$18)+(G84*$B$23)-H84-I84-O83,0)</f>
        <v>0</v>
      </c>
      <c r="K84" s="23" t="n">
        <f aca="false">IF($B$34=1,MAX(ROUNDDOWN(IF($J84&lt;=$C$192,(((($J84-$C$191)/10000)*$D$192)+$E$192)*(($J84-$C$191)/10000),IF($J84&lt;=$C$193,(((($J84-$C$192)/10000)*$D$193)+$E$193)*(($J84-$C$192)/10000)+$F$193,IF($J84&lt;=$C$194,$J84*0.42-$E$194,$J84*0.45-$E$195))),0),0),0)</f>
        <v>0</v>
      </c>
      <c r="L84" s="23" t="n">
        <f aca="false">IF($B$34=2,MAX(ROUNDDOWN(IF(($J84/2)&lt;=$C$192,((((($J84/2)-$C$191)/10000)*$D$192)+$E$192)*((($J84/2)-$C$191)/10000),IF(($J84/2)&lt;=$C$193,((((($J84/2)-$C$192)/10000)*$D$193)+$E$193)*((($J84/2)-$C$192)/10000)+$F$193,IF(($J84/2)&lt;=$C$194,($J84/2)*0.42-$E$194,($J84/2)*0.45-$E$195))),0),0),0)*$B$34</f>
        <v>0</v>
      </c>
      <c r="M84" s="13" t="n">
        <f aca="false">K84+L84</f>
        <v>0</v>
      </c>
      <c r="N84" s="13" t="n">
        <f aca="false">IF($B$34=2,IF(M84&gt;1944,M84*0.055,0),IF(M84&gt;972,M84*0.055,0))</f>
        <v>0</v>
      </c>
      <c r="O84" s="13" t="n">
        <f aca="false">M84*$B$33</f>
        <v>0</v>
      </c>
      <c r="P84" s="13" t="n">
        <f aca="false">P83*(1+$B$37)</f>
        <v>112828.523827557</v>
      </c>
      <c r="Q84" s="13" t="n">
        <f aca="false">B84+C84+D84+E84+F84+G84-H84-I84-M84-N84-O84-P84</f>
        <v>-1546822.57765593</v>
      </c>
      <c r="R84" s="16"/>
      <c r="S84" s="16"/>
      <c r="T84" s="13"/>
      <c r="U84" s="13"/>
      <c r="V84" s="13"/>
      <c r="W84" s="13"/>
    </row>
    <row r="85" customFormat="false" ht="12.8" hidden="false" customHeight="false" outlineLevel="0" collapsed="false">
      <c r="A85" s="17" t="n">
        <v>44</v>
      </c>
      <c r="B85" s="13" t="n">
        <f aca="false">Q84</f>
        <v>-1546822.57765593</v>
      </c>
      <c r="C85" s="13" t="n">
        <f aca="false">IF((B85-(P85/2))*$B$3&gt;0,(B85-(P85/2))*$B$3,0)</f>
        <v>0</v>
      </c>
      <c r="D85" s="13" t="n">
        <f aca="false">IF(D84&gt;0,D84*(1+$B$7),IF(A85=$B$6,$B$5,0))</f>
        <v>4628.50405435959</v>
      </c>
      <c r="E85" s="13" t="n">
        <f aca="false">IF(E84&gt;0,E84*(1+$B$12),IF(A85=$B$11,$B$10,0))</f>
        <v>5531.51728073309</v>
      </c>
      <c r="F85" s="13" t="n">
        <f aca="false">IF(F84&gt;0,F84*(1+$B$17),IF(A85=$B$16,$B$15,0))</f>
        <v>1111</v>
      </c>
      <c r="G85" s="13" t="n">
        <f aca="false">IF(G84&gt;0,G84*(1+$B$22),IF(A85=$B$21,$B$20,0))</f>
        <v>999</v>
      </c>
      <c r="H85" s="13" t="n">
        <f aca="false">H84*(1+$B$26)</f>
        <v>22122.5814571313</v>
      </c>
      <c r="I85" s="13" t="n">
        <f aca="false">MIN(((C85+D85+E85+F85+G85)*$B$28*POWER((1+$B$29),A84)),($B$30*$B$28)*12*$B$34*POWER((1+$B$31),A84))</f>
        <v>3453.82603675232</v>
      </c>
      <c r="J85" s="18" t="n">
        <f aca="false">MAX((MAX((C85-(801*$B$34)),0))+(D85*$B$8)+(E85*$B$13)+(F85*$B$18)+(G85*$B$23)-H85-I85-O84,0)</f>
        <v>0</v>
      </c>
      <c r="K85" s="23" t="n">
        <f aca="false">IF($B$34=1,MAX(ROUNDDOWN(IF($J85&lt;=$C$192,(((($J85-$C$191)/10000)*$D$192)+$E$192)*(($J85-$C$191)/10000),IF($J85&lt;=$C$193,(((($J85-$C$192)/10000)*$D$193)+$E$193)*(($J85-$C$192)/10000)+$F$193,IF($J85&lt;=$C$194,$J85*0.42-$E$194,$J85*0.45-$E$195))),0),0),0)</f>
        <v>0</v>
      </c>
      <c r="L85" s="23" t="n">
        <f aca="false">IF($B$34=2,MAX(ROUNDDOWN(IF(($J85/2)&lt;=$C$192,((((($J85/2)-$C$191)/10000)*$D$192)+$E$192)*((($J85/2)-$C$191)/10000),IF(($J85/2)&lt;=$C$193,((((($J85/2)-$C$192)/10000)*$D$193)+$E$193)*((($J85/2)-$C$192)/10000)+$F$193,IF(($J85/2)&lt;=$C$194,($J85/2)*0.42-$E$194,($J85/2)*0.45-$E$195))),0),0),0)*$B$34</f>
        <v>0</v>
      </c>
      <c r="M85" s="13" t="n">
        <f aca="false">K85+L85</f>
        <v>0</v>
      </c>
      <c r="N85" s="13" t="n">
        <f aca="false">IF($B$34=2,IF(M85&gt;1944,M85*0.055,0),IF(M85&gt;972,M85*0.055,0))</f>
        <v>0</v>
      </c>
      <c r="O85" s="13" t="n">
        <f aca="false">M85*$B$33</f>
        <v>0</v>
      </c>
      <c r="P85" s="13" t="n">
        <f aca="false">P84*(1+$B$37)</f>
        <v>115649.236923246</v>
      </c>
      <c r="Q85" s="13" t="n">
        <f aca="false">B85+C85+D85+E85+F85+G85-H85-I85-M85-N85-O85-P85</f>
        <v>-1675778.20073796</v>
      </c>
      <c r="R85" s="16"/>
      <c r="S85" s="16"/>
      <c r="T85" s="13"/>
      <c r="U85" s="13"/>
      <c r="V85" s="13"/>
      <c r="W85" s="13"/>
    </row>
    <row r="86" customFormat="false" ht="12.8" hidden="false" customHeight="false" outlineLevel="0" collapsed="false">
      <c r="A86" s="17" t="n">
        <v>45</v>
      </c>
      <c r="B86" s="13" t="n">
        <f aca="false">Q85</f>
        <v>-1675778.20073796</v>
      </c>
      <c r="C86" s="13" t="n">
        <f aca="false">IF((B86-(P86/2))*$B$3&gt;0,(B86-(P86/2))*$B$3,0)</f>
        <v>0</v>
      </c>
      <c r="D86" s="13" t="n">
        <f aca="false">IF(D85&gt;0,D85*(1+$B$7),IF(A86=$B$6,$B$5,0))</f>
        <v>4674.78909490318</v>
      </c>
      <c r="E86" s="13" t="n">
        <f aca="false">IF(E85&gt;0,E85*(1+$B$12),IF(A86=$B$11,$B$10,0))</f>
        <v>5586.83245354042</v>
      </c>
      <c r="F86" s="13" t="n">
        <f aca="false">IF(F85&gt;0,F85*(1+$B$17),IF(A86=$B$16,$B$15,0))</f>
        <v>1111</v>
      </c>
      <c r="G86" s="13" t="n">
        <f aca="false">IF(G85&gt;0,G85*(1+$B$22),IF(A86=$B$21,$B$20,0))</f>
        <v>999</v>
      </c>
      <c r="H86" s="13" t="n">
        <f aca="false">H85*(1+$B$26)</f>
        <v>23118.0976227022</v>
      </c>
      <c r="I86" s="13" t="n">
        <f aca="false">MIN(((C86+D86+E86+F86+G86)*$B$28*POWER((1+$B$29),A85)),($B$30*$B$28)*12*$B$34*POWER((1+$B$31),A85))</f>
        <v>3517.24921485177</v>
      </c>
      <c r="J86" s="18" t="n">
        <f aca="false">MAX((MAX((C86-(801*$B$34)),0))+(D86*$B$8)+(E86*$B$13)+(F86*$B$18)+(G86*$B$23)-H86-I86-O85,0)</f>
        <v>0</v>
      </c>
      <c r="K86" s="23" t="n">
        <f aca="false">IF($B$34=1,MAX(ROUNDDOWN(IF($J86&lt;=$C$192,(((($J86-$C$191)/10000)*$D$192)+$E$192)*(($J86-$C$191)/10000),IF($J86&lt;=$C$193,(((($J86-$C$192)/10000)*$D$193)+$E$193)*(($J86-$C$192)/10000)+$F$193,IF($J86&lt;=$C$194,$J86*0.42-$E$194,$J86*0.45-$E$195))),0),0),0)</f>
        <v>0</v>
      </c>
      <c r="L86" s="23" t="n">
        <f aca="false">IF($B$34=2,MAX(ROUNDDOWN(IF(($J86/2)&lt;=$C$192,((((($J86/2)-$C$191)/10000)*$D$192)+$E$192)*((($J86/2)-$C$191)/10000),IF(($J86/2)&lt;=$C$193,((((($J86/2)-$C$192)/10000)*$D$193)+$E$193)*((($J86/2)-$C$192)/10000)+$F$193,IF(($J86/2)&lt;=$C$194,($J86/2)*0.42-$E$194,($J86/2)*0.45-$E$195))),0),0),0)*$B$34</f>
        <v>0</v>
      </c>
      <c r="M86" s="13" t="n">
        <f aca="false">K86+L86</f>
        <v>0</v>
      </c>
      <c r="N86" s="13" t="n">
        <f aca="false">IF($B$34=2,IF(M86&gt;1944,M86*0.055,0),IF(M86&gt;972,M86*0.055,0))</f>
        <v>0</v>
      </c>
      <c r="O86" s="13" t="n">
        <f aca="false">M86*$B$33</f>
        <v>0</v>
      </c>
      <c r="P86" s="13" t="n">
        <f aca="false">P85*(1+$B$37)</f>
        <v>118540.467846327</v>
      </c>
      <c r="Q86" s="13" t="n">
        <f aca="false">B86+C86+D86+E86+F86+G86-H86-I86-M86-N86-O86-P86</f>
        <v>-1808582.3938734</v>
      </c>
      <c r="R86" s="16"/>
      <c r="S86" s="16"/>
      <c r="T86" s="13"/>
      <c r="U86" s="13"/>
      <c r="V86" s="13"/>
      <c r="W86" s="13"/>
    </row>
    <row r="87" customFormat="false" ht="13.2" hidden="false" customHeight="false" outlineLevel="0" collapsed="false">
      <c r="A87" s="17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</row>
    <row r="88" customFormat="false" ht="13.2" hidden="false" customHeight="false" outlineLevel="0" collapsed="false">
      <c r="A88" s="17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</row>
    <row r="89" customFormat="false" ht="13.2" hidden="false" customHeight="false" outlineLevel="0" collapsed="false">
      <c r="A89" s="10" t="s">
        <v>18</v>
      </c>
      <c r="B89" s="16" t="s">
        <v>19</v>
      </c>
      <c r="C89" s="16" t="s">
        <v>20</v>
      </c>
      <c r="D89" s="16" t="s">
        <v>21</v>
      </c>
      <c r="E89" s="16" t="s">
        <v>22</v>
      </c>
      <c r="F89" s="16" t="s">
        <v>23</v>
      </c>
      <c r="G89" s="16" t="s">
        <v>24</v>
      </c>
      <c r="H89" s="16" t="s">
        <v>25</v>
      </c>
      <c r="I89" s="16" t="s">
        <v>26</v>
      </c>
      <c r="J89" s="16" t="s">
        <v>27</v>
      </c>
      <c r="K89" s="16" t="s">
        <v>28</v>
      </c>
      <c r="L89" s="16" t="s">
        <v>29</v>
      </c>
      <c r="M89" s="16" t="s">
        <v>30</v>
      </c>
      <c r="N89" s="16" t="s">
        <v>31</v>
      </c>
      <c r="O89" s="16" t="s">
        <v>32</v>
      </c>
      <c r="P89" s="16" t="s">
        <v>33</v>
      </c>
      <c r="Q89" s="16" t="s">
        <v>34</v>
      </c>
      <c r="R89" s="16"/>
      <c r="S89" s="16"/>
    </row>
    <row r="90" customFormat="false" ht="12.8" hidden="false" customHeight="false" outlineLevel="0" collapsed="false">
      <c r="A90" s="17" t="n">
        <v>1</v>
      </c>
      <c r="B90" s="13" t="n">
        <f aca="false">$C$2</f>
        <v>999999</v>
      </c>
      <c r="C90" s="13" t="n">
        <f aca="false">IF((B90-(P90/2))*$C$3&gt;0,(B90-(P90/2))*$C$3,0)</f>
        <v>43630.5924</v>
      </c>
      <c r="D90" s="13" t="n">
        <f aca="false">IF($A90&gt;=C6,C5,0)</f>
        <v>2222</v>
      </c>
      <c r="E90" s="13" t="n">
        <f aca="false">IF($A90&gt;=C11,C10,0)</f>
        <v>0</v>
      </c>
      <c r="F90" s="13" t="n">
        <f aca="false">IF($A90&gt;=C16,C15,0)</f>
        <v>0</v>
      </c>
      <c r="G90" s="13" t="n">
        <f aca="false">IF($A90&gt;=C21,C20,0)</f>
        <v>0</v>
      </c>
      <c r="H90" s="13" t="n">
        <f aca="false">$C$25</f>
        <v>4444</v>
      </c>
      <c r="I90" s="13" t="n">
        <f aca="false">MIN(((C90+D90+E90+F90+G90)*$C$28),($C$30*$C$28)*12*$C$34)</f>
        <v>0</v>
      </c>
      <c r="J90" s="18" t="n">
        <f aca="false">MAX((MAX((C90-(801*$C$34)),0))+(D90*$C$8)+(E90*$C$13)+(F90*$C$18)+(G90*$C$23)-H90-I90,0)</f>
        <v>40607.5924</v>
      </c>
      <c r="K90" s="23" t="n">
        <f aca="false">IF($C$34=1,MAX(ROUNDDOWN(IF($J90&lt;=$C$192,(((($J90-$C$191)/10000)*$D$192)+$E$192)*(($J90-$C$191)/10000),IF($J90&lt;=$C$193,(((($J90-$C$192)/10000)*$D$193)+$E$193)*(($J90-$C$192)/10000)+$F$193,IF($J90&lt;=$C$194,$J90*0.42-$E$194,$J90*0.45-$E$195))),0),0),0)</f>
        <v>8544</v>
      </c>
      <c r="L90" s="23" t="n">
        <f aca="false">IF($C$34=2,MAX(ROUNDDOWN(IF(($J90/2)&lt;=$C$192,((((($J90/2)-$C$191)/10000)*$D$192)+$E$192)*((($J90/2)-$C$191)/10000),IF(($J90/2)&lt;=$C$193,((((($J90/2)-$C$192)/10000)*$D$193)+$E$193)*((($J90/2)-$C$192)/10000)+$F$193,IF(($J90/2)&lt;=$C$194,($J90/2)*0.42-$E$194,($J90/2)*0.45-$E$195))),0),0),0)*$C$34</f>
        <v>0</v>
      </c>
      <c r="M90" s="13" t="n">
        <f aca="false">K90+L90</f>
        <v>8544</v>
      </c>
      <c r="N90" s="13" t="n">
        <f aca="false">IF($B$34=2,IF(M90&gt;1944,M90*0.055,0),IF(M90&gt;972,M90*0.055,0))</f>
        <v>469.92</v>
      </c>
      <c r="O90" s="13" t="n">
        <f aca="false">M90*$C$33</f>
        <v>0</v>
      </c>
      <c r="P90" s="13" t="n">
        <f aca="false">C36*12</f>
        <v>34656</v>
      </c>
      <c r="Q90" s="13" t="n">
        <f aca="false">B90+C90+D90+E90+F90+G90-H90-I90-M90-N90-O90-P90</f>
        <v>997737.6724</v>
      </c>
      <c r="R90" s="13"/>
      <c r="S90" s="13"/>
      <c r="T90" s="13"/>
      <c r="U90" s="13"/>
      <c r="V90" s="13"/>
      <c r="W90" s="13"/>
      <c r="X90" s="13"/>
    </row>
    <row r="91" customFormat="false" ht="12.8" hidden="false" customHeight="false" outlineLevel="0" collapsed="false">
      <c r="A91" s="17" t="n">
        <v>2</v>
      </c>
      <c r="B91" s="13" t="n">
        <f aca="false">Q90</f>
        <v>997737.6724</v>
      </c>
      <c r="C91" s="13" t="n">
        <f aca="false">IF((B91-(P91/2))*$C$3&gt;0,(B91-(P91/2))*$C$3,0)</f>
        <v>43503.26174256</v>
      </c>
      <c r="D91" s="13" t="n">
        <f aca="false">IF(D90&gt;0,D90*(1+$C$7),IF(A91=$C$6,$C$5,0))</f>
        <v>2233.11</v>
      </c>
      <c r="E91" s="13" t="n">
        <f aca="false">IF(E90&gt;0,E90*(1+$C$12),IF(A91=$C$11,$C$10,0))</f>
        <v>0</v>
      </c>
      <c r="F91" s="13" t="n">
        <f aca="false">IF(F90&gt;0,F90*(1+$C$17),IF(A91=$C$16,$C$15,0))</f>
        <v>0</v>
      </c>
      <c r="G91" s="13" t="n">
        <f aca="false">IF(G90&gt;0,G90*(1+$C$22),IF(A91=$C$21,$C$20,0))</f>
        <v>0</v>
      </c>
      <c r="H91" s="13" t="n">
        <f aca="false">H90*(1+$C$26)</f>
        <v>4666.2</v>
      </c>
      <c r="I91" s="13" t="n">
        <f aca="false">MIN(((C91+D91+E91+F91+G91)*$C$28*POWER((1+$C$29),A90)),($C$30*$C$28)*12*$C$34*POWER((1+$C$31),A90))</f>
        <v>0</v>
      </c>
      <c r="J91" s="18" t="n">
        <f aca="false">MAX((MAX((C91-(801*$C$34)),0))+(D91*$C$8)+(E91*$C$13)+(F91*$C$18)+(G91*$C$23)-H91-I91-O90,0)</f>
        <v>40269.17174256</v>
      </c>
      <c r="K91" s="23" t="n">
        <f aca="false">IF($C$34=1,MAX(ROUNDDOWN(IF($J91&lt;=$C$192,(((($J91-$C$191)/10000)*$D$192)+$E$192)*(($J91-$C$191)/10000),IF($J91&lt;=$C$193,(((($J91-$C$192)/10000)*$D$193)+$E$193)*(($J91-$C$192)/10000)+$F$193,IF($J91&lt;=$C$194,$J91*0.42-$E$194,$J91*0.45-$E$195))),0),0),0)</f>
        <v>8426</v>
      </c>
      <c r="L91" s="23" t="n">
        <f aca="false">IF($C$34=2,MAX(ROUNDDOWN(IF(($J91/2)&lt;=$C$192,((((($J91/2)-$C$191)/10000)*$D$192)+$E$192)*((($J91/2)-$C$191)/10000),IF(($J91/2)&lt;=$C$193,((((($J91/2)-$C$192)/10000)*$D$193)+$E$193)*((($J91/2)-$C$192)/10000)+$F$193,IF(($J91/2)&lt;=$C$194,($J91/2)*0.42-$E$194,($J91/2)*0.45-$E$195))),0),0),0)*$C$34</f>
        <v>0</v>
      </c>
      <c r="M91" s="13" t="n">
        <f aca="false">K91+L91</f>
        <v>8426</v>
      </c>
      <c r="N91" s="13" t="n">
        <f aca="false">IF($B$34=2,IF(M91&gt;1944,M91*0.055,0),IF(M91&gt;972,M91*0.055,0))</f>
        <v>463.43</v>
      </c>
      <c r="O91" s="13" t="n">
        <f aca="false">M91*$C$33</f>
        <v>0</v>
      </c>
      <c r="P91" s="13" t="n">
        <f aca="false">P90*(1+$C$37)</f>
        <v>35868.96</v>
      </c>
      <c r="Q91" s="13" t="n">
        <f aca="false">B91+C91+D91+E91+F91+G91-H91-I91-M91-N91-O91-P91</f>
        <v>994049.45414256</v>
      </c>
      <c r="R91" s="13"/>
      <c r="S91" s="13"/>
      <c r="T91" s="13"/>
      <c r="U91" s="13"/>
      <c r="V91" s="13"/>
      <c r="W91" s="13"/>
      <c r="X91" s="13"/>
    </row>
    <row r="92" customFormat="false" ht="12.8" hidden="false" customHeight="false" outlineLevel="0" collapsed="false">
      <c r="A92" s="17" t="n">
        <v>3</v>
      </c>
      <c r="B92" s="13" t="n">
        <f aca="false">Q91</f>
        <v>994049.45414256</v>
      </c>
      <c r="C92" s="13" t="n">
        <f aca="false">IF((B92-(P92/2))*$C$3&gt;0,(B92-(P92/2))*$C$3,0)</f>
        <v>43311.6346700097</v>
      </c>
      <c r="D92" s="13" t="n">
        <f aca="false">IF(D91&gt;0,D91*(1+$C$7),IF(A92=$C$6,$C$5,0))</f>
        <v>2244.27555</v>
      </c>
      <c r="E92" s="13" t="n">
        <f aca="false">IF(E91&gt;0,E91*(1+$C$12),IF(A92=$C$11,$C$10,0))</f>
        <v>0</v>
      </c>
      <c r="F92" s="13" t="n">
        <f aca="false">IF(F91&gt;0,F91*(1+$C$17),IF(A92=$C$16,$C$15,0))</f>
        <v>0</v>
      </c>
      <c r="G92" s="13" t="n">
        <f aca="false">IF(G91&gt;0,G91*(1+$C$22),IF(A92=$C$21,$C$20,0))</f>
        <v>0</v>
      </c>
      <c r="H92" s="13" t="n">
        <f aca="false">H91*(1+$C$26)</f>
        <v>4899.51</v>
      </c>
      <c r="I92" s="13" t="n">
        <f aca="false">MIN(((C92+D92+E92+F92+G92)*$C$28*POWER((1+$C$29),A91)),($C$30*$C$28)*12*$C$34*POWER((1+$C$31),A91))</f>
        <v>0</v>
      </c>
      <c r="J92" s="18" t="n">
        <f aca="false">MAX((MAX((C92-(801*$C$34)),0))+(D92*$C$8)+(E92*$C$13)+(F92*$C$18)+(G92*$C$23)-H92-I92-O91,0)</f>
        <v>39855.4002200097</v>
      </c>
      <c r="K92" s="23" t="n">
        <f aca="false">IF($C$34=1,MAX(ROUNDDOWN(IF($J92&lt;=$C$192,(((($J92-$C$191)/10000)*$D$192)+$E$192)*(($J92-$C$191)/10000),IF($J92&lt;=$C$193,(((($J92-$C$192)/10000)*$D$193)+$E$193)*(($J92-$C$192)/10000)+$F$193,IF($J92&lt;=$C$194,$J92*0.42-$E$194,$J92*0.45-$E$195))),0),0),0)</f>
        <v>8284</v>
      </c>
      <c r="L92" s="23" t="n">
        <f aca="false">IF($C$34=2,MAX(ROUNDDOWN(IF(($J92/2)&lt;=$C$192,((((($J92/2)-$C$191)/10000)*$D$192)+$E$192)*((($J92/2)-$C$191)/10000),IF(($J92/2)&lt;=$C$193,((((($J92/2)-$C$192)/10000)*$D$193)+$E$193)*((($J92/2)-$C$192)/10000)+$F$193,IF(($J92/2)&lt;=$C$194,($J92/2)*0.42-$E$194,($J92/2)*0.45-$E$195))),0),0),0)*$C$34</f>
        <v>0</v>
      </c>
      <c r="M92" s="13" t="n">
        <f aca="false">K92+L92</f>
        <v>8284</v>
      </c>
      <c r="N92" s="13" t="n">
        <f aca="false">IF($B$34=2,IF(M92&gt;1944,M92*0.055,0),IF(M92&gt;972,M92*0.055,0))</f>
        <v>455.62</v>
      </c>
      <c r="O92" s="13" t="n">
        <f aca="false">M92*$C$33</f>
        <v>0</v>
      </c>
      <c r="P92" s="13" t="n">
        <f aca="false">P91*(1+$C$37)</f>
        <v>37124.3736</v>
      </c>
      <c r="Q92" s="13" t="n">
        <f aca="false">B92+C92+D92+E92+F92+G92-H92-I92-M92-N92-O92-P92</f>
        <v>988841.86076257</v>
      </c>
      <c r="R92" s="13"/>
      <c r="S92" s="13"/>
      <c r="T92" s="13"/>
      <c r="U92" s="13"/>
      <c r="V92" s="13"/>
      <c r="W92" s="13"/>
      <c r="X92" s="13"/>
    </row>
    <row r="93" customFormat="false" ht="12.8" hidden="false" customHeight="false" outlineLevel="0" collapsed="false">
      <c r="A93" s="17" t="n">
        <v>4</v>
      </c>
      <c r="B93" s="13" t="n">
        <f aca="false">Q92</f>
        <v>988841.86076257</v>
      </c>
      <c r="C93" s="13" t="n">
        <f aca="false">IF((B93-(P93/2))*$C$3&gt;0,(B93-(P93/2))*$C$3,0)</f>
        <v>43051.5718856509</v>
      </c>
      <c r="D93" s="13" t="n">
        <f aca="false">IF(D92&gt;0,D92*(1+$C$7),IF(A93=$C$6,$C$5,0))</f>
        <v>2255.49692775</v>
      </c>
      <c r="E93" s="13" t="n">
        <f aca="false">IF(E92&gt;0,E92*(1+$C$12),IF(A93=$C$11,$C$10,0))</f>
        <v>0</v>
      </c>
      <c r="F93" s="13" t="n">
        <f aca="false">IF(F92&gt;0,F92*(1+$C$17),IF(A93=$C$16,$C$15,0))</f>
        <v>0</v>
      </c>
      <c r="G93" s="13" t="n">
        <f aca="false">IF(G92&gt;0,G92*(1+$C$22),IF(A93=$C$21,$C$20,0))</f>
        <v>0</v>
      </c>
      <c r="H93" s="13" t="n">
        <f aca="false">H92*(1+$C$26)</f>
        <v>5144.4855</v>
      </c>
      <c r="I93" s="13" t="n">
        <f aca="false">MIN(((C93+D93+E93+F93+G93)*$C$28*POWER((1+$C$29),A92)),($C$30*$C$28)*12*$C$34*POWER((1+$C$31),A92))</f>
        <v>0</v>
      </c>
      <c r="J93" s="18" t="n">
        <f aca="false">MAX((MAX((C93-(801*$C$34)),0))+(D93*$C$8)+(E93*$C$13)+(F93*$C$18)+(G93*$C$23)-H93-I93-O92,0)</f>
        <v>39361.5833134009</v>
      </c>
      <c r="K93" s="23" t="n">
        <f aca="false">IF($C$34=1,MAX(ROUNDDOWN(IF($J93&lt;=$C$192,(((($J93-$C$191)/10000)*$D$192)+$E$192)*(($J93-$C$191)/10000),IF($J93&lt;=$C$193,(((($J93-$C$192)/10000)*$D$193)+$E$193)*(($J93-$C$192)/10000)+$F$193,IF($J93&lt;=$C$194,$J93*0.42-$E$194,$J93*0.45-$E$195))),0),0),0)</f>
        <v>8114</v>
      </c>
      <c r="L93" s="23" t="n">
        <f aca="false">IF($C$34=2,MAX(ROUNDDOWN(IF(($J93/2)&lt;=$C$192,((((($J93/2)-$C$191)/10000)*$D$192)+$E$192)*((($J93/2)-$C$191)/10000),IF(($J93/2)&lt;=$C$193,((((($J93/2)-$C$192)/10000)*$D$193)+$E$193)*((($J93/2)-$C$192)/10000)+$F$193,IF(($J93/2)&lt;=$C$194,($J93/2)*0.42-$E$194,($J93/2)*0.45-$E$195))),0),0),0)*$C$34</f>
        <v>0</v>
      </c>
      <c r="M93" s="13" t="n">
        <f aca="false">K93+L93</f>
        <v>8114</v>
      </c>
      <c r="N93" s="13" t="n">
        <f aca="false">IF($B$34=2,IF(M93&gt;1944,M93*0.055,0),IF(M93&gt;972,M93*0.055,0))</f>
        <v>446.27</v>
      </c>
      <c r="O93" s="13" t="n">
        <f aca="false">M93*$C$33</f>
        <v>0</v>
      </c>
      <c r="P93" s="13" t="n">
        <f aca="false">P92*(1+$C$37)</f>
        <v>38423.726676</v>
      </c>
      <c r="Q93" s="13" t="n">
        <f aca="false">B93+C93+D93+E93+F93+G93-H93-I93-M93-N93-O93-P93</f>
        <v>982020.44739997</v>
      </c>
      <c r="R93" s="13"/>
      <c r="S93" s="13"/>
      <c r="T93" s="13"/>
      <c r="U93" s="13"/>
      <c r="V93" s="13"/>
      <c r="W93" s="13"/>
      <c r="X93" s="13"/>
    </row>
    <row r="94" customFormat="false" ht="12.8" hidden="false" customHeight="false" outlineLevel="0" collapsed="false">
      <c r="A94" s="17" t="n">
        <v>5</v>
      </c>
      <c r="B94" s="13" t="n">
        <f aca="false">Q93</f>
        <v>982020.44739997</v>
      </c>
      <c r="C94" s="13" t="n">
        <f aca="false">IF((B94-(P94/2))*$C$3&gt;0,(B94-(P94/2))*$C$3,0)</f>
        <v>42718.8458967242</v>
      </c>
      <c r="D94" s="13" t="n">
        <f aca="false">IF(D93&gt;0,D93*(1+$C$7),IF(A94=$C$6,$C$5,0))</f>
        <v>2266.77441238875</v>
      </c>
      <c r="E94" s="13" t="n">
        <f aca="false">IF(E93&gt;0,E93*(1+$C$12),IF(A94=$C$11,$C$10,0))</f>
        <v>0</v>
      </c>
      <c r="F94" s="13" t="n">
        <f aca="false">IF(F93&gt;0,F93*(1+$C$17),IF(A94=$C$16,$C$15,0))</f>
        <v>777</v>
      </c>
      <c r="G94" s="13" t="n">
        <f aca="false">IF(G93&gt;0,G93*(1+$C$22),IF(A94=$C$21,$C$20,0))</f>
        <v>0</v>
      </c>
      <c r="H94" s="13" t="n">
        <f aca="false">H93*(1+$C$26)</f>
        <v>5401.709775</v>
      </c>
      <c r="I94" s="13" t="n">
        <f aca="false">MIN(((C94+D94+E94+F94+G94)*$C$28*POWER((1+$C$29),A93)),($C$30*$C$28)*12*$C$34*POWER((1+$C$31),A93))</f>
        <v>0</v>
      </c>
      <c r="J94" s="18" t="n">
        <f aca="false">MAX((MAX((C94-(801*$C$34)),0))+(D94*$C$8)+(E94*$C$13)+(F94*$C$18)+(G94*$C$23)-H94-I94-O93,0)</f>
        <v>39489.980534113</v>
      </c>
      <c r="K94" s="23" t="n">
        <f aca="false">IF($C$34=1,MAX(ROUNDDOWN(IF($J94&lt;=$C$192,(((($J94-$C$191)/10000)*$D$192)+$E$192)*(($J94-$C$191)/10000),IF($J94&lt;=$C$193,(((($J94-$C$192)/10000)*$D$193)+$E$193)*(($J94-$C$192)/10000)+$F$193,IF($J94&lt;=$C$194,$J94*0.42-$E$194,$J94*0.45-$E$195))),0),0),0)</f>
        <v>8158</v>
      </c>
      <c r="L94" s="23" t="n">
        <f aca="false">IF($C$34=2,MAX(ROUNDDOWN(IF(($J94/2)&lt;=$C$192,((((($J94/2)-$C$191)/10000)*$D$192)+$E$192)*((($J94/2)-$C$191)/10000),IF(($J94/2)&lt;=$C$193,((((($J94/2)-$C$192)/10000)*$D$193)+$E$193)*((($J94/2)-$C$192)/10000)+$F$193,IF(($J94/2)&lt;=$C$194,($J94/2)*0.42-$E$194,($J94/2)*0.45-$E$195))),0),0),0)*$C$34</f>
        <v>0</v>
      </c>
      <c r="M94" s="13" t="n">
        <f aca="false">K94+L94</f>
        <v>8158</v>
      </c>
      <c r="N94" s="13" t="n">
        <f aca="false">IF($B$34=2,IF(M94&gt;1944,M94*0.055,0),IF(M94&gt;972,M94*0.055,0))</f>
        <v>448.69</v>
      </c>
      <c r="O94" s="13" t="n">
        <f aca="false">M94*$C$33</f>
        <v>0</v>
      </c>
      <c r="P94" s="13" t="n">
        <f aca="false">P93*(1+$C$37)</f>
        <v>39768.55710966</v>
      </c>
      <c r="Q94" s="13" t="n">
        <f aca="false">B94+C94+D94+E94+F94+G94-H94-I94-M94-N94-O94-P94</f>
        <v>974006.110824424</v>
      </c>
      <c r="R94" s="13"/>
      <c r="S94" s="13"/>
      <c r="T94" s="13"/>
      <c r="U94" s="13"/>
      <c r="V94" s="13"/>
      <c r="W94" s="13"/>
      <c r="X94" s="13"/>
    </row>
    <row r="95" customFormat="false" ht="12.8" hidden="false" customHeight="false" outlineLevel="0" collapsed="false">
      <c r="A95" s="17" t="n">
        <v>6</v>
      </c>
      <c r="B95" s="13" t="n">
        <f aca="false">Q94</f>
        <v>974006.110824424</v>
      </c>
      <c r="C95" s="13" t="n">
        <f aca="false">IF((B95-(P95/2))*$C$3&gt;0,(B95-(P95/2))*$C$3,0)</f>
        <v>42332.1091838958</v>
      </c>
      <c r="D95" s="13" t="n">
        <f aca="false">IF(D94&gt;0,D94*(1+$C$7),IF(A95=$C$6,$C$5,0))</f>
        <v>2278.10828445069</v>
      </c>
      <c r="E95" s="13" t="n">
        <f aca="false">IF(E94&gt;0,E94*(1+$C$12),IF(A95=$C$11,$C$10,0))</f>
        <v>0</v>
      </c>
      <c r="F95" s="13" t="n">
        <f aca="false">IF(F94&gt;0,F94*(1+$C$17),IF(A95=$C$16,$C$15,0))</f>
        <v>777</v>
      </c>
      <c r="G95" s="13" t="n">
        <f aca="false">IF(G94&gt;0,G94*(1+$C$22),IF(A95=$C$21,$C$20,0))</f>
        <v>0</v>
      </c>
      <c r="H95" s="13" t="n">
        <f aca="false">H94*(1+$C$26)</f>
        <v>5671.79526375</v>
      </c>
      <c r="I95" s="13" t="n">
        <f aca="false">MIN(((C95+D95+E95+F95+G95)*$C$28*POWER((1+$C$29),A94)),($C$30*$C$28)*12*$C$34*POWER((1+$C$31),A94))</f>
        <v>0</v>
      </c>
      <c r="J95" s="18" t="n">
        <f aca="false">MAX((MAX((C95-(801*$C$34)),0))+(D95*$C$8)+(E95*$C$13)+(F95*$C$18)+(G95*$C$23)-H95-I95-O94,0)</f>
        <v>38844.4922045964</v>
      </c>
      <c r="K95" s="23" t="n">
        <f aca="false">IF($C$34=1,MAX(ROUNDDOWN(IF($J95&lt;=$C$192,(((($J95-$C$191)/10000)*$D$192)+$E$192)*(($J95-$C$191)/10000),IF($J95&lt;=$C$193,(((($J95-$C$192)/10000)*$D$193)+$E$193)*(($J95-$C$192)/10000)+$F$193,IF($J95&lt;=$C$194,$J95*0.42-$E$194,$J95*0.45-$E$195))),0),0),0)</f>
        <v>7937</v>
      </c>
      <c r="L95" s="23" t="n">
        <f aca="false">IF($C$34=2,MAX(ROUNDDOWN(IF(($J95/2)&lt;=$C$192,((((($J95/2)-$C$191)/10000)*$D$192)+$E$192)*((($J95/2)-$C$191)/10000),IF(($J95/2)&lt;=$C$193,((((($J95/2)-$C$192)/10000)*$D$193)+$E$193)*((($J95/2)-$C$192)/10000)+$F$193,IF(($J95/2)&lt;=$C$194,($J95/2)*0.42-$E$194,($J95/2)*0.45-$E$195))),0),0),0)*$C$34</f>
        <v>0</v>
      </c>
      <c r="M95" s="13" t="n">
        <f aca="false">K95+L95</f>
        <v>7937</v>
      </c>
      <c r="N95" s="13" t="n">
        <f aca="false">IF($B$34=2,IF(M95&gt;1944,M95*0.055,0),IF(M95&gt;972,M95*0.055,0))</f>
        <v>436.535</v>
      </c>
      <c r="O95" s="13" t="n">
        <f aca="false">M95*$C$33</f>
        <v>0</v>
      </c>
      <c r="P95" s="13" t="n">
        <f aca="false">P94*(1+$C$37)</f>
        <v>41160.4566084981</v>
      </c>
      <c r="Q95" s="13" t="n">
        <f aca="false">B95+C95+D95+E95+F95+G95-H95-I95-M95-N95-O95-P95</f>
        <v>964187.541420522</v>
      </c>
      <c r="R95" s="13"/>
      <c r="S95" s="13"/>
      <c r="T95" s="13"/>
      <c r="U95" s="13"/>
      <c r="V95" s="13"/>
      <c r="W95" s="13"/>
      <c r="X95" s="13"/>
    </row>
    <row r="96" customFormat="false" ht="12.8" hidden="false" customHeight="false" outlineLevel="0" collapsed="false">
      <c r="A96" s="17" t="n">
        <v>7</v>
      </c>
      <c r="B96" s="13" t="n">
        <f aca="false">Q95</f>
        <v>964187.541420522</v>
      </c>
      <c r="C96" s="13" t="n">
        <f aca="false">IF((B96-(P96/2))*$C$3&gt;0,(B96-(P96/2))*$C$3,0)</f>
        <v>41864.1830275777</v>
      </c>
      <c r="D96" s="13" t="n">
        <f aca="false">IF(D95&gt;0,D95*(1+$C$7),IF(A96=$C$6,$C$5,0))</f>
        <v>2289.49882587295</v>
      </c>
      <c r="E96" s="13" t="n">
        <f aca="false">IF(E95&gt;0,E95*(1+$C$12),IF(A96=$C$11,$C$10,0))</f>
        <v>0</v>
      </c>
      <c r="F96" s="13" t="n">
        <f aca="false">IF(F95&gt;0,F95*(1+$C$17),IF(A96=$C$16,$C$15,0))</f>
        <v>777</v>
      </c>
      <c r="G96" s="13" t="n">
        <f aca="false">IF(G95&gt;0,G95*(1+$C$22),IF(A96=$C$21,$C$20,0))</f>
        <v>0</v>
      </c>
      <c r="H96" s="13" t="n">
        <f aca="false">H95*(1+$C$26)</f>
        <v>5955.3850269375</v>
      </c>
      <c r="I96" s="13" t="n">
        <f aca="false">MIN(((C96+D96+E96+F96+G96)*$C$28*POWER((1+$C$29),A95)),($C$30*$C$28)*12*$C$34*POWER((1+$C$31),A95))</f>
        <v>0</v>
      </c>
      <c r="J96" s="18" t="n">
        <f aca="false">MAX((MAX((C96-(801*$C$34)),0))+(D96*$C$8)+(E96*$C$13)+(F96*$C$18)+(G96*$C$23)-H96-I96-O95,0)</f>
        <v>38104.3668265132</v>
      </c>
      <c r="K96" s="23" t="n">
        <f aca="false">IF($C$34=1,MAX(ROUNDDOWN(IF($J96&lt;=$C$192,(((($J96-$C$191)/10000)*$D$192)+$E$192)*(($J96-$C$191)/10000),IF($J96&lt;=$C$193,(((($J96-$C$192)/10000)*$D$193)+$E$193)*(($J96-$C$192)/10000)+$F$193,IF($J96&lt;=$C$194,$J96*0.42-$E$194,$J96*0.45-$E$195))),0),0),0)</f>
        <v>7687</v>
      </c>
      <c r="L96" s="23" t="n">
        <f aca="false">IF($C$34=2,MAX(ROUNDDOWN(IF(($J96/2)&lt;=$C$192,((((($J96/2)-$C$191)/10000)*$D$192)+$E$192)*((($J96/2)-$C$191)/10000),IF(($J96/2)&lt;=$C$193,((((($J96/2)-$C$192)/10000)*$D$193)+$E$193)*((($J96/2)-$C$192)/10000)+$F$193,IF(($J96/2)&lt;=$C$194,($J96/2)*0.42-$E$194,($J96/2)*0.45-$E$195))),0),0),0)*$C$34</f>
        <v>0</v>
      </c>
      <c r="M96" s="13" t="n">
        <f aca="false">K96+L96</f>
        <v>7687</v>
      </c>
      <c r="N96" s="13" t="n">
        <f aca="false">IF($B$34=2,IF(M96&gt;1944,M96*0.055,0),IF(M96&gt;972,M96*0.055,0))</f>
        <v>422.785</v>
      </c>
      <c r="O96" s="13" t="n">
        <f aca="false">M96*$C$33</f>
        <v>0</v>
      </c>
      <c r="P96" s="13" t="n">
        <f aca="false">P95*(1+$C$37)</f>
        <v>42601.0725897955</v>
      </c>
      <c r="Q96" s="13" t="n">
        <f aca="false">B96+C96+D96+E96+F96+G96-H96-I96-M96-N96-O96-P96</f>
        <v>952451.980657239</v>
      </c>
      <c r="R96" s="13"/>
      <c r="S96" s="13"/>
      <c r="T96" s="13"/>
      <c r="U96" s="13"/>
      <c r="V96" s="13"/>
      <c r="W96" s="13"/>
      <c r="X96" s="13"/>
    </row>
    <row r="97" customFormat="false" ht="12.8" hidden="false" customHeight="false" outlineLevel="0" collapsed="false">
      <c r="A97" s="17" t="n">
        <v>8</v>
      </c>
      <c r="B97" s="13" t="n">
        <f aca="false">Q96</f>
        <v>952451.980657239</v>
      </c>
      <c r="C97" s="13" t="n">
        <f aca="false">IF((B97-(P97/2))*$C$3&gt;0,(B97-(P97/2))*$C$3,0)</f>
        <v>41310.0230962857</v>
      </c>
      <c r="D97" s="13" t="n">
        <f aca="false">IF(D96&gt;0,D96*(1+$C$7),IF(A97=$C$6,$C$5,0))</f>
        <v>2300.94632000231</v>
      </c>
      <c r="E97" s="13" t="n">
        <f aca="false">IF(E96&gt;0,E96*(1+$C$12),IF(A97=$C$11,$C$10,0))</f>
        <v>0</v>
      </c>
      <c r="F97" s="13" t="n">
        <f aca="false">IF(F96&gt;0,F96*(1+$C$17),IF(A97=$C$16,$C$15,0))</f>
        <v>777</v>
      </c>
      <c r="G97" s="13" t="n">
        <f aca="false">IF(G96&gt;0,G96*(1+$C$22),IF(A97=$C$21,$C$20,0))</f>
        <v>0</v>
      </c>
      <c r="H97" s="13" t="n">
        <f aca="false">H96*(1+$C$26)</f>
        <v>6253.15427828438</v>
      </c>
      <c r="I97" s="13" t="n">
        <f aca="false">MIN(((C97+D97+E97+F97+G97)*$C$28*POWER((1+$C$29),A96)),($C$30*$C$28)*12*$C$34*POWER((1+$C$31),A96))</f>
        <v>0</v>
      </c>
      <c r="J97" s="18" t="n">
        <f aca="false">MAX((MAX((C97-(801*$C$34)),0))+(D97*$C$8)+(E97*$C$13)+(F97*$C$18)+(G97*$C$23)-H97-I97-O96,0)</f>
        <v>37263.8851380036</v>
      </c>
      <c r="K97" s="23" t="n">
        <f aca="false">IF($C$34=1,MAX(ROUNDDOWN(IF($J97&lt;=$C$192,(((($J97-$C$191)/10000)*$D$192)+$E$192)*(($J97-$C$191)/10000),IF($J97&lt;=$C$193,(((($J97-$C$192)/10000)*$D$193)+$E$193)*(($J97-$C$192)/10000)+$F$193,IF($J97&lt;=$C$194,$J97*0.42-$E$194,$J97*0.45-$E$195))),0),0),0)</f>
        <v>7405</v>
      </c>
      <c r="L97" s="23" t="n">
        <f aca="false">IF($C$34=2,MAX(ROUNDDOWN(IF(($J97/2)&lt;=$C$192,((((($J97/2)-$C$191)/10000)*$D$192)+$E$192)*((($J97/2)-$C$191)/10000),IF(($J97/2)&lt;=$C$193,((((($J97/2)-$C$192)/10000)*$D$193)+$E$193)*((($J97/2)-$C$192)/10000)+$F$193,IF(($J97/2)&lt;=$C$194,($J97/2)*0.42-$E$194,($J97/2)*0.45-$E$195))),0),0),0)*$C$34</f>
        <v>0</v>
      </c>
      <c r="M97" s="13" t="n">
        <f aca="false">K97+L97</f>
        <v>7405</v>
      </c>
      <c r="N97" s="13" t="n">
        <f aca="false">IF($B$34=2,IF(M97&gt;1944,M97*0.055,0),IF(M97&gt;972,M97*0.055,0))</f>
        <v>407.275</v>
      </c>
      <c r="O97" s="13" t="n">
        <f aca="false">M97*$C$33</f>
        <v>0</v>
      </c>
      <c r="P97" s="13" t="n">
        <f aca="false">P96*(1+$C$37)</f>
        <v>44092.1101304384</v>
      </c>
      <c r="Q97" s="13" t="n">
        <f aca="false">B97+C97+D97+E97+F97+G97-H97-I97-M97-N97-O97-P97</f>
        <v>938682.410664805</v>
      </c>
      <c r="R97" s="13"/>
      <c r="S97" s="13"/>
      <c r="T97" s="13"/>
      <c r="U97" s="13"/>
      <c r="V97" s="13"/>
      <c r="W97" s="13"/>
      <c r="X97" s="13"/>
    </row>
    <row r="98" customFormat="false" ht="12.8" hidden="false" customHeight="false" outlineLevel="0" collapsed="false">
      <c r="A98" s="17" t="n">
        <v>9</v>
      </c>
      <c r="B98" s="13" t="n">
        <f aca="false">Q97</f>
        <v>938682.410664805</v>
      </c>
      <c r="C98" s="13" t="n">
        <f aca="false">IF((B98-(P98/2))*$C$3&gt;0,(B98-(P98/2))*$C$3,0)</f>
        <v>40664.3946190502</v>
      </c>
      <c r="D98" s="13" t="n">
        <f aca="false">IF(D97&gt;0,D97*(1+$C$7),IF(A98=$C$6,$C$5,0))</f>
        <v>2312.45105160232</v>
      </c>
      <c r="E98" s="13" t="n">
        <f aca="false">IF(E97&gt;0,E97*(1+$C$12),IF(A98=$C$11,$C$10,0))</f>
        <v>0</v>
      </c>
      <c r="F98" s="13" t="n">
        <f aca="false">IF(F97&gt;0,F97*(1+$C$17),IF(A98=$C$16,$C$15,0))</f>
        <v>777</v>
      </c>
      <c r="G98" s="13" t="n">
        <f aca="false">IF(G97&gt;0,G97*(1+$C$22),IF(A98=$C$21,$C$20,0))</f>
        <v>0</v>
      </c>
      <c r="H98" s="13" t="n">
        <f aca="false">H97*(1+$C$26)</f>
        <v>6565.8119921986</v>
      </c>
      <c r="I98" s="13" t="n">
        <f aca="false">MIN(((C98+D98+E98+F98+G98)*$C$28*POWER((1+$C$29),A97)),($C$30*$C$28)*12*$C$34*POWER((1+$C$31),A97))</f>
        <v>0</v>
      </c>
      <c r="J98" s="18" t="n">
        <f aca="false">MAX((MAX((C98-(801*$C$34)),0))+(D98*$C$8)+(E98*$C$13)+(F98*$C$18)+(G98*$C$23)-H98-I98-O97,0)</f>
        <v>36317.103678454</v>
      </c>
      <c r="K98" s="23" t="n">
        <f aca="false">IF($C$34=1,MAX(ROUNDDOWN(IF($J98&lt;=$C$192,(((($J98-$C$191)/10000)*$D$192)+$E$192)*(($J98-$C$191)/10000),IF($J98&lt;=$C$193,(((($J98-$C$192)/10000)*$D$193)+$E$193)*(($J98-$C$192)/10000)+$F$193,IF($J98&lt;=$C$194,$J98*0.42-$E$194,$J98*0.45-$E$195))),0),0),0)</f>
        <v>7091</v>
      </c>
      <c r="L98" s="23" t="n">
        <f aca="false">IF($C$34=2,MAX(ROUNDDOWN(IF(($J98/2)&lt;=$C$192,((((($J98/2)-$C$191)/10000)*$D$192)+$E$192)*((($J98/2)-$C$191)/10000),IF(($J98/2)&lt;=$C$193,((((($J98/2)-$C$192)/10000)*$D$193)+$E$193)*((($J98/2)-$C$192)/10000)+$F$193,IF(($J98/2)&lt;=$C$194,($J98/2)*0.42-$E$194,($J98/2)*0.45-$E$195))),0),0),0)*$C$34</f>
        <v>0</v>
      </c>
      <c r="M98" s="13" t="n">
        <f aca="false">K98+L98</f>
        <v>7091</v>
      </c>
      <c r="N98" s="13" t="n">
        <f aca="false">IF($B$34=2,IF(M98&gt;1944,M98*0.055,0),IF(M98&gt;972,M98*0.055,0))</f>
        <v>390.005</v>
      </c>
      <c r="O98" s="13" t="n">
        <f aca="false">M98*$C$33</f>
        <v>0</v>
      </c>
      <c r="P98" s="13" t="n">
        <f aca="false">P97*(1+$C$37)</f>
        <v>45635.3339850037</v>
      </c>
      <c r="Q98" s="13" t="n">
        <f aca="false">B98+C98+D98+E98+F98+G98-H98-I98-M98-N98-O98-P98</f>
        <v>922754.105358255</v>
      </c>
      <c r="R98" s="13"/>
      <c r="S98" s="13"/>
      <c r="T98" s="13"/>
      <c r="U98" s="13"/>
      <c r="V98" s="13"/>
      <c r="W98" s="13"/>
      <c r="X98" s="13"/>
    </row>
    <row r="99" customFormat="false" ht="12.8" hidden="false" customHeight="false" outlineLevel="0" collapsed="false">
      <c r="A99" s="17" t="n">
        <v>10</v>
      </c>
      <c r="B99" s="13" t="n">
        <f aca="false">Q98</f>
        <v>922754.105358255</v>
      </c>
      <c r="C99" s="13" t="n">
        <f aca="false">IF((B99-(P99/2))*$C$3&gt;0,(B99-(P99/2))*$C$3,0)</f>
        <v>39921.7192089331</v>
      </c>
      <c r="D99" s="13" t="n">
        <f aca="false">IF(D98&gt;0,D98*(1+$C$7),IF(A99=$C$6,$C$5,0))</f>
        <v>2324.01330686033</v>
      </c>
      <c r="E99" s="13" t="n">
        <f aca="false">IF(E98&gt;0,E98*(1+$C$12),IF(A99=$C$11,$C$10,0))</f>
        <v>0</v>
      </c>
      <c r="F99" s="13" t="n">
        <f aca="false">IF(F98&gt;0,F98*(1+$C$17),IF(A99=$C$16,$C$15,0))</f>
        <v>777</v>
      </c>
      <c r="G99" s="13" t="n">
        <f aca="false">IF(G98&gt;0,G98*(1+$C$22),IF(A99=$C$21,$C$20,0))</f>
        <v>2222</v>
      </c>
      <c r="H99" s="13" t="n">
        <f aca="false">H98*(1+$C$26)</f>
        <v>6894.10259180853</v>
      </c>
      <c r="I99" s="13" t="n">
        <f aca="false">MIN(((C99+D99+E99+F99+G99)*$C$28*POWER((1+$C$29),A98)),($C$30*$C$28)*12*$C$34*POWER((1+$C$31),A98))</f>
        <v>0</v>
      </c>
      <c r="J99" s="18" t="n">
        <f aca="false">MAX((MAX((C99-(801*$C$34)),0))+(D99*$C$8)+(E99*$C$13)+(F99*$C$18)+(G99*$C$23)-H99-I99-O98,0)</f>
        <v>37279.7199239849</v>
      </c>
      <c r="K99" s="23" t="n">
        <f aca="false">IF($C$34=1,MAX(ROUNDDOWN(IF($J99&lt;=$C$192,(((($J99-$C$191)/10000)*$D$192)+$E$192)*(($J99-$C$191)/10000),IF($J99&lt;=$C$193,(((($J99-$C$192)/10000)*$D$193)+$E$193)*(($J99-$C$192)/10000)+$F$193,IF($J99&lt;=$C$194,$J99*0.42-$E$194,$J99*0.45-$E$195))),0),0),0)</f>
        <v>7410</v>
      </c>
      <c r="L99" s="23" t="n">
        <f aca="false">IF($C$34=2,MAX(ROUNDDOWN(IF(($J99/2)&lt;=$C$192,((((($J99/2)-$C$191)/10000)*$D$192)+$E$192)*((($J99/2)-$C$191)/10000),IF(($J99/2)&lt;=$C$193,((((($J99/2)-$C$192)/10000)*$D$193)+$E$193)*((($J99/2)-$C$192)/10000)+$F$193,IF(($J99/2)&lt;=$C$194,($J99/2)*0.42-$E$194,($J99/2)*0.45-$E$195))),0),0),0)*$C$34</f>
        <v>0</v>
      </c>
      <c r="M99" s="13" t="n">
        <f aca="false">K99+L99</f>
        <v>7410</v>
      </c>
      <c r="N99" s="13" t="n">
        <f aca="false">IF($B$34=2,IF(M99&gt;1944,M99*0.055,0),IF(M99&gt;972,M99*0.055,0))</f>
        <v>407.55</v>
      </c>
      <c r="O99" s="13" t="n">
        <f aca="false">M99*$C$33</f>
        <v>0</v>
      </c>
      <c r="P99" s="13" t="n">
        <f aca="false">P98*(1+$C$37)</f>
        <v>47232.5706744788</v>
      </c>
      <c r="Q99" s="13" t="n">
        <f aca="false">B99+C99+D99+E99+F99+G99-H99-I99-M99-N99-O99-P99</f>
        <v>906054.614607761</v>
      </c>
      <c r="R99" s="13"/>
      <c r="S99" s="13"/>
      <c r="T99" s="13"/>
      <c r="U99" s="13"/>
      <c r="V99" s="13"/>
      <c r="W99" s="13"/>
      <c r="X99" s="13"/>
    </row>
    <row r="100" customFormat="false" ht="12.8" hidden="false" customHeight="false" outlineLevel="0" collapsed="false">
      <c r="A100" s="17" t="n">
        <v>11</v>
      </c>
      <c r="B100" s="13" t="n">
        <f aca="false">Q99</f>
        <v>906054.614607761</v>
      </c>
      <c r="C100" s="13" t="n">
        <f aca="false">IF((B100-(P100/2))*$C$3&gt;0,(B100-(P100/2))*$C$3,0)</f>
        <v>39143.5621121971</v>
      </c>
      <c r="D100" s="13" t="n">
        <f aca="false">IF(D99&gt;0,D99*(1+$C$7),IF(A100=$C$6,$C$5,0))</f>
        <v>2335.63337339463</v>
      </c>
      <c r="E100" s="13" t="n">
        <f aca="false">IF(E99&gt;0,E99*(1+$C$12),IF(A100=$C$11,$C$10,0))</f>
        <v>0</v>
      </c>
      <c r="F100" s="13" t="n">
        <f aca="false">IF(F99&gt;0,F99*(1+$C$17),IF(A100=$C$16,$C$15,0))</f>
        <v>777</v>
      </c>
      <c r="G100" s="13" t="n">
        <f aca="false">IF(G99&gt;0,G99*(1+$C$22),IF(A100=$C$21,$C$20,0))</f>
        <v>2222</v>
      </c>
      <c r="H100" s="13" t="n">
        <f aca="false">H99*(1+$C$26)</f>
        <v>7238.80772139895</v>
      </c>
      <c r="I100" s="13" t="n">
        <f aca="false">MIN(((C100+D100+E100+F100+G100)*$C$28*POWER((1+$C$29),A99)),($C$30*$C$28)*12*$C$34*POWER((1+$C$31),A99))</f>
        <v>0</v>
      </c>
      <c r="J100" s="18" t="n">
        <f aca="false">MAX((MAX((C100-(801*$C$34)),0))+(D100*$C$8)+(E100*$C$13)+(F100*$C$18)+(G100*$C$23)-H100-I100-O99,0)</f>
        <v>36168.4777641928</v>
      </c>
      <c r="K100" s="23" t="n">
        <f aca="false">IF($C$34=1,MAX(ROUNDDOWN(IF($J100&lt;=$C$192,(((($J100-$C$191)/10000)*$D$192)+$E$192)*(($J100-$C$191)/10000),IF($J100&lt;=$C$193,(((($J100-$C$192)/10000)*$D$193)+$E$193)*(($J100-$C$192)/10000)+$F$193,IF($J100&lt;=$C$194,$J100*0.42-$E$194,$J100*0.45-$E$195))),0),0),0)</f>
        <v>7042</v>
      </c>
      <c r="L100" s="23" t="n">
        <f aca="false">IF($C$34=2,MAX(ROUNDDOWN(IF(($J100/2)&lt;=$C$192,((((($J100/2)-$C$191)/10000)*$D$192)+$E$192)*((($J100/2)-$C$191)/10000),IF(($J100/2)&lt;=$C$193,((((($J100/2)-$C$192)/10000)*$D$193)+$E$193)*((($J100/2)-$C$192)/10000)+$F$193,IF(($J100/2)&lt;=$C$194,($J100/2)*0.42-$E$194,($J100/2)*0.45-$E$195))),0),0),0)*$C$34</f>
        <v>0</v>
      </c>
      <c r="M100" s="13" t="n">
        <f aca="false">K100+L100</f>
        <v>7042</v>
      </c>
      <c r="N100" s="13" t="n">
        <f aca="false">IF($B$34=2,IF(M100&gt;1944,M100*0.055,0),IF(M100&gt;972,M100*0.055,0))</f>
        <v>387.31</v>
      </c>
      <c r="O100" s="13" t="n">
        <f aca="false">M100*$C$33</f>
        <v>0</v>
      </c>
      <c r="P100" s="13" t="n">
        <f aca="false">P99*(1+$C$37)</f>
        <v>48885.7106480856</v>
      </c>
      <c r="Q100" s="13" t="n">
        <f aca="false">B100+C100+D100+E100+F100+G100-H100-I100-M100-N100-O100-P100</f>
        <v>886978.981723868</v>
      </c>
      <c r="R100" s="13"/>
      <c r="S100" s="13"/>
      <c r="T100" s="13"/>
      <c r="U100" s="13"/>
      <c r="V100" s="13"/>
      <c r="W100" s="13"/>
      <c r="X100" s="13"/>
    </row>
    <row r="101" customFormat="false" ht="12.8" hidden="false" customHeight="false" outlineLevel="0" collapsed="false">
      <c r="A101" s="17" t="n">
        <v>12</v>
      </c>
      <c r="B101" s="13" t="n">
        <f aca="false">Q100</f>
        <v>886978.981723868</v>
      </c>
      <c r="C101" s="13" t="n">
        <f aca="false">IF((B101-(P101/2))*$C$3&gt;0,(B101-(P101/2))*$C$3,0)</f>
        <v>38258.6198149787</v>
      </c>
      <c r="D101" s="13" t="n">
        <f aca="false">IF(D100&gt;0,D100*(1+$C$7),IF(A101=$C$6,$C$5,0))</f>
        <v>2347.31154026161</v>
      </c>
      <c r="E101" s="13" t="n">
        <f aca="false">IF(E100&gt;0,E100*(1+$C$12),IF(A101=$C$11,$C$10,0))</f>
        <v>0</v>
      </c>
      <c r="F101" s="13" t="n">
        <f aca="false">IF(F100&gt;0,F100*(1+$C$17),IF(A101=$C$16,$C$15,0))</f>
        <v>777</v>
      </c>
      <c r="G101" s="13" t="n">
        <f aca="false">IF(G100&gt;0,G100*(1+$C$22),IF(A101=$C$21,$C$20,0))</f>
        <v>2222</v>
      </c>
      <c r="H101" s="13" t="n">
        <f aca="false">H100*(1+$C$26)</f>
        <v>7600.7481074689</v>
      </c>
      <c r="I101" s="13" t="n">
        <f aca="false">MIN(((C101+D101+E101+F101+G101)*$C$28*POWER((1+$C$29),A100)),($C$30*$C$28)*12*$C$34*POWER((1+$C$31),A100))</f>
        <v>0</v>
      </c>
      <c r="J101" s="18" t="n">
        <f aca="false">MAX((MAX((C101-(801*$C$34)),0))+(D101*$C$8)+(E101*$C$13)+(F101*$C$18)+(G101*$C$23)-H101-I101-O100,0)</f>
        <v>34933.2732477714</v>
      </c>
      <c r="K101" s="23" t="n">
        <f aca="false">IF($C$34=1,MAX(ROUNDDOWN(IF($J101&lt;=$C$192,(((($J101-$C$191)/10000)*$D$192)+$E$192)*(($J101-$C$191)/10000),IF($J101&lt;=$C$193,(((($J101-$C$192)/10000)*$D$193)+$E$193)*(($J101-$C$192)/10000)+$F$193,IF($J101&lt;=$C$194,$J101*0.42-$E$194,$J101*0.45-$E$195))),0),0),0)</f>
        <v>6638</v>
      </c>
      <c r="L101" s="23" t="n">
        <f aca="false">IF($C$34=2,MAX(ROUNDDOWN(IF(($J101/2)&lt;=$C$192,((((($J101/2)-$C$191)/10000)*$D$192)+$E$192)*((($J101/2)-$C$191)/10000),IF(($J101/2)&lt;=$C$193,((((($J101/2)-$C$192)/10000)*$D$193)+$E$193)*((($J101/2)-$C$192)/10000)+$F$193,IF(($J101/2)&lt;=$C$194,($J101/2)*0.42-$E$194,($J101/2)*0.45-$E$195))),0),0),0)*$C$34</f>
        <v>0</v>
      </c>
      <c r="M101" s="13" t="n">
        <f aca="false">K101+L101</f>
        <v>6638</v>
      </c>
      <c r="N101" s="13" t="n">
        <f aca="false">IF($B$34=2,IF(M101&gt;1944,M101*0.055,0),IF(M101&gt;972,M101*0.055,0))</f>
        <v>365.09</v>
      </c>
      <c r="O101" s="13" t="n">
        <f aca="false">M101*$C$33</f>
        <v>0</v>
      </c>
      <c r="P101" s="13" t="n">
        <f aca="false">P100*(1+$C$37)</f>
        <v>50596.7105207686</v>
      </c>
      <c r="Q101" s="13" t="n">
        <f aca="false">B101+C101+D101+E101+F101+G101-H101-I101-M101-N101-O101-P101</f>
        <v>865383.364450871</v>
      </c>
      <c r="R101" s="13"/>
      <c r="S101" s="13"/>
      <c r="T101" s="13"/>
      <c r="U101" s="13"/>
      <c r="V101" s="13"/>
      <c r="W101" s="13"/>
      <c r="X101" s="13"/>
    </row>
    <row r="102" customFormat="false" ht="12.8" hidden="false" customHeight="false" outlineLevel="0" collapsed="false">
      <c r="A102" s="17" t="n">
        <v>13</v>
      </c>
      <c r="B102" s="13" t="n">
        <f aca="false">Q101</f>
        <v>865383.364450871</v>
      </c>
      <c r="C102" s="13" t="n">
        <f aca="false">IF((B102-(P102/2))*$C$3&gt;0,(B102-(P102/2))*$C$3,0)</f>
        <v>37260.460763983</v>
      </c>
      <c r="D102" s="13" t="n">
        <f aca="false">IF(D101&gt;0,D101*(1+$C$7),IF(A102=$C$6,$C$5,0))</f>
        <v>2359.04809796291</v>
      </c>
      <c r="E102" s="13" t="n">
        <f aca="false">IF(E101&gt;0,E101*(1+$C$12),IF(A102=$C$11,$C$10,0))</f>
        <v>0</v>
      </c>
      <c r="F102" s="13" t="n">
        <f aca="false">IF(F101&gt;0,F101*(1+$C$17),IF(A102=$C$16,$C$15,0))</f>
        <v>777</v>
      </c>
      <c r="G102" s="13" t="n">
        <f aca="false">IF(G101&gt;0,G101*(1+$C$22),IF(A102=$C$21,$C$20,0))</f>
        <v>2222</v>
      </c>
      <c r="H102" s="13" t="n">
        <f aca="false">H101*(1+$C$26)</f>
        <v>7980.78551284235</v>
      </c>
      <c r="I102" s="13" t="n">
        <f aca="false">MIN(((C102+D102+E102+F102+G102)*$C$28*POWER((1+$C$29),A101)),($C$30*$C$28)*12*$C$34*POWER((1+$C$31),A101))</f>
        <v>0</v>
      </c>
      <c r="J102" s="18" t="n">
        <f aca="false">MAX((MAX((C102-(801*$C$34)),0))+(D102*$C$8)+(E102*$C$13)+(F102*$C$18)+(G102*$C$23)-H102-I102-O101,0)</f>
        <v>33566.8133491035</v>
      </c>
      <c r="K102" s="23" t="n">
        <f aca="false">IF($C$34=1,MAX(ROUNDDOWN(IF($J102&lt;=$C$192,(((($J102-$C$191)/10000)*$D$192)+$E$192)*(($J102-$C$191)/10000),IF($J102&lt;=$C$193,(((($J102-$C$192)/10000)*$D$193)+$E$193)*(($J102-$C$192)/10000)+$F$193,IF($J102&lt;=$C$194,$J102*0.42-$E$194,$J102*0.45-$E$195))),0),0),0)</f>
        <v>6199</v>
      </c>
      <c r="L102" s="23" t="n">
        <f aca="false">IF($C$34=2,MAX(ROUNDDOWN(IF(($J102/2)&lt;=$C$192,((((($J102/2)-$C$191)/10000)*$D$192)+$E$192)*((($J102/2)-$C$191)/10000),IF(($J102/2)&lt;=$C$193,((((($J102/2)-$C$192)/10000)*$D$193)+$E$193)*((($J102/2)-$C$192)/10000)+$F$193,IF(($J102/2)&lt;=$C$194,($J102/2)*0.42-$E$194,($J102/2)*0.45-$E$195))),0),0),0)*$C$34</f>
        <v>0</v>
      </c>
      <c r="M102" s="13" t="n">
        <f aca="false">K102+L102</f>
        <v>6199</v>
      </c>
      <c r="N102" s="13" t="n">
        <f aca="false">IF($B$34=2,IF(M102&gt;1944,M102*0.055,0),IF(M102&gt;972,M102*0.055,0))</f>
        <v>340.945</v>
      </c>
      <c r="O102" s="13" t="n">
        <f aca="false">M102*$C$33</f>
        <v>0</v>
      </c>
      <c r="P102" s="13" t="n">
        <f aca="false">P101*(1+$C$37)</f>
        <v>52367.5953889955</v>
      </c>
      <c r="Q102" s="13" t="n">
        <f aca="false">B102+C102+D102+E102+F102+G102-H102-I102-M102-N102-O102-P102</f>
        <v>841113.547410979</v>
      </c>
      <c r="R102" s="13"/>
      <c r="S102" s="13"/>
      <c r="T102" s="13"/>
      <c r="U102" s="13"/>
      <c r="V102" s="13"/>
      <c r="W102" s="13"/>
      <c r="X102" s="13"/>
    </row>
    <row r="103" customFormat="false" ht="12.8" hidden="false" customHeight="false" outlineLevel="0" collapsed="false">
      <c r="A103" s="17" t="n">
        <v>14</v>
      </c>
      <c r="B103" s="13" t="n">
        <f aca="false">Q102</f>
        <v>841113.547410979</v>
      </c>
      <c r="C103" s="13" t="n">
        <f aca="false">IF((B103-(P103/2))*$C$3&gt;0,(B103-(P103/2))*$C$3,0)</f>
        <v>36142.1912657945</v>
      </c>
      <c r="D103" s="13" t="n">
        <f aca="false">IF(D102&gt;0,D102*(1+$C$7),IF(A103=$C$6,$C$5,0))</f>
        <v>2370.84333845273</v>
      </c>
      <c r="E103" s="13" t="n">
        <f aca="false">IF(E102&gt;0,E102*(1+$C$12),IF(A103=$C$11,$C$10,0))</f>
        <v>0</v>
      </c>
      <c r="F103" s="13" t="n">
        <f aca="false">IF(F102&gt;0,F102*(1+$C$17),IF(A103=$C$16,$C$15,0))</f>
        <v>777</v>
      </c>
      <c r="G103" s="13" t="n">
        <f aca="false">IF(G102&gt;0,G102*(1+$C$22),IF(A103=$C$21,$C$20,0))</f>
        <v>2222</v>
      </c>
      <c r="H103" s="13" t="n">
        <f aca="false">H102*(1+$C$26)</f>
        <v>8379.82478848446</v>
      </c>
      <c r="I103" s="13" t="n">
        <f aca="false">MIN(((C103+D103+E103+F103+G103)*$C$28*POWER((1+$C$29),A102)),($C$30*$C$28)*12*$C$34*POWER((1+$C$31),A102))</f>
        <v>0</v>
      </c>
      <c r="J103" s="18" t="n">
        <f aca="false">MAX((MAX((C103-(801*$C$34)),0))+(D103*$C$8)+(E103*$C$13)+(F103*$C$18)+(G103*$C$23)-H103-I103-O102,0)</f>
        <v>32061.2998157628</v>
      </c>
      <c r="K103" s="23" t="n">
        <f aca="false">IF($C$34=1,MAX(ROUNDDOWN(IF($J103&lt;=$C$192,(((($J103-$C$191)/10000)*$D$192)+$E$192)*(($J103-$C$191)/10000),IF($J103&lt;=$C$193,(((($J103-$C$192)/10000)*$D$193)+$E$193)*(($J103-$C$192)/10000)+$F$193,IF($J103&lt;=$C$194,$J103*0.42-$E$194,$J103*0.45-$E$195))),0),0),0)</f>
        <v>5725</v>
      </c>
      <c r="L103" s="23" t="n">
        <f aca="false">IF($C$34=2,MAX(ROUNDDOWN(IF(($J103/2)&lt;=$C$192,((((($J103/2)-$C$191)/10000)*$D$192)+$E$192)*((($J103/2)-$C$191)/10000),IF(($J103/2)&lt;=$C$193,((((($J103/2)-$C$192)/10000)*$D$193)+$E$193)*((($J103/2)-$C$192)/10000)+$F$193,IF(($J103/2)&lt;=$C$194,($J103/2)*0.42-$E$194,($J103/2)*0.45-$E$195))),0),0),0)*$C$34</f>
        <v>0</v>
      </c>
      <c r="M103" s="13" t="n">
        <f aca="false">K103+L103</f>
        <v>5725</v>
      </c>
      <c r="N103" s="13" t="n">
        <f aca="false">IF($B$34=2,IF(M103&gt;1944,M103*0.055,0),IF(M103&gt;972,M103*0.055,0))</f>
        <v>314.875</v>
      </c>
      <c r="O103" s="13" t="n">
        <f aca="false">M103*$C$33</f>
        <v>0</v>
      </c>
      <c r="P103" s="13" t="n">
        <f aca="false">P102*(1+$C$37)</f>
        <v>54200.4612276103</v>
      </c>
      <c r="Q103" s="13" t="n">
        <f aca="false">B103+C103+D103+E103+F103+G103-H103-I103-M103-N103-O103-P103</f>
        <v>814005.420999131</v>
      </c>
      <c r="R103" s="13"/>
      <c r="S103" s="13"/>
      <c r="T103" s="13"/>
      <c r="U103" s="13"/>
      <c r="V103" s="13"/>
      <c r="W103" s="13"/>
      <c r="X103" s="13"/>
    </row>
    <row r="104" customFormat="false" ht="12.8" hidden="false" customHeight="false" outlineLevel="0" collapsed="false">
      <c r="A104" s="17" t="n">
        <v>15</v>
      </c>
      <c r="B104" s="13" t="n">
        <f aca="false">Q103</f>
        <v>814005.420999131</v>
      </c>
      <c r="C104" s="13" t="n">
        <f aca="false">IF((B104-(P104/2))*$C$3&gt;0,(B104-(P104/2))*$C$3,0)</f>
        <v>34896.4766947346</v>
      </c>
      <c r="D104" s="13" t="n">
        <f aca="false">IF(D103&gt;0,D103*(1+$C$7),IF(A104=$C$6,$C$5,0))</f>
        <v>2382.69755514499</v>
      </c>
      <c r="E104" s="13" t="n">
        <f aca="false">IF(E103&gt;0,E103*(1+$C$12),IF(A104=$C$11,$C$10,0))</f>
        <v>0</v>
      </c>
      <c r="F104" s="13" t="n">
        <f aca="false">IF(F103&gt;0,F103*(1+$C$17),IF(A104=$C$16,$C$15,0))</f>
        <v>777</v>
      </c>
      <c r="G104" s="13" t="n">
        <f aca="false">IF(G103&gt;0,G103*(1+$C$22),IF(A104=$C$21,$C$20,0))</f>
        <v>2222</v>
      </c>
      <c r="H104" s="13" t="n">
        <f aca="false">H103*(1+$C$26)</f>
        <v>8798.81602790869</v>
      </c>
      <c r="I104" s="13" t="n">
        <f aca="false">MIN(((C104+D104+E104+F104+G104)*$C$28*POWER((1+$C$29),A103)),($C$30*$C$28)*12*$C$34*POWER((1+$C$31),A103))</f>
        <v>0</v>
      </c>
      <c r="J104" s="18" t="n">
        <f aca="false">MAX((MAX((C104-(801*$C$34)),0))+(D104*$C$8)+(E104*$C$13)+(F104*$C$18)+(G104*$C$23)-H104-I104-O103,0)</f>
        <v>30408.4482219709</v>
      </c>
      <c r="K104" s="23" t="n">
        <f aca="false">IF($C$34=1,MAX(ROUNDDOWN(IF($J104&lt;=$C$192,(((($J104-$C$191)/10000)*$D$192)+$E$192)*(($J104-$C$191)/10000),IF($J104&lt;=$C$193,(((($J104-$C$192)/10000)*$D$193)+$E$193)*(($J104-$C$192)/10000)+$F$193,IF($J104&lt;=$C$194,$J104*0.42-$E$194,$J104*0.45-$E$195))),0),0),0)</f>
        <v>5215</v>
      </c>
      <c r="L104" s="23" t="n">
        <f aca="false">IF($C$34=2,MAX(ROUNDDOWN(IF(($J104/2)&lt;=$C$192,((((($J104/2)-$C$191)/10000)*$D$192)+$E$192)*((($J104/2)-$C$191)/10000),IF(($J104/2)&lt;=$C$193,((((($J104/2)-$C$192)/10000)*$D$193)+$E$193)*((($J104/2)-$C$192)/10000)+$F$193,IF(($J104/2)&lt;=$C$194,($J104/2)*0.42-$E$194,($J104/2)*0.45-$E$195))),0),0),0)*$C$34</f>
        <v>0</v>
      </c>
      <c r="M104" s="13" t="n">
        <f aca="false">K104+L104</f>
        <v>5215</v>
      </c>
      <c r="N104" s="13" t="n">
        <f aca="false">IF($B$34=2,IF(M104&gt;1944,M104*0.055,0),IF(M104&gt;972,M104*0.055,0))</f>
        <v>286.825</v>
      </c>
      <c r="O104" s="13" t="n">
        <f aca="false">M104*$C$33</f>
        <v>0</v>
      </c>
      <c r="P104" s="13" t="n">
        <f aca="false">P103*(1+$C$37)</f>
        <v>56097.4773705767</v>
      </c>
      <c r="Q104" s="13" t="n">
        <f aca="false">B104+C104+D104+E104+F104+G104-H104-I104-M104-N104-O104-P104</f>
        <v>783885.476850526</v>
      </c>
      <c r="R104" s="13"/>
      <c r="S104" s="13"/>
      <c r="T104" s="13"/>
      <c r="U104" s="13"/>
      <c r="V104" s="13"/>
      <c r="W104" s="13"/>
      <c r="X104" s="13"/>
    </row>
    <row r="105" customFormat="false" ht="12.8" hidden="false" customHeight="false" outlineLevel="0" collapsed="false">
      <c r="A105" s="17" t="n">
        <v>16</v>
      </c>
      <c r="B105" s="13" t="n">
        <f aca="false">Q104</f>
        <v>783885.476850526</v>
      </c>
      <c r="C105" s="13" t="n">
        <f aca="false">IF((B105-(P105/2))*$C$3&gt;0,(B105-(P105/2))*$C$3,0)</f>
        <v>33515.5634346196</v>
      </c>
      <c r="D105" s="13" t="n">
        <f aca="false">IF(D104&gt;0,D104*(1+$C$7),IF(A105=$C$6,$C$5,0))</f>
        <v>2394.61104292072</v>
      </c>
      <c r="E105" s="13" t="n">
        <f aca="false">IF(E104&gt;0,E104*(1+$C$12),IF(A105=$C$11,$C$10,0))</f>
        <v>0</v>
      </c>
      <c r="F105" s="13" t="n">
        <f aca="false">IF(F104&gt;0,F104*(1+$C$17),IF(A105=$C$16,$C$15,0))</f>
        <v>777</v>
      </c>
      <c r="G105" s="13" t="n">
        <f aca="false">IF(G104&gt;0,G104*(1+$C$22),IF(A105=$C$21,$C$20,0))</f>
        <v>2222</v>
      </c>
      <c r="H105" s="13" t="n">
        <f aca="false">H104*(1+$C$26)</f>
        <v>9238.75682930412</v>
      </c>
      <c r="I105" s="13" t="n">
        <f aca="false">MIN(((C105+D105+E105+F105+G105)*$C$28*POWER((1+$C$29),A104)),($C$30*$C$28)*12*$C$34*POWER((1+$C$31),A104))</f>
        <v>0</v>
      </c>
      <c r="J105" s="18" t="n">
        <f aca="false">MAX((MAX((C105-(801*$C$34)),0))+(D105*$C$8)+(E105*$C$13)+(F105*$C$18)+(G105*$C$23)-H105-I105-O104,0)</f>
        <v>28599.5076482362</v>
      </c>
      <c r="K105" s="23" t="n">
        <f aca="false">IF($C$34=1,MAX(ROUNDDOWN(IF($J105&lt;=$C$192,(((($J105-$C$191)/10000)*$D$192)+$E$192)*(($J105-$C$191)/10000),IF($J105&lt;=$C$193,(((($J105-$C$192)/10000)*$D$193)+$E$193)*(($J105-$C$192)/10000)+$F$193,IF($J105&lt;=$C$194,$J105*0.42-$E$194,$J105*0.45-$E$195))),0),0),0)</f>
        <v>4670</v>
      </c>
      <c r="L105" s="23" t="n">
        <f aca="false">IF($C$34=2,MAX(ROUNDDOWN(IF(($J105/2)&lt;=$C$192,((((($J105/2)-$C$191)/10000)*$D$192)+$E$192)*((($J105/2)-$C$191)/10000),IF(($J105/2)&lt;=$C$193,((((($J105/2)-$C$192)/10000)*$D$193)+$E$193)*((($J105/2)-$C$192)/10000)+$F$193,IF(($J105/2)&lt;=$C$194,($J105/2)*0.42-$E$194,($J105/2)*0.45-$E$195))),0),0),0)*$C$34</f>
        <v>0</v>
      </c>
      <c r="M105" s="13" t="n">
        <f aca="false">K105+L105</f>
        <v>4670</v>
      </c>
      <c r="N105" s="13" t="n">
        <f aca="false">IF($B$34=2,IF(M105&gt;1944,M105*0.055,0),IF(M105&gt;972,M105*0.055,0))</f>
        <v>256.85</v>
      </c>
      <c r="O105" s="13" t="n">
        <f aca="false">M105*$C$33</f>
        <v>0</v>
      </c>
      <c r="P105" s="13" t="n">
        <f aca="false">P104*(1+$C$37)</f>
        <v>58060.8890785468</v>
      </c>
      <c r="Q105" s="13" t="n">
        <f aca="false">B105+C105+D105+E105+F105+G105-H105-I105-M105-N105-O105-P105</f>
        <v>750568.155420215</v>
      </c>
      <c r="R105" s="13"/>
      <c r="S105" s="13"/>
      <c r="T105" s="13"/>
      <c r="U105" s="13"/>
      <c r="V105" s="13"/>
      <c r="W105" s="13"/>
      <c r="X105" s="13"/>
    </row>
    <row r="106" customFormat="false" ht="12.8" hidden="false" customHeight="false" outlineLevel="0" collapsed="false">
      <c r="A106" s="17" t="n">
        <v>17</v>
      </c>
      <c r="B106" s="13" t="n">
        <f aca="false">Q105</f>
        <v>750568.155420215</v>
      </c>
      <c r="C106" s="13" t="n">
        <f aca="false">IF((B106-(P106/2))*$C$3&gt;0,(B106-(P106/2))*$C$3,0)</f>
        <v>31991.1610522998</v>
      </c>
      <c r="D106" s="13" t="n">
        <f aca="false">IF(D105&gt;0,D105*(1+$C$7),IF(A106=$C$6,$C$5,0))</f>
        <v>2406.58409813532</v>
      </c>
      <c r="E106" s="13" t="n">
        <f aca="false">IF(E105&gt;0,E105*(1+$C$12),IF(A106=$C$11,$C$10,0))</f>
        <v>0</v>
      </c>
      <c r="F106" s="13" t="n">
        <f aca="false">IF(F105&gt;0,F105*(1+$C$17),IF(A106=$C$16,$C$15,0))</f>
        <v>777</v>
      </c>
      <c r="G106" s="13" t="n">
        <f aca="false">IF(G105&gt;0,G105*(1+$C$22),IF(A106=$C$21,$C$20,0))</f>
        <v>2222</v>
      </c>
      <c r="H106" s="13" t="n">
        <f aca="false">H105*(1+$C$26)</f>
        <v>9700.69467076933</v>
      </c>
      <c r="I106" s="13" t="n">
        <f aca="false">MIN(((C106+D106+E106+F106+G106)*$C$28*POWER((1+$C$29),A105)),($C$30*$C$28)*12*$C$34*POWER((1+$C$31),A105))</f>
        <v>0</v>
      </c>
      <c r="J106" s="18" t="n">
        <f aca="false">MAX((MAX((C106-(801*$C$34)),0))+(D106*$C$8)+(E106*$C$13)+(F106*$C$18)+(G106*$C$23)-H106-I106-O105,0)</f>
        <v>26625.1404796658</v>
      </c>
      <c r="K106" s="23" t="n">
        <f aca="false">IF($C$34=1,MAX(ROUNDDOWN(IF($J106&lt;=$C$192,(((($J106-$C$191)/10000)*$D$192)+$E$192)*(($J106-$C$191)/10000),IF($J106&lt;=$C$193,(((($J106-$C$192)/10000)*$D$193)+$E$193)*(($J106-$C$192)/10000)+$F$193,IF($J106&lt;=$C$194,$J106*0.42-$E$194,$J106*0.45-$E$195))),0),0),0)</f>
        <v>4091</v>
      </c>
      <c r="L106" s="23" t="n">
        <f aca="false">IF($C$34=2,MAX(ROUNDDOWN(IF(($J106/2)&lt;=$C$192,((((($J106/2)-$C$191)/10000)*$D$192)+$E$192)*((($J106/2)-$C$191)/10000),IF(($J106/2)&lt;=$C$193,((((($J106/2)-$C$192)/10000)*$D$193)+$E$193)*((($J106/2)-$C$192)/10000)+$F$193,IF(($J106/2)&lt;=$C$194,($J106/2)*0.42-$E$194,($J106/2)*0.45-$E$195))),0),0),0)*$C$34</f>
        <v>0</v>
      </c>
      <c r="M106" s="13" t="n">
        <f aca="false">K106+L106</f>
        <v>4091</v>
      </c>
      <c r="N106" s="13" t="n">
        <f aca="false">IF($B$34=2,IF(M106&gt;1944,M106*0.055,0),IF(M106&gt;972,M106*0.055,0))</f>
        <v>225.005</v>
      </c>
      <c r="O106" s="13" t="n">
        <f aca="false">M106*$C$33</f>
        <v>0</v>
      </c>
      <c r="P106" s="13" t="n">
        <f aca="false">P105*(1+$C$37)</f>
        <v>60093.020196296</v>
      </c>
      <c r="Q106" s="13" t="n">
        <f aca="false">B106+C106+D106+E106+F106+G106-H106-I106-M106-N106-O106-P106</f>
        <v>713855.180703585</v>
      </c>
      <c r="R106" s="13"/>
      <c r="S106" s="13"/>
      <c r="T106" s="13"/>
      <c r="U106" s="13"/>
      <c r="V106" s="13"/>
      <c r="W106" s="13"/>
      <c r="X106" s="13"/>
    </row>
    <row r="107" customFormat="false" ht="12.8" hidden="false" customHeight="false" outlineLevel="0" collapsed="false">
      <c r="A107" s="17" t="n">
        <v>18</v>
      </c>
      <c r="B107" s="13" t="n">
        <f aca="false">Q106</f>
        <v>713855.180703585</v>
      </c>
      <c r="C107" s="13" t="n">
        <f aca="false">IF((B107-(P107/2))*$C$3&gt;0,(B107-(P107/2))*$C$3,0)</f>
        <v>30314.4126981889</v>
      </c>
      <c r="D107" s="13" t="n">
        <f aca="false">IF(D106&gt;0,D106*(1+$C$7),IF(A107=$C$6,$C$5,0))</f>
        <v>2418.617018626</v>
      </c>
      <c r="E107" s="13" t="n">
        <f aca="false">IF(E106&gt;0,E106*(1+$C$12),IF(A107=$C$11,$C$10,0))</f>
        <v>0</v>
      </c>
      <c r="F107" s="13" t="n">
        <f aca="false">IF(F106&gt;0,F106*(1+$C$17),IF(A107=$C$16,$C$15,0))</f>
        <v>777</v>
      </c>
      <c r="G107" s="13" t="n">
        <f aca="false">IF(G106&gt;0,G106*(1+$C$22),IF(A107=$C$21,$C$20,0))</f>
        <v>2222</v>
      </c>
      <c r="H107" s="13" t="n">
        <f aca="false">H106*(1+$C$26)</f>
        <v>10185.7294043078</v>
      </c>
      <c r="I107" s="13" t="n">
        <f aca="false">MIN(((C107+D107+E107+F107+G107)*$C$28*POWER((1+$C$29),A106)),($C$30*$C$28)*12*$C$34*POWER((1+$C$31),A106))</f>
        <v>0</v>
      </c>
      <c r="J107" s="18" t="n">
        <f aca="false">MAX((MAX((C107-(801*$C$34)),0))+(D107*$C$8)+(E107*$C$13)+(F107*$C$18)+(G107*$C$23)-H107-I107-O106,0)</f>
        <v>24475.3903125071</v>
      </c>
      <c r="K107" s="23" t="n">
        <f aca="false">IF($C$34=1,MAX(ROUNDDOWN(IF($J107&lt;=$C$192,(((($J107-$C$191)/10000)*$D$192)+$E$192)*(($J107-$C$191)/10000),IF($J107&lt;=$C$193,(((($J107-$C$192)/10000)*$D$193)+$E$193)*(($J107-$C$192)/10000)+$F$193,IF($J107&lt;=$C$194,$J107*0.42-$E$194,$J107*0.45-$E$195))),0),0),0)</f>
        <v>3478</v>
      </c>
      <c r="L107" s="23" t="n">
        <f aca="false">IF($C$34=2,MAX(ROUNDDOWN(IF(($J107/2)&lt;=$C$192,((((($J107/2)-$C$191)/10000)*$D$192)+$E$192)*((($J107/2)-$C$191)/10000),IF(($J107/2)&lt;=$C$193,((((($J107/2)-$C$192)/10000)*$D$193)+$E$193)*((($J107/2)-$C$192)/10000)+$F$193,IF(($J107/2)&lt;=$C$194,($J107/2)*0.42-$E$194,($J107/2)*0.45-$E$195))),0),0),0)*$C$34</f>
        <v>0</v>
      </c>
      <c r="M107" s="13" t="n">
        <f aca="false">K107+L107</f>
        <v>3478</v>
      </c>
      <c r="N107" s="13" t="n">
        <f aca="false">IF($B$34=2,IF(M107&gt;1944,M107*0.055,0),IF(M107&gt;972,M107*0.055,0))</f>
        <v>191.29</v>
      </c>
      <c r="O107" s="13" t="n">
        <f aca="false">M107*$C$33</f>
        <v>0</v>
      </c>
      <c r="P107" s="13" t="n">
        <f aca="false">P106*(1+$C$37)</f>
        <v>62196.2759031663</v>
      </c>
      <c r="Q107" s="13" t="n">
        <f aca="false">B107+C107+D107+E107+F107+G107-H107-I107-M107-N107-O107-P107</f>
        <v>673535.915112926</v>
      </c>
      <c r="R107" s="13"/>
      <c r="S107" s="13"/>
      <c r="T107" s="13"/>
      <c r="U107" s="13"/>
      <c r="V107" s="13"/>
      <c r="W107" s="13"/>
      <c r="X107" s="13"/>
    </row>
    <row r="108" customFormat="false" ht="12.8" hidden="false" customHeight="false" outlineLevel="0" collapsed="false">
      <c r="A108" s="17" t="n">
        <v>19</v>
      </c>
      <c r="B108" s="13" t="n">
        <f aca="false">Q107</f>
        <v>673535.915112926</v>
      </c>
      <c r="C108" s="13" t="n">
        <f aca="false">IF((B108-(P108/2))*$C$3&gt;0,(B108-(P108/2))*$C$3,0)</f>
        <v>28475.9107995868</v>
      </c>
      <c r="D108" s="13" t="n">
        <f aca="false">IF(D107&gt;0,D107*(1+$C$7),IF(A108=$C$6,$C$5,0))</f>
        <v>2430.71010371913</v>
      </c>
      <c r="E108" s="13" t="n">
        <f aca="false">IF(E107&gt;0,E107*(1+$C$12),IF(A108=$C$11,$C$10,0))</f>
        <v>0</v>
      </c>
      <c r="F108" s="13" t="n">
        <f aca="false">IF(F107&gt;0,F107*(1+$C$17),IF(A108=$C$16,$C$15,0))</f>
        <v>777</v>
      </c>
      <c r="G108" s="13" t="n">
        <f aca="false">IF(G107&gt;0,G107*(1+$C$22),IF(A108=$C$21,$C$20,0))</f>
        <v>2222</v>
      </c>
      <c r="H108" s="13" t="n">
        <f aca="false">H107*(1+$C$26)</f>
        <v>10695.0158745232</v>
      </c>
      <c r="I108" s="13" t="n">
        <f aca="false">MIN(((C108+D108+E108+F108+G108)*$C$28*POWER((1+$C$29),A107)),($C$30*$C$28)*12*$C$34*POWER((1+$C$31),A107))</f>
        <v>0</v>
      </c>
      <c r="J108" s="18" t="n">
        <f aca="false">MAX((MAX((C108-(801*$C$34)),0))+(D108*$C$8)+(E108*$C$13)+(F108*$C$18)+(G108*$C$23)-H108-I108-O107,0)</f>
        <v>22139.6950287828</v>
      </c>
      <c r="K108" s="23" t="n">
        <f aca="false">IF($C$34=1,MAX(ROUNDDOWN(IF($J108&lt;=$C$192,(((($J108-$C$191)/10000)*$D$192)+$E$192)*(($J108-$C$191)/10000),IF($J108&lt;=$C$193,(((($J108-$C$192)/10000)*$D$193)+$E$193)*(($J108-$C$192)/10000)+$F$193,IF($J108&lt;=$C$194,$J108*0.42-$E$194,$J108*0.45-$E$195))),0),0),0)</f>
        <v>2835</v>
      </c>
      <c r="L108" s="23" t="n">
        <f aca="false">IF($C$34=2,MAX(ROUNDDOWN(IF(($J108/2)&lt;=$C$192,((((($J108/2)-$C$191)/10000)*$D$192)+$E$192)*((($J108/2)-$C$191)/10000),IF(($J108/2)&lt;=$C$193,((((($J108/2)-$C$192)/10000)*$D$193)+$E$193)*((($J108/2)-$C$192)/10000)+$F$193,IF(($J108/2)&lt;=$C$194,($J108/2)*0.42-$E$194,($J108/2)*0.45-$E$195))),0),0),0)*$C$34</f>
        <v>0</v>
      </c>
      <c r="M108" s="13" t="n">
        <f aca="false">K108+L108</f>
        <v>2835</v>
      </c>
      <c r="N108" s="13" t="n">
        <f aca="false">IF($B$34=2,IF(M108&gt;1944,M108*0.055,0),IF(M108&gt;972,M108*0.055,0))</f>
        <v>155.925</v>
      </c>
      <c r="O108" s="13" t="n">
        <f aca="false">M108*$C$33</f>
        <v>0</v>
      </c>
      <c r="P108" s="13" t="n">
        <f aca="false">P107*(1+$C$37)</f>
        <v>64373.1455597772</v>
      </c>
      <c r="Q108" s="13" t="n">
        <f aca="false">B108+C108+D108+E108+F108+G108-H108-I108-M108-N108-O108-P108</f>
        <v>629382.449581931</v>
      </c>
      <c r="R108" s="13"/>
      <c r="S108" s="13"/>
      <c r="T108" s="13"/>
      <c r="U108" s="13"/>
      <c r="V108" s="13"/>
      <c r="W108" s="13"/>
      <c r="X108" s="13"/>
    </row>
    <row r="109" customFormat="false" ht="12.8" hidden="false" customHeight="false" outlineLevel="0" collapsed="false">
      <c r="A109" s="17" t="n">
        <v>20</v>
      </c>
      <c r="B109" s="13" t="n">
        <f aca="false">Q108</f>
        <v>629382.449581931</v>
      </c>
      <c r="C109" s="13" t="n">
        <f aca="false">IF((B109-(P109/2))*$C$3&gt;0,(B109-(P109/2))*$C$3,0)</f>
        <v>26465.4789959107</v>
      </c>
      <c r="D109" s="13" t="n">
        <f aca="false">IF(D108&gt;0,D108*(1+$C$7),IF(A109=$C$6,$C$5,0))</f>
        <v>2442.86365423772</v>
      </c>
      <c r="E109" s="13" t="n">
        <f aca="false">IF(E108&gt;0,E108*(1+$C$12),IF(A109=$C$11,$C$10,0))</f>
        <v>0</v>
      </c>
      <c r="F109" s="13" t="n">
        <f aca="false">IF(F108&gt;0,F108*(1+$C$17),IF(A109=$C$16,$C$15,0))</f>
        <v>777</v>
      </c>
      <c r="G109" s="13" t="n">
        <f aca="false">IF(G108&gt;0,G108*(1+$C$22),IF(A109=$C$21,$C$20,0))</f>
        <v>2222</v>
      </c>
      <c r="H109" s="13" t="n">
        <f aca="false">H108*(1+$C$26)</f>
        <v>11229.7666682493</v>
      </c>
      <c r="I109" s="13" t="n">
        <f aca="false">MIN(((C109+D109+E109+F109+G109)*$C$28*POWER((1+$C$29),A108)),($C$30*$C$28)*12*$C$34*POWER((1+$C$31),A108))</f>
        <v>0</v>
      </c>
      <c r="J109" s="18" t="n">
        <f aca="false">MAX((MAX((C109-(801*$C$34)),0))+(D109*$C$8)+(E109*$C$13)+(F109*$C$18)+(G109*$C$23)-H109-I109-O108,0)</f>
        <v>19606.6659818991</v>
      </c>
      <c r="K109" s="23" t="n">
        <f aca="false">IF($C$34=1,MAX(ROUNDDOWN(IF($J109&lt;=$C$192,(((($J109-$C$191)/10000)*$D$192)+$E$192)*(($J109-$C$191)/10000),IF($J109&lt;=$C$193,(((($J109-$C$192)/10000)*$D$193)+$E$193)*(($J109-$C$192)/10000)+$F$193,IF($J109&lt;=$C$194,$J109*0.42-$E$194,$J109*0.45-$E$195))),0),0),0)</f>
        <v>2163</v>
      </c>
      <c r="L109" s="23" t="n">
        <f aca="false">IF($C$34=2,MAX(ROUNDDOWN(IF(($J109/2)&lt;=$C$192,((((($J109/2)-$C$191)/10000)*$D$192)+$E$192)*((($J109/2)-$C$191)/10000),IF(($J109/2)&lt;=$C$193,((((($J109/2)-$C$192)/10000)*$D$193)+$E$193)*((($J109/2)-$C$192)/10000)+$F$193,IF(($J109/2)&lt;=$C$194,($J109/2)*0.42-$E$194,($J109/2)*0.45-$E$195))),0),0),0)*$C$34</f>
        <v>0</v>
      </c>
      <c r="M109" s="13" t="n">
        <f aca="false">K109+L109</f>
        <v>2163</v>
      </c>
      <c r="N109" s="13" t="n">
        <f aca="false">IF($B$34=2,IF(M109&gt;1944,M109*0.055,0),IF(M109&gt;972,M109*0.055,0))</f>
        <v>118.965</v>
      </c>
      <c r="O109" s="13" t="n">
        <f aca="false">M109*$C$33</f>
        <v>0</v>
      </c>
      <c r="P109" s="13" t="n">
        <f aca="false">P108*(1+$C$37)</f>
        <v>66626.2056543694</v>
      </c>
      <c r="Q109" s="13" t="n">
        <f aca="false">B109+C109+D109+E109+F109+G109-H109-I109-M109-N109-O109-P109</f>
        <v>581151.854909461</v>
      </c>
      <c r="R109" s="13"/>
      <c r="S109" s="13"/>
      <c r="T109" s="13"/>
      <c r="U109" s="13"/>
      <c r="V109" s="13"/>
      <c r="W109" s="13"/>
      <c r="X109" s="13"/>
    </row>
    <row r="110" customFormat="false" ht="12.8" hidden="false" customHeight="false" outlineLevel="0" collapsed="false">
      <c r="A110" s="17" t="n">
        <v>21</v>
      </c>
      <c r="B110" s="13" t="n">
        <f aca="false">Q109</f>
        <v>581151.854909461</v>
      </c>
      <c r="C110" s="13" t="n">
        <f aca="false">IF((B110-(P110/2))*$C$3&gt;0,(B110-(P110/2))*$C$3,0)</f>
        <v>24272.2720306596</v>
      </c>
      <c r="D110" s="13" t="n">
        <f aca="false">IF(D109&gt;0,D109*(1+$C$7),IF(A110=$C$6,$C$5,0))</f>
        <v>2455.07797250891</v>
      </c>
      <c r="E110" s="13" t="n">
        <f aca="false">IF(E109&gt;0,E109*(1+$C$12),IF(A110=$C$11,$C$10,0))</f>
        <v>0</v>
      </c>
      <c r="F110" s="13" t="n">
        <f aca="false">IF(F109&gt;0,F109*(1+$C$17),IF(A110=$C$16,$C$15,0))</f>
        <v>777</v>
      </c>
      <c r="G110" s="13" t="n">
        <f aca="false">IF(G109&gt;0,G109*(1+$C$22),IF(A110=$C$21,$C$20,0))</f>
        <v>2222</v>
      </c>
      <c r="H110" s="13" t="n">
        <f aca="false">H109*(1+$C$26)</f>
        <v>11791.2550016618</v>
      </c>
      <c r="I110" s="13" t="n">
        <f aca="false">MIN(((C110+D110+E110+F110+G110)*$C$28*POWER((1+$C$29),A109)),($C$30*$C$28)*12*$C$34*POWER((1+$C$31),A109))</f>
        <v>0</v>
      </c>
      <c r="J110" s="18" t="n">
        <f aca="false">MAX((MAX((C110-(801*$C$34)),0))+(D110*$C$8)+(E110*$C$13)+(F110*$C$18)+(G110*$C$23)-H110-I110-O109,0)</f>
        <v>16864.1850015067</v>
      </c>
      <c r="K110" s="23" t="n">
        <f aca="false">IF($C$34=1,MAX(ROUNDDOWN(IF($J110&lt;=$C$192,(((($J110-$C$191)/10000)*$D$192)+$E$192)*(($J110-$C$191)/10000),IF($J110&lt;=$C$193,(((($J110-$C$192)/10000)*$D$193)+$E$193)*(($J110-$C$192)/10000)+$F$193,IF($J110&lt;=$C$194,$J110*0.42-$E$194,$J110*0.45-$E$195))),0),0),0)</f>
        <v>1466</v>
      </c>
      <c r="L110" s="23" t="n">
        <f aca="false">IF($C$34=2,MAX(ROUNDDOWN(IF(($J110/2)&lt;=$C$192,((((($J110/2)-$C$191)/10000)*$D$192)+$E$192)*((($J110/2)-$C$191)/10000),IF(($J110/2)&lt;=$C$193,((((($J110/2)-$C$192)/10000)*$D$193)+$E$193)*((($J110/2)-$C$192)/10000)+$F$193,IF(($J110/2)&lt;=$C$194,($J110/2)*0.42-$E$194,($J110/2)*0.45-$E$195))),0),0),0)*$C$34</f>
        <v>0</v>
      </c>
      <c r="M110" s="13" t="n">
        <f aca="false">K110+L110</f>
        <v>1466</v>
      </c>
      <c r="N110" s="13" t="n">
        <f aca="false">IF($B$34=2,IF(M110&gt;1944,M110*0.055,0),IF(M110&gt;972,M110*0.055,0))</f>
        <v>80.63</v>
      </c>
      <c r="O110" s="13" t="n">
        <f aca="false">M110*$C$33</f>
        <v>0</v>
      </c>
      <c r="P110" s="13" t="n">
        <f aca="false">P109*(1+$C$37)</f>
        <v>68958.1228522723</v>
      </c>
      <c r="Q110" s="13" t="n">
        <f aca="false">B110+C110+D110+E110+F110+G110-H110-I110-M110-N110-O110-P110</f>
        <v>528582.197058695</v>
      </c>
      <c r="R110" s="13"/>
      <c r="S110" s="13"/>
      <c r="T110" s="13"/>
      <c r="U110" s="13"/>
      <c r="V110" s="13"/>
      <c r="W110" s="13"/>
      <c r="X110" s="13"/>
    </row>
    <row r="111" customFormat="false" ht="12.8" hidden="false" customHeight="false" outlineLevel="0" collapsed="false">
      <c r="A111" s="17" t="n">
        <v>22</v>
      </c>
      <c r="B111" s="13" t="n">
        <f aca="false">Q110</f>
        <v>528582.197058695</v>
      </c>
      <c r="C111" s="13" t="n">
        <f aca="false">IF((B111-(P111/2))*$C$3&gt;0,(B111-(P111/2))*$C$3,0)</f>
        <v>21884.5987606294</v>
      </c>
      <c r="D111" s="13" t="n">
        <f aca="false">IF(D110&gt;0,D110*(1+$C$7),IF(A111=$C$6,$C$5,0))</f>
        <v>2467.35336237145</v>
      </c>
      <c r="E111" s="13" t="n">
        <f aca="false">IF(E110&gt;0,E110*(1+$C$12),IF(A111=$C$11,$C$10,0))</f>
        <v>0</v>
      </c>
      <c r="F111" s="13" t="n">
        <f aca="false">IF(F110&gt;0,F110*(1+$C$17),IF(A111=$C$16,$C$15,0))</f>
        <v>777</v>
      </c>
      <c r="G111" s="13" t="n">
        <f aca="false">IF(G110&gt;0,G110*(1+$C$22),IF(A111=$C$21,$C$20,0))</f>
        <v>2222</v>
      </c>
      <c r="H111" s="13" t="n">
        <f aca="false">H110*(1+$C$26)</f>
        <v>12380.8177517449</v>
      </c>
      <c r="I111" s="13" t="n">
        <f aca="false">MIN(((C111+D111+E111+F111+G111)*$C$28*POWER((1+$C$29),A110)),($C$30*$C$28)*12*$C$34*POWER((1+$C$31),A110))</f>
        <v>0</v>
      </c>
      <c r="J111" s="18" t="n">
        <f aca="false">MAX((MAX((C111-(801*$C$34)),0))+(D111*$C$8)+(E111*$C$13)+(F111*$C$18)+(G111*$C$23)-H111-I111-O110,0)</f>
        <v>13899.224371256</v>
      </c>
      <c r="K111" s="23" t="n">
        <f aca="false">IF($C$34=1,MAX(ROUNDDOWN(IF($J111&lt;=$C$192,(((($J111-$C$191)/10000)*$D$192)+$E$192)*(($J111-$C$191)/10000),IF($J111&lt;=$C$193,(((($J111-$C$192)/10000)*$D$193)+$E$193)*(($J111-$C$192)/10000)+$F$193,IF($J111&lt;=$C$194,$J111*0.42-$E$194,$J111*0.45-$E$195))),0),0),0)</f>
        <v>753</v>
      </c>
      <c r="L111" s="23" t="n">
        <f aca="false">IF($C$34=2,MAX(ROUNDDOWN(IF(($J111/2)&lt;=$C$192,((((($J111/2)-$C$191)/10000)*$D$192)+$E$192)*((($J111/2)-$C$191)/10000),IF(($J111/2)&lt;=$C$193,((((($J111/2)-$C$192)/10000)*$D$193)+$E$193)*((($J111/2)-$C$192)/10000)+$F$193,IF(($J111/2)&lt;=$C$194,($J111/2)*0.42-$E$194,($J111/2)*0.45-$E$195))),0),0),0)*$C$34</f>
        <v>0</v>
      </c>
      <c r="M111" s="13" t="n">
        <f aca="false">K111+L111</f>
        <v>753</v>
      </c>
      <c r="N111" s="13" t="n">
        <f aca="false">IF($B$34=2,IF(M111&gt;1944,M111*0.055,0),IF(M111&gt;972,M111*0.055,0))</f>
        <v>0</v>
      </c>
      <c r="O111" s="13" t="n">
        <f aca="false">M111*$C$33</f>
        <v>0</v>
      </c>
      <c r="P111" s="13" t="n">
        <f aca="false">P110*(1+$C$37)</f>
        <v>71371.6571521018</v>
      </c>
      <c r="Q111" s="13" t="n">
        <f aca="false">B111+C111+D111+E111+F111+G111-H111-I111-M111-N111-O111-P111</f>
        <v>471427.674277849</v>
      </c>
      <c r="R111" s="13"/>
      <c r="S111" s="13"/>
      <c r="T111" s="13"/>
      <c r="U111" s="13"/>
      <c r="V111" s="13"/>
      <c r="W111" s="13"/>
      <c r="X111" s="13"/>
    </row>
    <row r="112" customFormat="false" ht="12.8" hidden="false" customHeight="false" outlineLevel="0" collapsed="false">
      <c r="A112" s="17" t="n">
        <v>23</v>
      </c>
      <c r="B112" s="13" t="n">
        <f aca="false">Q111</f>
        <v>471427.674277849</v>
      </c>
      <c r="C112" s="13" t="n">
        <f aca="false">IF((B112-(P112/2))*$C$3&gt;0,(B112-(P112/2))*$C$3,0)</f>
        <v>19291.4821715527</v>
      </c>
      <c r="D112" s="13" t="n">
        <f aca="false">IF(D111&gt;0,D111*(1+$C$7),IF(A112=$C$6,$C$5,0))</f>
        <v>2479.69012918331</v>
      </c>
      <c r="E112" s="13" t="n">
        <f aca="false">IF(E111&gt;0,E111*(1+$C$12),IF(A112=$C$11,$C$10,0))</f>
        <v>0</v>
      </c>
      <c r="F112" s="13" t="n">
        <f aca="false">IF(F111&gt;0,F111*(1+$C$17),IF(A112=$C$16,$C$15,0))</f>
        <v>777</v>
      </c>
      <c r="G112" s="13" t="n">
        <f aca="false">IF(G111&gt;0,G111*(1+$C$22),IF(A112=$C$21,$C$20,0))</f>
        <v>2222</v>
      </c>
      <c r="H112" s="13" t="n">
        <f aca="false">H111*(1+$C$26)</f>
        <v>12999.8586393321</v>
      </c>
      <c r="I112" s="13" t="n">
        <f aca="false">MIN(((C112+D112+E112+F112+G112)*$C$28*POWER((1+$C$29),A111)),($C$30*$C$28)*12*$C$34*POWER((1+$C$31),A111))</f>
        <v>0</v>
      </c>
      <c r="J112" s="18" t="n">
        <f aca="false">MAX((MAX((C112-(801*$C$34)),0))+(D112*$C$8)+(E112*$C$13)+(F112*$C$18)+(G112*$C$23)-H112-I112-O111,0)</f>
        <v>10699.4036614038</v>
      </c>
      <c r="K112" s="23" t="n">
        <f aca="false">IF($C$34=1,MAX(ROUNDDOWN(IF($J112&lt;=$C$192,(((($J112-$C$191)/10000)*$D$192)+$E$192)*(($J112-$C$191)/10000),IF($J112&lt;=$C$193,(((($J112-$C$192)/10000)*$D$193)+$E$193)*(($J112-$C$192)/10000)+$F$193,IF($J112&lt;=$C$194,$J112*0.42-$E$194,$J112*0.45-$E$195))),0),0),0)</f>
        <v>142</v>
      </c>
      <c r="L112" s="23" t="n">
        <f aca="false">IF($C$34=2,MAX(ROUNDDOWN(IF(($J112/2)&lt;=$C$192,((((($J112/2)-$C$191)/10000)*$D$192)+$E$192)*((($J112/2)-$C$191)/10000),IF(($J112/2)&lt;=$C$193,((((($J112/2)-$C$192)/10000)*$D$193)+$E$193)*((($J112/2)-$C$192)/10000)+$F$193,IF(($J112/2)&lt;=$C$194,($J112/2)*0.42-$E$194,($J112/2)*0.45-$E$195))),0),0),0)*$C$34</f>
        <v>0</v>
      </c>
      <c r="M112" s="13" t="n">
        <f aca="false">K112+L112</f>
        <v>142</v>
      </c>
      <c r="N112" s="13" t="n">
        <f aca="false">IF($B$34=2,IF(M112&gt;1944,M112*0.055,0),IF(M112&gt;972,M112*0.055,0))</f>
        <v>0</v>
      </c>
      <c r="O112" s="13" t="n">
        <f aca="false">M112*$C$33</f>
        <v>0</v>
      </c>
      <c r="P112" s="13" t="n">
        <f aca="false">P111*(1+$C$37)</f>
        <v>73869.6651524254</v>
      </c>
      <c r="Q112" s="13" t="n">
        <f aca="false">B112+C112+D112+E112+F112+G112-H112-I112-M112-N112-O112-P112</f>
        <v>409186.322786828</v>
      </c>
      <c r="R112" s="13"/>
      <c r="S112" s="13"/>
      <c r="T112" s="13"/>
      <c r="U112" s="13"/>
      <c r="V112" s="13"/>
      <c r="W112" s="13"/>
      <c r="X112" s="13"/>
    </row>
    <row r="113" customFormat="false" ht="12.8" hidden="false" customHeight="false" outlineLevel="0" collapsed="false">
      <c r="A113" s="17" t="n">
        <v>24</v>
      </c>
      <c r="B113" s="13" t="n">
        <f aca="false">Q112</f>
        <v>409186.322786828</v>
      </c>
      <c r="C113" s="13" t="n">
        <f aca="false">IF((B113-(P113/2))*$C$3&gt;0,(B113-(P113/2))*$C$3,0)</f>
        <v>16470.5694355279</v>
      </c>
      <c r="D113" s="13" t="n">
        <f aca="false">IF(D112&gt;0,D112*(1+$C$7),IF(A113=$C$6,$C$5,0))</f>
        <v>2492.08857982923</v>
      </c>
      <c r="E113" s="13" t="n">
        <f aca="false">IF(E112&gt;0,E112*(1+$C$12),IF(A113=$C$11,$C$10,0))</f>
        <v>0</v>
      </c>
      <c r="F113" s="13" t="n">
        <f aca="false">IF(F112&gt;0,F112*(1+$C$17),IF(A113=$C$16,$C$15,0))</f>
        <v>777</v>
      </c>
      <c r="G113" s="13" t="n">
        <f aca="false">IF(G112&gt;0,G112*(1+$C$22),IF(A113=$C$21,$C$20,0))</f>
        <v>2222</v>
      </c>
      <c r="H113" s="13" t="n">
        <f aca="false">H112*(1+$C$26)</f>
        <v>13649.8515712988</v>
      </c>
      <c r="I113" s="13" t="n">
        <f aca="false">MIN(((C113+D113+E113+F113+G113)*$C$28*POWER((1+$C$29),A112)),($C$30*$C$28)*12*$C$34*POWER((1+$C$31),A112))</f>
        <v>0</v>
      </c>
      <c r="J113" s="18" t="n">
        <f aca="false">MAX((MAX((C113-(801*$C$34)),0))+(D113*$C$8)+(E113*$C$13)+(F113*$C$18)+(G113*$C$23)-H113-I113-O112,0)</f>
        <v>7240.89644405835</v>
      </c>
      <c r="K113" s="23" t="n">
        <f aca="false">IF($C$34=1,MAX(ROUNDDOWN(IF($J113&lt;=$C$192,(((($J113-$C$191)/10000)*$D$192)+$E$192)*(($J113-$C$191)/10000),IF($J113&lt;=$C$193,(((($J113-$C$192)/10000)*$D$193)+$E$193)*(($J113-$C$192)/10000)+$F$193,IF($J113&lt;=$C$194,$J113*0.42-$E$194,$J113*0.45-$E$195))),0),0),0)</f>
        <v>0</v>
      </c>
      <c r="L113" s="23" t="n">
        <f aca="false">IF($C$34=2,MAX(ROUNDDOWN(IF(($J113/2)&lt;=$C$192,((((($J113/2)-$C$191)/10000)*$D$192)+$E$192)*((($J113/2)-$C$191)/10000),IF(($J113/2)&lt;=$C$193,((((($J113/2)-$C$192)/10000)*$D$193)+$E$193)*((($J113/2)-$C$192)/10000)+$F$193,IF(($J113/2)&lt;=$C$194,($J113/2)*0.42-$E$194,($J113/2)*0.45-$E$195))),0),0),0)*$C$34</f>
        <v>0</v>
      </c>
      <c r="M113" s="13" t="n">
        <f aca="false">K113+L113</f>
        <v>0</v>
      </c>
      <c r="N113" s="13" t="n">
        <f aca="false">IF($B$34=2,IF(M113&gt;1944,M113*0.055,0),IF(M113&gt;972,M113*0.055,0))</f>
        <v>0</v>
      </c>
      <c r="O113" s="13" t="n">
        <f aca="false">M113*$C$33</f>
        <v>0</v>
      </c>
      <c r="P113" s="13" t="n">
        <f aca="false">P112*(1+$C$37)</f>
        <v>76455.1034327602</v>
      </c>
      <c r="Q113" s="13" t="n">
        <f aca="false">B113+C113+D113+E113+F113+G113-H113-I113-M113-N113-O113-P113</f>
        <v>341043.025798126</v>
      </c>
      <c r="R113" s="13"/>
      <c r="S113" s="13"/>
      <c r="T113" s="13"/>
      <c r="U113" s="13"/>
      <c r="V113" s="13"/>
      <c r="W113" s="13"/>
      <c r="X113" s="13"/>
    </row>
    <row r="114" customFormat="false" ht="12.8" hidden="false" customHeight="false" outlineLevel="0" collapsed="false">
      <c r="A114" s="17" t="n">
        <v>25</v>
      </c>
      <c r="B114" s="13" t="n">
        <f aca="false">Q113</f>
        <v>341043.025798126</v>
      </c>
      <c r="C114" s="13" t="n">
        <f aca="false">IF((B114-(P114/2))*$C$3&gt;0,(B114-(P114/2))*$C$3,0)</f>
        <v>13385.6014338623</v>
      </c>
      <c r="D114" s="13" t="n">
        <f aca="false">IF(D113&gt;0,D113*(1+$C$7),IF(A114=$C$6,$C$5,0))</f>
        <v>2504.54902272837</v>
      </c>
      <c r="E114" s="13" t="n">
        <f aca="false">IF(E113&gt;0,E113*(1+$C$12),IF(A114=$C$11,$C$10,0))</f>
        <v>0</v>
      </c>
      <c r="F114" s="13" t="n">
        <f aca="false">IF(F113&gt;0,F113*(1+$C$17),IF(A114=$C$16,$C$15,0))</f>
        <v>777</v>
      </c>
      <c r="G114" s="13" t="n">
        <f aca="false">IF(G113&gt;0,G113*(1+$C$22),IF(A114=$C$21,$C$20,0))</f>
        <v>2222</v>
      </c>
      <c r="H114" s="13" t="n">
        <f aca="false">H113*(1+$C$26)</f>
        <v>14332.3441498637</v>
      </c>
      <c r="I114" s="13" t="n">
        <f aca="false">MIN(((C114+D114+E114+F114+G114)*$C$28*POWER((1+$C$29),A113)),($C$30*$C$28)*12*$C$34*POWER((1+$C$31),A113))</f>
        <v>0</v>
      </c>
      <c r="J114" s="18" t="n">
        <f aca="false">MAX((MAX((C114-(801*$C$34)),0))+(D114*$C$8)+(E114*$C$13)+(F114*$C$18)+(G114*$C$23)-H114-I114-O113,0)</f>
        <v>3485.89630672695</v>
      </c>
      <c r="K114" s="23" t="n">
        <f aca="false">IF($C$34=1,MAX(ROUNDDOWN(IF($J114&lt;=$C$192,(((($J114-$C$191)/10000)*$D$192)+$E$192)*(($J114-$C$191)/10000),IF($J114&lt;=$C$193,(((($J114-$C$192)/10000)*$D$193)+$E$193)*(($J114-$C$192)/10000)+$F$193,IF($J114&lt;=$C$194,$J114*0.42-$E$194,$J114*0.45-$E$195))),0),0),0)</f>
        <v>0</v>
      </c>
      <c r="L114" s="23" t="n">
        <f aca="false">IF($C$34=2,MAX(ROUNDDOWN(IF(($J114/2)&lt;=$C$192,((((($J114/2)-$C$191)/10000)*$D$192)+$E$192)*((($J114/2)-$C$191)/10000),IF(($J114/2)&lt;=$C$193,((((($J114/2)-$C$192)/10000)*$D$193)+$E$193)*((($J114/2)-$C$192)/10000)+$F$193,IF(($J114/2)&lt;=$C$194,($J114/2)*0.42-$E$194,($J114/2)*0.45-$E$195))),0),0),0)*$C$34</f>
        <v>0</v>
      </c>
      <c r="M114" s="13" t="n">
        <f aca="false">K114+L114</f>
        <v>0</v>
      </c>
      <c r="N114" s="13" t="n">
        <f aca="false">IF($B$34=2,IF(M114&gt;1944,M114*0.055,0),IF(M114&gt;972,M114*0.055,0))</f>
        <v>0</v>
      </c>
      <c r="O114" s="13" t="n">
        <f aca="false">M114*$C$33</f>
        <v>0</v>
      </c>
      <c r="P114" s="13" t="n">
        <f aca="false">P113*(1+$C$37)</f>
        <v>79131.0320529068</v>
      </c>
      <c r="Q114" s="13" t="n">
        <f aca="false">B114+C114+D114+E114+F114+G114-H114-I114-M114-N114-O114-P114</f>
        <v>266468.800051946</v>
      </c>
      <c r="R114" s="13"/>
      <c r="S114" s="13"/>
      <c r="T114" s="13"/>
      <c r="U114" s="13"/>
      <c r="V114" s="13"/>
      <c r="W114" s="13"/>
      <c r="X114" s="13"/>
    </row>
    <row r="115" customFormat="false" ht="12.8" hidden="false" customHeight="false" outlineLevel="0" collapsed="false">
      <c r="A115" s="17" t="n">
        <v>26</v>
      </c>
      <c r="B115" s="13" t="n">
        <f aca="false">Q114</f>
        <v>266468.800051946</v>
      </c>
      <c r="C115" s="13" t="n">
        <f aca="false">IF((B115-(P115/2))*$C$3&gt;0,(B115-(P115/2))*$C$3,0)</f>
        <v>10013.0209988268</v>
      </c>
      <c r="D115" s="13" t="n">
        <f aca="false">IF(D114&gt;0,D114*(1+$C$7),IF(A115=$C$6,$C$5,0))</f>
        <v>2517.07176784201</v>
      </c>
      <c r="E115" s="13" t="n">
        <f aca="false">IF(E114&gt;0,E114*(1+$C$12),IF(A115=$C$11,$C$10,0))</f>
        <v>0</v>
      </c>
      <c r="F115" s="13" t="n">
        <f aca="false">IF(F114&gt;0,F114*(1+$C$17),IF(A115=$C$16,$C$15,0))</f>
        <v>777</v>
      </c>
      <c r="G115" s="13" t="n">
        <f aca="false">IF(G114&gt;0,G114*(1+$C$22),IF(A115=$C$21,$C$20,0))</f>
        <v>2222</v>
      </c>
      <c r="H115" s="13" t="n">
        <f aca="false">H114*(1+$C$26)</f>
        <v>15048.9613573569</v>
      </c>
      <c r="I115" s="13" t="n">
        <f aca="false">MIN(((C115+D115+E115+F115+G115)*$C$28*POWER((1+$C$29),A114)),($C$30*$C$28)*12*$C$34*POWER((1+$C$31),A114))</f>
        <v>0</v>
      </c>
      <c r="J115" s="18" t="n">
        <f aca="false">MAX((MAX((C115-(801*$C$34)),0))+(D115*$C$8)+(E115*$C$13)+(F115*$C$18)+(G115*$C$23)-H115-I115-O114,0)</f>
        <v>0</v>
      </c>
      <c r="K115" s="23" t="n">
        <f aca="false">IF($C$34=1,MAX(ROUNDDOWN(IF($J115&lt;=$C$192,(((($J115-$C$191)/10000)*$D$192)+$E$192)*(($J115-$C$191)/10000),IF($J115&lt;=$C$193,(((($J115-$C$192)/10000)*$D$193)+$E$193)*(($J115-$C$192)/10000)+$F$193,IF($J115&lt;=$C$194,$J115*0.42-$E$194,$J115*0.45-$E$195))),0),0),0)</f>
        <v>0</v>
      </c>
      <c r="L115" s="23" t="n">
        <f aca="false">IF($C$34=2,MAX(ROUNDDOWN(IF(($J115/2)&lt;=$C$192,((((($J115/2)-$C$191)/10000)*$D$192)+$E$192)*((($J115/2)-$C$191)/10000),IF(($J115/2)&lt;=$C$193,((((($J115/2)-$C$192)/10000)*$D$193)+$E$193)*((($J115/2)-$C$192)/10000)+$F$193,IF(($J115/2)&lt;=$C$194,($J115/2)*0.42-$E$194,($J115/2)*0.45-$E$195))),0),0),0)*$C$34</f>
        <v>0</v>
      </c>
      <c r="M115" s="13" t="n">
        <f aca="false">K115+L115</f>
        <v>0</v>
      </c>
      <c r="N115" s="13" t="n">
        <f aca="false">IF($B$34=2,IF(M115&gt;1944,M115*0.055,0),IF(M115&gt;972,M115*0.055,0))</f>
        <v>0</v>
      </c>
      <c r="O115" s="13" t="n">
        <f aca="false">M115*$C$33</f>
        <v>0</v>
      </c>
      <c r="P115" s="13" t="n">
        <f aca="false">P114*(1+$C$37)</f>
        <v>81900.6181747586</v>
      </c>
      <c r="Q115" s="13" t="n">
        <f aca="false">B115+C115+D115+E115+F115+G115-H115-I115-M115-N115-O115-P115</f>
        <v>185048.313286499</v>
      </c>
      <c r="R115" s="13"/>
      <c r="S115" s="13"/>
      <c r="T115" s="13"/>
      <c r="U115" s="13"/>
      <c r="V115" s="13"/>
      <c r="W115" s="13"/>
      <c r="X115" s="13"/>
    </row>
    <row r="116" customFormat="false" ht="12.8" hidden="false" customHeight="false" outlineLevel="0" collapsed="false">
      <c r="A116" s="17" t="n">
        <v>27</v>
      </c>
      <c r="B116" s="13" t="n">
        <f aca="false">Q115</f>
        <v>185048.313286499</v>
      </c>
      <c r="C116" s="13" t="n">
        <f aca="false">IF((B116-(P116/2))*$C$3&gt;0,(B116-(P116/2))*$C$3,0)</f>
        <v>6334.31460611915</v>
      </c>
      <c r="D116" s="13" t="n">
        <f aca="false">IF(D115&gt;0,D115*(1+$C$7),IF(A116=$C$6,$C$5,0))</f>
        <v>2529.65712668122</v>
      </c>
      <c r="E116" s="13" t="n">
        <f aca="false">IF(E115&gt;0,E115*(1+$C$12),IF(A116=$C$11,$C$10,0))</f>
        <v>0</v>
      </c>
      <c r="F116" s="13" t="n">
        <f aca="false">IF(F115&gt;0,F115*(1+$C$17),IF(A116=$C$16,$C$15,0))</f>
        <v>777</v>
      </c>
      <c r="G116" s="13" t="n">
        <f aca="false">IF(G115&gt;0,G115*(1+$C$22),IF(A116=$C$21,$C$20,0))</f>
        <v>2222</v>
      </c>
      <c r="H116" s="13" t="n">
        <f aca="false">H115*(1+$C$26)</f>
        <v>15801.4094252247</v>
      </c>
      <c r="I116" s="13" t="n">
        <f aca="false">MIN(((C116+D116+E116+F116+G116)*$C$28*POWER((1+$C$29),A115)),($C$30*$C$28)*12*$C$34*POWER((1+$C$31),A115))</f>
        <v>0</v>
      </c>
      <c r="J116" s="18" t="n">
        <f aca="false">MAX((MAX((C116-(801*$C$34)),0))+(D116*$C$8)+(E116*$C$13)+(F116*$C$18)+(G116*$C$23)-H116-I116-O115,0)</f>
        <v>0</v>
      </c>
      <c r="K116" s="23" t="n">
        <f aca="false">IF($C$34=1,MAX(ROUNDDOWN(IF($J116&lt;=$C$192,(((($J116-$C$191)/10000)*$D$192)+$E$192)*(($J116-$C$191)/10000),IF($J116&lt;=$C$193,(((($J116-$C$192)/10000)*$D$193)+$E$193)*(($J116-$C$192)/10000)+$F$193,IF($J116&lt;=$C$194,$J116*0.42-$E$194,$J116*0.45-$E$195))),0),0),0)</f>
        <v>0</v>
      </c>
      <c r="L116" s="23" t="n">
        <f aca="false">IF($C$34=2,MAX(ROUNDDOWN(IF(($J116/2)&lt;=$C$192,((((($J116/2)-$C$191)/10000)*$D$192)+$E$192)*((($J116/2)-$C$191)/10000),IF(($J116/2)&lt;=$C$193,((((($J116/2)-$C$192)/10000)*$D$193)+$E$193)*((($J116/2)-$C$192)/10000)+$F$193,IF(($J116/2)&lt;=$C$194,($J116/2)*0.42-$E$194,($J116/2)*0.45-$E$195))),0),0),0)*$C$34</f>
        <v>0</v>
      </c>
      <c r="M116" s="13" t="n">
        <f aca="false">K116+L116</f>
        <v>0</v>
      </c>
      <c r="N116" s="13" t="n">
        <f aca="false">IF($B$34=2,IF(M116&gt;1944,M116*0.055,0),IF(M116&gt;972,M116*0.055,0))</f>
        <v>0</v>
      </c>
      <c r="O116" s="13" t="n">
        <f aca="false">M116*$C$33</f>
        <v>0</v>
      </c>
      <c r="P116" s="13" t="n">
        <f aca="false">P115*(1+$C$37)</f>
        <v>84767.1398108751</v>
      </c>
      <c r="Q116" s="13" t="n">
        <f aca="false">B116+C116+D116+E116+F116+G116-H116-I116-M116-N116-O116-P116</f>
        <v>96342.7357831999</v>
      </c>
      <c r="R116" s="13"/>
      <c r="S116" s="13"/>
      <c r="T116" s="13"/>
      <c r="U116" s="13"/>
      <c r="V116" s="13"/>
      <c r="W116" s="13"/>
      <c r="X116" s="13"/>
    </row>
    <row r="117" customFormat="false" ht="12.8" hidden="false" customHeight="false" outlineLevel="0" collapsed="false">
      <c r="A117" s="17" t="n">
        <v>28</v>
      </c>
      <c r="B117" s="13" t="n">
        <f aca="false">Q116</f>
        <v>96342.7357831999</v>
      </c>
      <c r="C117" s="13" t="n">
        <f aca="false">IF((B117-(P117/2))*$C$3&gt;0,(B117-(P117/2))*$C$3,0)</f>
        <v>2329.9228973396</v>
      </c>
      <c r="D117" s="13" t="n">
        <f aca="false">IF(D116&gt;0,D116*(1+$C$7),IF(A117=$C$6,$C$5,0))</f>
        <v>2542.30541231463</v>
      </c>
      <c r="E117" s="13" t="n">
        <f aca="false">IF(E116&gt;0,E116*(1+$C$12),IF(A117=$C$11,$C$10,0))</f>
        <v>0</v>
      </c>
      <c r="F117" s="13" t="n">
        <f aca="false">IF(F116&gt;0,F116*(1+$C$17),IF(A117=$C$16,$C$15,0))</f>
        <v>777</v>
      </c>
      <c r="G117" s="13" t="n">
        <f aca="false">IF(G116&gt;0,G116*(1+$C$22),IF(A117=$C$21,$C$20,0))</f>
        <v>2222</v>
      </c>
      <c r="H117" s="13" t="n">
        <f aca="false">H116*(1+$C$26)</f>
        <v>16591.479896486</v>
      </c>
      <c r="I117" s="13" t="n">
        <f aca="false">MIN(((C117+D117+E117+F117+G117)*$C$28*POWER((1+$C$29),A116)),($C$30*$C$28)*12*$C$34*POWER((1+$C$31),A116))</f>
        <v>0</v>
      </c>
      <c r="J117" s="18" t="n">
        <f aca="false">MAX((MAX((C117-(801*$C$34)),0))+(D117*$C$8)+(E117*$C$13)+(F117*$C$18)+(G117*$C$23)-H117-I117-O116,0)</f>
        <v>0</v>
      </c>
      <c r="K117" s="23" t="n">
        <f aca="false">IF($C$34=1,MAX(ROUNDDOWN(IF($J117&lt;=$C$192,(((($J117-$C$191)/10000)*$D$192)+$E$192)*(($J117-$C$191)/10000),IF($J117&lt;=$C$193,(((($J117-$C$192)/10000)*$D$193)+$E$193)*(($J117-$C$192)/10000)+$F$193,IF($J117&lt;=$C$194,$J117*0.42-$E$194,$J117*0.45-$E$195))),0),0),0)</f>
        <v>0</v>
      </c>
      <c r="L117" s="23" t="n">
        <f aca="false">IF($C$34=2,MAX(ROUNDDOWN(IF(($J117/2)&lt;=$C$192,((((($J117/2)-$C$191)/10000)*$D$192)+$E$192)*((($J117/2)-$C$191)/10000),IF(($J117/2)&lt;=$C$193,((((($J117/2)-$C$192)/10000)*$D$193)+$E$193)*((($J117/2)-$C$192)/10000)+$F$193,IF(($J117/2)&lt;=$C$194,($J117/2)*0.42-$E$194,($J117/2)*0.45-$E$195))),0),0),0)*$C$34</f>
        <v>0</v>
      </c>
      <c r="M117" s="13" t="n">
        <f aca="false">K117+L117</f>
        <v>0</v>
      </c>
      <c r="N117" s="13" t="n">
        <f aca="false">IF($B$34=2,IF(M117&gt;1944,M117*0.055,0),IF(M117&gt;972,M117*0.055,0))</f>
        <v>0</v>
      </c>
      <c r="O117" s="13" t="n">
        <f aca="false">M117*$C$33</f>
        <v>0</v>
      </c>
      <c r="P117" s="13" t="n">
        <f aca="false">P116*(1+$C$37)</f>
        <v>87733.9897042557</v>
      </c>
      <c r="Q117" s="13" t="n">
        <f aca="false">B117+C117+D117+E117+F117+G117-H117-I117-M117-N117-O117-P117</f>
        <v>-111.505507887545</v>
      </c>
      <c r="R117" s="13"/>
      <c r="S117" s="13"/>
      <c r="T117" s="13"/>
      <c r="U117" s="13"/>
      <c r="V117" s="13"/>
      <c r="W117" s="13"/>
      <c r="X117" s="13"/>
    </row>
    <row r="118" customFormat="false" ht="12.8" hidden="false" customHeight="false" outlineLevel="0" collapsed="false">
      <c r="A118" s="17" t="n">
        <v>29</v>
      </c>
      <c r="B118" s="13" t="n">
        <f aca="false">Q117</f>
        <v>-111.505507887545</v>
      </c>
      <c r="C118" s="13" t="n">
        <f aca="false">IF((B118-(P118/2))*$C$3&gt;0,(B118-(P118/2))*$C$3,0)</f>
        <v>0</v>
      </c>
      <c r="D118" s="13" t="n">
        <f aca="false">IF(D117&gt;0,D117*(1+$C$7),IF(A118=$C$6,$C$5,0))</f>
        <v>2555.0169393762</v>
      </c>
      <c r="E118" s="13" t="n">
        <f aca="false">IF(E117&gt;0,E117*(1+$C$12),IF(A118=$C$11,$C$10,0))</f>
        <v>0</v>
      </c>
      <c r="F118" s="13" t="n">
        <f aca="false">IF(F117&gt;0,F117*(1+$C$17),IF(A118=$C$16,$C$15,0))</f>
        <v>777</v>
      </c>
      <c r="G118" s="13" t="n">
        <f aca="false">IF(G117&gt;0,G117*(1+$C$22),IF(A118=$C$21,$C$20,0))</f>
        <v>2222</v>
      </c>
      <c r="H118" s="13" t="n">
        <f aca="false">H117*(1+$C$26)</f>
        <v>17421.0538913103</v>
      </c>
      <c r="I118" s="13" t="n">
        <f aca="false">MIN(((C118+D118+E118+F118+G118)*$C$28*POWER((1+$C$29),A117)),($C$30*$C$28)*12*$C$34*POWER((1+$C$31),A117))</f>
        <v>0</v>
      </c>
      <c r="J118" s="18" t="n">
        <f aca="false">MAX((MAX((C118-(801*$C$34)),0))+(D118*$C$8)+(E118*$C$13)+(F118*$C$18)+(G118*$C$23)-H118-I118-O117,0)</f>
        <v>0</v>
      </c>
      <c r="K118" s="23" t="n">
        <f aca="false">IF($C$34=1,MAX(ROUNDDOWN(IF($J118&lt;=$C$192,(((($J118-$C$191)/10000)*$D$192)+$E$192)*(($J118-$C$191)/10000),IF($J118&lt;=$C$193,(((($J118-$C$192)/10000)*$D$193)+$E$193)*(($J118-$C$192)/10000)+$F$193,IF($J118&lt;=$C$194,$J118*0.42-$E$194,$J118*0.45-$E$195))),0),0),0)</f>
        <v>0</v>
      </c>
      <c r="L118" s="23" t="n">
        <f aca="false">IF($C$34=2,MAX(ROUNDDOWN(IF(($J118/2)&lt;=$C$192,((((($J118/2)-$C$191)/10000)*$D$192)+$E$192)*((($J118/2)-$C$191)/10000),IF(($J118/2)&lt;=$C$193,((((($J118/2)-$C$192)/10000)*$D$193)+$E$193)*((($J118/2)-$C$192)/10000)+$F$193,IF(($J118/2)&lt;=$C$194,($J118/2)*0.42-$E$194,($J118/2)*0.45-$E$195))),0),0),0)*$C$34</f>
        <v>0</v>
      </c>
      <c r="M118" s="13" t="n">
        <f aca="false">K118+L118</f>
        <v>0</v>
      </c>
      <c r="N118" s="13" t="n">
        <f aca="false">IF($B$34=2,IF(M118&gt;1944,M118*0.055,0),IF(M118&gt;972,M118*0.055,0))</f>
        <v>0</v>
      </c>
      <c r="O118" s="13" t="n">
        <f aca="false">M118*$C$33</f>
        <v>0</v>
      </c>
      <c r="P118" s="13" t="n">
        <f aca="false">P117*(1+$C$37)</f>
        <v>90804.6793439047</v>
      </c>
      <c r="Q118" s="13" t="n">
        <f aca="false">B118+C118+D118+E118+F118+G118-H118-I118-M118-N118-O118-P118</f>
        <v>-102783.221803726</v>
      </c>
      <c r="R118" s="13"/>
      <c r="S118" s="13"/>
      <c r="T118" s="13"/>
      <c r="U118" s="13"/>
      <c r="V118" s="13"/>
      <c r="W118" s="13"/>
      <c r="X118" s="13"/>
    </row>
    <row r="119" customFormat="false" ht="12.8" hidden="false" customHeight="false" outlineLevel="0" collapsed="false">
      <c r="A119" s="17" t="n">
        <v>30</v>
      </c>
      <c r="B119" s="13" t="n">
        <f aca="false">Q118</f>
        <v>-102783.221803726</v>
      </c>
      <c r="C119" s="13" t="n">
        <f aca="false">IF((B119-(P119/2))*$C$3&gt;0,(B119-(P119/2))*$C$3,0)</f>
        <v>0</v>
      </c>
      <c r="D119" s="13" t="n">
        <f aca="false">IF(D118&gt;0,D118*(1+$C$7),IF(A119=$C$6,$C$5,0))</f>
        <v>2567.79202407308</v>
      </c>
      <c r="E119" s="13" t="n">
        <f aca="false">IF(E118&gt;0,E118*(1+$C$12),IF(A119=$C$11,$C$10,0))</f>
        <v>0</v>
      </c>
      <c r="F119" s="13" t="n">
        <f aca="false">IF(F118&gt;0,F118*(1+$C$17),IF(A119=$C$16,$C$15,0))</f>
        <v>777</v>
      </c>
      <c r="G119" s="13" t="n">
        <f aca="false">IF(G118&gt;0,G118*(1+$C$22),IF(A119=$C$21,$C$20,0))</f>
        <v>2222</v>
      </c>
      <c r="H119" s="13" t="n">
        <f aca="false">H118*(1+$C$26)</f>
        <v>18292.1065858758</v>
      </c>
      <c r="I119" s="13" t="n">
        <f aca="false">MIN(((C119+D119+E119+F119+G119)*$C$28*POWER((1+$C$29),A118)),($C$30*$C$28)*12*$C$34*POWER((1+$C$31),A118))</f>
        <v>0</v>
      </c>
      <c r="J119" s="18" t="n">
        <f aca="false">MAX((MAX((C119-(801*$C$34)),0))+(D119*$C$8)+(E119*$C$13)+(F119*$C$18)+(G119*$C$23)-H119-I119-O118,0)</f>
        <v>0</v>
      </c>
      <c r="K119" s="23" t="n">
        <f aca="false">IF($C$34=1,MAX(ROUNDDOWN(IF($J119&lt;=$C$192,(((($J119-$C$191)/10000)*$D$192)+$E$192)*(($J119-$C$191)/10000),IF($J119&lt;=$C$193,(((($J119-$C$192)/10000)*$D$193)+$E$193)*(($J119-$C$192)/10000)+$F$193,IF($J119&lt;=$C$194,$J119*0.42-$E$194,$J119*0.45-$E$195))),0),0),0)</f>
        <v>0</v>
      </c>
      <c r="L119" s="23" t="n">
        <f aca="false">IF($C$34=2,MAX(ROUNDDOWN(IF(($J119/2)&lt;=$C$192,((((($J119/2)-$C$191)/10000)*$D$192)+$E$192)*((($J119/2)-$C$191)/10000),IF(($J119/2)&lt;=$C$193,((((($J119/2)-$C$192)/10000)*$D$193)+$E$193)*((($J119/2)-$C$192)/10000)+$F$193,IF(($J119/2)&lt;=$C$194,($J119/2)*0.42-$E$194,($J119/2)*0.45-$E$195))),0),0),0)*$C$34</f>
        <v>0</v>
      </c>
      <c r="M119" s="13" t="n">
        <f aca="false">K119+L119</f>
        <v>0</v>
      </c>
      <c r="N119" s="13" t="n">
        <f aca="false">IF($B$34=2,IF(M119&gt;1944,M119*0.055,0),IF(M119&gt;972,M119*0.055,0))</f>
        <v>0</v>
      </c>
      <c r="O119" s="13" t="n">
        <f aca="false">M119*$C$33</f>
        <v>0</v>
      </c>
      <c r="P119" s="13" t="n">
        <f aca="false">P118*(1+$C$37)</f>
        <v>93982.8431209413</v>
      </c>
      <c r="Q119" s="13" t="n">
        <f aca="false">B119+C119+D119+E119+F119+G119-H119-I119-M119-N119-O119-P119</f>
        <v>-209491.37948647</v>
      </c>
      <c r="R119" s="13"/>
      <c r="S119" s="13"/>
      <c r="T119" s="13"/>
      <c r="U119" s="13"/>
      <c r="V119" s="13"/>
      <c r="W119" s="13"/>
      <c r="X119" s="13"/>
    </row>
    <row r="120" customFormat="false" ht="12.8" hidden="false" customHeight="false" outlineLevel="0" collapsed="false">
      <c r="A120" s="17" t="n">
        <v>31</v>
      </c>
      <c r="B120" s="13" t="n">
        <f aca="false">Q119</f>
        <v>-209491.37948647</v>
      </c>
      <c r="C120" s="13" t="n">
        <f aca="false">IF((B120-(P120/2))*$C$3&gt;0,(B120-(P120/2))*$C$3,0)</f>
        <v>0</v>
      </c>
      <c r="D120" s="13" t="n">
        <f aca="false">IF(D119&gt;0,D119*(1+$C$7),IF(A120=$C$6,$C$5,0))</f>
        <v>2580.63098419345</v>
      </c>
      <c r="E120" s="13" t="n">
        <f aca="false">IF(E119&gt;0,E119*(1+$C$12),IF(A120=$C$11,$C$10,0))</f>
        <v>0</v>
      </c>
      <c r="F120" s="13" t="n">
        <f aca="false">IF(F119&gt;0,F119*(1+$C$17),IF(A120=$C$16,$C$15,0))</f>
        <v>777</v>
      </c>
      <c r="G120" s="13" t="n">
        <f aca="false">IF(G119&gt;0,G119*(1+$C$22),IF(A120=$C$21,$C$20,0))</f>
        <v>2222</v>
      </c>
      <c r="H120" s="13" t="n">
        <f aca="false">H119*(1+$C$26)</f>
        <v>19206.7119151696</v>
      </c>
      <c r="I120" s="13" t="n">
        <f aca="false">MIN(((C120+D120+E120+F120+G120)*$C$28*POWER((1+$C$29),A119)),($C$30*$C$28)*12*$C$34*POWER((1+$C$31),A119))</f>
        <v>0</v>
      </c>
      <c r="J120" s="18" t="n">
        <f aca="false">MAX((MAX((C120-(801*$C$34)),0))+(D120*$C$8)+(E120*$C$13)+(F120*$C$18)+(G120*$C$23)-H120-I120-O119,0)</f>
        <v>0</v>
      </c>
      <c r="K120" s="23" t="n">
        <f aca="false">IF($C$34=1,MAX(ROUNDDOWN(IF($J120&lt;=$C$192,(((($J120-$C$191)/10000)*$D$192)+$E$192)*(($J120-$C$191)/10000),IF($J120&lt;=$C$193,(((($J120-$C$192)/10000)*$D$193)+$E$193)*(($J120-$C$192)/10000)+$F$193,IF($J120&lt;=$C$194,$J120*0.42-$E$194,$J120*0.45-$E$195))),0),0),0)</f>
        <v>0</v>
      </c>
      <c r="L120" s="23" t="n">
        <f aca="false">IF($C$34=2,MAX(ROUNDDOWN(IF(($J120/2)&lt;=$C$192,((((($J120/2)-$C$191)/10000)*$D$192)+$E$192)*((($J120/2)-$C$191)/10000),IF(($J120/2)&lt;=$C$193,((((($J120/2)-$C$192)/10000)*$D$193)+$E$193)*((($J120/2)-$C$192)/10000)+$F$193,IF(($J120/2)&lt;=$C$194,($J120/2)*0.42-$E$194,($J120/2)*0.45-$E$195))),0),0),0)*$C$34</f>
        <v>0</v>
      </c>
      <c r="M120" s="13" t="n">
        <f aca="false">K120+L120</f>
        <v>0</v>
      </c>
      <c r="N120" s="13" t="n">
        <f aca="false">IF($B$34=2,IF(M120&gt;1944,M120*0.055,0),IF(M120&gt;972,M120*0.055,0))</f>
        <v>0</v>
      </c>
      <c r="O120" s="13" t="n">
        <f aca="false">M120*$C$33</f>
        <v>0</v>
      </c>
      <c r="P120" s="13" t="n">
        <f aca="false">P119*(1+$C$37)</f>
        <v>97272.2426301743</v>
      </c>
      <c r="Q120" s="13" t="n">
        <f aca="false">B120+C120+D120+E120+F120+G120-H120-I120-M120-N120-O120-P120</f>
        <v>-320390.703047621</v>
      </c>
      <c r="R120" s="13"/>
      <c r="S120" s="13"/>
      <c r="T120" s="13"/>
      <c r="U120" s="13"/>
      <c r="V120" s="13"/>
      <c r="W120" s="13"/>
      <c r="X120" s="13"/>
    </row>
    <row r="121" customFormat="false" ht="12.8" hidden="false" customHeight="false" outlineLevel="0" collapsed="false">
      <c r="A121" s="17" t="n">
        <v>32</v>
      </c>
      <c r="B121" s="13" t="n">
        <f aca="false">Q120</f>
        <v>-320390.703047621</v>
      </c>
      <c r="C121" s="13" t="n">
        <f aca="false">IF((B121-(P121/2))*$C$3&gt;0,(B121-(P121/2))*$C$3,0)</f>
        <v>0</v>
      </c>
      <c r="D121" s="13" t="n">
        <f aca="false">IF(D120&gt;0,D120*(1+$C$7),IF(A121=$C$6,$C$5,0))</f>
        <v>2593.53413911442</v>
      </c>
      <c r="E121" s="13" t="n">
        <f aca="false">IF(E120&gt;0,E120*(1+$C$12),IF(A121=$C$11,$C$10,0))</f>
        <v>0</v>
      </c>
      <c r="F121" s="13" t="n">
        <f aca="false">IF(F120&gt;0,F120*(1+$C$17),IF(A121=$C$16,$C$15,0))</f>
        <v>777</v>
      </c>
      <c r="G121" s="13" t="n">
        <f aca="false">IF(G120&gt;0,G120*(1+$C$22),IF(A121=$C$21,$C$20,0))</f>
        <v>2222</v>
      </c>
      <c r="H121" s="13" t="n">
        <f aca="false">H120*(1+$C$26)</f>
        <v>20167.047510928</v>
      </c>
      <c r="I121" s="13" t="n">
        <f aca="false">MIN(((C121+D121+E121+F121+G121)*$C$28*POWER((1+$C$29),A120)),($C$30*$C$28)*12*$C$34*POWER((1+$C$31),A120))</f>
        <v>0</v>
      </c>
      <c r="J121" s="18" t="n">
        <f aca="false">MAX((MAX((C121-(801*$C$34)),0))+(D121*$C$8)+(E121*$C$13)+(F121*$C$18)+(G121*$C$23)-H121-I121-O120,0)</f>
        <v>0</v>
      </c>
      <c r="K121" s="23" t="n">
        <f aca="false">IF($C$34=1,MAX(ROUNDDOWN(IF($J121&lt;=$C$192,(((($J121-$C$191)/10000)*$D$192)+$E$192)*(($J121-$C$191)/10000),IF($J121&lt;=$C$193,(((($J121-$C$192)/10000)*$D$193)+$E$193)*(($J121-$C$192)/10000)+$F$193,IF($J121&lt;=$C$194,$J121*0.42-$E$194,$J121*0.45-$E$195))),0),0),0)</f>
        <v>0</v>
      </c>
      <c r="L121" s="23" t="n">
        <f aca="false">IF($C$34=2,MAX(ROUNDDOWN(IF(($J121/2)&lt;=$C$192,((((($J121/2)-$C$191)/10000)*$D$192)+$E$192)*((($J121/2)-$C$191)/10000),IF(($J121/2)&lt;=$C$193,((((($J121/2)-$C$192)/10000)*$D$193)+$E$193)*((($J121/2)-$C$192)/10000)+$F$193,IF(($J121/2)&lt;=$C$194,($J121/2)*0.42-$E$194,($J121/2)*0.45-$E$195))),0),0),0)*$C$34</f>
        <v>0</v>
      </c>
      <c r="M121" s="13" t="n">
        <f aca="false">K121+L121</f>
        <v>0</v>
      </c>
      <c r="N121" s="13" t="n">
        <f aca="false">IF($B$34=2,IF(M121&gt;1944,M121*0.055,0),IF(M121&gt;972,M121*0.055,0))</f>
        <v>0</v>
      </c>
      <c r="O121" s="13" t="n">
        <f aca="false">M121*$C$33</f>
        <v>0</v>
      </c>
      <c r="P121" s="13" t="n">
        <f aca="false">P120*(1+$C$37)</f>
        <v>100676.77112223</v>
      </c>
      <c r="Q121" s="13" t="n">
        <f aca="false">B121+C121+D121+E121+F121+G121-H121-I121-M121-N121-O121-P121</f>
        <v>-435641.987541665</v>
      </c>
      <c r="R121" s="13"/>
      <c r="S121" s="13"/>
      <c r="T121" s="13"/>
      <c r="U121" s="13"/>
      <c r="V121" s="13"/>
      <c r="W121" s="13"/>
      <c r="X121" s="13"/>
    </row>
    <row r="122" customFormat="false" ht="12.8" hidden="false" customHeight="false" outlineLevel="0" collapsed="false">
      <c r="A122" s="17" t="n">
        <v>33</v>
      </c>
      <c r="B122" s="13" t="n">
        <f aca="false">Q121</f>
        <v>-435641.987541665</v>
      </c>
      <c r="C122" s="13" t="n">
        <f aca="false">IF((B122-(P122/2))*$C$3&gt;0,(B122-(P122/2))*$C$3,0)</f>
        <v>0</v>
      </c>
      <c r="D122" s="13" t="n">
        <f aca="false">IF(D121&gt;0,D121*(1+$C$7),IF(A122=$C$6,$C$5,0))</f>
        <v>2606.50180980999</v>
      </c>
      <c r="E122" s="13" t="n">
        <f aca="false">IF(E121&gt;0,E121*(1+$C$12),IF(A122=$C$11,$C$10,0))</f>
        <v>1111</v>
      </c>
      <c r="F122" s="13" t="n">
        <f aca="false">IF(F121&gt;0,F121*(1+$C$17),IF(A122=$C$16,$C$15,0))</f>
        <v>777</v>
      </c>
      <c r="G122" s="13" t="n">
        <f aca="false">IF(G121&gt;0,G121*(1+$C$22),IF(A122=$C$21,$C$20,0))</f>
        <v>2222</v>
      </c>
      <c r="H122" s="13" t="n">
        <f aca="false">H121*(1+$C$26)</f>
        <v>21175.3998864744</v>
      </c>
      <c r="I122" s="13" t="n">
        <f aca="false">MIN(((C122+D122+E122+F122+G122)*$C$28*POWER((1+$C$29),A121)),($C$30*$C$28)*12*$C$34*POWER((1+$C$31),A121))</f>
        <v>0</v>
      </c>
      <c r="J122" s="18" t="n">
        <f aca="false">MAX((MAX((C122-(801*$C$34)),0))+(D122*$C$8)+(E122*$C$13)+(F122*$C$18)+(G122*$C$23)-H122-I122-O121,0)</f>
        <v>0</v>
      </c>
      <c r="K122" s="23" t="n">
        <f aca="false">IF($C$34=1,MAX(ROUNDDOWN(IF($J122&lt;=$C$192,(((($J122-$C$191)/10000)*$D$192)+$E$192)*(($J122-$C$191)/10000),IF($J122&lt;=$C$193,(((($J122-$C$192)/10000)*$D$193)+$E$193)*(($J122-$C$192)/10000)+$F$193,IF($J122&lt;=$C$194,$J122*0.42-$E$194,$J122*0.45-$E$195))),0),0),0)</f>
        <v>0</v>
      </c>
      <c r="L122" s="23" t="n">
        <f aca="false">IF($C$34=2,MAX(ROUNDDOWN(IF(($J122/2)&lt;=$C$192,((((($J122/2)-$C$191)/10000)*$D$192)+$E$192)*((($J122/2)-$C$191)/10000),IF(($J122/2)&lt;=$C$193,((((($J122/2)-$C$192)/10000)*$D$193)+$E$193)*((($J122/2)-$C$192)/10000)+$F$193,IF(($J122/2)&lt;=$C$194,($J122/2)*0.42-$E$194,($J122/2)*0.45-$E$195))),0),0),0)*$C$34</f>
        <v>0</v>
      </c>
      <c r="M122" s="13" t="n">
        <f aca="false">K122+L122</f>
        <v>0</v>
      </c>
      <c r="N122" s="13" t="n">
        <f aca="false">IF($B$34=2,IF(M122&gt;1944,M122*0.055,0),IF(M122&gt;972,M122*0.055,0))</f>
        <v>0</v>
      </c>
      <c r="O122" s="13" t="n">
        <f aca="false">M122*$C$33</f>
        <v>0</v>
      </c>
      <c r="P122" s="13" t="n">
        <f aca="false">P121*(1+$C$37)</f>
        <v>104200.458111508</v>
      </c>
      <c r="Q122" s="13" t="n">
        <f aca="false">B122+C122+D122+E122+F122+G122-H122-I122-M122-N122-O122-P122</f>
        <v>-554301.343729838</v>
      </c>
      <c r="R122" s="13"/>
      <c r="S122" s="13"/>
      <c r="T122" s="13"/>
      <c r="U122" s="13"/>
      <c r="V122" s="13"/>
      <c r="W122" s="13"/>
      <c r="X122" s="13"/>
    </row>
    <row r="123" customFormat="false" ht="12.8" hidden="false" customHeight="false" outlineLevel="0" collapsed="false">
      <c r="A123" s="17" t="n">
        <v>34</v>
      </c>
      <c r="B123" s="13" t="n">
        <f aca="false">Q122</f>
        <v>-554301.343729838</v>
      </c>
      <c r="C123" s="13" t="n">
        <f aca="false">IF((B123-(P123/2))*$C$3&gt;0,(B123-(P123/2))*$C$3,0)</f>
        <v>0</v>
      </c>
      <c r="D123" s="13" t="n">
        <f aca="false">IF(D122&gt;0,D122*(1+$C$7),IF(A123=$C$6,$C$5,0))</f>
        <v>2619.53431885904</v>
      </c>
      <c r="E123" s="13" t="n">
        <f aca="false">IF(E122&gt;0,E122*(1+$C$12),IF(A123=$C$11,$C$10,0))</f>
        <v>1116.555</v>
      </c>
      <c r="F123" s="13" t="n">
        <f aca="false">IF(F122&gt;0,F122*(1+$C$17),IF(A123=$C$16,$C$15,0))</f>
        <v>777</v>
      </c>
      <c r="G123" s="13" t="n">
        <f aca="false">IF(G122&gt;0,G122*(1+$C$22),IF(A123=$C$21,$C$20,0))</f>
        <v>2222</v>
      </c>
      <c r="H123" s="13" t="n">
        <f aca="false">H122*(1+$C$26)</f>
        <v>22234.1698807982</v>
      </c>
      <c r="I123" s="13" t="n">
        <f aca="false">MIN(((C123+D123+E123+F123+G123)*$C$28*POWER((1+$C$29),A122)),($C$30*$C$28)*12*$C$34*POWER((1+$C$31),A122))</f>
        <v>0</v>
      </c>
      <c r="J123" s="18" t="n">
        <f aca="false">MAX((MAX((C123-(801*$C$34)),0))+(D123*$C$8)+(E123*$C$13)+(F123*$C$18)+(G123*$C$23)-H123-I123-O122,0)</f>
        <v>0</v>
      </c>
      <c r="K123" s="23" t="n">
        <f aca="false">IF($C$34=1,MAX(ROUNDDOWN(IF($J123&lt;=$C$192,(((($J123-$C$191)/10000)*$D$192)+$E$192)*(($J123-$C$191)/10000),IF($J123&lt;=$C$193,(((($J123-$C$192)/10000)*$D$193)+$E$193)*(($J123-$C$192)/10000)+$F$193,IF($J123&lt;=$C$194,$J123*0.42-$E$194,$J123*0.45-$E$195))),0),0),0)</f>
        <v>0</v>
      </c>
      <c r="L123" s="23" t="n">
        <f aca="false">IF($C$34=2,MAX(ROUNDDOWN(IF(($J123/2)&lt;=$C$192,((((($J123/2)-$C$191)/10000)*$D$192)+$E$192)*((($J123/2)-$C$191)/10000),IF(($J123/2)&lt;=$C$193,((((($J123/2)-$C$192)/10000)*$D$193)+$E$193)*((($J123/2)-$C$192)/10000)+$F$193,IF(($J123/2)&lt;=$C$194,($J123/2)*0.42-$E$194,($J123/2)*0.45-$E$195))),0),0),0)*$C$34</f>
        <v>0</v>
      </c>
      <c r="M123" s="13" t="n">
        <f aca="false">K123+L123</f>
        <v>0</v>
      </c>
      <c r="N123" s="13" t="n">
        <f aca="false">IF($B$34=2,IF(M123&gt;1944,M123*0.055,0),IF(M123&gt;972,M123*0.055,0))</f>
        <v>0</v>
      </c>
      <c r="O123" s="13" t="n">
        <f aca="false">M123*$C$33</f>
        <v>0</v>
      </c>
      <c r="P123" s="13" t="n">
        <f aca="false">P122*(1+$C$37)</f>
        <v>107847.474145411</v>
      </c>
      <c r="Q123" s="13" t="n">
        <f aca="false">B123+C123+D123+E123+F123+G123-H123-I123-M123-N123-O123-P123</f>
        <v>-677647.898437188</v>
      </c>
      <c r="R123" s="13"/>
      <c r="S123" s="13"/>
      <c r="T123" s="13"/>
      <c r="U123" s="13"/>
      <c r="V123" s="13"/>
      <c r="W123" s="13"/>
      <c r="X123" s="13"/>
    </row>
    <row r="124" customFormat="false" ht="12.8" hidden="false" customHeight="false" outlineLevel="0" collapsed="false">
      <c r="A124" s="17" t="n">
        <v>35</v>
      </c>
      <c r="B124" s="13" t="n">
        <f aca="false">Q123</f>
        <v>-677647.898437188</v>
      </c>
      <c r="C124" s="13" t="n">
        <f aca="false">IF((B124-(P124/2))*$C$3&gt;0,(B124-(P124/2))*$C$3,0)</f>
        <v>0</v>
      </c>
      <c r="D124" s="13" t="n">
        <f aca="false">IF(D123&gt;0,D123*(1+$C$7),IF(A124=$C$6,$C$5,0))</f>
        <v>2632.63199045333</v>
      </c>
      <c r="E124" s="13" t="n">
        <f aca="false">IF(E123&gt;0,E123*(1+$C$12),IF(A124=$C$11,$C$10,0))</f>
        <v>1122.137775</v>
      </c>
      <c r="F124" s="13" t="n">
        <f aca="false">IF(F123&gt;0,F123*(1+$C$17),IF(A124=$C$16,$C$15,0))</f>
        <v>777</v>
      </c>
      <c r="G124" s="13" t="n">
        <f aca="false">IF(G123&gt;0,G123*(1+$C$22),IF(A124=$C$21,$C$20,0))</f>
        <v>2222</v>
      </c>
      <c r="H124" s="13" t="n">
        <f aca="false">H123*(1+$C$26)</f>
        <v>23345.8783748381</v>
      </c>
      <c r="I124" s="13" t="n">
        <f aca="false">MIN(((C124+D124+E124+F124+G124)*$C$28*POWER((1+$C$29),A123)),($C$30*$C$28)*12*$C$34*POWER((1+$C$31),A123))</f>
        <v>0</v>
      </c>
      <c r="J124" s="18" t="n">
        <f aca="false">MAX((MAX((C124-(801*$C$34)),0))+(D124*$C$8)+(E124*$C$13)+(F124*$C$18)+(G124*$C$23)-H124-I124-O123,0)</f>
        <v>0</v>
      </c>
      <c r="K124" s="23" t="n">
        <f aca="false">IF($C$34=1,MAX(ROUNDDOWN(IF($J124&lt;=$C$192,(((($J124-$C$191)/10000)*$D$192)+$E$192)*(($J124-$C$191)/10000),IF($J124&lt;=$C$193,(((($J124-$C$192)/10000)*$D$193)+$E$193)*(($J124-$C$192)/10000)+$F$193,IF($J124&lt;=$C$194,$J124*0.42-$E$194,$J124*0.45-$E$195))),0),0),0)</f>
        <v>0</v>
      </c>
      <c r="L124" s="23" t="n">
        <f aca="false">IF($C$34=2,MAX(ROUNDDOWN(IF(($J124/2)&lt;=$C$192,((((($J124/2)-$C$191)/10000)*$D$192)+$E$192)*((($J124/2)-$C$191)/10000),IF(($J124/2)&lt;=$C$193,((((($J124/2)-$C$192)/10000)*$D$193)+$E$193)*((($J124/2)-$C$192)/10000)+$F$193,IF(($J124/2)&lt;=$C$194,($J124/2)*0.42-$E$194,($J124/2)*0.45-$E$195))),0),0),0)*$C$34</f>
        <v>0</v>
      </c>
      <c r="M124" s="13" t="n">
        <f aca="false">K124+L124</f>
        <v>0</v>
      </c>
      <c r="N124" s="13" t="n">
        <f aca="false">IF($B$34=2,IF(M124&gt;1944,M124*0.055,0),IF(M124&gt;972,M124*0.055,0))</f>
        <v>0</v>
      </c>
      <c r="O124" s="13" t="n">
        <f aca="false">M124*$C$33</f>
        <v>0</v>
      </c>
      <c r="P124" s="13" t="n">
        <f aca="false">P123*(1+$C$37)</f>
        <v>111622.135740501</v>
      </c>
      <c r="Q124" s="13" t="n">
        <f aca="false">B124+C124+D124+E124+F124+G124-H124-I124-M124-N124-O124-P124</f>
        <v>-805862.142787073</v>
      </c>
      <c r="R124" s="13"/>
      <c r="S124" s="13"/>
      <c r="T124" s="13"/>
      <c r="U124" s="13"/>
      <c r="V124" s="13"/>
      <c r="W124" s="13"/>
      <c r="X124" s="13"/>
    </row>
    <row r="125" customFormat="false" ht="12.8" hidden="false" customHeight="false" outlineLevel="0" collapsed="false">
      <c r="A125" s="17" t="n">
        <v>36</v>
      </c>
      <c r="B125" s="13" t="n">
        <f aca="false">Q124</f>
        <v>-805862.142787073</v>
      </c>
      <c r="C125" s="13" t="n">
        <f aca="false">IF((B125-(P125/2))*$C$3&gt;0,(B125-(P125/2))*$C$3,0)</f>
        <v>0</v>
      </c>
      <c r="D125" s="13" t="n">
        <f aca="false">IF(D124&gt;0,D124*(1+$C$7),IF(A125=$C$6,$C$5,0))</f>
        <v>2645.7951504056</v>
      </c>
      <c r="E125" s="13" t="n">
        <f aca="false">IF(E124&gt;0,E124*(1+$C$12),IF(A125=$C$11,$C$10,0))</f>
        <v>1127.748463875</v>
      </c>
      <c r="F125" s="13" t="n">
        <f aca="false">IF(F124&gt;0,F124*(1+$C$17),IF(A125=$C$16,$C$15,0))</f>
        <v>777</v>
      </c>
      <c r="G125" s="13" t="n">
        <f aca="false">IF(G124&gt;0,G124*(1+$C$22),IF(A125=$C$21,$C$20,0))</f>
        <v>2222</v>
      </c>
      <c r="H125" s="13" t="n">
        <f aca="false">H124*(1+$C$26)</f>
        <v>24513.17229358</v>
      </c>
      <c r="I125" s="13" t="n">
        <f aca="false">MIN(((C125+D125+E125+F125+G125)*$C$28*POWER((1+$C$29),A124)),($C$30*$C$28)*12*$C$34*POWER((1+$C$31),A124))</f>
        <v>0</v>
      </c>
      <c r="J125" s="18" t="n">
        <f aca="false">MAX((MAX((C125-(801*$C$34)),0))+(D125*$C$8)+(E125*$C$13)+(F125*$C$18)+(G125*$C$23)-H125-I125-O124,0)</f>
        <v>0</v>
      </c>
      <c r="K125" s="23" t="n">
        <f aca="false">IF($C$34=1,MAX(ROUNDDOWN(IF($J125&lt;=$C$192,(((($J125-$C$191)/10000)*$D$192)+$E$192)*(($J125-$C$191)/10000),IF($J125&lt;=$C$193,(((($J125-$C$192)/10000)*$D$193)+$E$193)*(($J125-$C$192)/10000)+$F$193,IF($J125&lt;=$C$194,$J125*0.42-$E$194,$J125*0.45-$E$195))),0),0),0)</f>
        <v>0</v>
      </c>
      <c r="L125" s="23" t="n">
        <f aca="false">IF($C$34=2,MAX(ROUNDDOWN(IF(($J125/2)&lt;=$C$192,((((($J125/2)-$C$191)/10000)*$D$192)+$E$192)*((($J125/2)-$C$191)/10000),IF(($J125/2)&lt;=$C$193,((((($J125/2)-$C$192)/10000)*$D$193)+$E$193)*((($J125/2)-$C$192)/10000)+$F$193,IF(($J125/2)&lt;=$C$194,($J125/2)*0.42-$E$194,($J125/2)*0.45-$E$195))),0),0),0)*$C$34</f>
        <v>0</v>
      </c>
      <c r="M125" s="13" t="n">
        <f aca="false">K125+L125</f>
        <v>0</v>
      </c>
      <c r="N125" s="13" t="n">
        <f aca="false">IF($B$34=2,IF(M125&gt;1944,M125*0.055,0),IF(M125&gt;972,M125*0.055,0))</f>
        <v>0</v>
      </c>
      <c r="O125" s="13" t="n">
        <f aca="false">M125*$C$33</f>
        <v>0</v>
      </c>
      <c r="P125" s="13" t="n">
        <f aca="false">P124*(1+$C$37)</f>
        <v>115528.910491418</v>
      </c>
      <c r="Q125" s="13" t="n">
        <f aca="false">B125+C125+D125+E125+F125+G125-H125-I125-M125-N125-O125-P125</f>
        <v>-939131.681957791</v>
      </c>
      <c r="R125" s="13"/>
      <c r="S125" s="13"/>
      <c r="T125" s="13"/>
      <c r="U125" s="13"/>
      <c r="V125" s="13"/>
      <c r="W125" s="13"/>
      <c r="X125" s="13"/>
    </row>
    <row r="126" customFormat="false" ht="12.8" hidden="false" customHeight="false" outlineLevel="0" collapsed="false">
      <c r="A126" s="17" t="n">
        <v>37</v>
      </c>
      <c r="B126" s="13" t="n">
        <f aca="false">Q125</f>
        <v>-939131.681957791</v>
      </c>
      <c r="C126" s="13" t="n">
        <f aca="false">IF((B126-(P126/2))*$C$3&gt;0,(B126-(P126/2))*$C$3,0)</f>
        <v>0</v>
      </c>
      <c r="D126" s="13" t="n">
        <f aca="false">IF(D125&gt;0,D125*(1+$C$7),IF(A126=$C$6,$C$5,0))</f>
        <v>2659.02412615763</v>
      </c>
      <c r="E126" s="13" t="n">
        <f aca="false">IF(E125&gt;0,E125*(1+$C$12),IF(A126=$C$11,$C$10,0))</f>
        <v>1133.38720619437</v>
      </c>
      <c r="F126" s="13" t="n">
        <f aca="false">IF(F125&gt;0,F125*(1+$C$17),IF(A126=$C$16,$C$15,0))</f>
        <v>777</v>
      </c>
      <c r="G126" s="13" t="n">
        <f aca="false">IF(G125&gt;0,G125*(1+$C$22),IF(A126=$C$21,$C$20,0))</f>
        <v>2222</v>
      </c>
      <c r="H126" s="13" t="n">
        <f aca="false">H125*(1+$C$26)</f>
        <v>25738.830908259</v>
      </c>
      <c r="I126" s="13" t="n">
        <f aca="false">MIN(((C126+D126+E126+F126+G126)*$C$28*POWER((1+$C$29),A125)),($C$30*$C$28)*12*$C$34*POWER((1+$C$31),A125))</f>
        <v>0</v>
      </c>
      <c r="J126" s="18" t="n">
        <f aca="false">MAX((MAX((C126-(801*$C$34)),0))+(D126*$C$8)+(E126*$C$13)+(F126*$C$18)+(G126*$C$23)-H126-I126-O125,0)</f>
        <v>0</v>
      </c>
      <c r="K126" s="23" t="n">
        <f aca="false">IF($C$34=1,MAX(ROUNDDOWN(IF($J126&lt;=$C$192,(((($J126-$C$191)/10000)*$D$192)+$E$192)*(($J126-$C$191)/10000),IF($J126&lt;=$C$193,(((($J126-$C$192)/10000)*$D$193)+$E$193)*(($J126-$C$192)/10000)+$F$193,IF($J126&lt;=$C$194,$J126*0.42-$E$194,$J126*0.45-$E$195))),0),0),0)</f>
        <v>0</v>
      </c>
      <c r="L126" s="23" t="n">
        <f aca="false">IF($C$34=2,MAX(ROUNDDOWN(IF(($J126/2)&lt;=$C$192,((((($J126/2)-$C$191)/10000)*$D$192)+$E$192)*((($J126/2)-$C$191)/10000),IF(($J126/2)&lt;=$C$193,((((($J126/2)-$C$192)/10000)*$D$193)+$E$193)*((($J126/2)-$C$192)/10000)+$F$193,IF(($J126/2)&lt;=$C$194,($J126/2)*0.42-$E$194,($J126/2)*0.45-$E$195))),0),0),0)*$C$34</f>
        <v>0</v>
      </c>
      <c r="M126" s="13" t="n">
        <f aca="false">K126+L126</f>
        <v>0</v>
      </c>
      <c r="N126" s="13" t="n">
        <f aca="false">IF($B$34=2,IF(M126&gt;1944,M126*0.055,0),IF(M126&gt;972,M126*0.055,0))</f>
        <v>0</v>
      </c>
      <c r="O126" s="13" t="n">
        <f aca="false">M126*$C$33</f>
        <v>0</v>
      </c>
      <c r="P126" s="13" t="n">
        <f aca="false">P125*(1+$C$37)</f>
        <v>119572.422358618</v>
      </c>
      <c r="Q126" s="13" t="n">
        <f aca="false">B126+C126+D126+E126+F126+G126-H126-I126-M126-N126-O126-P126</f>
        <v>-1077651.52389232</v>
      </c>
      <c r="R126" s="13"/>
      <c r="S126" s="13"/>
      <c r="T126" s="13"/>
      <c r="U126" s="13"/>
      <c r="V126" s="13"/>
      <c r="W126" s="13"/>
      <c r="X126" s="13"/>
    </row>
    <row r="127" customFormat="false" ht="12.8" hidden="false" customHeight="false" outlineLevel="0" collapsed="false">
      <c r="A127" s="17" t="n">
        <v>38</v>
      </c>
      <c r="B127" s="13" t="n">
        <f aca="false">Q126</f>
        <v>-1077651.52389232</v>
      </c>
      <c r="C127" s="13" t="n">
        <f aca="false">IF((B127-(P127/2))*$C$3&gt;0,(B127-(P127/2))*$C$3,0)</f>
        <v>0</v>
      </c>
      <c r="D127" s="13" t="n">
        <f aca="false">IF(D126&gt;0,D126*(1+$C$7),IF(A127=$C$6,$C$5,0))</f>
        <v>2672.31924678841</v>
      </c>
      <c r="E127" s="13" t="n">
        <f aca="false">IF(E126&gt;0,E126*(1+$C$12),IF(A127=$C$11,$C$10,0))</f>
        <v>1139.05414222535</v>
      </c>
      <c r="F127" s="13" t="n">
        <f aca="false">IF(F126&gt;0,F126*(1+$C$17),IF(A127=$C$16,$C$15,0))</f>
        <v>777</v>
      </c>
      <c r="G127" s="13" t="n">
        <f aca="false">IF(G126&gt;0,G126*(1+$C$22),IF(A127=$C$21,$C$20,0))</f>
        <v>2222</v>
      </c>
      <c r="H127" s="13" t="n">
        <f aca="false">H126*(1+$C$26)</f>
        <v>27025.7724536719</v>
      </c>
      <c r="I127" s="13" t="n">
        <f aca="false">MIN(((C127+D127+E127+F127+G127)*$C$28*POWER((1+$C$29),A126)),($C$30*$C$28)*12*$C$34*POWER((1+$C$31),A126))</f>
        <v>0</v>
      </c>
      <c r="J127" s="18" t="n">
        <f aca="false">MAX((MAX((C127-(801*$C$34)),0))+(D127*$C$8)+(E127*$C$13)+(F127*$C$18)+(G127*$C$23)-H127-I127-O126,0)</f>
        <v>0</v>
      </c>
      <c r="K127" s="23" t="n">
        <f aca="false">IF($C$34=1,MAX(ROUNDDOWN(IF($J127&lt;=$C$192,(((($J127-$C$191)/10000)*$D$192)+$E$192)*(($J127-$C$191)/10000),IF($J127&lt;=$C$193,(((($J127-$C$192)/10000)*$D$193)+$E$193)*(($J127-$C$192)/10000)+$F$193,IF($J127&lt;=$C$194,$J127*0.42-$E$194,$J127*0.45-$E$195))),0),0),0)</f>
        <v>0</v>
      </c>
      <c r="L127" s="23" t="n">
        <f aca="false">IF($C$34=2,MAX(ROUNDDOWN(IF(($J127/2)&lt;=$C$192,((((($J127/2)-$C$191)/10000)*$D$192)+$E$192)*((($J127/2)-$C$191)/10000),IF(($J127/2)&lt;=$C$193,((((($J127/2)-$C$192)/10000)*$D$193)+$E$193)*((($J127/2)-$C$192)/10000)+$F$193,IF(($J127/2)&lt;=$C$194,($J127/2)*0.42-$E$194,($J127/2)*0.45-$E$195))),0),0),0)*$C$34</f>
        <v>0</v>
      </c>
      <c r="M127" s="13" t="n">
        <f aca="false">K127+L127</f>
        <v>0</v>
      </c>
      <c r="N127" s="13" t="n">
        <f aca="false">IF($B$34=2,IF(M127&gt;1944,M127*0.055,0),IF(M127&gt;972,M127*0.055,0))</f>
        <v>0</v>
      </c>
      <c r="O127" s="13" t="n">
        <f aca="false">M127*$C$33</f>
        <v>0</v>
      </c>
      <c r="P127" s="13" t="n">
        <f aca="false">P126*(1+$C$37)</f>
        <v>123757.457141169</v>
      </c>
      <c r="Q127" s="13" t="n">
        <f aca="false">B127+C127+D127+E127+F127+G127-H127-I127-M127-N127-O127-P127</f>
        <v>-1221624.38009814</v>
      </c>
      <c r="R127" s="13"/>
      <c r="S127" s="13"/>
      <c r="T127" s="13"/>
      <c r="U127" s="13"/>
      <c r="V127" s="13"/>
      <c r="W127" s="13"/>
      <c r="X127" s="13"/>
    </row>
    <row r="128" customFormat="false" ht="12.8" hidden="false" customHeight="false" outlineLevel="0" collapsed="false">
      <c r="A128" s="17" t="n">
        <v>39</v>
      </c>
      <c r="B128" s="13" t="n">
        <f aca="false">Q127</f>
        <v>-1221624.38009814</v>
      </c>
      <c r="C128" s="13" t="n">
        <f aca="false">IF((B128-(P128/2))*$C$3&gt;0,(B128-(P128/2))*$C$3,0)</f>
        <v>0</v>
      </c>
      <c r="D128" s="13" t="n">
        <f aca="false">IF(D127&gt;0,D127*(1+$C$7),IF(A128=$C$6,$C$5,0))</f>
        <v>2685.68084302236</v>
      </c>
      <c r="E128" s="13" t="n">
        <f aca="false">IF(E127&gt;0,E127*(1+$C$12),IF(A128=$C$11,$C$10,0))</f>
        <v>1144.74941293647</v>
      </c>
      <c r="F128" s="13" t="n">
        <f aca="false">IF(F127&gt;0,F127*(1+$C$17),IF(A128=$C$16,$C$15,0))</f>
        <v>777</v>
      </c>
      <c r="G128" s="13" t="n">
        <f aca="false">IF(G127&gt;0,G127*(1+$C$22),IF(A128=$C$21,$C$20,0))</f>
        <v>2222</v>
      </c>
      <c r="H128" s="13" t="n">
        <f aca="false">H127*(1+$C$26)</f>
        <v>28377.0610763555</v>
      </c>
      <c r="I128" s="13" t="n">
        <f aca="false">MIN(((C128+D128+E128+F128+G128)*$C$28*POWER((1+$C$29),A127)),($C$30*$C$28)*12*$C$34*POWER((1+$C$31),A127))</f>
        <v>0</v>
      </c>
      <c r="J128" s="18" t="n">
        <f aca="false">MAX((MAX((C128-(801*$C$34)),0))+(D128*$C$8)+(E128*$C$13)+(F128*$C$18)+(G128*$C$23)-H128-I128-O127,0)</f>
        <v>0</v>
      </c>
      <c r="K128" s="23" t="n">
        <f aca="false">IF($C$34=1,MAX(ROUNDDOWN(IF($J128&lt;=$C$192,(((($J128-$C$191)/10000)*$D$192)+$E$192)*(($J128-$C$191)/10000),IF($J128&lt;=$C$193,(((($J128-$C$192)/10000)*$D$193)+$E$193)*(($J128-$C$192)/10000)+$F$193,IF($J128&lt;=$C$194,$J128*0.42-$E$194,$J128*0.45-$E$195))),0),0),0)</f>
        <v>0</v>
      </c>
      <c r="L128" s="23" t="n">
        <f aca="false">IF($C$34=2,MAX(ROUNDDOWN(IF(($J128/2)&lt;=$C$192,((((($J128/2)-$C$191)/10000)*$D$192)+$E$192)*((($J128/2)-$C$191)/10000),IF(($J128/2)&lt;=$C$193,((((($J128/2)-$C$192)/10000)*$D$193)+$E$193)*((($J128/2)-$C$192)/10000)+$F$193,IF(($J128/2)&lt;=$C$194,($J128/2)*0.42-$E$194,($J128/2)*0.45-$E$195))),0),0),0)*$C$34</f>
        <v>0</v>
      </c>
      <c r="M128" s="13" t="n">
        <f aca="false">K128+L128</f>
        <v>0</v>
      </c>
      <c r="N128" s="13" t="n">
        <f aca="false">IF($B$34=2,IF(M128&gt;1944,M128*0.055,0),IF(M128&gt;972,M128*0.055,0))</f>
        <v>0</v>
      </c>
      <c r="O128" s="13" t="n">
        <f aca="false">M128*$C$33</f>
        <v>0</v>
      </c>
      <c r="P128" s="13" t="n">
        <f aca="false">P127*(1+$C$37)</f>
        <v>128088.96814111</v>
      </c>
      <c r="Q128" s="13" t="n">
        <f aca="false">B128+C128+D128+E128+F128+G128-H128-I128-M128-N128-O128-P128</f>
        <v>-1371260.97905965</v>
      </c>
      <c r="R128" s="13"/>
      <c r="S128" s="13"/>
      <c r="T128" s="13"/>
      <c r="U128" s="13"/>
      <c r="V128" s="13"/>
      <c r="W128" s="13"/>
      <c r="X128" s="13"/>
    </row>
    <row r="129" customFormat="false" ht="12.8" hidden="false" customHeight="false" outlineLevel="0" collapsed="false">
      <c r="A129" s="17" t="n">
        <v>40</v>
      </c>
      <c r="B129" s="13" t="n">
        <f aca="false">Q128</f>
        <v>-1371260.97905965</v>
      </c>
      <c r="C129" s="13" t="n">
        <f aca="false">IF((B129-(P129/2))*$C$3&gt;0,(B129-(P129/2))*$C$3,0)</f>
        <v>0</v>
      </c>
      <c r="D129" s="13" t="n">
        <f aca="false">IF(D128&gt;0,D128*(1+$C$7),IF(A129=$C$6,$C$5,0))</f>
        <v>2699.10924723747</v>
      </c>
      <c r="E129" s="13" t="n">
        <f aca="false">IF(E128&gt;0,E128*(1+$C$12),IF(A129=$C$11,$C$10,0))</f>
        <v>1150.47316000115</v>
      </c>
      <c r="F129" s="13" t="n">
        <f aca="false">IF(F128&gt;0,F128*(1+$C$17),IF(A129=$C$16,$C$15,0))</f>
        <v>777</v>
      </c>
      <c r="G129" s="13" t="n">
        <f aca="false">IF(G128&gt;0,G128*(1+$C$22),IF(A129=$C$21,$C$20,0))</f>
        <v>2222</v>
      </c>
      <c r="H129" s="13" t="n">
        <f aca="false">H128*(1+$C$26)</f>
        <v>29795.9141301733</v>
      </c>
      <c r="I129" s="13" t="n">
        <f aca="false">MIN(((C129+D129+E129+F129+G129)*$C$28*POWER((1+$C$29),A128)),($C$30*$C$28)*12*$C$34*POWER((1+$C$31),A128))</f>
        <v>0</v>
      </c>
      <c r="J129" s="18" t="n">
        <f aca="false">MAX((MAX((C129-(801*$C$34)),0))+(D129*$C$8)+(E129*$C$13)+(F129*$C$18)+(G129*$C$23)-H129-I129-O128,0)</f>
        <v>0</v>
      </c>
      <c r="K129" s="23" t="n">
        <f aca="false">IF($C$34=1,MAX(ROUNDDOWN(IF($J129&lt;=$C$192,(((($J129-$C$191)/10000)*$D$192)+$E$192)*(($J129-$C$191)/10000),IF($J129&lt;=$C$193,(((($J129-$C$192)/10000)*$D$193)+$E$193)*(($J129-$C$192)/10000)+$F$193,IF($J129&lt;=$C$194,$J129*0.42-$E$194,$J129*0.45-$E$195))),0),0),0)</f>
        <v>0</v>
      </c>
      <c r="L129" s="23" t="n">
        <f aca="false">IF($C$34=2,MAX(ROUNDDOWN(IF(($J129/2)&lt;=$C$192,((((($J129/2)-$C$191)/10000)*$D$192)+$E$192)*((($J129/2)-$C$191)/10000),IF(($J129/2)&lt;=$C$193,((((($J129/2)-$C$192)/10000)*$D$193)+$E$193)*((($J129/2)-$C$192)/10000)+$F$193,IF(($J129/2)&lt;=$C$194,($J129/2)*0.42-$E$194,($J129/2)*0.45-$E$195))),0),0),0)*$C$34</f>
        <v>0</v>
      </c>
      <c r="M129" s="13" t="n">
        <f aca="false">K129+L129</f>
        <v>0</v>
      </c>
      <c r="N129" s="13" t="n">
        <f aca="false">IF($B$34=2,IF(M129&gt;1944,M129*0.055,0),IF(M129&gt;972,M129*0.055,0))</f>
        <v>0</v>
      </c>
      <c r="O129" s="13" t="n">
        <f aca="false">M129*$C$33</f>
        <v>0</v>
      </c>
      <c r="P129" s="13" t="n">
        <f aca="false">P128*(1+$C$37)</f>
        <v>132572.082026049</v>
      </c>
      <c r="Q129" s="13" t="n">
        <f aca="false">B129+C129+D129+E129+F129+G129-H129-I129-M129-N129-O129-P129</f>
        <v>-1526780.39280863</v>
      </c>
      <c r="R129" s="13"/>
      <c r="S129" s="13"/>
      <c r="T129" s="13"/>
      <c r="U129" s="13"/>
      <c r="V129" s="13"/>
      <c r="W129" s="13"/>
      <c r="X129" s="13"/>
    </row>
    <row r="130" customFormat="false" ht="12.8" hidden="false" customHeight="false" outlineLevel="0" collapsed="false">
      <c r="A130" s="17" t="n">
        <v>41</v>
      </c>
      <c r="B130" s="13" t="n">
        <f aca="false">Q129</f>
        <v>-1526780.39280863</v>
      </c>
      <c r="C130" s="13" t="n">
        <f aca="false">IF((B130-(P130/2))*$C$3&gt;0,(B130-(P130/2))*$C$3,0)</f>
        <v>0</v>
      </c>
      <c r="D130" s="13" t="n">
        <f aca="false">IF(D129&gt;0,D129*(1+$C$7),IF(A130=$C$6,$C$5,0))</f>
        <v>2712.60479347366</v>
      </c>
      <c r="E130" s="13" t="n">
        <f aca="false">IF(E129&gt;0,E129*(1+$C$12),IF(A130=$C$11,$C$10,0))</f>
        <v>1156.22552580116</v>
      </c>
      <c r="F130" s="13" t="n">
        <f aca="false">IF(F129&gt;0,F129*(1+$C$17),IF(A130=$C$16,$C$15,0))</f>
        <v>777</v>
      </c>
      <c r="G130" s="13" t="n">
        <f aca="false">IF(G129&gt;0,G129*(1+$C$22),IF(A130=$C$21,$C$20,0))</f>
        <v>2222</v>
      </c>
      <c r="H130" s="13" t="n">
        <f aca="false">H129*(1+$C$26)</f>
        <v>31285.709836682</v>
      </c>
      <c r="I130" s="13" t="n">
        <f aca="false">MIN(((C130+D130+E130+F130+G130)*$C$28*POWER((1+$C$29),A129)),($C$30*$C$28)*12*$C$34*POWER((1+$C$31),A129))</f>
        <v>0</v>
      </c>
      <c r="J130" s="18" t="n">
        <f aca="false">MAX((MAX((C130-(801*$C$34)),0))+(D130*$C$8)+(E130*$C$13)+(F130*$C$18)+(G130*$C$23)-H130-I130-O129,0)</f>
        <v>0</v>
      </c>
      <c r="K130" s="23" t="n">
        <f aca="false">IF($C$34=1,MAX(ROUNDDOWN(IF($J130&lt;=$C$192,(((($J130-$C$191)/10000)*$D$192)+$E$192)*(($J130-$C$191)/10000),IF($J130&lt;=$C$193,(((($J130-$C$192)/10000)*$D$193)+$E$193)*(($J130-$C$192)/10000)+$F$193,IF($J130&lt;=$C$194,$J130*0.42-$E$194,$J130*0.45-$E$195))),0),0),0)</f>
        <v>0</v>
      </c>
      <c r="L130" s="23" t="n">
        <f aca="false">IF($C$34=2,MAX(ROUNDDOWN(IF(($J130/2)&lt;=$C$192,((((($J130/2)-$C$191)/10000)*$D$192)+$E$192)*((($J130/2)-$C$191)/10000),IF(($J130/2)&lt;=$C$193,((((($J130/2)-$C$192)/10000)*$D$193)+$E$193)*((($J130/2)-$C$192)/10000)+$F$193,IF(($J130/2)&lt;=$C$194,($J130/2)*0.42-$E$194,($J130/2)*0.45-$E$195))),0),0),0)*$C$34</f>
        <v>0</v>
      </c>
      <c r="M130" s="13" t="n">
        <f aca="false">K130+L130</f>
        <v>0</v>
      </c>
      <c r="N130" s="13" t="n">
        <f aca="false">IF($B$34=2,IF(M130&gt;1944,M130*0.055,0),IF(M130&gt;972,M130*0.055,0))</f>
        <v>0</v>
      </c>
      <c r="O130" s="13" t="n">
        <f aca="false">M130*$C$33</f>
        <v>0</v>
      </c>
      <c r="P130" s="13" t="n">
        <f aca="false">P129*(1+$C$37)</f>
        <v>137212.104896961</v>
      </c>
      <c r="Q130" s="13" t="n">
        <f aca="false">B130+C130+D130+E130+F130+G130-H130-I130-M130-N130-O130-P130</f>
        <v>-1688410.377223</v>
      </c>
      <c r="R130" s="13"/>
      <c r="S130" s="13"/>
      <c r="T130" s="13"/>
      <c r="U130" s="13"/>
      <c r="V130" s="13"/>
      <c r="W130" s="13"/>
      <c r="X130" s="13"/>
    </row>
    <row r="131" customFormat="false" ht="12.8" hidden="false" customHeight="false" outlineLevel="0" collapsed="false">
      <c r="A131" s="17" t="n">
        <v>42</v>
      </c>
      <c r="B131" s="13" t="n">
        <f aca="false">Q130</f>
        <v>-1688410.377223</v>
      </c>
      <c r="C131" s="13" t="n">
        <f aca="false">IF((B131-(P131/2))*$C$3&gt;0,(B131-(P131/2))*$C$3,0)</f>
        <v>0</v>
      </c>
      <c r="D131" s="13" t="n">
        <f aca="false">IF(D130&gt;0,D130*(1+$C$7),IF(A131=$C$6,$C$5,0))</f>
        <v>2726.16781744102</v>
      </c>
      <c r="E131" s="13" t="n">
        <f aca="false">IF(E130&gt;0,E130*(1+$C$12),IF(A131=$C$11,$C$10,0))</f>
        <v>1162.00665343017</v>
      </c>
      <c r="F131" s="13" t="n">
        <f aca="false">IF(F130&gt;0,F130*(1+$C$17),IF(A131=$C$16,$C$15,0))</f>
        <v>777</v>
      </c>
      <c r="G131" s="13" t="n">
        <f aca="false">IF(G130&gt;0,G130*(1+$C$22),IF(A131=$C$21,$C$20,0))</f>
        <v>2222</v>
      </c>
      <c r="H131" s="13" t="n">
        <f aca="false">H130*(1+$C$26)</f>
        <v>32849.9953285161</v>
      </c>
      <c r="I131" s="13" t="n">
        <f aca="false">MIN(((C131+D131+E131+F131+G131)*$C$28*POWER((1+$C$29),A130)),($C$30*$C$28)*12*$C$34*POWER((1+$C$31),A130))</f>
        <v>0</v>
      </c>
      <c r="J131" s="18" t="n">
        <f aca="false">MAX((MAX((C131-(801*$C$34)),0))+(D131*$C$8)+(E131*$C$13)+(F131*$C$18)+(G131*$C$23)-H131-I131-O130,0)</f>
        <v>0</v>
      </c>
      <c r="K131" s="23" t="n">
        <f aca="false">IF($C$34=1,MAX(ROUNDDOWN(IF($J131&lt;=$C$192,(((($J131-$C$191)/10000)*$D$192)+$E$192)*(($J131-$C$191)/10000),IF($J131&lt;=$C$193,(((($J131-$C$192)/10000)*$D$193)+$E$193)*(($J131-$C$192)/10000)+$F$193,IF($J131&lt;=$C$194,$J131*0.42-$E$194,$J131*0.45-$E$195))),0),0),0)</f>
        <v>0</v>
      </c>
      <c r="L131" s="23" t="n">
        <f aca="false">IF($C$34=2,MAX(ROUNDDOWN(IF(($J131/2)&lt;=$C$192,((((($J131/2)-$C$191)/10000)*$D$192)+$E$192)*((($J131/2)-$C$191)/10000),IF(($J131/2)&lt;=$C$193,((((($J131/2)-$C$192)/10000)*$D$193)+$E$193)*((($J131/2)-$C$192)/10000)+$F$193,IF(($J131/2)&lt;=$C$194,($J131/2)*0.42-$E$194,($J131/2)*0.45-$E$195))),0),0),0)*$C$34</f>
        <v>0</v>
      </c>
      <c r="M131" s="13" t="n">
        <f aca="false">K131+L131</f>
        <v>0</v>
      </c>
      <c r="N131" s="13" t="n">
        <f aca="false">IF($B$34=2,IF(M131&gt;1944,M131*0.055,0),IF(M131&gt;972,M131*0.055,0))</f>
        <v>0</v>
      </c>
      <c r="O131" s="13" t="n">
        <f aca="false">M131*$C$33</f>
        <v>0</v>
      </c>
      <c r="P131" s="13" t="n">
        <f aca="false">P130*(1+$C$37)</f>
        <v>142014.528568354</v>
      </c>
      <c r="Q131" s="13" t="n">
        <f aca="false">B131+C131+D131+E131+F131+G131-H131-I131-M131-N131-O131-P131</f>
        <v>-1856387.726649</v>
      </c>
      <c r="R131" s="13"/>
      <c r="S131" s="13"/>
      <c r="T131" s="13"/>
      <c r="U131" s="13"/>
      <c r="V131" s="13"/>
      <c r="W131" s="13"/>
      <c r="X131" s="13"/>
    </row>
    <row r="132" customFormat="false" ht="12.8" hidden="false" customHeight="false" outlineLevel="0" collapsed="false">
      <c r="A132" s="17" t="n">
        <v>43</v>
      </c>
      <c r="B132" s="13" t="n">
        <f aca="false">Q131</f>
        <v>-1856387.726649</v>
      </c>
      <c r="C132" s="13" t="n">
        <f aca="false">IF((B132-(P132/2))*$C$3&gt;0,(B132-(P132/2))*$C$3,0)</f>
        <v>0</v>
      </c>
      <c r="D132" s="13" t="n">
        <f aca="false">IF(D131&gt;0,D131*(1+$C$7),IF(A132=$C$6,$C$5,0))</f>
        <v>2739.79865652823</v>
      </c>
      <c r="E132" s="13" t="n">
        <f aca="false">IF(E131&gt;0,E131*(1+$C$12),IF(A132=$C$11,$C$10,0))</f>
        <v>1167.81668669732</v>
      </c>
      <c r="F132" s="13" t="n">
        <f aca="false">IF(F131&gt;0,F131*(1+$C$17),IF(A132=$C$16,$C$15,0))</f>
        <v>777</v>
      </c>
      <c r="G132" s="13" t="n">
        <f aca="false">IF(G131&gt;0,G131*(1+$C$22),IF(A132=$C$21,$C$20,0))</f>
        <v>2222</v>
      </c>
      <c r="H132" s="13" t="n">
        <f aca="false">H131*(1+$C$26)</f>
        <v>34492.4950949419</v>
      </c>
      <c r="I132" s="13" t="n">
        <f aca="false">MIN(((C132+D132+E132+F132+G132)*$C$28*POWER((1+$C$29),A131)),($C$30*$C$28)*12*$C$34*POWER((1+$C$31),A131))</f>
        <v>0</v>
      </c>
      <c r="J132" s="18" t="n">
        <f aca="false">MAX((MAX((C132-(801*$C$34)),0))+(D132*$C$8)+(E132*$C$13)+(F132*$C$18)+(G132*$C$23)-H132-I132-O131,0)</f>
        <v>0</v>
      </c>
      <c r="K132" s="23" t="n">
        <f aca="false">IF($C$34=1,MAX(ROUNDDOWN(IF($J132&lt;=$C$192,(((($J132-$C$191)/10000)*$D$192)+$E$192)*(($J132-$C$191)/10000),IF($J132&lt;=$C$193,(((($J132-$C$192)/10000)*$D$193)+$E$193)*(($J132-$C$192)/10000)+$F$193,IF($J132&lt;=$C$194,$J132*0.42-$E$194,$J132*0.45-$E$195))),0),0),0)</f>
        <v>0</v>
      </c>
      <c r="L132" s="23" t="n">
        <f aca="false">IF($C$34=2,MAX(ROUNDDOWN(IF(($J132/2)&lt;=$C$192,((((($J132/2)-$C$191)/10000)*$D$192)+$E$192)*((($J132/2)-$C$191)/10000),IF(($J132/2)&lt;=$C$193,((((($J132/2)-$C$192)/10000)*$D$193)+$E$193)*((($J132/2)-$C$192)/10000)+$F$193,IF(($J132/2)&lt;=$C$194,($J132/2)*0.42-$E$194,($J132/2)*0.45-$E$195))),0),0),0)*$C$34</f>
        <v>0</v>
      </c>
      <c r="M132" s="13" t="n">
        <f aca="false">K132+L132</f>
        <v>0</v>
      </c>
      <c r="N132" s="13" t="n">
        <f aca="false">IF($B$34=2,IF(M132&gt;1944,M132*0.055,0),IF(M132&gt;972,M132*0.055,0))</f>
        <v>0</v>
      </c>
      <c r="O132" s="13" t="n">
        <f aca="false">M132*$C$33</f>
        <v>0</v>
      </c>
      <c r="P132" s="13" t="n">
        <f aca="false">P131*(1+$C$37)</f>
        <v>146985.037068247</v>
      </c>
      <c r="Q132" s="13" t="n">
        <f aca="false">B132+C132+D132+E132+F132+G132-H132-I132-M132-N132-O132-P132</f>
        <v>-2030958.64346896</v>
      </c>
      <c r="R132" s="13"/>
      <c r="S132" s="13"/>
      <c r="T132" s="13"/>
      <c r="U132" s="13"/>
      <c r="V132" s="13"/>
      <c r="W132" s="13"/>
      <c r="X132" s="13"/>
    </row>
    <row r="133" customFormat="false" ht="12.8" hidden="false" customHeight="false" outlineLevel="0" collapsed="false">
      <c r="A133" s="17" t="n">
        <v>44</v>
      </c>
      <c r="B133" s="13" t="n">
        <f aca="false">Q132</f>
        <v>-2030958.64346896</v>
      </c>
      <c r="C133" s="13" t="n">
        <f aca="false">IF((B133-(P133/2))*$C$3&gt;0,(B133-(P133/2))*$C$3,0)</f>
        <v>0</v>
      </c>
      <c r="D133" s="13" t="n">
        <f aca="false">IF(D132&gt;0,D132*(1+$C$7),IF(A133=$C$6,$C$5,0))</f>
        <v>2753.49764981087</v>
      </c>
      <c r="E133" s="13" t="n">
        <f aca="false">IF(E132&gt;0,E132*(1+$C$12),IF(A133=$C$11,$C$10,0))</f>
        <v>1173.6557701308</v>
      </c>
      <c r="F133" s="13" t="n">
        <f aca="false">IF(F132&gt;0,F132*(1+$C$17),IF(A133=$C$16,$C$15,0))</f>
        <v>777</v>
      </c>
      <c r="G133" s="13" t="n">
        <f aca="false">IF(G132&gt;0,G132*(1+$C$22),IF(A133=$C$21,$C$20,0))</f>
        <v>2222</v>
      </c>
      <c r="H133" s="13" t="n">
        <f aca="false">H132*(1+$C$26)</f>
        <v>36217.119849689</v>
      </c>
      <c r="I133" s="13" t="n">
        <f aca="false">MIN(((C133+D133+E133+F133+G133)*$C$28*POWER((1+$C$29),A132)),($C$30*$C$28)*12*$C$34*POWER((1+$C$31),A132))</f>
        <v>0</v>
      </c>
      <c r="J133" s="18" t="n">
        <f aca="false">MAX((MAX((C133-(801*$C$34)),0))+(D133*$C$8)+(E133*$C$13)+(F133*$C$18)+(G133*$C$23)-H133-I133-O132,0)</f>
        <v>0</v>
      </c>
      <c r="K133" s="23" t="n">
        <f aca="false">IF($C$34=1,MAX(ROUNDDOWN(IF($J133&lt;=$C$192,(((($J133-$C$191)/10000)*$D$192)+$E$192)*(($J133-$C$191)/10000),IF($J133&lt;=$C$193,(((($J133-$C$192)/10000)*$D$193)+$E$193)*(($J133-$C$192)/10000)+$F$193,IF($J133&lt;=$C$194,$J133*0.42-$E$194,$J133*0.45-$E$195))),0),0),0)</f>
        <v>0</v>
      </c>
      <c r="L133" s="23" t="n">
        <f aca="false">IF($C$34=2,MAX(ROUNDDOWN(IF(($J133/2)&lt;=$C$192,((((($J133/2)-$C$191)/10000)*$D$192)+$E$192)*((($J133/2)-$C$191)/10000),IF(($J133/2)&lt;=$C$193,((((($J133/2)-$C$192)/10000)*$D$193)+$E$193)*((($J133/2)-$C$192)/10000)+$F$193,IF(($J133/2)&lt;=$C$194,($J133/2)*0.42-$E$194,($J133/2)*0.45-$E$195))),0),0),0)*$C$34</f>
        <v>0</v>
      </c>
      <c r="M133" s="13" t="n">
        <f aca="false">K133+L133</f>
        <v>0</v>
      </c>
      <c r="N133" s="13" t="n">
        <f aca="false">IF($B$34=2,IF(M133&gt;1944,M133*0.055,0),IF(M133&gt;972,M133*0.055,0))</f>
        <v>0</v>
      </c>
      <c r="O133" s="13" t="n">
        <f aca="false">M133*$C$33</f>
        <v>0</v>
      </c>
      <c r="P133" s="13" t="n">
        <f aca="false">P132*(1+$C$37)</f>
        <v>152129.513365636</v>
      </c>
      <c r="Q133" s="13" t="n">
        <f aca="false">B133+C133+D133+E133+F133+G133-H133-I133-M133-N133-O133-P133</f>
        <v>-2212379.12326435</v>
      </c>
      <c r="R133" s="13"/>
      <c r="S133" s="13"/>
      <c r="T133" s="13"/>
      <c r="U133" s="13"/>
      <c r="V133" s="13"/>
      <c r="W133" s="13"/>
      <c r="X133" s="13"/>
    </row>
    <row r="134" customFormat="false" ht="12.8" hidden="false" customHeight="false" outlineLevel="0" collapsed="false">
      <c r="A134" s="17" t="n">
        <v>45</v>
      </c>
      <c r="B134" s="13" t="n">
        <f aca="false">Q133</f>
        <v>-2212379.12326435</v>
      </c>
      <c r="C134" s="13" t="n">
        <f aca="false">IF((B134-(P134/2))*$C$3&gt;0,(B134-(P134/2))*$C$3,0)</f>
        <v>0</v>
      </c>
      <c r="D134" s="13" t="n">
        <f aca="false">IF(D133&gt;0,D133*(1+$C$7),IF(A134=$C$6,$C$5,0))</f>
        <v>2767.26513805992</v>
      </c>
      <c r="E134" s="13" t="n">
        <f aca="false">IF(E133&gt;0,E133*(1+$C$12),IF(A134=$C$11,$C$10,0))</f>
        <v>1179.52404898146</v>
      </c>
      <c r="F134" s="13" t="n">
        <f aca="false">IF(F133&gt;0,F133*(1+$C$17),IF(A134=$C$16,$C$15,0))</f>
        <v>777</v>
      </c>
      <c r="G134" s="13" t="n">
        <f aca="false">IF(G133&gt;0,G133*(1+$C$22),IF(A134=$C$21,$C$20,0))</f>
        <v>2222</v>
      </c>
      <c r="H134" s="13" t="n">
        <f aca="false">H133*(1+$C$26)</f>
        <v>38027.9758421734</v>
      </c>
      <c r="I134" s="13" t="n">
        <f aca="false">MIN(((C134+D134+E134+F134+G134)*$C$28*POWER((1+$C$29),A133)),($C$30*$C$28)*12*$C$34*POWER((1+$C$31),A133))</f>
        <v>0</v>
      </c>
      <c r="J134" s="18" t="n">
        <f aca="false">MAX((MAX((C134-(801*$C$34)),0))+(D134*$C$8)+(E134*$C$13)+(F134*$C$18)+(G134*$C$23)-H134-I134-O133,0)</f>
        <v>0</v>
      </c>
      <c r="K134" s="23" t="n">
        <f aca="false">IF($C$34=1,MAX(ROUNDDOWN(IF($J134&lt;=$C$192,(((($J134-$C$191)/10000)*$D$192)+$E$192)*(($J134-$C$191)/10000),IF($J134&lt;=$C$193,(((($J134-$C$192)/10000)*$D$193)+$E$193)*(($J134-$C$192)/10000)+$F$193,IF($J134&lt;=$C$194,$J134*0.42-$E$194,$J134*0.45-$E$195))),0),0),0)</f>
        <v>0</v>
      </c>
      <c r="L134" s="23" t="n">
        <f aca="false">IF($C$34=2,MAX(ROUNDDOWN(IF(($J134/2)&lt;=$C$192,((((($J134/2)-$C$191)/10000)*$D$192)+$E$192)*((($J134/2)-$C$191)/10000),IF(($J134/2)&lt;=$C$193,((((($J134/2)-$C$192)/10000)*$D$193)+$E$193)*((($J134/2)-$C$192)/10000)+$F$193,IF(($J134/2)&lt;=$C$194,($J134/2)*0.42-$E$194,($J134/2)*0.45-$E$195))),0),0),0)*$C$34</f>
        <v>0</v>
      </c>
      <c r="M134" s="13" t="n">
        <f aca="false">K134+L134</f>
        <v>0</v>
      </c>
      <c r="N134" s="13" t="n">
        <f aca="false">IF($B$34=2,IF(M134&gt;1944,M134*0.055,0),IF(M134&gt;972,M134*0.055,0))</f>
        <v>0</v>
      </c>
      <c r="O134" s="13" t="n">
        <f aca="false">M134*$C$33</f>
        <v>0</v>
      </c>
      <c r="P134" s="13" t="n">
        <f aca="false">P133*(1+$C$37)</f>
        <v>157454.046333433</v>
      </c>
      <c r="Q134" s="13" t="n">
        <f aca="false">B134+C134+D134+E134+F134+G134-H134-I134-M134-N134-O134-P134</f>
        <v>-2400915.35625291</v>
      </c>
      <c r="R134" s="13"/>
      <c r="S134" s="13"/>
      <c r="T134" s="13"/>
      <c r="U134" s="13"/>
      <c r="V134" s="13"/>
      <c r="W134" s="13"/>
      <c r="X134" s="13"/>
    </row>
    <row r="135" customFormat="false" ht="13.2" hidden="false" customHeight="false" outlineLevel="0" collapsed="false">
      <c r="A135" s="17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</row>
    <row r="136" customFormat="false" ht="13.2" hidden="false" customHeight="false" outlineLevel="0" collapsed="false">
      <c r="A136" s="17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</row>
    <row r="137" customFormat="false" ht="13.2" hidden="false" customHeight="false" outlineLevel="0" collapsed="false">
      <c r="A137" s="10" t="s">
        <v>18</v>
      </c>
      <c r="B137" s="20" t="s">
        <v>35</v>
      </c>
      <c r="C137" s="20"/>
      <c r="D137" s="21" t="s">
        <v>36</v>
      </c>
      <c r="E137" s="21"/>
      <c r="F137" s="10"/>
      <c r="G137" s="16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</row>
    <row r="138" customFormat="false" ht="13.2" hidden="false" customHeight="false" outlineLevel="0" collapsed="false">
      <c r="A138" s="17" t="n">
        <v>1</v>
      </c>
      <c r="B138" s="13" t="n">
        <f aca="false">Q42</f>
        <v>991428.27531575</v>
      </c>
      <c r="C138" s="13" t="n">
        <f aca="false">Q90</f>
        <v>997737.6724</v>
      </c>
      <c r="D138" s="13" t="n">
        <f aca="false">B138-B2</f>
        <v>-8570.72468424996</v>
      </c>
      <c r="E138" s="13" t="n">
        <f aca="false">C138-C2</f>
        <v>-2261.32760000008</v>
      </c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</row>
    <row r="139" customFormat="false" ht="13.2" hidden="false" customHeight="false" outlineLevel="0" collapsed="false">
      <c r="A139" s="17" t="n">
        <v>2</v>
      </c>
      <c r="B139" s="13" t="n">
        <f aca="false">Q43</f>
        <v>981755.354233521</v>
      </c>
      <c r="C139" s="13" t="n">
        <f aca="false">Q91</f>
        <v>994049.45414256</v>
      </c>
      <c r="D139" s="13" t="n">
        <f aca="false">B139-B138</f>
        <v>-9672.92108222889</v>
      </c>
      <c r="E139" s="13" t="n">
        <f aca="false">C139-C138</f>
        <v>-3688.21825744002</v>
      </c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</row>
    <row r="140" customFormat="false" ht="13.2" hidden="false" customHeight="false" outlineLevel="0" collapsed="false">
      <c r="A140" s="17" t="n">
        <v>3</v>
      </c>
      <c r="B140" s="13" t="n">
        <f aca="false">Q44</f>
        <v>970602.517842035</v>
      </c>
      <c r="C140" s="13" t="n">
        <f aca="false">Q92</f>
        <v>988841.86076257</v>
      </c>
      <c r="D140" s="13" t="n">
        <f aca="false">B140-B139</f>
        <v>-11152.8363914865</v>
      </c>
      <c r="E140" s="13" t="n">
        <f aca="false">C140-C139</f>
        <v>-5207.59337999031</v>
      </c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</row>
    <row r="141" customFormat="false" ht="13.2" hidden="false" customHeight="false" outlineLevel="0" collapsed="false">
      <c r="A141" s="17" t="n">
        <v>4</v>
      </c>
      <c r="B141" s="13" t="n">
        <f aca="false">Q45</f>
        <v>957906.519880643</v>
      </c>
      <c r="C141" s="13" t="n">
        <f aca="false">Q93</f>
        <v>982020.44739997</v>
      </c>
      <c r="D141" s="13" t="n">
        <f aca="false">B141-B140</f>
        <v>-12695.9979613919</v>
      </c>
      <c r="E141" s="13" t="n">
        <f aca="false">C141-C140</f>
        <v>-6821.41336259921</v>
      </c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</row>
    <row r="142" customFormat="false" ht="13.2" hidden="false" customHeight="false" outlineLevel="0" collapsed="false">
      <c r="A142" s="17" t="n">
        <v>5</v>
      </c>
      <c r="B142" s="13" t="n">
        <f aca="false">Q46</f>
        <v>943588.198507263</v>
      </c>
      <c r="C142" s="13" t="n">
        <f aca="false">Q94</f>
        <v>974006.110824424</v>
      </c>
      <c r="D142" s="13" t="n">
        <f aca="false">B142-B141</f>
        <v>-14318.32137338</v>
      </c>
      <c r="E142" s="13" t="n">
        <f aca="false">C142-C141</f>
        <v>-8014.33657554688</v>
      </c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</row>
    <row r="143" customFormat="false" ht="13.2" hidden="false" customHeight="false" outlineLevel="0" collapsed="false">
      <c r="A143" s="17" t="n">
        <v>6</v>
      </c>
      <c r="B143" s="13" t="n">
        <f aca="false">Q47</f>
        <v>927568.94435258</v>
      </c>
      <c r="C143" s="13" t="n">
        <f aca="false">Q95</f>
        <v>964187.541420522</v>
      </c>
      <c r="D143" s="13" t="n">
        <f aca="false">B143-B142</f>
        <v>-16019.2541546831</v>
      </c>
      <c r="E143" s="13" t="n">
        <f aca="false">C143-C142</f>
        <v>-9818.5694039017</v>
      </c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</row>
    <row r="144" customFormat="false" ht="13.2" hidden="false" customHeight="false" outlineLevel="0" collapsed="false">
      <c r="A144" s="17" t="n">
        <v>7</v>
      </c>
      <c r="B144" s="13" t="n">
        <f aca="false">Q48</f>
        <v>909763.867823322</v>
      </c>
      <c r="C144" s="13" t="n">
        <f aca="false">Q96</f>
        <v>952451.980657239</v>
      </c>
      <c r="D144" s="13" t="n">
        <f aca="false">B144-B143</f>
        <v>-17805.076529258</v>
      </c>
      <c r="E144" s="13" t="n">
        <f aca="false">C144-C143</f>
        <v>-11735.5607632825</v>
      </c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</row>
    <row r="145" customFormat="false" ht="13.2" hidden="false" customHeight="false" outlineLevel="0" collapsed="false">
      <c r="A145" s="17" t="n">
        <v>8</v>
      </c>
      <c r="B145" s="13" t="n">
        <f aca="false">Q49</f>
        <v>890083.821431932</v>
      </c>
      <c r="C145" s="13" t="n">
        <f aca="false">Q97</f>
        <v>938682.410664805</v>
      </c>
      <c r="D145" s="13" t="n">
        <f aca="false">B145-B144</f>
        <v>-19680.0463913898</v>
      </c>
      <c r="E145" s="13" t="n">
        <f aca="false">C145-C144</f>
        <v>-13769.5699924348</v>
      </c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</row>
    <row r="146" customFormat="false" ht="13.2" hidden="false" customHeight="false" outlineLevel="0" collapsed="false">
      <c r="A146" s="17" t="n">
        <v>9</v>
      </c>
      <c r="B146" s="13" t="n">
        <f aca="false">Q50</f>
        <v>868436.370399113</v>
      </c>
      <c r="C146" s="13" t="n">
        <f aca="false">Q98</f>
        <v>922754.105358255</v>
      </c>
      <c r="D146" s="13" t="n">
        <f aca="false">B146-B145</f>
        <v>-21647.4510328184</v>
      </c>
      <c r="E146" s="13" t="n">
        <f aca="false">C146-C145</f>
        <v>-15928.3053065497</v>
      </c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</row>
    <row r="147" customFormat="false" ht="13.2" hidden="false" customHeight="false" outlineLevel="0" collapsed="false">
      <c r="A147" s="17" t="n">
        <v>10</v>
      </c>
      <c r="B147" s="13" t="n">
        <f aca="false">Q51</f>
        <v>844723.37361534</v>
      </c>
      <c r="C147" s="13" t="n">
        <f aca="false">Q99</f>
        <v>906054.614607761</v>
      </c>
      <c r="D147" s="13" t="n">
        <f aca="false">B147-B146</f>
        <v>-23712.996783773</v>
      </c>
      <c r="E147" s="13" t="n">
        <f aca="false">C147-C146</f>
        <v>-16699.4907504939</v>
      </c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</row>
    <row r="148" customFormat="false" ht="13.2" hidden="false" customHeight="false" outlineLevel="0" collapsed="false">
      <c r="A148" s="17" t="n">
        <v>11</v>
      </c>
      <c r="B148" s="13" t="n">
        <f aca="false">Q52</f>
        <v>821071.800939214</v>
      </c>
      <c r="C148" s="13" t="n">
        <f aca="false">Q100</f>
        <v>886978.981723868</v>
      </c>
      <c r="D148" s="13" t="n">
        <f aca="false">B148-B147</f>
        <v>-23651.572676127</v>
      </c>
      <c r="E148" s="13" t="n">
        <f aca="false">C148-C147</f>
        <v>-19075.632883893</v>
      </c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</row>
    <row r="149" customFormat="false" ht="13.2" hidden="false" customHeight="false" outlineLevel="0" collapsed="false">
      <c r="A149" s="17" t="n">
        <v>12</v>
      </c>
      <c r="B149" s="13" t="n">
        <f aca="false">Q53</f>
        <v>795278.291307805</v>
      </c>
      <c r="C149" s="13" t="n">
        <f aca="false">Q101</f>
        <v>865383.364450871</v>
      </c>
      <c r="D149" s="13" t="n">
        <f aca="false">B149-B148</f>
        <v>-25793.5096314083</v>
      </c>
      <c r="E149" s="13" t="n">
        <f aca="false">C149-C148</f>
        <v>-21595.6172729972</v>
      </c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</row>
    <row r="150" customFormat="false" ht="13.2" hidden="false" customHeight="false" outlineLevel="0" collapsed="false">
      <c r="A150" s="17" t="n">
        <v>13</v>
      </c>
      <c r="B150" s="13" t="n">
        <f aca="false">Q54</f>
        <v>767199.696775786</v>
      </c>
      <c r="C150" s="13" t="n">
        <f aca="false">Q102</f>
        <v>841113.547410979</v>
      </c>
      <c r="D150" s="13" t="n">
        <f aca="false">B150-B149</f>
        <v>-28078.5945320197</v>
      </c>
      <c r="E150" s="13" t="n">
        <f aca="false">C150-C149</f>
        <v>-24269.817039892</v>
      </c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</row>
    <row r="151" customFormat="false" ht="13.2" hidden="false" customHeight="false" outlineLevel="0" collapsed="false">
      <c r="A151" s="17" t="n">
        <v>14</v>
      </c>
      <c r="B151" s="13" t="n">
        <f aca="false">Q55</f>
        <v>736723.893815049</v>
      </c>
      <c r="C151" s="13" t="n">
        <f aca="false">Q103</f>
        <v>814005.420999131</v>
      </c>
      <c r="D151" s="13" t="n">
        <f aca="false">B151-B150</f>
        <v>-30475.802960737</v>
      </c>
      <c r="E151" s="13" t="n">
        <f aca="false">C151-C150</f>
        <v>-27108.1264118475</v>
      </c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</row>
    <row r="152" customFormat="false" ht="13.2" hidden="false" customHeight="false" outlineLevel="0" collapsed="false">
      <c r="A152" s="17" t="n">
        <v>15</v>
      </c>
      <c r="B152" s="13" t="n">
        <f aca="false">Q56</f>
        <v>703729.962663087</v>
      </c>
      <c r="C152" s="13" t="n">
        <f aca="false">Q104</f>
        <v>783885.476850526</v>
      </c>
      <c r="D152" s="13" t="n">
        <f aca="false">B152-B151</f>
        <v>-32993.9311519617</v>
      </c>
      <c r="E152" s="13" t="n">
        <f aca="false">C152-C151</f>
        <v>-30119.9441486057</v>
      </c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</row>
    <row r="153" customFormat="false" ht="13.2" hidden="false" customHeight="false" outlineLevel="0" collapsed="false">
      <c r="A153" s="17" t="n">
        <v>16</v>
      </c>
      <c r="B153" s="13" t="n">
        <f aca="false">Q57</f>
        <v>668092.409751416</v>
      </c>
      <c r="C153" s="13" t="n">
        <f aca="false">Q105</f>
        <v>750568.155420215</v>
      </c>
      <c r="D153" s="13" t="n">
        <f aca="false">B153-B152</f>
        <v>-35637.5529116713</v>
      </c>
      <c r="E153" s="13" t="n">
        <f aca="false">C153-C152</f>
        <v>-33317.3214303107</v>
      </c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</row>
    <row r="154" customFormat="false" ht="13.2" hidden="false" customHeight="false" outlineLevel="0" collapsed="false">
      <c r="A154" s="17" t="n">
        <v>17</v>
      </c>
      <c r="B154" s="13" t="n">
        <f aca="false">Q58</f>
        <v>629677.564336161</v>
      </c>
      <c r="C154" s="13" t="n">
        <f aca="false">Q106</f>
        <v>713855.180703585</v>
      </c>
      <c r="D154" s="13" t="n">
        <f aca="false">B154-B153</f>
        <v>-38414.8454152544</v>
      </c>
      <c r="E154" s="13" t="n">
        <f aca="false">C154-C153</f>
        <v>-36712.9747166301</v>
      </c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</row>
    <row r="155" customFormat="false" ht="13.2" hidden="false" customHeight="false" outlineLevel="0" collapsed="false">
      <c r="A155" s="17" t="n">
        <v>18</v>
      </c>
      <c r="B155" s="13" t="n">
        <f aca="false">Q59</f>
        <v>588343.256491393</v>
      </c>
      <c r="C155" s="13" t="n">
        <f aca="false">Q107</f>
        <v>673535.915112926</v>
      </c>
      <c r="D155" s="13" t="n">
        <f aca="false">B155-B154</f>
        <v>-41334.307844768</v>
      </c>
      <c r="E155" s="13" t="n">
        <f aca="false">C155-C154</f>
        <v>-40319.2655906593</v>
      </c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</row>
    <row r="156" customFormat="false" ht="13.2" hidden="false" customHeight="false" outlineLevel="0" collapsed="false">
      <c r="A156" s="17" t="n">
        <v>19</v>
      </c>
      <c r="B156" s="13" t="n">
        <f aca="false">Q60</f>
        <v>543939.631270413</v>
      </c>
      <c r="C156" s="13" t="n">
        <f aca="false">Q108</f>
        <v>629382.449581931</v>
      </c>
      <c r="D156" s="13" t="n">
        <f aca="false">B156-B155</f>
        <v>-44403.6252209799</v>
      </c>
      <c r="E156" s="13" t="n">
        <f aca="false">C156-C155</f>
        <v>-44153.4655309945</v>
      </c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</row>
    <row r="157" customFormat="false" ht="13.2" hidden="false" customHeight="false" outlineLevel="0" collapsed="false">
      <c r="A157" s="17" t="n">
        <v>20</v>
      </c>
      <c r="B157" s="13" t="n">
        <f aca="false">Q61</f>
        <v>496306.568468906</v>
      </c>
      <c r="C157" s="13" t="n">
        <f aca="false">Q109</f>
        <v>581151.854909461</v>
      </c>
      <c r="D157" s="13" t="n">
        <f aca="false">B157-B156</f>
        <v>-47633.062801507</v>
      </c>
      <c r="E157" s="13" t="n">
        <f aca="false">C157-C156</f>
        <v>-48230.5946724702</v>
      </c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</row>
    <row r="158" customFormat="false" ht="13.2" hidden="false" customHeight="false" outlineLevel="0" collapsed="false">
      <c r="A158" s="17" t="n">
        <v>21</v>
      </c>
      <c r="B158" s="13" t="n">
        <f aca="false">Q62</f>
        <v>445326.176308722</v>
      </c>
      <c r="C158" s="13" t="n">
        <f aca="false">Q110</f>
        <v>528582.197058695</v>
      </c>
      <c r="D158" s="13" t="n">
        <f aca="false">B158-B157</f>
        <v>-50980.3921601838</v>
      </c>
      <c r="E158" s="13" t="n">
        <f aca="false">C158-C157</f>
        <v>-52569.6578507655</v>
      </c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</row>
    <row r="159" customFormat="false" ht="13.2" hidden="false" customHeight="false" outlineLevel="0" collapsed="false">
      <c r="A159" s="17" t="n">
        <v>22</v>
      </c>
      <c r="B159" s="13" t="n">
        <f aca="false">Q63</f>
        <v>393850.836969426</v>
      </c>
      <c r="C159" s="13" t="n">
        <f aca="false">Q111</f>
        <v>471427.674277849</v>
      </c>
      <c r="D159" s="13" t="n">
        <f aca="false">B159-B158</f>
        <v>-51475.3393392963</v>
      </c>
      <c r="E159" s="13" t="n">
        <f aca="false">C159-C158</f>
        <v>-57154.5227808458</v>
      </c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</row>
    <row r="160" customFormat="false" ht="13.2" hidden="false" customHeight="false" outlineLevel="0" collapsed="false">
      <c r="A160" s="17" t="n">
        <v>23</v>
      </c>
      <c r="B160" s="13" t="n">
        <f aca="false">Q64</f>
        <v>338829.405580345</v>
      </c>
      <c r="C160" s="13" t="n">
        <f aca="false">Q112</f>
        <v>409186.322786828</v>
      </c>
      <c r="D160" s="13" t="n">
        <f aca="false">B160-B159</f>
        <v>-55021.4313890813</v>
      </c>
      <c r="E160" s="13" t="n">
        <f aca="false">C160-C159</f>
        <v>-62241.3514910216</v>
      </c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</row>
    <row r="161" customFormat="false" ht="13.2" hidden="false" customHeight="false" outlineLevel="0" collapsed="false">
      <c r="A161" s="17" t="n">
        <v>24</v>
      </c>
      <c r="B161" s="13" t="n">
        <f aca="false">Q65</f>
        <v>279868.77341853</v>
      </c>
      <c r="C161" s="13" t="n">
        <f aca="false">Q113</f>
        <v>341043.025798126</v>
      </c>
      <c r="D161" s="13" t="n">
        <f aca="false">B161-B160</f>
        <v>-58960.632161815</v>
      </c>
      <c r="E161" s="13" t="n">
        <f aca="false">C161-C160</f>
        <v>-68143.2969887019</v>
      </c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</row>
    <row r="162" customFormat="false" ht="13.2" hidden="false" customHeight="false" outlineLevel="0" collapsed="false">
      <c r="A162" s="17" t="n">
        <v>25</v>
      </c>
      <c r="B162" s="13" t="n">
        <f aca="false">Q66</f>
        <v>216383.886799563</v>
      </c>
      <c r="C162" s="13" t="n">
        <f aca="false">Q114</f>
        <v>266468.800051946</v>
      </c>
      <c r="D162" s="13" t="n">
        <f aca="false">B162-B161</f>
        <v>-63484.8866189663</v>
      </c>
      <c r="E162" s="13" t="n">
        <f aca="false">C162-C161</f>
        <v>-74574.2257461799</v>
      </c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</row>
    <row r="163" customFormat="false" ht="13.2" hidden="false" customHeight="false" outlineLevel="0" collapsed="false">
      <c r="A163" s="17" t="n">
        <v>26</v>
      </c>
      <c r="B163" s="13" t="n">
        <f aca="false">Q67</f>
        <v>147934.743193758</v>
      </c>
      <c r="C163" s="13" t="n">
        <f aca="false">Q115</f>
        <v>185048.313286499</v>
      </c>
      <c r="D163" s="13" t="n">
        <f aca="false">B163-B162</f>
        <v>-68449.1436058055</v>
      </c>
      <c r="E163" s="13" t="n">
        <f aca="false">C163-C162</f>
        <v>-81420.4867654467</v>
      </c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</row>
    <row r="164" customFormat="false" ht="13.2" hidden="false" customHeight="false" outlineLevel="0" collapsed="false">
      <c r="A164" s="17" t="n">
        <v>27</v>
      </c>
      <c r="B164" s="13" t="n">
        <f aca="false">Q68</f>
        <v>74262.2339476586</v>
      </c>
      <c r="C164" s="13" t="n">
        <f aca="false">Q116</f>
        <v>96342.7357831999</v>
      </c>
      <c r="D164" s="13" t="n">
        <f aca="false">B164-B163</f>
        <v>-73672.5092460994</v>
      </c>
      <c r="E164" s="13" t="n">
        <f aca="false">C164-C163</f>
        <v>-88705.5775032995</v>
      </c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</row>
    <row r="165" customFormat="false" ht="13.2" hidden="false" customHeight="false" outlineLevel="0" collapsed="false">
      <c r="A165" s="17" t="n">
        <v>28</v>
      </c>
      <c r="B165" s="13" t="n">
        <f aca="false">Q69</f>
        <v>-4903.49103779747</v>
      </c>
      <c r="C165" s="13" t="n">
        <f aca="false">Q117</f>
        <v>-111.505507887545</v>
      </c>
      <c r="D165" s="13" t="n">
        <f aca="false">B165-B164</f>
        <v>-79165.7249854561</v>
      </c>
      <c r="E165" s="13" t="n">
        <f aca="false">C165-C164</f>
        <v>-96454.2412910875</v>
      </c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</row>
    <row r="166" customFormat="false" ht="13.2" hidden="false" customHeight="false" outlineLevel="0" collapsed="false">
      <c r="A166" s="17" t="n">
        <v>29</v>
      </c>
      <c r="B166" s="13" t="n">
        <f aca="false">Q70</f>
        <v>-87958.5709294292</v>
      </c>
      <c r="C166" s="13" t="n">
        <f aca="false">Q118</f>
        <v>-102783.221803726</v>
      </c>
      <c r="D166" s="13" t="n">
        <f aca="false">B166-B165</f>
        <v>-83055.0798916317</v>
      </c>
      <c r="E166" s="13" t="n">
        <f aca="false">C166-C165</f>
        <v>-102671.716295839</v>
      </c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</row>
    <row r="167" customFormat="false" ht="13.2" hidden="false" customHeight="false" outlineLevel="0" collapsed="false">
      <c r="A167" s="17" t="n">
        <v>30</v>
      </c>
      <c r="B167" s="13" t="n">
        <f aca="false">Q71</f>
        <v>-173484.600876623</v>
      </c>
      <c r="C167" s="13" t="n">
        <f aca="false">Q119</f>
        <v>-209491.37948647</v>
      </c>
      <c r="D167" s="13" t="n">
        <f aca="false">B167-B166</f>
        <v>-85526.0299471943</v>
      </c>
      <c r="E167" s="13" t="n">
        <f aca="false">C167-C166</f>
        <v>-106708.157682744</v>
      </c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</row>
    <row r="168" customFormat="false" ht="13.2" hidden="false" customHeight="false" outlineLevel="0" collapsed="false">
      <c r="A168" s="17" t="n">
        <v>31</v>
      </c>
      <c r="B168" s="13" t="n">
        <f aca="false">Q72</f>
        <v>-261554.669685531</v>
      </c>
      <c r="C168" s="13" t="n">
        <f aca="false">Q120</f>
        <v>-320390.703047621</v>
      </c>
      <c r="D168" s="13" t="n">
        <f aca="false">B168-B167</f>
        <v>-88070.0688089076</v>
      </c>
      <c r="E168" s="13" t="n">
        <f aca="false">C168-C167</f>
        <v>-110899.32356115</v>
      </c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</row>
    <row r="169" customFormat="false" ht="13.2" hidden="false" customHeight="false" outlineLevel="0" collapsed="false">
      <c r="A169" s="17" t="n">
        <v>32</v>
      </c>
      <c r="B169" s="13" t="n">
        <f aca="false">Q73</f>
        <v>-352244.164504813</v>
      </c>
      <c r="C169" s="13" t="n">
        <f aca="false">Q121</f>
        <v>-435641.987541665</v>
      </c>
      <c r="D169" s="13" t="n">
        <f aca="false">B169-B168</f>
        <v>-90689.4948192822</v>
      </c>
      <c r="E169" s="13" t="n">
        <f aca="false">C169-C168</f>
        <v>-115251.284494044</v>
      </c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</row>
    <row r="170" customFormat="false" ht="13.2" hidden="false" customHeight="false" outlineLevel="0" collapsed="false">
      <c r="A170" s="17" t="n">
        <v>33</v>
      </c>
      <c r="B170" s="13" t="n">
        <f aca="false">Q74</f>
        <v>-445630.849156715</v>
      </c>
      <c r="C170" s="13" t="n">
        <f aca="false">Q122</f>
        <v>-554301.343729838</v>
      </c>
      <c r="D170" s="13" t="n">
        <f aca="false">B170-B169</f>
        <v>-93386.684651902</v>
      </c>
      <c r="E170" s="13" t="n">
        <f aca="false">C170-C169</f>
        <v>-118659.356188173</v>
      </c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</row>
    <row r="171" customFormat="false" ht="13.2" hidden="false" customHeight="false" outlineLevel="0" collapsed="false">
      <c r="A171" s="17" t="n">
        <v>34</v>
      </c>
      <c r="B171" s="13" t="n">
        <f aca="false">Q75</f>
        <v>-541794.945363456</v>
      </c>
      <c r="C171" s="13" t="n">
        <f aca="false">Q123</f>
        <v>-677647.898437188</v>
      </c>
      <c r="D171" s="13" t="n">
        <f aca="false">B171-B170</f>
        <v>-96164.0962067408</v>
      </c>
      <c r="E171" s="13" t="n">
        <f aca="false">C171-C170</f>
        <v>-123346.55470735</v>
      </c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</row>
    <row r="172" customFormat="false" ht="13.2" hidden="false" customHeight="false" outlineLevel="0" collapsed="false">
      <c r="A172" s="17" t="n">
        <v>35</v>
      </c>
      <c r="B172" s="13" t="n">
        <f aca="false">Q76</f>
        <v>-640819.216983484</v>
      </c>
      <c r="C172" s="13" t="n">
        <f aca="false">Q124</f>
        <v>-805862.142787073</v>
      </c>
      <c r="D172" s="13" t="n">
        <f aca="false">B172-B171</f>
        <v>-99024.2716200277</v>
      </c>
      <c r="E172" s="13" t="n">
        <f aca="false">C172-C171</f>
        <v>-128214.244349885</v>
      </c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</row>
    <row r="173" customFormat="false" ht="13.2" hidden="false" customHeight="false" outlineLevel="0" collapsed="false">
      <c r="A173" s="17" t="n">
        <v>36</v>
      </c>
      <c r="B173" s="13" t="n">
        <f aca="false">Q77</f>
        <v>-742789.057376905</v>
      </c>
      <c r="C173" s="13" t="n">
        <f aca="false">Q125</f>
        <v>-939131.681957791</v>
      </c>
      <c r="D173" s="13" t="n">
        <f aca="false">B173-B172</f>
        <v>-101969.840393421</v>
      </c>
      <c r="E173" s="13" t="n">
        <f aca="false">C173-C172</f>
        <v>-133269.539170717</v>
      </c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</row>
    <row r="174" customFormat="false" ht="13.2" hidden="false" customHeight="false" outlineLevel="0" collapsed="false">
      <c r="A174" s="17" t="n">
        <v>37</v>
      </c>
      <c r="B174" s="13" t="n">
        <f aca="false">Q78</f>
        <v>-847792.580024366</v>
      </c>
      <c r="C174" s="13" t="n">
        <f aca="false">Q126</f>
        <v>-1077651.52389232</v>
      </c>
      <c r="D174" s="13" t="n">
        <f aca="false">B174-B173</f>
        <v>-105003.522647461</v>
      </c>
      <c r="E174" s="13" t="n">
        <f aca="false">C174-C173</f>
        <v>-138519.841934525</v>
      </c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</row>
    <row r="175" customFormat="false" ht="13.2" hidden="false" customHeight="false" outlineLevel="0" collapsed="false">
      <c r="A175" s="17" t="n">
        <v>38</v>
      </c>
      <c r="B175" s="13" t="n">
        <f aca="false">Q79</f>
        <v>-955920.712528843</v>
      </c>
      <c r="C175" s="13" t="n">
        <f aca="false">Q127</f>
        <v>-1221624.38009814</v>
      </c>
      <c r="D175" s="13" t="n">
        <f aca="false">B175-B174</f>
        <v>-108128.132504477</v>
      </c>
      <c r="E175" s="13" t="n">
        <f aca="false">C175-C174</f>
        <v>-143972.856205828</v>
      </c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</row>
    <row r="176" customFormat="false" ht="13.2" hidden="false" customHeight="false" outlineLevel="0" collapsed="false">
      <c r="A176" s="17" t="n">
        <v>39</v>
      </c>
      <c r="B176" s="13" t="n">
        <f aca="false">Q80</f>
        <v>-1067267.29413519</v>
      </c>
      <c r="C176" s="13" t="n">
        <f aca="false">Q128</f>
        <v>-1371260.97905965</v>
      </c>
      <c r="D176" s="13" t="n">
        <f aca="false">B176-B175</f>
        <v>-111346.581606352</v>
      </c>
      <c r="E176" s="13" t="n">
        <f aca="false">C176-C175</f>
        <v>-149636.598961507</v>
      </c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</row>
    <row r="177" customFormat="false" ht="13.2" hidden="false" customHeight="false" outlineLevel="0" collapsed="false">
      <c r="A177" s="17" t="n">
        <v>40</v>
      </c>
      <c r="B177" s="13" t="n">
        <f aca="false">Q81</f>
        <v>-1181929.17690798</v>
      </c>
      <c r="C177" s="13" t="n">
        <f aca="false">Q129</f>
        <v>-1526780.39280863</v>
      </c>
      <c r="D177" s="13" t="n">
        <f aca="false">B177-B176</f>
        <v>-114661.882772781</v>
      </c>
      <c r="E177" s="13" t="n">
        <f aca="false">C177-C176</f>
        <v>-155519.413748984</v>
      </c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</row>
    <row r="178" customFormat="false" ht="13.2" hidden="false" customHeight="false" outlineLevel="0" collapsed="false">
      <c r="A178" s="17" t="n">
        <v>41</v>
      </c>
      <c r="B178" s="13" t="n">
        <f aca="false">Q82</f>
        <v>-1300006.33071388</v>
      </c>
      <c r="C178" s="13" t="n">
        <f aca="false">Q130</f>
        <v>-1688410.377223</v>
      </c>
      <c r="D178" s="13" t="n">
        <f aca="false">B178-B177</f>
        <v>-118077.153805901</v>
      </c>
      <c r="E178" s="13" t="n">
        <f aca="false">C178-C177</f>
        <v>-161629.984414368</v>
      </c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</row>
    <row r="179" customFormat="false" ht="13.2" hidden="false" customHeight="false" outlineLevel="0" collapsed="false">
      <c r="A179" s="17" t="n">
        <v>42</v>
      </c>
      <c r="B179" s="13" t="n">
        <f aca="false">Q83</f>
        <v>-1421601.95216129</v>
      </c>
      <c r="C179" s="13" t="n">
        <f aca="false">Q131</f>
        <v>-1856387.726649</v>
      </c>
      <c r="D179" s="13" t="n">
        <f aca="false">B179-B178</f>
        <v>-121595.621447417</v>
      </c>
      <c r="E179" s="13" t="n">
        <f aca="false">C179-C178</f>
        <v>-167977.349425999</v>
      </c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</row>
    <row r="180" customFormat="false" ht="13.2" hidden="false" customHeight="false" outlineLevel="0" collapsed="false">
      <c r="A180" s="17" t="n">
        <v>43</v>
      </c>
      <c r="B180" s="13" t="n">
        <f aca="false">Q84</f>
        <v>-1546822.57765593</v>
      </c>
      <c r="C180" s="13" t="n">
        <f aca="false">Q132</f>
        <v>-2030958.64346896</v>
      </c>
      <c r="D180" s="13" t="n">
        <f aca="false">B180-B179</f>
        <v>-125220.625494632</v>
      </c>
      <c r="E180" s="13" t="n">
        <f aca="false">C180-C179</f>
        <v>-174570.916819963</v>
      </c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</row>
    <row r="181" customFormat="false" ht="13.2" hidden="false" customHeight="false" outlineLevel="0" collapsed="false">
      <c r="A181" s="17" t="n">
        <v>44</v>
      </c>
      <c r="B181" s="13" t="n">
        <f aca="false">Q85</f>
        <v>-1675778.20073796</v>
      </c>
      <c r="C181" s="13" t="n">
        <f aca="false">Q133</f>
        <v>-2212379.12326435</v>
      </c>
      <c r="D181" s="13" t="n">
        <f aca="false">B181-B180</f>
        <v>-128955.623082038</v>
      </c>
      <c r="E181" s="13" t="n">
        <f aca="false">C181-C180</f>
        <v>-181420.479795383</v>
      </c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</row>
    <row r="182" customFormat="false" ht="13.2" hidden="false" customHeight="false" outlineLevel="0" collapsed="false">
      <c r="A182" s="17" t="n">
        <v>45</v>
      </c>
      <c r="B182" s="13" t="n">
        <f aca="false">Q86</f>
        <v>-1808582.3938734</v>
      </c>
      <c r="C182" s="13" t="n">
        <f aca="false">Q134</f>
        <v>-2400915.35625291</v>
      </c>
      <c r="D182" s="13" t="n">
        <f aca="false">B182-B181</f>
        <v>-132804.193135438</v>
      </c>
      <c r="E182" s="13" t="n">
        <f aca="false">C182-C181</f>
        <v>-188536.232988565</v>
      </c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</row>
    <row r="188" customFormat="false" ht="12.8" hidden="false" customHeight="false" outlineLevel="0" collapsed="false">
      <c r="B188" s="1"/>
    </row>
    <row r="190" customFormat="false" ht="12.8" hidden="false" customHeight="false" outlineLevel="0" collapsed="false">
      <c r="B190" s="2" t="s">
        <v>37</v>
      </c>
      <c r="C190" s="24" t="s">
        <v>38</v>
      </c>
      <c r="D190" s="24" t="s">
        <v>39</v>
      </c>
      <c r="E190" s="24" t="s">
        <v>40</v>
      </c>
      <c r="F190" s="24" t="s">
        <v>41</v>
      </c>
    </row>
    <row r="191" customFormat="false" ht="12.8" hidden="false" customHeight="false" outlineLevel="0" collapsed="false">
      <c r="B191" s="2" t="s">
        <v>42</v>
      </c>
      <c r="C191" s="25" t="n">
        <v>9744</v>
      </c>
      <c r="D191" s="26"/>
      <c r="E191" s="26"/>
    </row>
    <row r="192" customFormat="false" ht="12.8" hidden="false" customHeight="false" outlineLevel="0" collapsed="false">
      <c r="B192" s="2" t="s">
        <v>43</v>
      </c>
      <c r="C192" s="25" t="n">
        <v>14753</v>
      </c>
      <c r="D192" s="26" t="n">
        <v>995.21</v>
      </c>
      <c r="E192" s="26" t="n">
        <v>1400</v>
      </c>
    </row>
    <row r="193" customFormat="false" ht="12.8" hidden="false" customHeight="false" outlineLevel="0" collapsed="false">
      <c r="B193" s="2" t="s">
        <v>44</v>
      </c>
      <c r="C193" s="25" t="n">
        <v>57918</v>
      </c>
      <c r="D193" s="26" t="n">
        <v>208.85</v>
      </c>
      <c r="E193" s="26" t="n">
        <v>2397</v>
      </c>
      <c r="F193" s="26" t="n">
        <v>950.96</v>
      </c>
    </row>
    <row r="194" customFormat="false" ht="12.8" hidden="false" customHeight="false" outlineLevel="0" collapsed="false">
      <c r="B194" s="2" t="s">
        <v>45</v>
      </c>
      <c r="C194" s="25" t="n">
        <v>274612</v>
      </c>
      <c r="D194" s="26"/>
      <c r="E194" s="26" t="n">
        <v>9136.63</v>
      </c>
    </row>
    <row r="195" customFormat="false" ht="12.8" hidden="false" customHeight="false" outlineLevel="0" collapsed="false">
      <c r="B195" s="2" t="s">
        <v>46</v>
      </c>
      <c r="C195" s="25"/>
      <c r="D195" s="26"/>
      <c r="E195" s="26" t="n">
        <v>17374.99</v>
      </c>
    </row>
    <row r="197" customFormat="false" ht="12.8" hidden="false" customHeight="false" outlineLevel="0" collapsed="false"/>
  </sheetData>
  <mergeCells count="2">
    <mergeCell ref="B137:C137"/>
    <mergeCell ref="D137:E137"/>
  </mergeCells>
  <printOptions headings="false" gridLines="false" gridLinesSet="true" horizontalCentered="false" verticalCentered="false"/>
  <pageMargins left="0.747916666666667" right="0.747916666666667" top="0.590277777777778" bottom="0.590277777777778" header="0.511811023622047" footer="0.511811023622047"/>
  <pageSetup paperSize="9" scale="100" fitToWidth="1" fitToHeight="8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X19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43359375" defaultRowHeight="13.2" zeroHeight="false" outlineLevelRow="0" outlineLevelCol="0"/>
  <cols>
    <col collapsed="false" customWidth="true" hidden="false" outlineLevel="0" max="1" min="1" style="1" width="32.53"/>
    <col collapsed="false" customWidth="true" hidden="false" outlineLevel="0" max="2" min="2" style="2" width="12.69"/>
    <col collapsed="false" customWidth="true" hidden="false" outlineLevel="0" max="3" min="3" style="1" width="12.69"/>
    <col collapsed="false" customWidth="true" hidden="false" outlineLevel="0" max="18" min="18" style="1" width="12.42"/>
  </cols>
  <sheetData>
    <row r="1" customFormat="false" ht="13.2" hidden="false" customHeight="false" outlineLevel="0" collapsed="false">
      <c r="B1" s="3" t="s">
        <v>0</v>
      </c>
      <c r="C1" s="3" t="s">
        <v>1</v>
      </c>
    </row>
    <row r="2" customFormat="false" ht="14.65" hidden="false" customHeight="false" outlineLevel="0" collapsed="false">
      <c r="A2" s="1" t="s">
        <v>2</v>
      </c>
      <c r="B2" s="4" t="n">
        <v>999999</v>
      </c>
      <c r="C2" s="4" t="n">
        <v>999999</v>
      </c>
    </row>
    <row r="3" customFormat="false" ht="14.65" hidden="false" customHeight="false" outlineLevel="0" collapsed="false">
      <c r="A3" s="1" t="s">
        <v>3</v>
      </c>
      <c r="B3" s="5" t="n">
        <v>0.0555</v>
      </c>
      <c r="C3" s="5" t="n">
        <v>0.0444</v>
      </c>
    </row>
    <row r="4" customFormat="false" ht="4.5" hidden="false" customHeight="true" outlineLevel="0" collapsed="false">
      <c r="B4" s="6"/>
      <c r="C4" s="6"/>
    </row>
    <row r="5" customFormat="false" ht="14.65" hidden="false" customHeight="false" outlineLevel="0" collapsed="false">
      <c r="A5" s="1" t="s">
        <v>4</v>
      </c>
      <c r="B5" s="4" t="n">
        <v>3333</v>
      </c>
      <c r="C5" s="4" t="n">
        <v>2222</v>
      </c>
    </row>
    <row r="6" customFormat="false" ht="14.65" hidden="false" customHeight="false" outlineLevel="0" collapsed="false">
      <c r="A6" s="1" t="s">
        <v>5</v>
      </c>
      <c r="B6" s="7" t="n">
        <v>11</v>
      </c>
      <c r="C6" s="7" t="n">
        <v>1</v>
      </c>
    </row>
    <row r="7" customFormat="false" ht="14.65" hidden="false" customHeight="false" outlineLevel="0" collapsed="false">
      <c r="A7" s="1" t="s">
        <v>6</v>
      </c>
      <c r="B7" s="5" t="n">
        <v>0.01</v>
      </c>
      <c r="C7" s="5" t="n">
        <v>0.005</v>
      </c>
    </row>
    <row r="8" customFormat="false" ht="14.65" hidden="false" customHeight="false" outlineLevel="0" collapsed="false">
      <c r="A8" s="1" t="s">
        <v>7</v>
      </c>
      <c r="B8" s="5" t="n">
        <v>1</v>
      </c>
      <c r="C8" s="5" t="n">
        <v>1</v>
      </c>
    </row>
    <row r="9" customFormat="false" ht="4.5" hidden="false" customHeight="true" outlineLevel="0" collapsed="false">
      <c r="B9" s="6"/>
      <c r="C9" s="6"/>
    </row>
    <row r="10" customFormat="false" ht="14.65" hidden="false" customHeight="false" outlineLevel="0" collapsed="false">
      <c r="A10" s="1" t="s">
        <v>8</v>
      </c>
      <c r="B10" s="4" t="n">
        <v>4444</v>
      </c>
      <c r="C10" s="4" t="n">
        <v>1111</v>
      </c>
    </row>
    <row r="11" customFormat="false" ht="14.65" hidden="false" customHeight="false" outlineLevel="0" collapsed="false">
      <c r="A11" s="1" t="s">
        <v>5</v>
      </c>
      <c r="B11" s="7" t="n">
        <v>22</v>
      </c>
      <c r="C11" s="7" t="n">
        <v>33</v>
      </c>
    </row>
    <row r="12" customFormat="false" ht="14.65" hidden="false" customHeight="false" outlineLevel="0" collapsed="false">
      <c r="A12" s="1" t="s">
        <v>6</v>
      </c>
      <c r="B12" s="5" t="n">
        <v>0.01</v>
      </c>
      <c r="C12" s="5" t="n">
        <v>0.005</v>
      </c>
    </row>
    <row r="13" customFormat="false" ht="14.65" hidden="false" customHeight="false" outlineLevel="0" collapsed="false">
      <c r="A13" s="1" t="s">
        <v>7</v>
      </c>
      <c r="B13" s="5" t="n">
        <v>1</v>
      </c>
      <c r="C13" s="5" t="n">
        <v>1</v>
      </c>
    </row>
    <row r="14" customFormat="false" ht="4.5" hidden="false" customHeight="true" outlineLevel="0" collapsed="false">
      <c r="B14" s="6"/>
      <c r="C14" s="6"/>
    </row>
    <row r="15" customFormat="false" ht="14.65" hidden="false" customHeight="false" outlineLevel="0" collapsed="false">
      <c r="A15" s="1" t="s">
        <v>9</v>
      </c>
      <c r="B15" s="8" t="n">
        <v>1111</v>
      </c>
      <c r="C15" s="8" t="n">
        <v>777</v>
      </c>
    </row>
    <row r="16" customFormat="false" ht="14.65" hidden="false" customHeight="false" outlineLevel="0" collapsed="false">
      <c r="A16" s="1" t="s">
        <v>5</v>
      </c>
      <c r="B16" s="7" t="n">
        <v>22</v>
      </c>
      <c r="C16" s="7" t="n">
        <v>5</v>
      </c>
    </row>
    <row r="17" customFormat="false" ht="14.65" hidden="false" customHeight="false" outlineLevel="0" collapsed="false">
      <c r="A17" s="9" t="s">
        <v>6</v>
      </c>
      <c r="B17" s="5" t="n">
        <v>0</v>
      </c>
      <c r="C17" s="5" t="n">
        <v>0</v>
      </c>
    </row>
    <row r="18" customFormat="false" ht="14.65" hidden="false" customHeight="false" outlineLevel="0" collapsed="false">
      <c r="A18" s="9" t="s">
        <v>7</v>
      </c>
      <c r="B18" s="5" t="n">
        <v>1</v>
      </c>
      <c r="C18" s="5" t="n">
        <v>0.91</v>
      </c>
    </row>
    <row r="19" customFormat="false" ht="4.5" hidden="false" customHeight="true" outlineLevel="0" collapsed="false">
      <c r="B19" s="6"/>
      <c r="C19" s="6"/>
    </row>
    <row r="20" customFormat="false" ht="14.65" hidden="false" customHeight="false" outlineLevel="0" collapsed="false">
      <c r="A20" s="1" t="s">
        <v>10</v>
      </c>
      <c r="B20" s="8" t="n">
        <v>999</v>
      </c>
      <c r="C20" s="8" t="n">
        <v>2222</v>
      </c>
    </row>
    <row r="21" customFormat="false" ht="14.65" hidden="false" customHeight="false" outlineLevel="0" collapsed="false">
      <c r="A21" s="1" t="s">
        <v>5</v>
      </c>
      <c r="B21" s="7" t="n">
        <v>11</v>
      </c>
      <c r="C21" s="7" t="n">
        <v>10</v>
      </c>
    </row>
    <row r="22" customFormat="false" ht="14.65" hidden="false" customHeight="false" outlineLevel="0" collapsed="false">
      <c r="A22" s="9" t="s">
        <v>6</v>
      </c>
      <c r="B22" s="5" t="n">
        <v>0</v>
      </c>
      <c r="C22" s="5" t="n">
        <v>0</v>
      </c>
    </row>
    <row r="23" customFormat="false" ht="14.65" hidden="false" customHeight="false" outlineLevel="0" collapsed="false">
      <c r="A23" s="9" t="s">
        <v>7</v>
      </c>
      <c r="B23" s="5" t="n">
        <v>1</v>
      </c>
      <c r="C23" s="5" t="n">
        <v>0.91</v>
      </c>
    </row>
    <row r="24" customFormat="false" ht="4.5" hidden="false" customHeight="true" outlineLevel="0" collapsed="false">
      <c r="B24" s="6"/>
      <c r="C24" s="6"/>
    </row>
    <row r="25" customFormat="false" ht="14.65" hidden="false" customHeight="false" outlineLevel="0" collapsed="false">
      <c r="A25" s="1" t="s">
        <v>11</v>
      </c>
      <c r="B25" s="4" t="n">
        <v>3333</v>
      </c>
      <c r="C25" s="4" t="n">
        <v>4444</v>
      </c>
    </row>
    <row r="26" customFormat="false" ht="14.65" hidden="false" customHeight="false" outlineLevel="0" collapsed="false">
      <c r="A26" s="1" t="s">
        <v>6</v>
      </c>
      <c r="B26" s="5" t="n">
        <v>0.045</v>
      </c>
      <c r="C26" s="5" t="n">
        <v>0.05</v>
      </c>
    </row>
    <row r="27" customFormat="false" ht="4.5" hidden="false" customHeight="true" outlineLevel="0" collapsed="false">
      <c r="B27" s="6"/>
      <c r="C27" s="6"/>
    </row>
    <row r="28" customFormat="false" ht="14.65" hidden="false" customHeight="false" outlineLevel="0" collapsed="false">
      <c r="A28" s="1" t="s">
        <v>12</v>
      </c>
      <c r="B28" s="5" t="n">
        <f aca="false">14.6%+1.2%+3.05%</f>
        <v>0.1885</v>
      </c>
      <c r="C28" s="5" t="n">
        <v>0</v>
      </c>
      <c r="D28" s="6"/>
      <c r="E28" s="6"/>
      <c r="F28" s="6"/>
      <c r="G28" s="6"/>
    </row>
    <row r="29" customFormat="false" ht="14.65" hidden="false" customHeight="false" outlineLevel="0" collapsed="false">
      <c r="A29" s="1" t="s">
        <v>6</v>
      </c>
      <c r="B29" s="5" t="n">
        <v>0.01</v>
      </c>
      <c r="C29" s="5" t="n">
        <v>0</v>
      </c>
    </row>
    <row r="30" customFormat="false" ht="14.65" hidden="false" customHeight="false" outlineLevel="0" collapsed="false">
      <c r="A30" s="1" t="s">
        <v>13</v>
      </c>
      <c r="B30" s="4" t="n">
        <v>4837.5</v>
      </c>
      <c r="C30" s="4" t="n">
        <v>4837.5</v>
      </c>
    </row>
    <row r="31" customFormat="false" ht="14.65" hidden="false" customHeight="false" outlineLevel="0" collapsed="false">
      <c r="A31" s="1" t="s">
        <v>6</v>
      </c>
      <c r="B31" s="5" t="n">
        <v>0.01</v>
      </c>
      <c r="C31" s="5" t="n">
        <v>0.01</v>
      </c>
    </row>
    <row r="32" customFormat="false" ht="4.5" hidden="false" customHeight="true" outlineLevel="0" collapsed="false">
      <c r="B32" s="6"/>
      <c r="C32" s="6"/>
    </row>
    <row r="33" customFormat="false" ht="14.65" hidden="false" customHeight="false" outlineLevel="0" collapsed="false">
      <c r="A33" s="9" t="s">
        <v>14</v>
      </c>
      <c r="B33" s="5" t="n">
        <v>0.09</v>
      </c>
      <c r="C33" s="5" t="n">
        <v>0</v>
      </c>
    </row>
    <row r="34" customFormat="false" ht="14.65" hidden="false" customHeight="false" outlineLevel="0" collapsed="false">
      <c r="A34" s="9" t="s">
        <v>15</v>
      </c>
      <c r="B34" s="7" t="n">
        <v>1</v>
      </c>
      <c r="C34" s="7" t="n">
        <v>1</v>
      </c>
    </row>
    <row r="35" customFormat="false" ht="14.65" hidden="false" customHeight="false" outlineLevel="0" collapsed="false">
      <c r="B35" s="6"/>
      <c r="C35" s="6"/>
    </row>
    <row r="36" customFormat="false" ht="14.65" hidden="false" customHeight="false" outlineLevel="0" collapsed="false">
      <c r="A36" s="10" t="s">
        <v>16</v>
      </c>
      <c r="B36" s="11" t="n">
        <v>3333</v>
      </c>
      <c r="C36" s="11" t="n">
        <v>2888</v>
      </c>
      <c r="D36" s="12" t="n">
        <f aca="false">(B36+C36)/2</f>
        <v>3110.5</v>
      </c>
      <c r="E36" s="12"/>
      <c r="F36" s="12"/>
      <c r="G36" s="12"/>
    </row>
    <row r="37" customFormat="false" ht="14.65" hidden="false" customHeight="false" outlineLevel="0" collapsed="false">
      <c r="A37" s="1" t="s">
        <v>17</v>
      </c>
      <c r="B37" s="5" t="n">
        <v>0.025</v>
      </c>
      <c r="C37" s="5" t="n">
        <v>0.035</v>
      </c>
    </row>
    <row r="38" customFormat="false" ht="13.2" hidden="false" customHeight="false" outlineLevel="0" collapsed="false">
      <c r="B38" s="6"/>
      <c r="C38" s="6"/>
    </row>
    <row r="39" customFormat="false" ht="13.2" hidden="false" customHeight="false" outlineLevel="0" collapsed="false">
      <c r="B39" s="6"/>
      <c r="C39" s="6"/>
      <c r="D39" s="13"/>
      <c r="E39" s="14"/>
    </row>
    <row r="40" customFormat="false" ht="13.2" hidden="false" customHeight="false" outlineLevel="0" collapsed="false">
      <c r="A40" s="2"/>
      <c r="B40" s="22"/>
      <c r="C40" s="22"/>
      <c r="D40" s="22"/>
      <c r="E40" s="22"/>
      <c r="F40" s="22"/>
      <c r="G40" s="22"/>
    </row>
    <row r="41" customFormat="false" ht="13.2" hidden="false" customHeight="false" outlineLevel="0" collapsed="false">
      <c r="A41" s="10" t="s">
        <v>18</v>
      </c>
      <c r="B41" s="16" t="s">
        <v>19</v>
      </c>
      <c r="C41" s="16" t="s">
        <v>20</v>
      </c>
      <c r="D41" s="16" t="s">
        <v>21</v>
      </c>
      <c r="E41" s="16" t="s">
        <v>22</v>
      </c>
      <c r="F41" s="16" t="s">
        <v>23</v>
      </c>
      <c r="G41" s="16" t="s">
        <v>24</v>
      </c>
      <c r="H41" s="16" t="s">
        <v>25</v>
      </c>
      <c r="I41" s="16" t="s">
        <v>26</v>
      </c>
      <c r="J41" s="16" t="s">
        <v>27</v>
      </c>
      <c r="K41" s="16" t="s">
        <v>28</v>
      </c>
      <c r="L41" s="16" t="s">
        <v>29</v>
      </c>
      <c r="M41" s="16" t="s">
        <v>30</v>
      </c>
      <c r="N41" s="16" t="s">
        <v>31</v>
      </c>
      <c r="O41" s="16" t="s">
        <v>32</v>
      </c>
      <c r="P41" s="16" t="s">
        <v>33</v>
      </c>
      <c r="Q41" s="16" t="s">
        <v>34</v>
      </c>
      <c r="R41" s="16"/>
      <c r="S41" s="16"/>
    </row>
    <row r="42" customFormat="false" ht="12.8" hidden="false" customHeight="false" outlineLevel="0" collapsed="false">
      <c r="A42" s="17" t="n">
        <v>1</v>
      </c>
      <c r="B42" s="13" t="n">
        <f aca="false">$B$2</f>
        <v>999999</v>
      </c>
      <c r="C42" s="13" t="n">
        <f aca="false">IF((B42-(P42/2))*$B$3&gt;0,(B42-(P42/2))*$B$3,0)</f>
        <v>54390.0555</v>
      </c>
      <c r="D42" s="13" t="n">
        <f aca="false">IF($A42&gt;=B6,B5,0)</f>
        <v>0</v>
      </c>
      <c r="E42" s="13" t="n">
        <f aca="false">IF($A42&gt;=B11,B10,0)</f>
        <v>0</v>
      </c>
      <c r="F42" s="13" t="n">
        <f aca="false">IF($A42&gt;=B16,B15,0)</f>
        <v>0</v>
      </c>
      <c r="G42" s="13" t="n">
        <f aca="false">IF($A42&gt;=B21,B20,0)</f>
        <v>0</v>
      </c>
      <c r="H42" s="13" t="n">
        <f aca="false">$B$25</f>
        <v>3333</v>
      </c>
      <c r="I42" s="13" t="n">
        <f aca="false">MIN(((C42+D42+E42+F42+G42)*$B$28),($B$30*$B$28)*12*$B$34)</f>
        <v>10252.52546175</v>
      </c>
      <c r="J42" s="18" t="n">
        <f aca="false">MAX((MAX((C42-(801*$B$34)),0))+(D42*$B$8)+(E42*$B$13)+(F42*$B$18)+(G42*$B$23)-H42-I42,0)</f>
        <v>40003.53003825</v>
      </c>
      <c r="K42" s="23" t="n">
        <f aca="false">IF($B$34=1,MAX(ROUNDDOWN(IF($J42&lt;=$C$192,(((($J42-$C$191)/10000)*$D$192)+$E$192)*(($J42-$C$191)/10000),IF($J42&lt;=$C$193,(((($J42-$C$192)/10000)*$D$193)+$E$193)*(($J42-$C$192)/10000)+$F$193,IF($J42&lt;=$C$194,$J42*0.42-$E$194,$J42*0.45-$E$195))),0),0),0)</f>
        <v>8178</v>
      </c>
      <c r="L42" s="23" t="n">
        <f aca="false">IF($B$34=2,MAX(ROUNDDOWN(IF(($J42/2)&lt;=$C$192,((((($J42/2)-$C$191)/10000)*$D$192)+$E$192)*((($J42/2)-$C$191)/10000),IF(($J42/2)&lt;=$C$193,((((($J42/2)-$C$192)/10000)*$D$193)+$E$193)*((($J42/2)-$C$192)/10000)+$F$193,IF(($J42/2)&lt;=$C$194,($J42/2)*0.42-$E$194,($J42/2)*0.45-$E$195))),0),0),0)*$B$34</f>
        <v>0</v>
      </c>
      <c r="M42" s="13" t="n">
        <f aca="false">K42+L42</f>
        <v>8178</v>
      </c>
      <c r="N42" s="13" t="n">
        <f aca="false">IF($B$34=2,IF(M42&gt;1944,M42*0.055,0),IF(M42&gt;972,M42*0.055,0))</f>
        <v>449.79</v>
      </c>
      <c r="O42" s="13" t="n">
        <f aca="false">M42*$B$33</f>
        <v>736.02</v>
      </c>
      <c r="P42" s="13" t="n">
        <f aca="false">B36*12</f>
        <v>39996</v>
      </c>
      <c r="Q42" s="13" t="n">
        <f aca="false">B42+C42+D42+E42+F42+G42-H42-I42-M42-N42-O42-P42</f>
        <v>991443.72003825</v>
      </c>
      <c r="R42" s="16"/>
      <c r="S42" s="16"/>
      <c r="T42" s="13"/>
      <c r="U42" s="13"/>
      <c r="V42" s="13"/>
      <c r="W42" s="13"/>
    </row>
    <row r="43" customFormat="false" ht="12.8" hidden="false" customHeight="false" outlineLevel="0" collapsed="false">
      <c r="A43" s="17" t="n">
        <v>2</v>
      </c>
      <c r="B43" s="13" t="n">
        <f aca="false">Q42</f>
        <v>991443.72003825</v>
      </c>
      <c r="C43" s="13" t="n">
        <f aca="false">IF((B43-(P43/2))*$B$3&gt;0,(B43-(P43/2))*$B$3,0)</f>
        <v>53887.4902371229</v>
      </c>
      <c r="D43" s="13" t="n">
        <f aca="false">IF(D42&gt;0,D42*(1+$B$7),IF(A43=$B$6,$B$5,0))</f>
        <v>0</v>
      </c>
      <c r="E43" s="13" t="n">
        <f aca="false">IF(E42&gt;0,E42*(1+$B$12),IF(A43=$B$11,$B$10,0))</f>
        <v>0</v>
      </c>
      <c r="F43" s="13" t="n">
        <f aca="false">IF(F42&gt;0,F42*(1+$B$17),IF(A43=$B$16,$B$15,0))</f>
        <v>0</v>
      </c>
      <c r="G43" s="13" t="n">
        <f aca="false">IF(G42&gt;0,G42*(1+$B$22),IF(A43=$B$21,$B$20,0))</f>
        <v>0</v>
      </c>
      <c r="H43" s="13" t="n">
        <f aca="false">H42*(1+$B$26)</f>
        <v>3482.985</v>
      </c>
      <c r="I43" s="13" t="n">
        <f aca="false">MIN(((C43+D43+E43+F43+G43)*$B$28*POWER((1+$B$29),A42)),($B$30*$B$28)*12*$B$34*POWER((1+$B$31),A42))</f>
        <v>10259.3698287946</v>
      </c>
      <c r="J43" s="18" t="n">
        <f aca="false">MAX((MAX((C43-(801*$B$34)),0))+(D43*$B$8)+(E43*$B$13)+(F43*$B$18)+(G43*$B$23)-H43-I43-O42,0)</f>
        <v>38608.1154083282</v>
      </c>
      <c r="K43" s="23" t="n">
        <f aca="false">IF($B$34=1,MAX(ROUNDDOWN(IF($J43&lt;=$C$192,(((($J43-$C$191)/10000)*$D$192)+$E$192)*(($J43-$C$191)/10000),IF($J43&lt;=$C$193,(((($J43-$C$192)/10000)*$D$193)+$E$193)*(($J43-$C$192)/10000)+$F$193,IF($J43&lt;=$C$194,$J43*0.42-$E$194,$J43*0.45-$E$195))),0),0),0)</f>
        <v>7703</v>
      </c>
      <c r="L43" s="23" t="n">
        <f aca="false">IF($B$34=2,MAX(ROUNDDOWN(IF(($J43/2)&lt;=$C$192,((((($J43/2)-$C$191)/10000)*$D$192)+$E$192)*((($J43/2)-$C$191)/10000),IF(($J43/2)&lt;=$C$193,((((($J43/2)-$C$192)/10000)*$D$193)+$E$193)*((($J43/2)-$C$192)/10000)+$F$193,IF(($J43/2)&lt;=$C$194,($J43/2)*0.42-$E$194,($J43/2)*0.45-$E$195))),0),0),0)*$B$34</f>
        <v>0</v>
      </c>
      <c r="M43" s="13" t="n">
        <f aca="false">K43+L43</f>
        <v>7703</v>
      </c>
      <c r="N43" s="13" t="n">
        <f aca="false">IF($B$34=2,IF(M43&gt;1944,M43*0.055,0),IF(M43&gt;972,M43*0.055,0))</f>
        <v>423.665</v>
      </c>
      <c r="O43" s="13" t="n">
        <f aca="false">M43*$B$33</f>
        <v>693.27</v>
      </c>
      <c r="P43" s="13" t="n">
        <f aca="false">P42*(1+$B$37)</f>
        <v>40995.9</v>
      </c>
      <c r="Q43" s="13" t="n">
        <f aca="false">B43+C43+D43+E43+F43+G43-H43-I43-M43-N43-O43-P43</f>
        <v>981773.020446578</v>
      </c>
      <c r="R43" s="16"/>
      <c r="S43" s="16"/>
      <c r="T43" s="13"/>
      <c r="U43" s="13"/>
      <c r="V43" s="13"/>
      <c r="W43" s="13"/>
    </row>
    <row r="44" customFormat="false" ht="12.8" hidden="false" customHeight="false" outlineLevel="0" collapsed="false">
      <c r="A44" s="17" t="n">
        <v>3</v>
      </c>
      <c r="B44" s="13" t="n">
        <f aca="false">Q43</f>
        <v>981773.020446578</v>
      </c>
      <c r="C44" s="13" t="n">
        <f aca="false">IF((B44-(P44/2))*$B$3&gt;0,(B44-(P44/2))*$B$3,0)</f>
        <v>53322.3255041601</v>
      </c>
      <c r="D44" s="13" t="n">
        <f aca="false">IF(D43&gt;0,D43*(1+$B$7),IF(A44=$B$6,$B$5,0))</f>
        <v>0</v>
      </c>
      <c r="E44" s="13" t="n">
        <f aca="false">IF(E43&gt;0,E43*(1+$B$12),IF(A44=$B$11,$B$10,0))</f>
        <v>0</v>
      </c>
      <c r="F44" s="13" t="n">
        <f aca="false">IF(F43&gt;0,F43*(1+$B$17),IF(A44=$B$16,$B$15,0))</f>
        <v>0</v>
      </c>
      <c r="G44" s="13" t="n">
        <f aca="false">IF(G43&gt;0,G43*(1+$B$22),IF(A44=$B$21,$B$20,0))</f>
        <v>0</v>
      </c>
      <c r="H44" s="13" t="n">
        <f aca="false">H43*(1+$B$26)</f>
        <v>3639.719325</v>
      </c>
      <c r="I44" s="13" t="n">
        <f aca="false">MIN(((C44+D44+E44+F44+G44)*$B$28*POWER((1+$B$29),A43)),($B$30*$B$28)*12*$B$34*POWER((1+$B$31),A43))</f>
        <v>10253.2886505206</v>
      </c>
      <c r="J44" s="18" t="n">
        <f aca="false">MAX((MAX((C44-(801*$B$34)),0))+(D44*$B$8)+(E44*$B$13)+(F44*$B$18)+(G44*$B$23)-H44-I44-O43,0)</f>
        <v>37935.0475286395</v>
      </c>
      <c r="K44" s="23" t="n">
        <f aca="false">IF($B$34=1,MAX(ROUNDDOWN(IF($J44&lt;=$C$192,(((($J44-$C$191)/10000)*$D$192)+$E$192)*(($J44-$C$191)/10000),IF($J44&lt;=$C$193,(((($J44-$C$192)/10000)*$D$193)+$E$193)*(($J44-$C$192)/10000)+$F$193,IF($J44&lt;=$C$194,$J44*0.42-$E$194,$J44*0.45-$E$195))),0),0),0)</f>
        <v>7477</v>
      </c>
      <c r="L44" s="23" t="n">
        <f aca="false">IF($B$34=2,MAX(ROUNDDOWN(IF(($J44/2)&lt;=$C$192,((((($J44/2)-$C$191)/10000)*$D$192)+$E$192)*((($J44/2)-$C$191)/10000),IF(($J44/2)&lt;=$C$193,((((($J44/2)-$C$192)/10000)*$D$193)+$E$193)*((($J44/2)-$C$192)/10000)+$F$193,IF(($J44/2)&lt;=$C$194,($J44/2)*0.42-$E$194,($J44/2)*0.45-$E$195))),0),0),0)*$B$34</f>
        <v>0</v>
      </c>
      <c r="M44" s="13" t="n">
        <f aca="false">K44+L44</f>
        <v>7477</v>
      </c>
      <c r="N44" s="13" t="n">
        <f aca="false">IF($B$34=2,IF(M44&gt;1944,M44*0.055,0),IF(M44&gt;972,M44*0.055,0))</f>
        <v>411.235</v>
      </c>
      <c r="O44" s="13" t="n">
        <f aca="false">M44*$B$33</f>
        <v>672.93</v>
      </c>
      <c r="P44" s="13" t="n">
        <f aca="false">P43*(1+$B$37)</f>
        <v>42020.7975</v>
      </c>
      <c r="Q44" s="13" t="n">
        <f aca="false">B44+C44+D44+E44+F44+G44-H44-I44-M44-N44-O44-P44</f>
        <v>970620.375475218</v>
      </c>
      <c r="R44" s="16"/>
      <c r="S44" s="16"/>
      <c r="T44" s="13"/>
      <c r="U44" s="13"/>
      <c r="V44" s="13"/>
      <c r="W44" s="13"/>
    </row>
    <row r="45" customFormat="false" ht="12.8" hidden="false" customHeight="false" outlineLevel="0" collapsed="false">
      <c r="A45" s="17" t="n">
        <v>4</v>
      </c>
      <c r="B45" s="13" t="n">
        <f aca="false">Q44</f>
        <v>970620.375475218</v>
      </c>
      <c r="C45" s="13" t="n">
        <f aca="false">IF((B45-(P45/2))*$B$3&gt;0,(B45-(P45/2))*$B$3,0)</f>
        <v>52674.201779984</v>
      </c>
      <c r="D45" s="13" t="n">
        <f aca="false">IF(D44&gt;0,D44*(1+$B$7),IF(A45=$B$6,$B$5,0))</f>
        <v>0</v>
      </c>
      <c r="E45" s="13" t="n">
        <f aca="false">IF(E44&gt;0,E44*(1+$B$12),IF(A45=$B$11,$B$10,0))</f>
        <v>0</v>
      </c>
      <c r="F45" s="13" t="n">
        <f aca="false">IF(F44&gt;0,F44*(1+$B$17),IF(A45=$B$16,$B$15,0))</f>
        <v>0</v>
      </c>
      <c r="G45" s="13" t="n">
        <f aca="false">IF(G44&gt;0,G44*(1+$B$22),IF(A45=$B$21,$B$20,0))</f>
        <v>0</v>
      </c>
      <c r="H45" s="13" t="n">
        <f aca="false">H44*(1+$B$26)</f>
        <v>3803.506694625</v>
      </c>
      <c r="I45" s="13" t="n">
        <f aca="false">MIN(((C45+D45+E45+F45+G45)*$B$28*POWER((1+$B$29),A44)),($B$30*$B$28)*12*$B$34*POWER((1+$B$31),A44))</f>
        <v>10229.9483017905</v>
      </c>
      <c r="J45" s="18" t="n">
        <f aca="false">MAX((MAX((C45-(801*$B$34)),0))+(D45*$B$8)+(E45*$B$13)+(F45*$B$18)+(G45*$B$23)-H45-I45-O44,0)</f>
        <v>37166.8167835685</v>
      </c>
      <c r="K45" s="23" t="n">
        <f aca="false">IF($B$34=1,MAX(ROUNDDOWN(IF($J45&lt;=$C$192,(((($J45-$C$191)/10000)*$D$192)+$E$192)*(($J45-$C$191)/10000),IF($J45&lt;=$C$193,(((($J45-$C$192)/10000)*$D$193)+$E$193)*(($J45-$C$192)/10000)+$F$193,IF($J45&lt;=$C$194,$J45*0.42-$E$194,$J45*0.45-$E$195))),0),0),0)</f>
        <v>7221</v>
      </c>
      <c r="L45" s="23" t="n">
        <f aca="false">IF($B$34=2,MAX(ROUNDDOWN(IF(($J45/2)&lt;=$C$192,((((($J45/2)-$C$191)/10000)*$D$192)+$E$192)*((($J45/2)-$C$191)/10000),IF(($J45/2)&lt;=$C$193,((((($J45/2)-$C$192)/10000)*$D$193)+$E$193)*((($J45/2)-$C$192)/10000)+$F$193,IF(($J45/2)&lt;=$C$194,($J45/2)*0.42-$E$194,($J45/2)*0.45-$E$195))),0),0),0)*$B$34</f>
        <v>0</v>
      </c>
      <c r="M45" s="13" t="n">
        <f aca="false">K45+L45</f>
        <v>7221</v>
      </c>
      <c r="N45" s="13" t="n">
        <f aca="false">IF($B$34=2,IF(M45&gt;1944,M45*0.055,0),IF(M45&gt;972,M45*0.055,0))</f>
        <v>397.155</v>
      </c>
      <c r="O45" s="13" t="n">
        <f aca="false">M45*$B$33</f>
        <v>649.89</v>
      </c>
      <c r="P45" s="13" t="n">
        <f aca="false">P44*(1+$B$37)</f>
        <v>43071.3174375</v>
      </c>
      <c r="Q45" s="13" t="n">
        <f aca="false">B45+C45+D45+E45+F45+G45-H45-I45-M45-N45-O45-P45</f>
        <v>957921.759821286</v>
      </c>
      <c r="R45" s="16"/>
      <c r="S45" s="16"/>
      <c r="T45" s="13"/>
      <c r="U45" s="13"/>
      <c r="V45" s="13"/>
      <c r="W45" s="13"/>
    </row>
    <row r="46" customFormat="false" ht="12.8" hidden="false" customHeight="false" outlineLevel="0" collapsed="false">
      <c r="A46" s="17" t="n">
        <v>5</v>
      </c>
      <c r="B46" s="13" t="n">
        <f aca="false">Q45</f>
        <v>957921.759821286</v>
      </c>
      <c r="C46" s="13" t="n">
        <f aca="false">IF((B46-(P46/2))*$B$3&gt;0,(B46-(P46/2))*$B$3,0)</f>
        <v>51939.5478847185</v>
      </c>
      <c r="D46" s="13" t="n">
        <f aca="false">IF(D45&gt;0,D45*(1+$B$7),IF(A46=$B$6,$B$5,0))</f>
        <v>0</v>
      </c>
      <c r="E46" s="13" t="n">
        <f aca="false">IF(E45&gt;0,E45*(1+$B$12),IF(A46=$B$11,$B$10,0))</f>
        <v>0</v>
      </c>
      <c r="F46" s="13" t="n">
        <f aca="false">IF(F45&gt;0,F45*(1+$B$17),IF(A46=$B$16,$B$15,0))</f>
        <v>0</v>
      </c>
      <c r="G46" s="13" t="n">
        <f aca="false">IF(G45&gt;0,G45*(1+$B$22),IF(A46=$B$21,$B$20,0))</f>
        <v>0</v>
      </c>
      <c r="H46" s="13" t="n">
        <f aca="false">H45*(1+$B$26)</f>
        <v>3974.66449588312</v>
      </c>
      <c r="I46" s="13" t="n">
        <f aca="false">MIN(((C46+D46+E46+F46+G46)*$B$28*POWER((1+$B$29),A45)),($B$30*$B$28)*12*$B$34*POWER((1+$B$31),A45))</f>
        <v>10188.1425905111</v>
      </c>
      <c r="J46" s="18" t="n">
        <f aca="false">MAX((MAX((C46-(801*$B$34)),0))+(D46*$B$8)+(E46*$B$13)+(F46*$B$18)+(G46*$B$23)-H46-I46-O45,0)</f>
        <v>36325.8507983242</v>
      </c>
      <c r="K46" s="23" t="n">
        <f aca="false">IF($B$34=1,MAX(ROUNDDOWN(IF($J46&lt;=$C$192,(((($J46-$C$191)/10000)*$D$192)+$E$192)*(($J46-$C$191)/10000),IF($J46&lt;=$C$193,(((($J46-$C$192)/10000)*$D$193)+$E$193)*(($J46-$C$192)/10000)+$F$193,IF($J46&lt;=$C$194,$J46*0.42-$E$194,$J46*0.45-$E$195))),0),0),0)</f>
        <v>6944</v>
      </c>
      <c r="L46" s="23" t="n">
        <f aca="false">IF($B$34=2,MAX(ROUNDDOWN(IF(($J46/2)&lt;=$C$192,((((($J46/2)-$C$191)/10000)*$D$192)+$E$192)*((($J46/2)-$C$191)/10000),IF(($J46/2)&lt;=$C$193,((((($J46/2)-$C$192)/10000)*$D$193)+$E$193)*((($J46/2)-$C$192)/10000)+$F$193,IF(($J46/2)&lt;=$C$194,($J46/2)*0.42-$E$194,($J46/2)*0.45-$E$195))),0),0),0)*$B$34</f>
        <v>0</v>
      </c>
      <c r="M46" s="13" t="n">
        <f aca="false">K46+L46</f>
        <v>6944</v>
      </c>
      <c r="N46" s="13" t="n">
        <f aca="false">IF($B$34=2,IF(M46&gt;1944,M46*0.055,0),IF(M46&gt;972,M46*0.055,0))</f>
        <v>381.92</v>
      </c>
      <c r="O46" s="13" t="n">
        <f aca="false">M46*$B$33</f>
        <v>624.96</v>
      </c>
      <c r="P46" s="13" t="n">
        <f aca="false">P45*(1+$B$37)</f>
        <v>44148.1003734375</v>
      </c>
      <c r="Q46" s="13" t="n">
        <f aca="false">B46+C46+D46+E46+F46+G46-H46-I46-M46-N46-O46-P46</f>
        <v>943599.520246173</v>
      </c>
      <c r="R46" s="16"/>
      <c r="S46" s="16"/>
      <c r="T46" s="13"/>
      <c r="U46" s="13"/>
      <c r="V46" s="13"/>
      <c r="W46" s="13"/>
    </row>
    <row r="47" customFormat="false" ht="12.8" hidden="false" customHeight="false" outlineLevel="0" collapsed="false">
      <c r="A47" s="17" t="n">
        <v>6</v>
      </c>
      <c r="B47" s="13" t="n">
        <f aca="false">Q46</f>
        <v>943599.520246173</v>
      </c>
      <c r="C47" s="13" t="n">
        <f aca="false">IF((B47-(P47/2))*$B$3&gt;0,(B47-(P47/2))*$B$3,0)</f>
        <v>51114.0358436656</v>
      </c>
      <c r="D47" s="13" t="n">
        <f aca="false">IF(D46&gt;0,D46*(1+$B$7),IF(A47=$B$6,$B$5,0))</f>
        <v>0</v>
      </c>
      <c r="E47" s="13" t="n">
        <f aca="false">IF(E46&gt;0,E46*(1+$B$12),IF(A47=$B$11,$B$10,0))</f>
        <v>0</v>
      </c>
      <c r="F47" s="13" t="n">
        <f aca="false">IF(F46&gt;0,F46*(1+$B$17),IF(A47=$B$16,$B$15,0))</f>
        <v>0</v>
      </c>
      <c r="G47" s="13" t="n">
        <f aca="false">IF(G46&gt;0,G46*(1+$B$22),IF(A47=$B$21,$B$20,0))</f>
        <v>0</v>
      </c>
      <c r="H47" s="13" t="n">
        <f aca="false">H46*(1+$B$26)</f>
        <v>4153.52439819787</v>
      </c>
      <c r="I47" s="13" t="n">
        <f aca="false">MIN(((C47+D47+E47+F47+G47)*$B$28*POWER((1+$B$29),A46)),($B$30*$B$28)*12*$B$34*POWER((1+$B$31),A46))</f>
        <v>10126.4773727849</v>
      </c>
      <c r="J47" s="18" t="n">
        <f aca="false">MAX((MAX((C47-(801*$B$34)),0))+(D47*$B$8)+(E47*$B$13)+(F47*$B$18)+(G47*$B$23)-H47-I47-O46,0)</f>
        <v>35408.0740726829</v>
      </c>
      <c r="K47" s="23" t="n">
        <f aca="false">IF($B$34=1,MAX(ROUNDDOWN(IF($J47&lt;=$C$192,(((($J47-$C$191)/10000)*$D$192)+$E$192)*(($J47-$C$191)/10000),IF($J47&lt;=$C$193,(((($J47-$C$192)/10000)*$D$193)+$E$193)*(($J47-$C$192)/10000)+$F$193,IF($J47&lt;=$C$194,$J47*0.42-$E$194,$J47*0.45-$E$195))),0),0),0)</f>
        <v>6644</v>
      </c>
      <c r="L47" s="23" t="n">
        <f aca="false">IF($B$34=2,MAX(ROUNDDOWN(IF(($J47/2)&lt;=$C$192,((((($J47/2)-$C$191)/10000)*$D$192)+$E$192)*((($J47/2)-$C$191)/10000),IF(($J47/2)&lt;=$C$193,((((($J47/2)-$C$192)/10000)*$D$193)+$E$193)*((($J47/2)-$C$192)/10000)+$F$193,IF(($J47/2)&lt;=$C$194,($J47/2)*0.42-$E$194,($J47/2)*0.45-$E$195))),0),0),0)*$B$34</f>
        <v>0</v>
      </c>
      <c r="M47" s="13" t="n">
        <f aca="false">K47+L47</f>
        <v>6644</v>
      </c>
      <c r="N47" s="13" t="n">
        <f aca="false">IF($B$34=2,IF(M47&gt;1944,M47*0.055,0),IF(M47&gt;972,M47*0.055,0))</f>
        <v>365.42</v>
      </c>
      <c r="O47" s="13" t="n">
        <f aca="false">M47*$B$33</f>
        <v>597.96</v>
      </c>
      <c r="P47" s="13" t="n">
        <f aca="false">P46*(1+$B$37)</f>
        <v>45251.8028827734</v>
      </c>
      <c r="Q47" s="13" t="n">
        <f aca="false">B47+C47+D47+E47+F47+G47-H47-I47-M47-N47-O47-P47</f>
        <v>927574.371436082</v>
      </c>
      <c r="R47" s="16"/>
      <c r="S47" s="16"/>
      <c r="T47" s="13"/>
      <c r="U47" s="13"/>
      <c r="V47" s="13"/>
      <c r="W47" s="13"/>
    </row>
    <row r="48" customFormat="false" ht="12.8" hidden="false" customHeight="false" outlineLevel="0" collapsed="false">
      <c r="A48" s="17" t="n">
        <v>7</v>
      </c>
      <c r="B48" s="13" t="n">
        <f aca="false">Q47</f>
        <v>927574.371436082</v>
      </c>
      <c r="C48" s="13" t="n">
        <f aca="false">IF((B48-(P48/2))*$B$3&gt;0,(B48-(P48/2))*$B$3,0)</f>
        <v>50193.2466464557</v>
      </c>
      <c r="D48" s="13" t="n">
        <f aca="false">IF(D47&gt;0,D47*(1+$B$7),IF(A48=$B$6,$B$5,0))</f>
        <v>0</v>
      </c>
      <c r="E48" s="13" t="n">
        <f aca="false">IF(E47&gt;0,E47*(1+$B$12),IF(A48=$B$11,$B$10,0))</f>
        <v>0</v>
      </c>
      <c r="F48" s="13" t="n">
        <f aca="false">IF(F47&gt;0,F47*(1+$B$17),IF(A48=$B$16,$B$15,0))</f>
        <v>0</v>
      </c>
      <c r="G48" s="13" t="n">
        <f aca="false">IF(G47&gt;0,G47*(1+$B$22),IF(A48=$B$21,$B$20,0))</f>
        <v>0</v>
      </c>
      <c r="H48" s="13" t="n">
        <f aca="false">H47*(1+$B$26)</f>
        <v>4340.43299611677</v>
      </c>
      <c r="I48" s="13" t="n">
        <f aca="false">MIN(((C48+D48+E48+F48+G48)*$B$28*POWER((1+$B$29),A47)),($B$30*$B$28)*12*$B$34*POWER((1+$B$31),A47))</f>
        <v>10043.4954063578</v>
      </c>
      <c r="J48" s="18" t="n">
        <f aca="false">MAX((MAX((C48-(801*$B$34)),0))+(D48*$B$8)+(E48*$B$13)+(F48*$B$18)+(G48*$B$23)-H48-I48-O47,0)</f>
        <v>34410.3582439811</v>
      </c>
      <c r="K48" s="23" t="n">
        <f aca="false">IF($B$34=1,MAX(ROUNDDOWN(IF($J48&lt;=$C$192,(((($J48-$C$191)/10000)*$D$192)+$E$192)*(($J48-$C$191)/10000),IF($J48&lt;=$C$193,(((($J48-$C$192)/10000)*$D$193)+$E$193)*(($J48-$C$192)/10000)+$F$193,IF($J48&lt;=$C$194,$J48*0.42-$E$194,$J48*0.45-$E$195))),0),0),0)</f>
        <v>6323</v>
      </c>
      <c r="L48" s="23" t="n">
        <f aca="false">IF($B$34=2,MAX(ROUNDDOWN(IF(($J48/2)&lt;=$C$192,((((($J48/2)-$C$191)/10000)*$D$192)+$E$192)*((($J48/2)-$C$191)/10000),IF(($J48/2)&lt;=$C$193,((((($J48/2)-$C$192)/10000)*$D$193)+$E$193)*((($J48/2)-$C$192)/10000)+$F$193,IF(($J48/2)&lt;=$C$194,($J48/2)*0.42-$E$194,($J48/2)*0.45-$E$195))),0),0),0)*$B$34</f>
        <v>0</v>
      </c>
      <c r="M48" s="13" t="n">
        <f aca="false">K48+L48</f>
        <v>6323</v>
      </c>
      <c r="N48" s="13" t="n">
        <f aca="false">IF($B$34=2,IF(M48&gt;1944,M48*0.055,0),IF(M48&gt;972,M48*0.055,0))</f>
        <v>347.765</v>
      </c>
      <c r="O48" s="13" t="n">
        <f aca="false">M48*$B$33</f>
        <v>569.07</v>
      </c>
      <c r="P48" s="13" t="n">
        <f aca="false">P47*(1+$B$37)</f>
        <v>46383.0979548428</v>
      </c>
      <c r="Q48" s="13" t="n">
        <f aca="false">B48+C48+D48+E48+F48+G48-H48-I48-M48-N48-O48-P48</f>
        <v>909760.756725221</v>
      </c>
      <c r="R48" s="16"/>
      <c r="S48" s="16"/>
      <c r="T48" s="13"/>
      <c r="U48" s="13"/>
      <c r="V48" s="13"/>
      <c r="W48" s="13"/>
    </row>
    <row r="49" customFormat="false" ht="12.8" hidden="false" customHeight="false" outlineLevel="0" collapsed="false">
      <c r="A49" s="17" t="n">
        <v>8</v>
      </c>
      <c r="B49" s="13" t="n">
        <f aca="false">Q48</f>
        <v>909760.756725221</v>
      </c>
      <c r="C49" s="13" t="n">
        <f aca="false">IF((B49-(P49/2))*$B$3&gt;0,(B49-(P49/2))*$B$3,0)</f>
        <v>49172.4127557967</v>
      </c>
      <c r="D49" s="13" t="n">
        <f aca="false">IF(D48&gt;0,D48*(1+$B$7),IF(A49=$B$6,$B$5,0))</f>
        <v>0</v>
      </c>
      <c r="E49" s="13" t="n">
        <f aca="false">IF(E48&gt;0,E48*(1+$B$12),IF(A49=$B$11,$B$10,0))</f>
        <v>0</v>
      </c>
      <c r="F49" s="13" t="n">
        <f aca="false">IF(F48&gt;0,F48*(1+$B$17),IF(A49=$B$16,$B$15,0))</f>
        <v>0</v>
      </c>
      <c r="G49" s="13" t="n">
        <f aca="false">IF(G48&gt;0,G48*(1+$B$22),IF(A49=$B$21,$B$20,0))</f>
        <v>0</v>
      </c>
      <c r="H49" s="13" t="n">
        <f aca="false">H48*(1+$B$26)</f>
        <v>4535.75248094202</v>
      </c>
      <c r="I49" s="13" t="n">
        <f aca="false">MIN(((C49+D49+E49+F49+G49)*$B$28*POWER((1+$B$29),A48)),($B$30*$B$28)*12*$B$34*POWER((1+$B$31),A48))</f>
        <v>9937.62236904276</v>
      </c>
      <c r="J49" s="18" t="n">
        <f aca="false">MAX((MAX((C49-(801*$B$34)),0))+(D49*$B$8)+(E49*$B$13)+(F49*$B$18)+(G49*$B$23)-H49-I49-O48,0)</f>
        <v>33328.9679058119</v>
      </c>
      <c r="K49" s="23" t="n">
        <f aca="false">IF($B$34=1,MAX(ROUNDDOWN(IF($J49&lt;=$C$192,(((($J49-$C$191)/10000)*$D$192)+$E$192)*(($J49-$C$191)/10000),IF($J49&lt;=$C$193,(((($J49-$C$192)/10000)*$D$193)+$E$193)*(($J49-$C$192)/10000)+$F$193,IF($J49&lt;=$C$194,$J49*0.42-$E$194,$J49*0.45-$E$195))),0),0),0)</f>
        <v>5979</v>
      </c>
      <c r="L49" s="23" t="n">
        <f aca="false">IF($B$34=2,MAX(ROUNDDOWN(IF(($J49/2)&lt;=$C$192,((((($J49/2)-$C$191)/10000)*$D$192)+$E$192)*((($J49/2)-$C$191)/10000),IF(($J49/2)&lt;=$C$193,((((($J49/2)-$C$192)/10000)*$D$193)+$E$193)*((($J49/2)-$C$192)/10000)+$F$193,IF(($J49/2)&lt;=$C$194,($J49/2)*0.42-$E$194,($J49/2)*0.45-$E$195))),0),0),0)*$B$34</f>
        <v>0</v>
      </c>
      <c r="M49" s="13" t="n">
        <f aca="false">K49+L49</f>
        <v>5979</v>
      </c>
      <c r="N49" s="13" t="n">
        <f aca="false">IF($B$34=2,IF(M49&gt;1944,M49*0.055,0),IF(M49&gt;972,M49*0.055,0))</f>
        <v>328.845</v>
      </c>
      <c r="O49" s="13" t="n">
        <f aca="false">M49*$B$33</f>
        <v>538.11</v>
      </c>
      <c r="P49" s="13" t="n">
        <f aca="false">P48*(1+$B$37)</f>
        <v>47542.6754037138</v>
      </c>
      <c r="Q49" s="13" t="n">
        <f aca="false">B49+C49+D49+E49+F49+G49-H49-I49-M49-N49-O49-P49</f>
        <v>890071.164227319</v>
      </c>
      <c r="R49" s="16"/>
      <c r="S49" s="16"/>
      <c r="T49" s="13"/>
      <c r="U49" s="13"/>
      <c r="V49" s="13"/>
      <c r="W49" s="13"/>
    </row>
    <row r="50" customFormat="false" ht="12.8" hidden="false" customHeight="false" outlineLevel="0" collapsed="false">
      <c r="A50" s="17" t="n">
        <v>9</v>
      </c>
      <c r="B50" s="13" t="n">
        <f aca="false">Q49</f>
        <v>890071.164227319</v>
      </c>
      <c r="C50" s="13" t="n">
        <f aca="false">IF((B50-(P50/2))*$B$3&gt;0,(B50-(P50/2))*$B$3,0)</f>
        <v>48046.6576411018</v>
      </c>
      <c r="D50" s="13" t="n">
        <f aca="false">IF(D49&gt;0,D49*(1+$B$7),IF(A50=$B$6,$B$5,0))</f>
        <v>0</v>
      </c>
      <c r="E50" s="13" t="n">
        <f aca="false">IF(E49&gt;0,E49*(1+$B$12),IF(A50=$B$11,$B$10,0))</f>
        <v>0</v>
      </c>
      <c r="F50" s="13" t="n">
        <f aca="false">IF(F49&gt;0,F49*(1+$B$17),IF(A50=$B$16,$B$15,0))</f>
        <v>0</v>
      </c>
      <c r="G50" s="13" t="n">
        <f aca="false">IF(G49&gt;0,G49*(1+$B$22),IF(A50=$B$21,$B$20,0))</f>
        <v>0</v>
      </c>
      <c r="H50" s="13" t="n">
        <f aca="false">H49*(1+$B$26)</f>
        <v>4739.86134258441</v>
      </c>
      <c r="I50" s="13" t="n">
        <f aca="false">MIN(((C50+D50+E50+F50+G50)*$B$28*POWER((1+$B$29),A49)),($B$30*$B$28)*12*$B$34*POWER((1+$B$31),A49))</f>
        <v>9807.21115972538</v>
      </c>
      <c r="J50" s="18" t="n">
        <f aca="false">MAX((MAX((C50-(801*$B$34)),0))+(D50*$B$8)+(E50*$B$13)+(F50*$B$18)+(G50*$B$23)-H50-I50-O49,0)</f>
        <v>32160.475138792</v>
      </c>
      <c r="K50" s="23" t="n">
        <f aca="false">IF($B$34=1,MAX(ROUNDDOWN(IF($J50&lt;=$C$192,(((($J50-$C$191)/10000)*$D$192)+$E$192)*(($J50-$C$191)/10000),IF($J50&lt;=$C$193,(((($J50-$C$192)/10000)*$D$193)+$E$193)*(($J50-$C$192)/10000)+$F$193,IF($J50&lt;=$C$194,$J50*0.42-$E$194,$J50*0.45-$E$195))),0),0),0)</f>
        <v>5613</v>
      </c>
      <c r="L50" s="23" t="n">
        <f aca="false">IF($B$34=2,MAX(ROUNDDOWN(IF(($J50/2)&lt;=$C$192,((((($J50/2)-$C$191)/10000)*$D$192)+$E$192)*((($J50/2)-$C$191)/10000),IF(($J50/2)&lt;=$C$193,((((($J50/2)-$C$192)/10000)*$D$193)+$E$193)*((($J50/2)-$C$192)/10000)+$F$193,IF(($J50/2)&lt;=$C$194,($J50/2)*0.42-$E$194,($J50/2)*0.45-$E$195))),0),0),0)*$B$34</f>
        <v>0</v>
      </c>
      <c r="M50" s="13" t="n">
        <f aca="false">K50+L50</f>
        <v>5613</v>
      </c>
      <c r="N50" s="13" t="n">
        <f aca="false">IF($B$34=2,IF(M50&gt;1944,M50*0.055,0),IF(M50&gt;972,M50*0.055,0))</f>
        <v>308.715</v>
      </c>
      <c r="O50" s="13" t="n">
        <f aca="false">M50*$B$33</f>
        <v>505.17</v>
      </c>
      <c r="P50" s="13" t="n">
        <f aca="false">P49*(1+$B$37)</f>
        <v>48731.2422888067</v>
      </c>
      <c r="Q50" s="13" t="n">
        <f aca="false">B50+C50+D50+E50+F50+G50-H50-I50-M50-N50-O50-P50</f>
        <v>868412.622077304</v>
      </c>
      <c r="R50" s="16"/>
      <c r="S50" s="16"/>
      <c r="T50" s="13"/>
      <c r="U50" s="13"/>
      <c r="V50" s="13"/>
      <c r="W50" s="13"/>
    </row>
    <row r="51" customFormat="false" ht="12.8" hidden="false" customHeight="false" outlineLevel="0" collapsed="false">
      <c r="A51" s="17" t="n">
        <v>10</v>
      </c>
      <c r="B51" s="13" t="n">
        <f aca="false">Q50</f>
        <v>868412.622077304</v>
      </c>
      <c r="C51" s="13" t="n">
        <f aca="false">IF((B51-(P51/2))*$B$3&gt;0,(B51-(P51/2))*$B$3,0)</f>
        <v>46810.8012524381</v>
      </c>
      <c r="D51" s="13" t="n">
        <f aca="false">IF(D50&gt;0,D50*(1+$B$7),IF(A51=$B$6,$B$5,0))</f>
        <v>0</v>
      </c>
      <c r="E51" s="13" t="n">
        <f aca="false">IF(E50&gt;0,E50*(1+$B$12),IF(A51=$B$11,$B$10,0))</f>
        <v>0</v>
      </c>
      <c r="F51" s="13" t="n">
        <f aca="false">IF(F50&gt;0,F50*(1+$B$17),IF(A51=$B$16,$B$15,0))</f>
        <v>0</v>
      </c>
      <c r="G51" s="13" t="n">
        <f aca="false">IF(G50&gt;0,G50*(1+$B$22),IF(A51=$B$21,$B$20,0))</f>
        <v>0</v>
      </c>
      <c r="H51" s="13" t="n">
        <f aca="false">H50*(1+$B$26)</f>
        <v>4953.15510300071</v>
      </c>
      <c r="I51" s="13" t="n">
        <f aca="false">MIN(((C51+D51+E51+F51+G51)*$B$28*POWER((1+$B$29),A50)),($B$30*$B$28)*12*$B$34*POWER((1+$B$31),A50))</f>
        <v>9650.49952124726</v>
      </c>
      <c r="J51" s="18" t="n">
        <f aca="false">MAX((MAX((C51-(801*$B$34)),0))+(D51*$B$8)+(E51*$B$13)+(F51*$B$18)+(G51*$B$23)-H51-I51-O50,0)</f>
        <v>30900.9766281902</v>
      </c>
      <c r="K51" s="23" t="n">
        <f aca="false">IF($B$34=1,MAX(ROUNDDOWN(IF($J51&lt;=$C$192,(((($J51-$C$191)/10000)*$D$192)+$E$192)*(($J51-$C$191)/10000),IF($J51&lt;=$C$193,(((($J51-$C$192)/10000)*$D$193)+$E$193)*(($J51-$C$192)/10000)+$F$193,IF($J51&lt;=$C$194,$J51*0.42-$E$194,$J51*0.45-$E$195))),0),0),0)</f>
        <v>5225</v>
      </c>
      <c r="L51" s="23" t="n">
        <f aca="false">IF($B$34=2,MAX(ROUNDDOWN(IF(($J51/2)&lt;=$C$192,((((($J51/2)-$C$191)/10000)*$D$192)+$E$192)*((($J51/2)-$C$191)/10000),IF(($J51/2)&lt;=$C$193,((((($J51/2)-$C$192)/10000)*$D$193)+$E$193)*((($J51/2)-$C$192)/10000)+$F$193,IF(($J51/2)&lt;=$C$194,($J51/2)*0.42-$E$194,($J51/2)*0.45-$E$195))),0),0),0)*$B$34</f>
        <v>0</v>
      </c>
      <c r="M51" s="13" t="n">
        <f aca="false">K51+L51</f>
        <v>5225</v>
      </c>
      <c r="N51" s="13" t="n">
        <f aca="false">IF($B$34=2,IF(M51&gt;1944,M51*0.055,0),IF(M51&gt;972,M51*0.055,0))</f>
        <v>287.375</v>
      </c>
      <c r="O51" s="13" t="n">
        <f aca="false">M51*$B$33</f>
        <v>470.25</v>
      </c>
      <c r="P51" s="13" t="n">
        <f aca="false">P50*(1+$B$37)</f>
        <v>49949.5233460268</v>
      </c>
      <c r="Q51" s="13" t="n">
        <f aca="false">B51+C51+D51+E51+F51+G51-H51-I51-M51-N51-O51-P51</f>
        <v>844687.620359468</v>
      </c>
      <c r="R51" s="16"/>
      <c r="S51" s="16"/>
      <c r="T51" s="13"/>
      <c r="U51" s="13"/>
      <c r="V51" s="13"/>
      <c r="W51" s="13"/>
    </row>
    <row r="52" customFormat="false" ht="12.8" hidden="false" customHeight="false" outlineLevel="0" collapsed="false">
      <c r="A52" s="17" t="n">
        <v>11</v>
      </c>
      <c r="B52" s="13" t="n">
        <f aca="false">Q51</f>
        <v>844687.620359468</v>
      </c>
      <c r="C52" s="13" t="n">
        <f aca="false">IF((B52-(P52/2))*$B$3&gt;0,(B52-(P52/2))*$B$3,0)</f>
        <v>45459.4111752769</v>
      </c>
      <c r="D52" s="13" t="n">
        <f aca="false">IF(D51&gt;0,D51*(1+$B$7),IF(A52=$B$6,$B$5,0))</f>
        <v>3333</v>
      </c>
      <c r="E52" s="13" t="n">
        <f aca="false">IF(E51&gt;0,E51*(1+$B$12),IF(A52=$B$11,$B$10,0))</f>
        <v>0</v>
      </c>
      <c r="F52" s="13" t="n">
        <f aca="false">IF(F51&gt;0,F51*(1+$B$17),IF(A52=$B$16,$B$15,0))</f>
        <v>0</v>
      </c>
      <c r="G52" s="13" t="n">
        <f aca="false">IF(G51&gt;0,G51*(1+$B$22),IF(A52=$B$21,$B$20,0))</f>
        <v>999</v>
      </c>
      <c r="H52" s="13" t="n">
        <f aca="false">H51*(1+$B$26)</f>
        <v>5176.04708263574</v>
      </c>
      <c r="I52" s="13" t="n">
        <f aca="false">MIN(((C52+D52+E52+F52+G52)*$B$28*POWER((1+$B$29),A51)),($B$30*$B$28)*12*$B$34*POWER((1+$B$31),A51))</f>
        <v>10367.6309018755</v>
      </c>
      <c r="J52" s="18" t="n">
        <f aca="false">MAX((MAX((C52-(801*$B$34)),0))+(D52*$B$8)+(E52*$B$13)+(F52*$B$18)+(G52*$B$23)-H52-I52-O51,0)</f>
        <v>32976.4831907657</v>
      </c>
      <c r="K52" s="23" t="n">
        <f aca="false">IF($B$34=1,MAX(ROUNDDOWN(IF($J52&lt;=$C$192,(((($J52-$C$191)/10000)*$D$192)+$E$192)*(($J52-$C$191)/10000),IF($J52&lt;=$C$193,(((($J52-$C$192)/10000)*$D$193)+$E$193)*(($J52-$C$192)/10000)+$F$193,IF($J52&lt;=$C$194,$J52*0.42-$E$194,$J52*0.45-$E$195))),0),0),0)</f>
        <v>5868</v>
      </c>
      <c r="L52" s="23" t="n">
        <f aca="false">IF($B$34=2,MAX(ROUNDDOWN(IF(($J52/2)&lt;=$C$192,((((($J52/2)-$C$191)/10000)*$D$192)+$E$192)*((($J52/2)-$C$191)/10000),IF(($J52/2)&lt;=$C$193,((((($J52/2)-$C$192)/10000)*$D$193)+$E$193)*((($J52/2)-$C$192)/10000)+$F$193,IF(($J52/2)&lt;=$C$194,($J52/2)*0.42-$E$194,($J52/2)*0.45-$E$195))),0),0),0)*$B$34</f>
        <v>0</v>
      </c>
      <c r="M52" s="13" t="n">
        <f aca="false">K52+L52</f>
        <v>5868</v>
      </c>
      <c r="N52" s="13" t="n">
        <f aca="false">IF($B$34=2,IF(M52&gt;1944,M52*0.055,0),IF(M52&gt;972,M52*0.055,0))</f>
        <v>322.74</v>
      </c>
      <c r="O52" s="13" t="n">
        <f aca="false">M52*$B$33</f>
        <v>528.12</v>
      </c>
      <c r="P52" s="13" t="n">
        <f aca="false">P51*(1+$B$37)</f>
        <v>51198.2614296775</v>
      </c>
      <c r="Q52" s="13" t="n">
        <f aca="false">B52+C52+D52+E52+F52+G52-H52-I52-M52-N52-O52-P52</f>
        <v>821018.232120556</v>
      </c>
      <c r="R52" s="16"/>
      <c r="S52" s="16"/>
      <c r="T52" s="13"/>
      <c r="U52" s="13"/>
      <c r="V52" s="13"/>
      <c r="W52" s="13"/>
    </row>
    <row r="53" customFormat="false" ht="12.8" hidden="false" customHeight="false" outlineLevel="0" collapsed="false">
      <c r="A53" s="17" t="n">
        <v>12</v>
      </c>
      <c r="B53" s="13" t="n">
        <f aca="false">Q52</f>
        <v>821018.232120556</v>
      </c>
      <c r="C53" s="13" t="n">
        <f aca="false">IF((B53-(P53/2))*$B$3&gt;0,(B53-(P53/2))*$B$3,0)</f>
        <v>44110.2413341505</v>
      </c>
      <c r="D53" s="13" t="n">
        <f aca="false">IF(D52&gt;0,D52*(1+$B$7),IF(A53=$B$6,$B$5,0))</f>
        <v>3366.33</v>
      </c>
      <c r="E53" s="13" t="n">
        <f aca="false">IF(E52&gt;0,E52*(1+$B$12),IF(A53=$B$11,$B$10,0))</f>
        <v>0</v>
      </c>
      <c r="F53" s="13" t="n">
        <f aca="false">IF(F52&gt;0,F52*(1+$B$17),IF(A53=$B$16,$B$15,0))</f>
        <v>0</v>
      </c>
      <c r="G53" s="13" t="n">
        <f aca="false">IF(G52&gt;0,G52*(1+$B$22),IF(A53=$B$21,$B$20,0))</f>
        <v>999</v>
      </c>
      <c r="H53" s="13" t="n">
        <f aca="false">H52*(1+$B$26)</f>
        <v>5408.96920135435</v>
      </c>
      <c r="I53" s="13" t="n">
        <f aca="false">MIN(((C53+D53+E53+F53+G53)*$B$28*POWER((1+$B$29),A52)),($B$30*$B$28)*12*$B$34*POWER((1+$B$31),A52))</f>
        <v>10194.5815087793</v>
      </c>
      <c r="J53" s="18" t="n">
        <f aca="false">MAX((MAX((C53-(801*$B$34)),0))+(D53*$B$8)+(E53*$B$13)+(F53*$B$18)+(G53*$B$23)-H53-I53-O52,0)</f>
        <v>31542.9006240168</v>
      </c>
      <c r="K53" s="23" t="n">
        <f aca="false">IF($B$34=1,MAX(ROUNDDOWN(IF($J53&lt;=$C$192,(((($J53-$C$191)/10000)*$D$192)+$E$192)*(($J53-$C$191)/10000),IF($J53&lt;=$C$193,(((($J53-$C$192)/10000)*$D$193)+$E$193)*(($J53-$C$192)/10000)+$F$193,IF($J53&lt;=$C$194,$J53*0.42-$E$194,$J53*0.45-$E$195))),0),0),0)</f>
        <v>5422</v>
      </c>
      <c r="L53" s="23" t="n">
        <f aca="false">IF($B$34=2,MAX(ROUNDDOWN(IF(($J53/2)&lt;=$C$192,((((($J53/2)-$C$191)/10000)*$D$192)+$E$192)*((($J53/2)-$C$191)/10000),IF(($J53/2)&lt;=$C$193,((((($J53/2)-$C$192)/10000)*$D$193)+$E$193)*((($J53/2)-$C$192)/10000)+$F$193,IF(($J53/2)&lt;=$C$194,($J53/2)*0.42-$E$194,($J53/2)*0.45-$E$195))),0),0),0)*$B$34</f>
        <v>0</v>
      </c>
      <c r="M53" s="13" t="n">
        <f aca="false">K53+L53</f>
        <v>5422</v>
      </c>
      <c r="N53" s="13" t="n">
        <f aca="false">IF($B$34=2,IF(M53&gt;1944,M53*0.055,0),IF(M53&gt;972,M53*0.055,0))</f>
        <v>298.21</v>
      </c>
      <c r="O53" s="13" t="n">
        <f aca="false">M53*$B$33</f>
        <v>487.98</v>
      </c>
      <c r="P53" s="13" t="n">
        <f aca="false">P52*(1+$B$37)</f>
        <v>52478.2179654194</v>
      </c>
      <c r="Q53" s="13" t="n">
        <f aca="false">B53+C53+D53+E53+F53+G53-H53-I53-M53-N53-O53-P53</f>
        <v>795203.844779153</v>
      </c>
      <c r="R53" s="16"/>
      <c r="S53" s="16"/>
      <c r="T53" s="13"/>
      <c r="U53" s="13"/>
      <c r="V53" s="13"/>
      <c r="W53" s="13"/>
    </row>
    <row r="54" customFormat="false" ht="12.8" hidden="false" customHeight="false" outlineLevel="0" collapsed="false">
      <c r="A54" s="17" t="n">
        <v>13</v>
      </c>
      <c r="B54" s="13" t="n">
        <f aca="false">Q53</f>
        <v>795203.844779153</v>
      </c>
      <c r="C54" s="13" t="n">
        <f aca="false">IF((B54-(P54/2))*$B$3&gt;0,(B54-(P54/2))*$B$3,0)</f>
        <v>42641.1360729891</v>
      </c>
      <c r="D54" s="13" t="n">
        <f aca="false">IF(D53&gt;0,D53*(1+$B$7),IF(A54=$B$6,$B$5,0))</f>
        <v>3399.9933</v>
      </c>
      <c r="E54" s="13" t="n">
        <f aca="false">IF(E53&gt;0,E53*(1+$B$12),IF(A54=$B$11,$B$10,0))</f>
        <v>0</v>
      </c>
      <c r="F54" s="13" t="n">
        <f aca="false">IF(F53&gt;0,F53*(1+$B$17),IF(A54=$B$16,$B$15,0))</f>
        <v>0</v>
      </c>
      <c r="G54" s="13" t="n">
        <f aca="false">IF(G53&gt;0,G53*(1+$B$22),IF(A54=$B$21,$B$20,0))</f>
        <v>999</v>
      </c>
      <c r="H54" s="13" t="n">
        <f aca="false">H53*(1+$B$26)</f>
        <v>5652.3728154153</v>
      </c>
      <c r="I54" s="13" t="n">
        <f aca="false">MIN(((C54+D54+E54+F54+G54)*$B$28*POWER((1+$B$29),A53)),($B$30*$B$28)*12*$B$34*POWER((1+$B$31),A53))</f>
        <v>9991.63009484755</v>
      </c>
      <c r="J54" s="18" t="n">
        <f aca="false">MAX((MAX((C54-(801*$B$34)),0))+(D54*$B$8)+(E54*$B$13)+(F54*$B$18)+(G54*$B$23)-H54-I54-O53,0)</f>
        <v>30107.1464627263</v>
      </c>
      <c r="K54" s="23" t="n">
        <f aca="false">IF($B$34=1,MAX(ROUNDDOWN(IF($J54&lt;=$C$192,(((($J54-$C$191)/10000)*$D$192)+$E$192)*(($J54-$C$191)/10000),IF($J54&lt;=$C$193,(((($J54-$C$192)/10000)*$D$193)+$E$193)*(($J54-$C$192)/10000)+$F$193,IF($J54&lt;=$C$194,$J54*0.42-$E$194,$J54*0.45-$E$195))),0),0),0)</f>
        <v>4983</v>
      </c>
      <c r="L54" s="23" t="n">
        <f aca="false">IF($B$34=2,MAX(ROUNDDOWN(IF(($J54/2)&lt;=$C$192,((((($J54/2)-$C$191)/10000)*$D$192)+$E$192)*((($J54/2)-$C$191)/10000),IF(($J54/2)&lt;=$C$193,((((($J54/2)-$C$192)/10000)*$D$193)+$E$193)*((($J54/2)-$C$192)/10000)+$F$193,IF(($J54/2)&lt;=$C$194,($J54/2)*0.42-$E$194,($J54/2)*0.45-$E$195))),0),0),0)*$B$34</f>
        <v>0</v>
      </c>
      <c r="M54" s="13" t="n">
        <f aca="false">K54+L54</f>
        <v>4983</v>
      </c>
      <c r="N54" s="13" t="n">
        <f aca="false">IF($B$34=2,IF(M54&gt;1944,M54*0.055,0),IF(M54&gt;972,M54*0.055,0))</f>
        <v>274.065</v>
      </c>
      <c r="O54" s="13" t="n">
        <f aca="false">M54*$B$33</f>
        <v>448.47</v>
      </c>
      <c r="P54" s="13" t="n">
        <f aca="false">P53*(1+$B$37)</f>
        <v>53790.1734145549</v>
      </c>
      <c r="Q54" s="13" t="n">
        <f aca="false">B54+C54+D54+E54+F54+G54-H54-I54-M54-N54-O54-P54</f>
        <v>767104.262827325</v>
      </c>
      <c r="R54" s="16"/>
      <c r="S54" s="16"/>
      <c r="T54" s="13"/>
      <c r="U54" s="13"/>
      <c r="V54" s="13"/>
      <c r="W54" s="13"/>
    </row>
    <row r="55" customFormat="false" ht="12.8" hidden="false" customHeight="false" outlineLevel="0" collapsed="false">
      <c r="A55" s="17" t="n">
        <v>14</v>
      </c>
      <c r="B55" s="13" t="n">
        <f aca="false">Q54</f>
        <v>767104.262827325</v>
      </c>
      <c r="C55" s="13" t="n">
        <f aca="false">IF((B55-(P55/2))*$B$3&gt;0,(B55-(P55/2))*$B$3,0)</f>
        <v>41044.2923418563</v>
      </c>
      <c r="D55" s="13" t="n">
        <f aca="false">IF(D54&gt;0,D54*(1+$B$7),IF(A55=$B$6,$B$5,0))</f>
        <v>3433.993233</v>
      </c>
      <c r="E55" s="13" t="n">
        <f aca="false">IF(E54&gt;0,E54*(1+$B$12),IF(A55=$B$11,$B$10,0))</f>
        <v>0</v>
      </c>
      <c r="F55" s="13" t="n">
        <f aca="false">IF(F54&gt;0,F54*(1+$B$17),IF(A55=$B$16,$B$15,0))</f>
        <v>0</v>
      </c>
      <c r="G55" s="13" t="n">
        <f aca="false">IF(G54&gt;0,G54*(1+$B$22),IF(A55=$B$21,$B$20,0))</f>
        <v>999</v>
      </c>
      <c r="H55" s="13" t="n">
        <f aca="false">H54*(1+$B$26)</f>
        <v>5906.72959210898</v>
      </c>
      <c r="I55" s="13" t="n">
        <f aca="false">MIN(((C55+D55+E55+F55+G55)*$B$28*POWER((1+$B$29),A54)),($B$30*$B$28)*12*$B$34*POWER((1+$B$31),A54))</f>
        <v>9756.26860407941</v>
      </c>
      <c r="J55" s="18" t="n">
        <f aca="false">MAX((MAX((C55-(801*$B$34)),0))+(D55*$B$8)+(E55*$B$13)+(F55*$B$18)+(G55*$B$23)-H55-I55-O54,0)</f>
        <v>28564.8173786679</v>
      </c>
      <c r="K55" s="23" t="n">
        <f aca="false">IF($B$34=1,MAX(ROUNDDOWN(IF($J55&lt;=$C$192,(((($J55-$C$191)/10000)*$D$192)+$E$192)*(($J55-$C$191)/10000),IF($J55&lt;=$C$193,(((($J55-$C$192)/10000)*$D$193)+$E$193)*(($J55-$C$192)/10000)+$F$193,IF($J55&lt;=$C$194,$J55*0.42-$E$194,$J55*0.45-$E$195))),0),0),0)</f>
        <v>4522</v>
      </c>
      <c r="L55" s="23" t="n">
        <f aca="false">IF($B$34=2,MAX(ROUNDDOWN(IF(($J55/2)&lt;=$C$192,((((($J55/2)-$C$191)/10000)*$D$192)+$E$192)*((($J55/2)-$C$191)/10000),IF(($J55/2)&lt;=$C$193,((((($J55/2)-$C$192)/10000)*$D$193)+$E$193)*((($J55/2)-$C$192)/10000)+$F$193,IF(($J55/2)&lt;=$C$194,($J55/2)*0.42-$E$194,($J55/2)*0.45-$E$195))),0),0),0)*$B$34</f>
        <v>0</v>
      </c>
      <c r="M55" s="13" t="n">
        <f aca="false">K55+L55</f>
        <v>4522</v>
      </c>
      <c r="N55" s="13" t="n">
        <f aca="false">IF($B$34=2,IF(M55&gt;1944,M55*0.055,0),IF(M55&gt;972,M55*0.055,0))</f>
        <v>248.71</v>
      </c>
      <c r="O55" s="13" t="n">
        <f aca="false">M55*$B$33</f>
        <v>406.98</v>
      </c>
      <c r="P55" s="13" t="n">
        <f aca="false">P54*(1+$B$37)</f>
        <v>55134.9277499188</v>
      </c>
      <c r="Q55" s="13" t="n">
        <f aca="false">B55+C55+D55+E55+F55+G55-H55-I55-M55-N55-O55-P55</f>
        <v>736605.932456074</v>
      </c>
      <c r="R55" s="16"/>
      <c r="S55" s="16"/>
      <c r="T55" s="13"/>
      <c r="U55" s="13"/>
      <c r="V55" s="13"/>
      <c r="W55" s="13"/>
    </row>
    <row r="56" customFormat="false" ht="12.8" hidden="false" customHeight="false" outlineLevel="0" collapsed="false">
      <c r="A56" s="17" t="n">
        <v>15</v>
      </c>
      <c r="B56" s="13" t="n">
        <f aca="false">Q55</f>
        <v>736605.932456074</v>
      </c>
      <c r="C56" s="13" t="n">
        <f aca="false">IF((B56-(P56/2))*$B$3&gt;0,(B56-(P56/2))*$B$3,0)</f>
        <v>39313.3851501254</v>
      </c>
      <c r="D56" s="13" t="n">
        <f aca="false">IF(D55&gt;0,D55*(1+$B$7),IF(A56=$B$6,$B$5,0))</f>
        <v>3468.33316533</v>
      </c>
      <c r="E56" s="13" t="n">
        <f aca="false">IF(E55&gt;0,E55*(1+$B$12),IF(A56=$B$11,$B$10,0))</f>
        <v>0</v>
      </c>
      <c r="F56" s="13" t="n">
        <f aca="false">IF(F55&gt;0,F55*(1+$B$17),IF(A56=$B$16,$B$15,0))</f>
        <v>0</v>
      </c>
      <c r="G56" s="13" t="n">
        <f aca="false">IF(G55&gt;0,G55*(1+$B$22),IF(A56=$B$21,$B$20,0))</f>
        <v>999</v>
      </c>
      <c r="H56" s="13" t="n">
        <f aca="false">H55*(1+$B$26)</f>
        <v>6172.53242375389</v>
      </c>
      <c r="I56" s="13" t="n">
        <f aca="false">MIN(((C56+D56+E56+F56+G56)*$B$28*POWER((1+$B$29),A55)),($B$30*$B$28)*12*$B$34*POWER((1+$B$31),A55))</f>
        <v>9486.22607060989</v>
      </c>
      <c r="J56" s="18" t="n">
        <f aca="false">MAX((MAX((C56-(801*$B$34)),0))+(D56*$B$8)+(E56*$B$13)+(F56*$B$18)+(G56*$B$23)-H56-I56-O55,0)</f>
        <v>26913.9798210916</v>
      </c>
      <c r="K56" s="23" t="n">
        <f aca="false">IF($B$34=1,MAX(ROUNDDOWN(IF($J56&lt;=$C$192,(((($J56-$C$191)/10000)*$D$192)+$E$192)*(($J56-$C$191)/10000),IF($J56&lt;=$C$193,(((($J56-$C$192)/10000)*$D$193)+$E$193)*(($J56-$C$192)/10000)+$F$193,IF($J56&lt;=$C$194,$J56*0.42-$E$194,$J56*0.45-$E$195))),0),0),0)</f>
        <v>4039</v>
      </c>
      <c r="L56" s="23" t="n">
        <f aca="false">IF($B$34=2,MAX(ROUNDDOWN(IF(($J56/2)&lt;=$C$192,((((($J56/2)-$C$191)/10000)*$D$192)+$E$192)*((($J56/2)-$C$191)/10000),IF(($J56/2)&lt;=$C$193,((((($J56/2)-$C$192)/10000)*$D$193)+$E$193)*((($J56/2)-$C$192)/10000)+$F$193,IF(($J56/2)&lt;=$C$194,($J56/2)*0.42-$E$194,($J56/2)*0.45-$E$195))),0),0),0)*$B$34</f>
        <v>0</v>
      </c>
      <c r="M56" s="13" t="n">
        <f aca="false">K56+L56</f>
        <v>4039</v>
      </c>
      <c r="N56" s="13" t="n">
        <f aca="false">IF($B$34=2,IF(M56&gt;1944,M56*0.055,0),IF(M56&gt;972,M56*0.055,0))</f>
        <v>222.145</v>
      </c>
      <c r="O56" s="13" t="n">
        <f aca="false">M56*$B$33</f>
        <v>363.51</v>
      </c>
      <c r="P56" s="13" t="n">
        <f aca="false">P55*(1+$B$37)</f>
        <v>56513.3009436667</v>
      </c>
      <c r="Q56" s="13" t="n">
        <f aca="false">B56+C56+D56+E56+F56+G56-H56-I56-M56-N56-O56-P56</f>
        <v>703589.936333499</v>
      </c>
      <c r="R56" s="16"/>
      <c r="S56" s="16"/>
      <c r="T56" s="13"/>
      <c r="U56" s="13"/>
      <c r="V56" s="13"/>
      <c r="W56" s="13"/>
    </row>
    <row r="57" customFormat="false" ht="12.8" hidden="false" customHeight="false" outlineLevel="0" collapsed="false">
      <c r="A57" s="17" t="n">
        <v>16</v>
      </c>
      <c r="B57" s="13" t="n">
        <f aca="false">Q56</f>
        <v>703589.936333499</v>
      </c>
      <c r="C57" s="13" t="n">
        <f aca="false">IF((B57-(P57/2))*$B$3&gt;0,(B57-(P57/2))*$B$3,0)</f>
        <v>37441.7912627928</v>
      </c>
      <c r="D57" s="13" t="n">
        <f aca="false">IF(D56&gt;0,D56*(1+$B$7),IF(A57=$B$6,$B$5,0))</f>
        <v>3503.0164969833</v>
      </c>
      <c r="E57" s="13" t="n">
        <f aca="false">IF(E56&gt;0,E56*(1+$B$12),IF(A57=$B$11,$B$10,0))</f>
        <v>0</v>
      </c>
      <c r="F57" s="13" t="n">
        <f aca="false">IF(F56&gt;0,F56*(1+$B$17),IF(A57=$B$16,$B$15,0))</f>
        <v>0</v>
      </c>
      <c r="G57" s="13" t="n">
        <f aca="false">IF(G56&gt;0,G56*(1+$B$22),IF(A57=$B$21,$B$20,0))</f>
        <v>999</v>
      </c>
      <c r="H57" s="13" t="n">
        <f aca="false">H56*(1+$B$26)</f>
        <v>6450.29638282281</v>
      </c>
      <c r="I57" s="13" t="n">
        <f aca="false">MIN(((C57+D57+E57+F57+G57)*$B$28*POWER((1+$B$29),A56)),($B$30*$B$28)*12*$B$34*POWER((1+$B$31),A56))</f>
        <v>9179.09396101172</v>
      </c>
      <c r="J57" s="18" t="n">
        <f aca="false">MAX((MAX((C57-(801*$B$34)),0))+(D57*$B$8)+(E57*$B$13)+(F57*$B$18)+(G57*$B$23)-H57-I57-O56,0)</f>
        <v>25149.9074159415</v>
      </c>
      <c r="K57" s="23" t="n">
        <f aca="false">IF($B$34=1,MAX(ROUNDDOWN(IF($J57&lt;=$C$192,(((($J57-$C$191)/10000)*$D$192)+$E$192)*(($J57-$C$191)/10000),IF($J57&lt;=$C$193,(((($J57-$C$192)/10000)*$D$193)+$E$193)*(($J57-$C$192)/10000)+$F$193,IF($J57&lt;=$C$194,$J57*0.42-$E$194,$J57*0.45-$E$195))),0),0),0)</f>
        <v>3535</v>
      </c>
      <c r="L57" s="23" t="n">
        <f aca="false">IF($B$34=2,MAX(ROUNDDOWN(IF(($J57/2)&lt;=$C$192,((((($J57/2)-$C$191)/10000)*$D$192)+$E$192)*((($J57/2)-$C$191)/10000),IF(($J57/2)&lt;=$C$193,((((($J57/2)-$C$192)/10000)*$D$193)+$E$193)*((($J57/2)-$C$192)/10000)+$F$193,IF(($J57/2)&lt;=$C$194,($J57/2)*0.42-$E$194,($J57/2)*0.45-$E$195))),0),0),0)*$B$34</f>
        <v>0</v>
      </c>
      <c r="M57" s="13" t="n">
        <f aca="false">K57+L57</f>
        <v>3535</v>
      </c>
      <c r="N57" s="13" t="n">
        <f aca="false">IF($B$34=2,IF(M57&gt;1944,M57*0.055,0),IF(M57&gt;972,M57*0.055,0))</f>
        <v>194.425</v>
      </c>
      <c r="O57" s="13" t="n">
        <f aca="false">M57*$B$33</f>
        <v>318.15</v>
      </c>
      <c r="P57" s="13" t="n">
        <f aca="false">P56*(1+$B$37)</f>
        <v>57926.1334672584</v>
      </c>
      <c r="Q57" s="13" t="n">
        <f aca="false">B57+C57+D57+E57+F57+G57-H57-I57-M57-N57-O57-P57</f>
        <v>667930.645282182</v>
      </c>
      <c r="R57" s="16"/>
      <c r="S57" s="16"/>
      <c r="T57" s="13"/>
      <c r="U57" s="13"/>
      <c r="V57" s="13"/>
      <c r="W57" s="13"/>
    </row>
    <row r="58" customFormat="false" ht="12.8" hidden="false" customHeight="false" outlineLevel="0" collapsed="false">
      <c r="A58" s="17" t="n">
        <v>17</v>
      </c>
      <c r="B58" s="13" t="n">
        <f aca="false">Q57</f>
        <v>667930.645282182</v>
      </c>
      <c r="C58" s="13" t="n">
        <f aca="false">IF((B58-(P58/2))*$B$3&gt;0,(B58-(P58/2))*$B$3,0)</f>
        <v>35422.5143543518</v>
      </c>
      <c r="D58" s="13" t="n">
        <f aca="false">IF(D57&gt;0,D57*(1+$B$7),IF(A58=$B$6,$B$5,0))</f>
        <v>3538.04666195313</v>
      </c>
      <c r="E58" s="13" t="n">
        <f aca="false">IF(E57&gt;0,E57*(1+$B$12),IF(A58=$B$11,$B$10,0))</f>
        <v>0</v>
      </c>
      <c r="F58" s="13" t="n">
        <f aca="false">IF(F57&gt;0,F57*(1+$B$17),IF(A58=$B$16,$B$15,0))</f>
        <v>0</v>
      </c>
      <c r="G58" s="13" t="n">
        <f aca="false">IF(G57&gt;0,G57*(1+$B$22),IF(A58=$B$21,$B$20,0))</f>
        <v>999</v>
      </c>
      <c r="H58" s="13" t="n">
        <f aca="false">H57*(1+$B$26)</f>
        <v>6740.55972004984</v>
      </c>
      <c r="I58" s="13" t="n">
        <f aca="false">MIN(((C58+D58+E58+F58+G58)*$B$28*POWER((1+$B$29),A57)),($B$30*$B$28)*12*$B$34*POWER((1+$B$31),A57))</f>
        <v>8832.30471070412</v>
      </c>
      <c r="J58" s="18" t="n">
        <f aca="false">MAX((MAX((C58-(801*$B$34)),0))+(D58*$B$8)+(E58*$B$13)+(F58*$B$18)+(G58*$B$23)-H58-I58-O57,0)</f>
        <v>23267.5465855509</v>
      </c>
      <c r="K58" s="23" t="n">
        <f aca="false">IF($B$34=1,MAX(ROUNDDOWN(IF($J58&lt;=$C$192,(((($J58-$C$191)/10000)*$D$192)+$E$192)*(($J58-$C$191)/10000),IF($J58&lt;=$C$193,(((($J58-$C$192)/10000)*$D$193)+$E$193)*(($J58-$C$192)/10000)+$F$193,IF($J58&lt;=$C$194,$J58*0.42-$E$194,$J58*0.45-$E$195))),0),0),0)</f>
        <v>3012</v>
      </c>
      <c r="L58" s="23" t="n">
        <f aca="false">IF($B$34=2,MAX(ROUNDDOWN(IF(($J58/2)&lt;=$C$192,((((($J58/2)-$C$191)/10000)*$D$192)+$E$192)*((($J58/2)-$C$191)/10000),IF(($J58/2)&lt;=$C$193,((((($J58/2)-$C$192)/10000)*$D$193)+$E$193)*((($J58/2)-$C$192)/10000)+$F$193,IF(($J58/2)&lt;=$C$194,($J58/2)*0.42-$E$194,($J58/2)*0.45-$E$195))),0),0),0)*$B$34</f>
        <v>0</v>
      </c>
      <c r="M58" s="13" t="n">
        <f aca="false">K58+L58</f>
        <v>3012</v>
      </c>
      <c r="N58" s="13" t="n">
        <f aca="false">IF($B$34=2,IF(M58&gt;1944,M58*0.055,0),IF(M58&gt;972,M58*0.055,0))</f>
        <v>165.66</v>
      </c>
      <c r="O58" s="13" t="n">
        <f aca="false">M58*$B$33</f>
        <v>271.08</v>
      </c>
      <c r="P58" s="13" t="n">
        <f aca="false">P57*(1+$B$37)</f>
        <v>59374.2868039399</v>
      </c>
      <c r="Q58" s="13" t="n">
        <f aca="false">B58+C58+D58+E58+F58+G58-H58-I58-M58-N58-O58-P58</f>
        <v>629494.315063793</v>
      </c>
      <c r="R58" s="16"/>
      <c r="S58" s="16"/>
      <c r="T58" s="13"/>
      <c r="U58" s="13"/>
      <c r="V58" s="13"/>
      <c r="W58" s="13"/>
    </row>
    <row r="59" customFormat="false" ht="12.8" hidden="false" customHeight="false" outlineLevel="0" collapsed="false">
      <c r="A59" s="17" t="n">
        <v>18</v>
      </c>
      <c r="B59" s="13" t="n">
        <f aca="false">Q58</f>
        <v>629494.315063793</v>
      </c>
      <c r="C59" s="13" t="n">
        <f aca="false">IF((B59-(P59/2))*$B$3&gt;0,(B59-(P59/2))*$B$3,0)</f>
        <v>33248.107115761</v>
      </c>
      <c r="D59" s="13" t="n">
        <f aca="false">IF(D58&gt;0,D58*(1+$B$7),IF(A59=$B$6,$B$5,0))</f>
        <v>3573.42712857267</v>
      </c>
      <c r="E59" s="13" t="n">
        <f aca="false">IF(E58&gt;0,E58*(1+$B$12),IF(A59=$B$11,$B$10,0))</f>
        <v>0</v>
      </c>
      <c r="F59" s="13" t="n">
        <f aca="false">IF(F58&gt;0,F58*(1+$B$17),IF(A59=$B$16,$B$15,0))</f>
        <v>0</v>
      </c>
      <c r="G59" s="13" t="n">
        <f aca="false">IF(G58&gt;0,G58*(1+$B$22),IF(A59=$B$21,$B$20,0))</f>
        <v>999</v>
      </c>
      <c r="H59" s="13" t="n">
        <f aca="false">H58*(1+$B$26)</f>
        <v>7043.88490745208</v>
      </c>
      <c r="I59" s="13" t="n">
        <f aca="false">MIN(((C59+D59+E59+F59+G59)*$B$28*POWER((1+$B$29),A58)),($B$30*$B$28)*12*$B$34*POWER((1+$B$31),A58))</f>
        <v>8443.10845801299</v>
      </c>
      <c r="J59" s="18" t="n">
        <f aca="false">MAX((MAX((C59-(801*$B$34)),0))+(D59*$B$8)+(E59*$B$13)+(F59*$B$18)+(G59*$B$23)-H59-I59-O58,0)</f>
        <v>21261.4608788685</v>
      </c>
      <c r="K59" s="23" t="n">
        <f aca="false">IF($B$34=1,MAX(ROUNDDOWN(IF($J59&lt;=$C$192,(((($J59-$C$191)/10000)*$D$192)+$E$192)*(($J59-$C$191)/10000),IF($J59&lt;=$C$193,(((($J59-$C$192)/10000)*$D$193)+$E$193)*(($J59-$C$192)/10000)+$F$193,IF($J59&lt;=$C$194,$J59*0.42-$E$194,$J59*0.45-$E$195))),0),0),0)</f>
        <v>2470</v>
      </c>
      <c r="L59" s="23" t="n">
        <f aca="false">IF($B$34=2,MAX(ROUNDDOWN(IF(($J59/2)&lt;=$C$192,((((($J59/2)-$C$191)/10000)*$D$192)+$E$192)*((($J59/2)-$C$191)/10000),IF(($J59/2)&lt;=$C$193,((((($J59/2)-$C$192)/10000)*$D$193)+$E$193)*((($J59/2)-$C$192)/10000)+$F$193,IF(($J59/2)&lt;=$C$194,($J59/2)*0.42-$E$194,($J59/2)*0.45-$E$195))),0),0),0)*$B$34</f>
        <v>0</v>
      </c>
      <c r="M59" s="13" t="n">
        <f aca="false">K59+L59</f>
        <v>2470</v>
      </c>
      <c r="N59" s="13" t="n">
        <f aca="false">IF($B$34=2,IF(M59&gt;1944,M59*0.055,0),IF(M59&gt;972,M59*0.055,0))</f>
        <v>135.85</v>
      </c>
      <c r="O59" s="13" t="n">
        <f aca="false">M59*$B$33</f>
        <v>222.3</v>
      </c>
      <c r="P59" s="13" t="n">
        <f aca="false">P58*(1+$B$37)</f>
        <v>60858.6439740383</v>
      </c>
      <c r="Q59" s="13" t="n">
        <f aca="false">B59+C59+D59+E59+F59+G59-H59-I59-M59-N59-O59-P59</f>
        <v>588141.061968623</v>
      </c>
      <c r="R59" s="16"/>
      <c r="S59" s="16"/>
      <c r="T59" s="13"/>
      <c r="U59" s="13"/>
      <c r="V59" s="13"/>
      <c r="W59" s="13"/>
    </row>
    <row r="60" customFormat="false" ht="12.8" hidden="false" customHeight="false" outlineLevel="0" collapsed="false">
      <c r="A60" s="17" t="n">
        <v>19</v>
      </c>
      <c r="B60" s="13" t="n">
        <f aca="false">Q59</f>
        <v>588141.061968623</v>
      </c>
      <c r="C60" s="13" t="n">
        <f aca="false">IF((B60-(P60/2))*$B$3&gt;0,(B60-(P60/2))*$B$3,0)</f>
        <v>30910.780884722</v>
      </c>
      <c r="D60" s="13" t="n">
        <f aca="false">IF(D59&gt;0,D59*(1+$B$7),IF(A60=$B$6,$B$5,0))</f>
        <v>3609.16139985839</v>
      </c>
      <c r="E60" s="13" t="n">
        <f aca="false">IF(E59&gt;0,E59*(1+$B$12),IF(A60=$B$11,$B$10,0))</f>
        <v>0</v>
      </c>
      <c r="F60" s="13" t="n">
        <f aca="false">IF(F59&gt;0,F59*(1+$B$17),IF(A60=$B$16,$B$15,0))</f>
        <v>0</v>
      </c>
      <c r="G60" s="13" t="n">
        <f aca="false">IF(G59&gt;0,G59*(1+$B$22),IF(A60=$B$21,$B$20,0))</f>
        <v>999</v>
      </c>
      <c r="H60" s="13" t="n">
        <f aca="false">H59*(1+$B$26)</f>
        <v>7360.85972828742</v>
      </c>
      <c r="I60" s="13" t="n">
        <f aca="false">MIN(((C60+D60+E60+F60+G60)*$B$28*POWER((1+$B$29),A59)),($B$30*$B$28)*12*$B$34*POWER((1+$B$31),A59))</f>
        <v>8008.59085929549</v>
      </c>
      <c r="J60" s="18" t="n">
        <f aca="false">MAX((MAX((C60-(801*$B$34)),0))+(D60*$B$8)+(E60*$B$13)+(F60*$B$18)+(G60*$B$23)-H60-I60-O59,0)</f>
        <v>19126.1916969975</v>
      </c>
      <c r="K60" s="23" t="n">
        <f aca="false">IF($B$34=1,MAX(ROUNDDOWN(IF($J60&lt;=$C$192,(((($J60-$C$191)/10000)*$D$192)+$E$192)*(($J60-$C$191)/10000),IF($J60&lt;=$C$193,(((($J60-$C$192)/10000)*$D$193)+$E$193)*(($J60-$C$192)/10000)+$F$193,IF($J60&lt;=$C$194,$J60*0.42-$E$194,$J60*0.45-$E$195))),0),0),0)</f>
        <v>1912</v>
      </c>
      <c r="L60" s="23" t="n">
        <f aca="false">IF($B$34=2,MAX(ROUNDDOWN(IF(($J60/2)&lt;=$C$192,((((($J60/2)-$C$191)/10000)*$D$192)+$E$192)*((($J60/2)-$C$191)/10000),IF(($J60/2)&lt;=$C$193,((((($J60/2)-$C$192)/10000)*$D$193)+$E$193)*((($J60/2)-$C$192)/10000)+$F$193,IF(($J60/2)&lt;=$C$194,($J60/2)*0.42-$E$194,($J60/2)*0.45-$E$195))),0),0),0)*$B$34</f>
        <v>0</v>
      </c>
      <c r="M60" s="13" t="n">
        <f aca="false">K60+L60</f>
        <v>1912</v>
      </c>
      <c r="N60" s="13" t="n">
        <f aca="false">IF($B$34=2,IF(M60&gt;1944,M60*0.055,0),IF(M60&gt;972,M60*0.055,0))</f>
        <v>105.16</v>
      </c>
      <c r="O60" s="13" t="n">
        <f aca="false">M60*$B$33</f>
        <v>172.08</v>
      </c>
      <c r="P60" s="13" t="n">
        <f aca="false">P59*(1+$B$37)</f>
        <v>62380.1100733893</v>
      </c>
      <c r="Q60" s="13" t="n">
        <f aca="false">B60+C60+D60+E60+F60+G60-H60-I60-M60-N60-O60-P60</f>
        <v>543721.203592232</v>
      </c>
      <c r="R60" s="16"/>
      <c r="S60" s="16"/>
      <c r="T60" s="13"/>
      <c r="U60" s="13"/>
      <c r="V60" s="13"/>
      <c r="W60" s="13"/>
    </row>
    <row r="61" customFormat="false" ht="12.8" hidden="false" customHeight="false" outlineLevel="0" collapsed="false">
      <c r="A61" s="17" t="n">
        <v>20</v>
      </c>
      <c r="B61" s="13" t="n">
        <f aca="false">Q60</f>
        <v>543721.203592232</v>
      </c>
      <c r="C61" s="13" t="n">
        <f aca="false">IF((B61-(P61/2))*$B$3&gt;0,(B61-(P61/2))*$B$3,0)</f>
        <v>28402.2025434689</v>
      </c>
      <c r="D61" s="13" t="n">
        <f aca="false">IF(D60&gt;0,D60*(1+$B$7),IF(A61=$B$6,$B$5,0))</f>
        <v>3645.25301385698</v>
      </c>
      <c r="E61" s="13" t="n">
        <f aca="false">IF(E60&gt;0,E60*(1+$B$12),IF(A61=$B$11,$B$10,0))</f>
        <v>0</v>
      </c>
      <c r="F61" s="13" t="n">
        <f aca="false">IF(F60&gt;0,F60*(1+$B$17),IF(A61=$B$16,$B$15,0))</f>
        <v>0</v>
      </c>
      <c r="G61" s="13" t="n">
        <f aca="false">IF(G60&gt;0,G60*(1+$B$22),IF(A61=$B$21,$B$20,0))</f>
        <v>999</v>
      </c>
      <c r="H61" s="13" t="n">
        <f aca="false">H60*(1+$B$26)</f>
        <v>7692.09841606036</v>
      </c>
      <c r="I61" s="13" t="n">
        <f aca="false">MIN(((C61+D61+E61+F61+G61)*$B$28*POWER((1+$B$29),A60)),($B$30*$B$28)*12*$B$34*POWER((1+$B$31),A60))</f>
        <v>7525.62098234669</v>
      </c>
      <c r="J61" s="18" t="n">
        <f aca="false">MAX((MAX((C61-(801*$B$34)),0))+(D61*$B$8)+(E61*$B$13)+(F61*$B$18)+(G61*$B$23)-H61-I61-O60,0)</f>
        <v>16855.6561589188</v>
      </c>
      <c r="K61" s="23" t="n">
        <f aca="false">IF($B$34=1,MAX(ROUNDDOWN(IF($J61&lt;=$C$192,(((($J61-$C$191)/10000)*$D$192)+$E$192)*(($J61-$C$191)/10000),IF($J61&lt;=$C$193,(((($J61-$C$192)/10000)*$D$193)+$E$193)*(($J61-$C$192)/10000)+$F$193,IF($J61&lt;=$C$194,$J61*0.42-$E$194,$J61*0.45-$E$195))),0),0),0)</f>
        <v>1339</v>
      </c>
      <c r="L61" s="23" t="n">
        <f aca="false">IF($B$34=2,MAX(ROUNDDOWN(IF(($J61/2)&lt;=$C$192,((((($J61/2)-$C$191)/10000)*$D$192)+$E$192)*((($J61/2)-$C$191)/10000),IF(($J61/2)&lt;=$C$193,((((($J61/2)-$C$192)/10000)*$D$193)+$E$193)*((($J61/2)-$C$192)/10000)+$F$193,IF(($J61/2)&lt;=$C$194,($J61/2)*0.42-$E$194,($J61/2)*0.45-$E$195))),0),0),0)*$B$34</f>
        <v>0</v>
      </c>
      <c r="M61" s="13" t="n">
        <f aca="false">K61+L61</f>
        <v>1339</v>
      </c>
      <c r="N61" s="13" t="n">
        <f aca="false">IF($B$34=2,IF(M61&gt;1944,M61*0.055,0),IF(M61&gt;972,M61*0.055,0))</f>
        <v>73.645</v>
      </c>
      <c r="O61" s="13" t="n">
        <f aca="false">M61*$B$33</f>
        <v>120.51</v>
      </c>
      <c r="P61" s="13" t="n">
        <f aca="false">P60*(1+$B$37)</f>
        <v>63939.612825224</v>
      </c>
      <c r="Q61" s="13" t="n">
        <f aca="false">B61+C61+D61+E61+F61+G61-H61-I61-M61-N61-O61-P61</f>
        <v>496077.171925926</v>
      </c>
      <c r="R61" s="16"/>
      <c r="S61" s="16"/>
      <c r="T61" s="13"/>
      <c r="U61" s="13"/>
      <c r="V61" s="13"/>
      <c r="W61" s="13"/>
    </row>
    <row r="62" customFormat="false" ht="12.8" hidden="false" customHeight="false" outlineLevel="0" collapsed="false">
      <c r="A62" s="17" t="n">
        <v>21</v>
      </c>
      <c r="B62" s="13" t="n">
        <f aca="false">Q61</f>
        <v>496077.171925926</v>
      </c>
      <c r="C62" s="13" t="n">
        <f aca="false">IF((B62-(P62/2))*$B$3&gt;0,(B62-(P62/2))*$B$3,0)</f>
        <v>25713.6006795914</v>
      </c>
      <c r="D62" s="13" t="n">
        <f aca="false">IF(D61&gt;0,D61*(1+$B$7),IF(A62=$B$6,$B$5,0))</f>
        <v>3681.70554399555</v>
      </c>
      <c r="E62" s="13" t="n">
        <f aca="false">IF(E61&gt;0,E61*(1+$B$12),IF(A62=$B$11,$B$10,0))</f>
        <v>0</v>
      </c>
      <c r="F62" s="13" t="n">
        <f aca="false">IF(F61&gt;0,F61*(1+$B$17),IF(A62=$B$16,$B$15,0))</f>
        <v>0</v>
      </c>
      <c r="G62" s="13" t="n">
        <f aca="false">IF(G61&gt;0,G61*(1+$B$22),IF(A62=$B$21,$B$20,0))</f>
        <v>999</v>
      </c>
      <c r="H62" s="13" t="n">
        <f aca="false">H61*(1+$B$26)</f>
        <v>8038.24284478307</v>
      </c>
      <c r="I62" s="13" t="n">
        <f aca="false">MIN(((C62+D62+E62+F62+G62)*$B$28*POWER((1+$B$29),A61)),($B$30*$B$28)*12*$B$34*POWER((1+$B$31),A61))</f>
        <v>6990.86740319065</v>
      </c>
      <c r="J62" s="18" t="n">
        <f aca="false">MAX((MAX((C62-(801*$B$34)),0))+(D62*$B$8)+(E62*$B$13)+(F62*$B$18)+(G62*$B$23)-H62-I62-O61,0)</f>
        <v>14443.6859756133</v>
      </c>
      <c r="K62" s="23" t="n">
        <f aca="false">IF($B$34=1,MAX(ROUNDDOWN(IF($J62&lt;=$C$192,(((($J62-$C$191)/10000)*$D$192)+$E$192)*(($J62-$C$191)/10000),IF($J62&lt;=$C$193,(((($J62-$C$192)/10000)*$D$193)+$E$193)*(($J62-$C$192)/10000)+$F$193,IF($J62&lt;=$C$194,$J62*0.42-$E$194,$J62*0.45-$E$195))),0),0),0)</f>
        <v>756</v>
      </c>
      <c r="L62" s="23" t="n">
        <f aca="false">IF($B$34=2,MAX(ROUNDDOWN(IF(($J62/2)&lt;=$C$192,((((($J62/2)-$C$191)/10000)*$D$192)+$E$192)*((($J62/2)-$C$191)/10000),IF(($J62/2)&lt;=$C$193,((((($J62/2)-$C$192)/10000)*$D$193)+$E$193)*((($J62/2)-$C$192)/10000)+$F$193,IF(($J62/2)&lt;=$C$194,($J62/2)*0.42-$E$194,($J62/2)*0.45-$E$195))),0),0),0)*$B$34</f>
        <v>0</v>
      </c>
      <c r="M62" s="13" t="n">
        <f aca="false">K62+L62</f>
        <v>756</v>
      </c>
      <c r="N62" s="13" t="n">
        <f aca="false">IF($B$34=2,IF(M62&gt;1944,M62*0.055,0),IF(M62&gt;972,M62*0.055,0))</f>
        <v>0</v>
      </c>
      <c r="O62" s="13" t="n">
        <f aca="false">M62*$B$33</f>
        <v>68.04</v>
      </c>
      <c r="P62" s="13" t="n">
        <f aca="false">P61*(1+$B$37)</f>
        <v>65538.1031458546</v>
      </c>
      <c r="Q62" s="13" t="n">
        <f aca="false">B62+C62+D62+E62+F62+G62-H62-I62-M62-N62-O62-P62</f>
        <v>445080.224755685</v>
      </c>
      <c r="R62" s="16"/>
      <c r="S62" s="16"/>
      <c r="T62" s="13"/>
      <c r="U62" s="13"/>
      <c r="V62" s="13"/>
      <c r="W62" s="13"/>
    </row>
    <row r="63" customFormat="false" ht="12.8" hidden="false" customHeight="false" outlineLevel="0" collapsed="false">
      <c r="A63" s="17" t="n">
        <v>22</v>
      </c>
      <c r="B63" s="13" t="n">
        <f aca="false">Q62</f>
        <v>445080.224755685</v>
      </c>
      <c r="C63" s="13" t="n">
        <f aca="false">IF((B63-(P63/2))*$B$3&gt;0,(B63-(P63/2))*$B$3,0)</f>
        <v>22837.8030525856</v>
      </c>
      <c r="D63" s="13" t="n">
        <f aca="false">IF(D62&gt;0,D62*(1+$B$7),IF(A63=$B$6,$B$5,0))</f>
        <v>3718.5225994355</v>
      </c>
      <c r="E63" s="13" t="n">
        <f aca="false">IF(E62&gt;0,E62*(1+$B$12),IF(A63=$B$11,$B$10,0))</f>
        <v>4444</v>
      </c>
      <c r="F63" s="13" t="n">
        <f aca="false">IF(F62&gt;0,F62*(1+$B$17),IF(A63=$B$16,$B$15,0))</f>
        <v>1111</v>
      </c>
      <c r="G63" s="13" t="n">
        <f aca="false">IF(G62&gt;0,G62*(1+$B$22),IF(A63=$B$21,$B$20,0))</f>
        <v>999</v>
      </c>
      <c r="H63" s="13" t="n">
        <f aca="false">H62*(1+$B$26)</f>
        <v>8399.96377279831</v>
      </c>
      <c r="I63" s="13" t="n">
        <f aca="false">MIN(((C63+D63+E63+F63+G63)*$B$28*POWER((1+$B$29),A62)),($B$30*$B$28)*12*$B$34*POWER((1+$B$31),A62))</f>
        <v>7691.72336269398</v>
      </c>
      <c r="J63" s="18" t="n">
        <f aca="false">MAX((MAX((C63-(801*$B$34)),0))+(D63*$B$8)+(E63*$B$13)+(F63*$B$18)+(G63*$B$23)-H63-I63-O62,0)</f>
        <v>16149.5985165288</v>
      </c>
      <c r="K63" s="23" t="n">
        <f aca="false">IF($B$34=1,MAX(ROUNDDOWN(IF($J63&lt;=$C$192,(((($J63-$C$191)/10000)*$D$192)+$E$192)*(($J63-$C$191)/10000),IF($J63&lt;=$C$193,(((($J63-$C$192)/10000)*$D$193)+$E$193)*(($J63-$C$192)/10000)+$F$193,IF($J63&lt;=$C$194,$J63*0.42-$E$194,$J63*0.45-$E$195))),0),0),0)</f>
        <v>1165</v>
      </c>
      <c r="L63" s="23" t="n">
        <f aca="false">IF($B$34=2,MAX(ROUNDDOWN(IF(($J63/2)&lt;=$C$192,((((($J63/2)-$C$191)/10000)*$D$192)+$E$192)*((($J63/2)-$C$191)/10000),IF(($J63/2)&lt;=$C$193,((((($J63/2)-$C$192)/10000)*$D$193)+$E$193)*((($J63/2)-$C$192)/10000)+$F$193,IF(($J63/2)&lt;=$C$194,($J63/2)*0.42-$E$194,($J63/2)*0.45-$E$195))),0),0),0)*$B$34</f>
        <v>0</v>
      </c>
      <c r="M63" s="13" t="n">
        <f aca="false">K63+L63</f>
        <v>1165</v>
      </c>
      <c r="N63" s="13" t="n">
        <f aca="false">IF($B$34=2,IF(M63&gt;1944,M63*0.055,0),IF(M63&gt;972,M63*0.055,0))</f>
        <v>64.075</v>
      </c>
      <c r="O63" s="13" t="n">
        <f aca="false">M63*$B$33</f>
        <v>104.85</v>
      </c>
      <c r="P63" s="13" t="n">
        <f aca="false">P62*(1+$B$37)</f>
        <v>67176.555724501</v>
      </c>
      <c r="Q63" s="13" t="n">
        <f aca="false">B63+C63+D63+E63+F63+G63-H63-I63-M63-N63-O63-P63</f>
        <v>393588.382547713</v>
      </c>
      <c r="R63" s="16"/>
      <c r="S63" s="16"/>
      <c r="T63" s="13"/>
      <c r="U63" s="13"/>
      <c r="V63" s="13"/>
      <c r="W63" s="13"/>
    </row>
    <row r="64" customFormat="false" ht="12.8" hidden="false" customHeight="false" outlineLevel="0" collapsed="false">
      <c r="A64" s="17" t="n">
        <v>23</v>
      </c>
      <c r="B64" s="13" t="n">
        <f aca="false">Q63</f>
        <v>393588.382547713</v>
      </c>
      <c r="C64" s="13" t="n">
        <f aca="false">IF((B64-(P64/2))*$B$3&gt;0,(B64-(P64/2))*$B$3,0)</f>
        <v>19933.4020745093</v>
      </c>
      <c r="D64" s="13" t="n">
        <f aca="false">IF(D63&gt;0,D63*(1+$B$7),IF(A64=$B$6,$B$5,0))</f>
        <v>3755.70782542986</v>
      </c>
      <c r="E64" s="13" t="n">
        <f aca="false">IF(E63&gt;0,E63*(1+$B$12),IF(A64=$B$11,$B$10,0))</f>
        <v>4488.44</v>
      </c>
      <c r="F64" s="13" t="n">
        <f aca="false">IF(F63&gt;0,F63*(1+$B$17),IF(A64=$B$16,$B$15,0))</f>
        <v>1111</v>
      </c>
      <c r="G64" s="13" t="n">
        <f aca="false">IF(G63&gt;0,G63*(1+$B$22),IF(A64=$B$21,$B$20,0))</f>
        <v>999</v>
      </c>
      <c r="H64" s="13" t="n">
        <f aca="false">H63*(1+$B$26)</f>
        <v>8777.96214257423</v>
      </c>
      <c r="I64" s="13" t="n">
        <f aca="false">MIN(((C64+D64+E64+F64+G64)*$B$28*POWER((1+$B$29),A63)),($B$30*$B$28)*12*$B$34*POWER((1+$B$31),A63))</f>
        <v>7106.33571498564</v>
      </c>
      <c r="J64" s="18" t="n">
        <f aca="false">MAX((MAX((C64-(801*$B$34)),0))+(D64*$B$8)+(E64*$B$13)+(F64*$B$18)+(G64*$B$23)-H64-I64-O63,0)</f>
        <v>13497.4020423793</v>
      </c>
      <c r="K64" s="23" t="n">
        <f aca="false">IF($B$34=1,MAX(ROUNDDOWN(IF($J64&lt;=$C$192,(((($J64-$C$191)/10000)*$D$192)+$E$192)*(($J64-$C$191)/10000),IF($J64&lt;=$C$193,(((($J64-$C$192)/10000)*$D$193)+$E$193)*(($J64-$C$192)/10000)+$F$193,IF($J64&lt;=$C$194,$J64*0.42-$E$194,$J64*0.45-$E$195))),0),0),0)</f>
        <v>549</v>
      </c>
      <c r="L64" s="23" t="n">
        <f aca="false">IF($B$34=2,MAX(ROUNDDOWN(IF(($J64/2)&lt;=$C$192,((((($J64/2)-$C$191)/10000)*$D$192)+$E$192)*((($J64/2)-$C$191)/10000),IF(($J64/2)&lt;=$C$193,((((($J64/2)-$C$192)/10000)*$D$193)+$E$193)*((($J64/2)-$C$192)/10000)+$F$193,IF(($J64/2)&lt;=$C$194,($J64/2)*0.42-$E$194,($J64/2)*0.45-$E$195))),0),0),0)*$B$34</f>
        <v>0</v>
      </c>
      <c r="M64" s="13" t="n">
        <f aca="false">K64+L64</f>
        <v>549</v>
      </c>
      <c r="N64" s="13" t="n">
        <f aca="false">IF($B$34=2,IF(M64&gt;1944,M64*0.055,0),IF(M64&gt;972,M64*0.055,0))</f>
        <v>0</v>
      </c>
      <c r="O64" s="13" t="n">
        <f aca="false">M64*$B$33</f>
        <v>49.41</v>
      </c>
      <c r="P64" s="13" t="n">
        <f aca="false">P63*(1+$B$37)</f>
        <v>68855.9696176135</v>
      </c>
      <c r="Q64" s="13" t="n">
        <f aca="false">B64+C64+D64+E64+F64+G64-H64-I64-M64-N64-O64-P64</f>
        <v>338537.254972479</v>
      </c>
      <c r="R64" s="16"/>
      <c r="S64" s="16"/>
      <c r="T64" s="13"/>
      <c r="U64" s="13"/>
      <c r="V64" s="13"/>
      <c r="W64" s="13"/>
    </row>
    <row r="65" customFormat="false" ht="12.8" hidden="false" customHeight="false" outlineLevel="0" collapsed="false">
      <c r="A65" s="17" t="n">
        <v>24</v>
      </c>
      <c r="B65" s="13" t="n">
        <f aca="false">Q64</f>
        <v>338537.254972479</v>
      </c>
      <c r="C65" s="13" t="n">
        <f aca="false">IF((B65-(P65/2))*$B$3&gt;0,(B65-(P65/2))*$B$3,0)</f>
        <v>16830.2956651616</v>
      </c>
      <c r="D65" s="13" t="n">
        <f aca="false">IF(D64&gt;0,D64*(1+$B$7),IF(A65=$B$6,$B$5,0))</f>
        <v>3793.26490368415</v>
      </c>
      <c r="E65" s="13" t="n">
        <f aca="false">IF(E64&gt;0,E64*(1+$B$12),IF(A65=$B$11,$B$10,0))</f>
        <v>4533.3244</v>
      </c>
      <c r="F65" s="13" t="n">
        <f aca="false">IF(F64&gt;0,F64*(1+$B$17),IF(A65=$B$16,$B$15,0))</f>
        <v>1111</v>
      </c>
      <c r="G65" s="13" t="n">
        <f aca="false">IF(G64&gt;0,G64*(1+$B$22),IF(A65=$B$21,$B$20,0))</f>
        <v>999</v>
      </c>
      <c r="H65" s="13" t="n">
        <f aca="false">H64*(1+$B$26)</f>
        <v>9172.97043899007</v>
      </c>
      <c r="I65" s="13" t="n">
        <f aca="false">MIN(((C65+D65+E65+F65+G65)*$B$28*POWER((1+$B$29),A64)),($B$30*$B$28)*12*$B$34*POWER((1+$B$31),A64))</f>
        <v>6461.57630848218</v>
      </c>
      <c r="J65" s="18" t="n">
        <f aca="false">MAX((MAX((C65-(801*$B$34)),0))+(D65*$B$8)+(E65*$B$13)+(F65*$B$18)+(G65*$B$23)-H65-I65-O64,0)</f>
        <v>10781.9282213735</v>
      </c>
      <c r="K65" s="23" t="n">
        <f aca="false">IF($B$34=1,MAX(ROUNDDOWN(IF($J65&lt;=$C$192,(((($J65-$C$191)/10000)*$D$192)+$E$192)*(($J65-$C$191)/10000),IF($J65&lt;=$C$193,(((($J65-$C$192)/10000)*$D$193)+$E$193)*(($J65-$C$192)/10000)+$F$193,IF($J65&lt;=$C$194,$J65*0.42-$E$194,$J65*0.45-$E$195))),0),0),0)</f>
        <v>62</v>
      </c>
      <c r="L65" s="23" t="n">
        <f aca="false">IF($B$34=2,MAX(ROUNDDOWN(IF(($J65/2)&lt;=$C$192,((((($J65/2)-$C$191)/10000)*$D$192)+$E$192)*((($J65/2)-$C$191)/10000),IF(($J65/2)&lt;=$C$193,((((($J65/2)-$C$192)/10000)*$D$193)+$E$193)*((($J65/2)-$C$192)/10000)+$F$193,IF(($J65/2)&lt;=$C$194,($J65/2)*0.42-$E$194,($J65/2)*0.45-$E$195))),0),0),0)*$B$34</f>
        <v>0</v>
      </c>
      <c r="M65" s="13" t="n">
        <f aca="false">K65+L65</f>
        <v>62</v>
      </c>
      <c r="N65" s="13" t="n">
        <f aca="false">IF($B$34=2,IF(M65&gt;1944,M65*0.055,0),IF(M65&gt;972,M65*0.055,0))</f>
        <v>0</v>
      </c>
      <c r="O65" s="13" t="n">
        <f aca="false">M65*$B$33</f>
        <v>5.58</v>
      </c>
      <c r="P65" s="13" t="n">
        <f aca="false">P64*(1+$B$37)</f>
        <v>70577.3688580538</v>
      </c>
      <c r="Q65" s="13" t="n">
        <f aca="false">B65+C65+D65+E65+F65+G65-H65-I65-M65-N65-O65-P65</f>
        <v>279524.644335798</v>
      </c>
      <c r="R65" s="16"/>
      <c r="S65" s="16"/>
      <c r="T65" s="13"/>
      <c r="U65" s="13"/>
      <c r="V65" s="13"/>
      <c r="W65" s="13"/>
    </row>
    <row r="66" customFormat="false" ht="12.8" hidden="false" customHeight="false" outlineLevel="0" collapsed="false">
      <c r="A66" s="17" t="n">
        <v>25</v>
      </c>
      <c r="B66" s="13" t="n">
        <f aca="false">Q65</f>
        <v>279524.644335798</v>
      </c>
      <c r="C66" s="13" t="n">
        <f aca="false">IF((B66-(P66/2))*$B$3&gt;0,(B66-(P66/2))*$B$3,0)</f>
        <v>13506.1327251805</v>
      </c>
      <c r="D66" s="13" t="n">
        <f aca="false">IF(D65&gt;0,D65*(1+$B$7),IF(A66=$B$6,$B$5,0))</f>
        <v>3831.197552721</v>
      </c>
      <c r="E66" s="13" t="n">
        <f aca="false">IF(E65&gt;0,E65*(1+$B$12),IF(A66=$B$11,$B$10,0))</f>
        <v>4578.657644</v>
      </c>
      <c r="F66" s="13" t="n">
        <f aca="false">IF(F65&gt;0,F65*(1+$B$17),IF(A66=$B$16,$B$15,0))</f>
        <v>1111</v>
      </c>
      <c r="G66" s="13" t="n">
        <f aca="false">IF(G65&gt;0,G65*(1+$B$22),IF(A66=$B$21,$B$20,0))</f>
        <v>999</v>
      </c>
      <c r="H66" s="13" t="n">
        <f aca="false">H65*(1+$B$26)</f>
        <v>9585.75410874462</v>
      </c>
      <c r="I66" s="13" t="n">
        <f aca="false">MIN(((C66+D66+E66+F66+G66)*$B$28*POWER((1+$B$29),A65)),($B$30*$B$28)*12*$B$34*POWER((1+$B$31),A65))</f>
        <v>5750.49962863859</v>
      </c>
      <c r="J66" s="18" t="n">
        <f aca="false">MAX((MAX((C66-(801*$B$34)),0))+(D66*$B$8)+(E66*$B$13)+(F66*$B$18)+(G66*$B$23)-H66-I66-O65,0)</f>
        <v>7883.15418451833</v>
      </c>
      <c r="K66" s="23" t="n">
        <f aca="false">IF($B$34=1,MAX(ROUNDDOWN(IF($J66&lt;=$C$192,(((($J66-$C$191)/10000)*$D$192)+$E$192)*(($J66-$C$191)/10000),IF($J66&lt;=$C$193,(((($J66-$C$192)/10000)*$D$193)+$E$193)*(($J66-$C$192)/10000)+$F$193,IF($J66&lt;=$C$194,$J66*0.42-$E$194,$J66*0.45-$E$195))),0),0),0)</f>
        <v>0</v>
      </c>
      <c r="L66" s="23" t="n">
        <f aca="false">IF($B$34=2,MAX(ROUNDDOWN(IF(($J66/2)&lt;=$C$192,((((($J66/2)-$C$191)/10000)*$D$192)+$E$192)*((($J66/2)-$C$191)/10000),IF(($J66/2)&lt;=$C$193,((((($J66/2)-$C$192)/10000)*$D$193)+$E$193)*((($J66/2)-$C$192)/10000)+$F$193,IF(($J66/2)&lt;=$C$194,($J66/2)*0.42-$E$194,($J66/2)*0.45-$E$195))),0),0),0)*$B$34</f>
        <v>0</v>
      </c>
      <c r="M66" s="13" t="n">
        <f aca="false">K66+L66</f>
        <v>0</v>
      </c>
      <c r="N66" s="13" t="n">
        <f aca="false">IF($B$34=2,IF(M66&gt;1944,M66*0.055,0),IF(M66&gt;972,M66*0.055,0))</f>
        <v>0</v>
      </c>
      <c r="O66" s="13" t="n">
        <f aca="false">M66*$B$33</f>
        <v>0</v>
      </c>
      <c r="P66" s="13" t="n">
        <f aca="false">P65*(1+$B$37)</f>
        <v>72341.8030795052</v>
      </c>
      <c r="Q66" s="13" t="n">
        <f aca="false">B66+C66+D66+E66+F66+G66-H66-I66-M66-N66-O66-P66</f>
        <v>215872.575440812</v>
      </c>
      <c r="R66" s="16"/>
      <c r="S66" s="16"/>
      <c r="T66" s="13"/>
      <c r="U66" s="13"/>
      <c r="V66" s="13"/>
      <c r="W66" s="13"/>
    </row>
    <row r="67" customFormat="false" ht="12.8" hidden="false" customHeight="false" outlineLevel="0" collapsed="false">
      <c r="A67" s="17" t="n">
        <v>26</v>
      </c>
      <c r="B67" s="13" t="n">
        <f aca="false">Q66</f>
        <v>215872.575440812</v>
      </c>
      <c r="C67" s="13" t="n">
        <f aca="false">IF((B67-(P67/2))*$B$3&gt;0,(B67-(P67/2))*$B$3,0)</f>
        <v>9923.25577562237</v>
      </c>
      <c r="D67" s="13" t="n">
        <f aca="false">IF(D66&gt;0,D66*(1+$B$7),IF(A67=$B$6,$B$5,0))</f>
        <v>3869.50952824821</v>
      </c>
      <c r="E67" s="13" t="n">
        <f aca="false">IF(E66&gt;0,E66*(1+$B$12),IF(A67=$B$11,$B$10,0))</f>
        <v>4624.44422044</v>
      </c>
      <c r="F67" s="13" t="n">
        <f aca="false">IF(F66&gt;0,F66*(1+$B$17),IF(A67=$B$16,$B$15,0))</f>
        <v>1111</v>
      </c>
      <c r="G67" s="13" t="n">
        <f aca="false">IF(G66&gt;0,G66*(1+$B$22),IF(A67=$B$21,$B$20,0))</f>
        <v>999</v>
      </c>
      <c r="H67" s="13" t="n">
        <f aca="false">H66*(1+$B$26)</f>
        <v>10017.1130436381</v>
      </c>
      <c r="I67" s="13" t="n">
        <f aca="false">MIN(((C67+D67+E67+F67+G67)*$B$28*POWER((1+$B$29),A66)),($B$30*$B$28)*12*$B$34*POWER((1+$B$31),A66))</f>
        <v>4962.21542446209</v>
      </c>
      <c r="J67" s="18" t="n">
        <f aca="false">MAX((MAX((C67-(801*$B$34)),0))+(D67*$B$8)+(E67*$B$13)+(F67*$B$18)+(G67*$B$23)-H67-I67-O66,0)</f>
        <v>4746.88105621035</v>
      </c>
      <c r="K67" s="23" t="n">
        <f aca="false">IF($B$34=1,MAX(ROUNDDOWN(IF($J67&lt;=$C$192,(((($J67-$C$191)/10000)*$D$192)+$E$192)*(($J67-$C$191)/10000),IF($J67&lt;=$C$193,(((($J67-$C$192)/10000)*$D$193)+$E$193)*(($J67-$C$192)/10000)+$F$193,IF($J67&lt;=$C$194,$J67*0.42-$E$194,$J67*0.45-$E$195))),0),0),0)</f>
        <v>0</v>
      </c>
      <c r="L67" s="23" t="n">
        <f aca="false">IF($B$34=2,MAX(ROUNDDOWN(IF(($J67/2)&lt;=$C$192,((((($J67/2)-$C$191)/10000)*$D$192)+$E$192)*((($J67/2)-$C$191)/10000),IF(($J67/2)&lt;=$C$193,((((($J67/2)-$C$192)/10000)*$D$193)+$E$193)*((($J67/2)-$C$192)/10000)+$F$193,IF(($J67/2)&lt;=$C$194,($J67/2)*0.42-$E$194,($J67/2)*0.45-$E$195))),0),0),0)*$B$34</f>
        <v>0</v>
      </c>
      <c r="M67" s="13" t="n">
        <f aca="false">K67+L67</f>
        <v>0</v>
      </c>
      <c r="N67" s="13" t="n">
        <f aca="false">IF($B$34=2,IF(M67&gt;1944,M67*0.055,0),IF(M67&gt;972,M67*0.055,0))</f>
        <v>0</v>
      </c>
      <c r="O67" s="13" t="n">
        <f aca="false">M67*$B$33</f>
        <v>0</v>
      </c>
      <c r="P67" s="13" t="n">
        <f aca="false">P66*(1+$B$37)</f>
        <v>74150.3481564928</v>
      </c>
      <c r="Q67" s="13" t="n">
        <f aca="false">B67+C67+D67+E67+F67+G67-H67-I67-M67-N67-O67-P67</f>
        <v>147270.108340529</v>
      </c>
      <c r="R67" s="16"/>
      <c r="S67" s="16"/>
      <c r="T67" s="13"/>
      <c r="U67" s="13"/>
      <c r="V67" s="13"/>
      <c r="W67" s="13"/>
    </row>
    <row r="68" customFormat="false" ht="12.8" hidden="false" customHeight="false" outlineLevel="0" collapsed="false">
      <c r="A68" s="17" t="n">
        <v>27</v>
      </c>
      <c r="B68" s="13" t="n">
        <f aca="false">Q67</f>
        <v>147270.108340529</v>
      </c>
      <c r="C68" s="13" t="n">
        <f aca="false">IF((B68-(P68/2))*$B$3&gt;0,(B68-(P68/2))*$B$3,0)</f>
        <v>6064.37704752313</v>
      </c>
      <c r="D68" s="13" t="n">
        <f aca="false">IF(D67&gt;0,D67*(1+$B$7),IF(A68=$B$6,$B$5,0))</f>
        <v>3908.20462353069</v>
      </c>
      <c r="E68" s="13" t="n">
        <f aca="false">IF(E67&gt;0,E67*(1+$B$12),IF(A68=$B$11,$B$10,0))</f>
        <v>4670.6886626444</v>
      </c>
      <c r="F68" s="13" t="n">
        <f aca="false">IF(F67&gt;0,F67*(1+$B$17),IF(A68=$B$16,$B$15,0))</f>
        <v>1111</v>
      </c>
      <c r="G68" s="13" t="n">
        <f aca="false">IF(G67&gt;0,G67*(1+$B$22),IF(A68=$B$21,$B$20,0))</f>
        <v>999</v>
      </c>
      <c r="H68" s="13" t="n">
        <f aca="false">H67*(1+$B$26)</f>
        <v>10467.8831306018</v>
      </c>
      <c r="I68" s="13" t="n">
        <f aca="false">MIN(((C68+D68+E68+F68+G68)*$B$28*POWER((1+$B$29),A67)),($B$30*$B$28)*12*$B$34*POWER((1+$B$31),A67))</f>
        <v>4090.40837846084</v>
      </c>
      <c r="J68" s="18" t="n">
        <f aca="false">MAX((MAX((C68-(801*$B$34)),0))+(D68*$B$8)+(E68*$B$13)+(F68*$B$18)+(G68*$B$23)-H68-I68-O67,0)</f>
        <v>1393.97882463553</v>
      </c>
      <c r="K68" s="23" t="n">
        <f aca="false">IF($B$34=1,MAX(ROUNDDOWN(IF($J68&lt;=$C$192,(((($J68-$C$191)/10000)*$D$192)+$E$192)*(($J68-$C$191)/10000),IF($J68&lt;=$C$193,(((($J68-$C$192)/10000)*$D$193)+$E$193)*(($J68-$C$192)/10000)+$F$193,IF($J68&lt;=$C$194,$J68*0.42-$E$194,$J68*0.45-$E$195))),0),0),0)</f>
        <v>0</v>
      </c>
      <c r="L68" s="23" t="n">
        <f aca="false">IF($B$34=2,MAX(ROUNDDOWN(IF(($J68/2)&lt;=$C$192,((((($J68/2)-$C$191)/10000)*$D$192)+$E$192)*((($J68/2)-$C$191)/10000),IF(($J68/2)&lt;=$C$193,((((($J68/2)-$C$192)/10000)*$D$193)+$E$193)*((($J68/2)-$C$192)/10000)+$F$193,IF(($J68/2)&lt;=$C$194,($J68/2)*0.42-$E$194,($J68/2)*0.45-$E$195))),0),0),0)*$B$34</f>
        <v>0</v>
      </c>
      <c r="M68" s="13" t="n">
        <f aca="false">K68+L68</f>
        <v>0</v>
      </c>
      <c r="N68" s="13" t="n">
        <f aca="false">IF($B$34=2,IF(M68&gt;1944,M68*0.055,0),IF(M68&gt;972,M68*0.055,0))</f>
        <v>0</v>
      </c>
      <c r="O68" s="13" t="n">
        <f aca="false">M68*$B$33</f>
        <v>0</v>
      </c>
      <c r="P68" s="13" t="n">
        <f aca="false">P67*(1+$B$37)</f>
        <v>76004.1068604051</v>
      </c>
      <c r="Q68" s="13" t="n">
        <f aca="false">B68+C68+D68+E68+F68+G68-H68-I68-M68-N68-O68-P68</f>
        <v>73460.9803047596</v>
      </c>
      <c r="R68" s="16"/>
      <c r="S68" s="16"/>
      <c r="T68" s="13"/>
      <c r="U68" s="13"/>
      <c r="V68" s="13"/>
      <c r="W68" s="13"/>
    </row>
    <row r="69" customFormat="false" ht="12.8" hidden="false" customHeight="false" outlineLevel="0" collapsed="false">
      <c r="A69" s="17" t="n">
        <v>28</v>
      </c>
      <c r="B69" s="13" t="n">
        <f aca="false">Q68</f>
        <v>73460.9803047596</v>
      </c>
      <c r="C69" s="13" t="n">
        <f aca="false">IF((B69-(P69/2))*$B$3&gt;0,(B69-(P69/2))*$B$3,0)</f>
        <v>1915.24259240351</v>
      </c>
      <c r="D69" s="13" t="n">
        <f aca="false">IF(D68&gt;0,D68*(1+$B$7),IF(A69=$B$6,$B$5,0))</f>
        <v>3947.28666976599</v>
      </c>
      <c r="E69" s="13" t="n">
        <f aca="false">IF(E68&gt;0,E68*(1+$B$12),IF(A69=$B$11,$B$10,0))</f>
        <v>4717.39554927085</v>
      </c>
      <c r="F69" s="13" t="n">
        <f aca="false">IF(F68&gt;0,F68*(1+$B$17),IF(A69=$B$16,$B$15,0))</f>
        <v>1111</v>
      </c>
      <c r="G69" s="13" t="n">
        <f aca="false">IF(G68&gt;0,G68*(1+$B$22),IF(A69=$B$21,$B$20,0))</f>
        <v>999</v>
      </c>
      <c r="H69" s="13" t="n">
        <f aca="false">H68*(1+$B$26)</f>
        <v>10938.9378714789</v>
      </c>
      <c r="I69" s="13" t="n">
        <f aca="false">MIN(((C69+D69+E69+F69+G69)*$B$28*POWER((1+$B$29),A68)),($B$30*$B$28)*12*$B$34*POWER((1+$B$31),A68))</f>
        <v>3129.3021287318</v>
      </c>
      <c r="J69" s="18" t="n">
        <f aca="false">MAX((MAX((C69-(801*$B$34)),0))+(D69*$B$8)+(E69*$B$13)+(F69*$B$18)+(G69*$B$23)-H69-I69-O68,0)</f>
        <v>0</v>
      </c>
      <c r="K69" s="23" t="n">
        <f aca="false">IF($B$34=1,MAX(ROUNDDOWN(IF($J69&lt;=$C$192,(((($J69-$C$191)/10000)*$D$192)+$E$192)*(($J69-$C$191)/10000),IF($J69&lt;=$C$193,(((($J69-$C$192)/10000)*$D$193)+$E$193)*(($J69-$C$192)/10000)+$F$193,IF($J69&lt;=$C$194,$J69*0.42-$E$194,$J69*0.45-$E$195))),0),0),0)</f>
        <v>0</v>
      </c>
      <c r="L69" s="23" t="n">
        <f aca="false">IF($B$34=2,MAX(ROUNDDOWN(IF(($J69/2)&lt;=$C$192,((((($J69/2)-$C$191)/10000)*$D$192)+$E$192)*((($J69/2)-$C$191)/10000),IF(($J69/2)&lt;=$C$193,((((($J69/2)-$C$192)/10000)*$D$193)+$E$193)*((($J69/2)-$C$192)/10000)+$F$193,IF(($J69/2)&lt;=$C$194,($J69/2)*0.42-$E$194,($J69/2)*0.45-$E$195))),0),0),0)*$B$34</f>
        <v>0</v>
      </c>
      <c r="M69" s="13" t="n">
        <f aca="false">K69+L69</f>
        <v>0</v>
      </c>
      <c r="N69" s="13" t="n">
        <f aca="false">IF($B$34=2,IF(M69&gt;1944,M69*0.055,0),IF(M69&gt;972,M69*0.055,0))</f>
        <v>0</v>
      </c>
      <c r="O69" s="13" t="n">
        <f aca="false">M69*$B$33</f>
        <v>0</v>
      </c>
      <c r="P69" s="13" t="n">
        <f aca="false">P68*(1+$B$37)</f>
        <v>77904.2095319152</v>
      </c>
      <c r="Q69" s="13" t="n">
        <f aca="false">B69+C69+D69+E69+F69+G69-H69-I69-M69-N69-O69-P69</f>
        <v>-5821.54441592602</v>
      </c>
      <c r="R69" s="16"/>
      <c r="S69" s="16"/>
      <c r="T69" s="13"/>
      <c r="U69" s="13"/>
      <c r="V69" s="13"/>
      <c r="W69" s="13"/>
    </row>
    <row r="70" customFormat="false" ht="12.8" hidden="false" customHeight="false" outlineLevel="0" collapsed="false">
      <c r="A70" s="17" t="n">
        <v>29</v>
      </c>
      <c r="B70" s="13" t="n">
        <f aca="false">Q69</f>
        <v>-5821.54441592602</v>
      </c>
      <c r="C70" s="13" t="n">
        <f aca="false">IF((B70-(P70/2))*$B$3&gt;0,(B70-(P70/2))*$B$3,0)</f>
        <v>0</v>
      </c>
      <c r="D70" s="13" t="n">
        <f aca="false">IF(D69&gt;0,D69*(1+$B$7),IF(A70=$B$6,$B$5,0))</f>
        <v>3986.75953646365</v>
      </c>
      <c r="E70" s="13" t="n">
        <f aca="false">IF(E69&gt;0,E69*(1+$B$12),IF(A70=$B$11,$B$10,0))</f>
        <v>4764.56950476355</v>
      </c>
      <c r="F70" s="13" t="n">
        <f aca="false">IF(F69&gt;0,F69*(1+$B$17),IF(A70=$B$16,$B$15,0))</f>
        <v>1111</v>
      </c>
      <c r="G70" s="13" t="n">
        <f aca="false">IF(G69&gt;0,G69*(1+$B$22),IF(A70=$B$21,$B$20,0))</f>
        <v>999</v>
      </c>
      <c r="H70" s="13" t="n">
        <f aca="false">H69*(1+$B$26)</f>
        <v>11431.1900756955</v>
      </c>
      <c r="I70" s="13" t="n">
        <f aca="false">MIN(((C70+D70+E70+F70+G70)*$B$28*POWER((1+$B$29),A69)),($B$30*$B$28)*12*$B$34*POWER((1+$B$31),A69))</f>
        <v>2705.15896670377</v>
      </c>
      <c r="J70" s="18" t="n">
        <f aca="false">MAX((MAX((C70-(801*$B$34)),0))+(D70*$B$8)+(E70*$B$13)+(F70*$B$18)+(G70*$B$23)-H70-I70-O69,0)</f>
        <v>0</v>
      </c>
      <c r="K70" s="23" t="n">
        <f aca="false">IF($B$34=1,MAX(ROUNDDOWN(IF($J70&lt;=$C$192,(((($J70-$C$191)/10000)*$D$192)+$E$192)*(($J70-$C$191)/10000),IF($J70&lt;=$C$193,(((($J70-$C$192)/10000)*$D$193)+$E$193)*(($J70-$C$192)/10000)+$F$193,IF($J70&lt;=$C$194,$J70*0.42-$E$194,$J70*0.45-$E$195))),0),0),0)</f>
        <v>0</v>
      </c>
      <c r="L70" s="23" t="n">
        <f aca="false">IF($B$34=2,MAX(ROUNDDOWN(IF(($J70/2)&lt;=$C$192,((((($J70/2)-$C$191)/10000)*$D$192)+$E$192)*((($J70/2)-$C$191)/10000),IF(($J70/2)&lt;=$C$193,((((($J70/2)-$C$192)/10000)*$D$193)+$E$193)*((($J70/2)-$C$192)/10000)+$F$193,IF(($J70/2)&lt;=$C$194,($J70/2)*0.42-$E$194,($J70/2)*0.45-$E$195))),0),0),0)*$B$34</f>
        <v>0</v>
      </c>
      <c r="M70" s="13" t="n">
        <f aca="false">K70+L70</f>
        <v>0</v>
      </c>
      <c r="N70" s="13" t="n">
        <f aca="false">IF($B$34=2,IF(M70&gt;1944,M70*0.055,0),IF(M70&gt;972,M70*0.055,0))</f>
        <v>0</v>
      </c>
      <c r="O70" s="13" t="n">
        <f aca="false">M70*$B$33</f>
        <v>0</v>
      </c>
      <c r="P70" s="13" t="n">
        <f aca="false">P69*(1+$B$37)</f>
        <v>79851.8147702131</v>
      </c>
      <c r="Q70" s="13" t="n">
        <f aca="false">B70+C70+D70+E70+F70+G70-H70-I70-M70-N70-O70-P70</f>
        <v>-88948.3791873112</v>
      </c>
      <c r="R70" s="16"/>
      <c r="S70" s="16"/>
      <c r="T70" s="13"/>
      <c r="U70" s="13"/>
      <c r="V70" s="13"/>
      <c r="W70" s="13"/>
    </row>
    <row r="71" customFormat="false" ht="12.8" hidden="false" customHeight="false" outlineLevel="0" collapsed="false">
      <c r="A71" s="17" t="n">
        <v>30</v>
      </c>
      <c r="B71" s="13" t="n">
        <f aca="false">Q70</f>
        <v>-88948.3791873112</v>
      </c>
      <c r="C71" s="13" t="n">
        <f aca="false">IF((B71-(P71/2))*$B$3&gt;0,(B71-(P71/2))*$B$3,0)</f>
        <v>0</v>
      </c>
      <c r="D71" s="13" t="n">
        <f aca="false">IF(D70&gt;0,D70*(1+$B$7),IF(A71=$B$6,$B$5,0))</f>
        <v>4026.62713182829</v>
      </c>
      <c r="E71" s="13" t="n">
        <f aca="false">IF(E70&gt;0,E70*(1+$B$12),IF(A71=$B$11,$B$10,0))</f>
        <v>4812.21519981119</v>
      </c>
      <c r="F71" s="13" t="n">
        <f aca="false">IF(F70&gt;0,F70*(1+$B$17),IF(A71=$B$16,$B$15,0))</f>
        <v>1111</v>
      </c>
      <c r="G71" s="13" t="n">
        <f aca="false">IF(G70&gt;0,G70*(1+$B$22),IF(A71=$B$21,$B$20,0))</f>
        <v>999</v>
      </c>
      <c r="H71" s="13" t="n">
        <f aca="false">H70*(1+$B$26)</f>
        <v>11945.5936291018</v>
      </c>
      <c r="I71" s="13" t="n">
        <f aca="false">MIN(((C71+D71+E71+F71+G71)*$B$28*POWER((1+$B$29),A70)),($B$30*$B$28)*12*$B$34*POWER((1+$B$31),A70))</f>
        <v>2754.22487294106</v>
      </c>
      <c r="J71" s="18" t="n">
        <f aca="false">MAX((MAX((C71-(801*$B$34)),0))+(D71*$B$8)+(E71*$B$13)+(F71*$B$18)+(G71*$B$23)-H71-I71-O70,0)</f>
        <v>0</v>
      </c>
      <c r="K71" s="23" t="n">
        <f aca="false">IF($B$34=1,MAX(ROUNDDOWN(IF($J71&lt;=$C$192,(((($J71-$C$191)/10000)*$D$192)+$E$192)*(($J71-$C$191)/10000),IF($J71&lt;=$C$193,(((($J71-$C$192)/10000)*$D$193)+$E$193)*(($J71-$C$192)/10000)+$F$193,IF($J71&lt;=$C$194,$J71*0.42-$E$194,$J71*0.45-$E$195))),0),0),0)</f>
        <v>0</v>
      </c>
      <c r="L71" s="23" t="n">
        <f aca="false">IF($B$34=2,MAX(ROUNDDOWN(IF(($J71/2)&lt;=$C$192,((((($J71/2)-$C$191)/10000)*$D$192)+$E$192)*((($J71/2)-$C$191)/10000),IF(($J71/2)&lt;=$C$193,((((($J71/2)-$C$192)/10000)*$D$193)+$E$193)*((($J71/2)-$C$192)/10000)+$F$193,IF(($J71/2)&lt;=$C$194,($J71/2)*0.42-$E$194,($J71/2)*0.45-$E$195))),0),0),0)*$B$34</f>
        <v>0</v>
      </c>
      <c r="M71" s="13" t="n">
        <f aca="false">K71+L71</f>
        <v>0</v>
      </c>
      <c r="N71" s="13" t="n">
        <f aca="false">IF($B$34=2,IF(M71&gt;1944,M71*0.055,0),IF(M71&gt;972,M71*0.055,0))</f>
        <v>0</v>
      </c>
      <c r="O71" s="13" t="n">
        <f aca="false">M71*$B$33</f>
        <v>0</v>
      </c>
      <c r="P71" s="13" t="n">
        <f aca="false">P70*(1+$B$37)</f>
        <v>81848.1101394684</v>
      </c>
      <c r="Q71" s="13" t="n">
        <f aca="false">B71+C71+D71+E71+F71+G71-H71-I71-M71-N71-O71-P71</f>
        <v>-174547.465497183</v>
      </c>
      <c r="R71" s="16"/>
      <c r="S71" s="16"/>
      <c r="T71" s="13"/>
      <c r="U71" s="13"/>
      <c r="V71" s="13"/>
      <c r="W71" s="13"/>
    </row>
    <row r="72" customFormat="false" ht="12.8" hidden="false" customHeight="false" outlineLevel="0" collapsed="false">
      <c r="A72" s="17" t="n">
        <v>31</v>
      </c>
      <c r="B72" s="13" t="n">
        <f aca="false">Q71</f>
        <v>-174547.465497183</v>
      </c>
      <c r="C72" s="13" t="n">
        <f aca="false">IF((B72-(P72/2))*$B$3&gt;0,(B72-(P72/2))*$B$3,0)</f>
        <v>0</v>
      </c>
      <c r="D72" s="13" t="n">
        <f aca="false">IF(D71&gt;0,D71*(1+$B$7),IF(A72=$B$6,$B$5,0))</f>
        <v>4066.89340314657</v>
      </c>
      <c r="E72" s="13" t="n">
        <f aca="false">IF(E71&gt;0,E71*(1+$B$12),IF(A72=$B$11,$B$10,0))</f>
        <v>4860.3373518093</v>
      </c>
      <c r="F72" s="13" t="n">
        <f aca="false">IF(F71&gt;0,F71*(1+$B$17),IF(A72=$B$16,$B$15,0))</f>
        <v>1111</v>
      </c>
      <c r="G72" s="13" t="n">
        <f aca="false">IF(G71&gt;0,G71*(1+$B$22),IF(A72=$B$21,$B$20,0))</f>
        <v>999</v>
      </c>
      <c r="H72" s="13" t="n">
        <f aca="false">H71*(1+$B$26)</f>
        <v>12483.1453424114</v>
      </c>
      <c r="I72" s="13" t="n">
        <f aca="false">MIN(((C72+D72+E72+F72+G72)*$B$28*POWER((1+$B$29),A71)),($B$30*$B$28)*12*$B$34*POWER((1+$B$31),A71))</f>
        <v>2804.22392600377</v>
      </c>
      <c r="J72" s="18" t="n">
        <f aca="false">MAX((MAX((C72-(801*$B$34)),0))+(D72*$B$8)+(E72*$B$13)+(F72*$B$18)+(G72*$B$23)-H72-I72-O71,0)</f>
        <v>0</v>
      </c>
      <c r="K72" s="23" t="n">
        <f aca="false">IF($B$34=1,MAX(ROUNDDOWN(IF($J72&lt;=$C$192,(((($J72-$C$191)/10000)*$D$192)+$E$192)*(($J72-$C$191)/10000),IF($J72&lt;=$C$193,(((($J72-$C$192)/10000)*$D$193)+$E$193)*(($J72-$C$192)/10000)+$F$193,IF($J72&lt;=$C$194,$J72*0.42-$E$194,$J72*0.45-$E$195))),0),0),0)</f>
        <v>0</v>
      </c>
      <c r="L72" s="23" t="n">
        <f aca="false">IF($B$34=2,MAX(ROUNDDOWN(IF(($J72/2)&lt;=$C$192,((((($J72/2)-$C$191)/10000)*$D$192)+$E$192)*((($J72/2)-$C$191)/10000),IF(($J72/2)&lt;=$C$193,((((($J72/2)-$C$192)/10000)*$D$193)+$E$193)*((($J72/2)-$C$192)/10000)+$F$193,IF(($J72/2)&lt;=$C$194,($J72/2)*0.42-$E$194,($J72/2)*0.45-$E$195))),0),0),0)*$B$34</f>
        <v>0</v>
      </c>
      <c r="M72" s="13" t="n">
        <f aca="false">K72+L72</f>
        <v>0</v>
      </c>
      <c r="N72" s="13" t="n">
        <f aca="false">IF($B$34=2,IF(M72&gt;1944,M72*0.055,0),IF(M72&gt;972,M72*0.055,0))</f>
        <v>0</v>
      </c>
      <c r="O72" s="13" t="n">
        <f aca="false">M72*$B$33</f>
        <v>0</v>
      </c>
      <c r="P72" s="13" t="n">
        <f aca="false">P71*(1+$B$37)</f>
        <v>83894.3128929551</v>
      </c>
      <c r="Q72" s="13" t="n">
        <f aca="false">B72+C72+D72+E72+F72+G72-H72-I72-M72-N72-O72-P72</f>
        <v>-262691.916903597</v>
      </c>
      <c r="R72" s="16"/>
      <c r="S72" s="16"/>
      <c r="T72" s="13"/>
      <c r="U72" s="13"/>
      <c r="V72" s="13"/>
      <c r="W72" s="13"/>
    </row>
    <row r="73" customFormat="false" ht="12.8" hidden="false" customHeight="false" outlineLevel="0" collapsed="false">
      <c r="A73" s="17" t="n">
        <v>32</v>
      </c>
      <c r="B73" s="13" t="n">
        <f aca="false">Q72</f>
        <v>-262691.916903597</v>
      </c>
      <c r="C73" s="13" t="n">
        <f aca="false">IF((B73-(P73/2))*$B$3&gt;0,(B73-(P73/2))*$B$3,0)</f>
        <v>0</v>
      </c>
      <c r="D73" s="13" t="n">
        <f aca="false">IF(D72&gt;0,D72*(1+$B$7),IF(A73=$B$6,$B$5,0))</f>
        <v>4107.56233717804</v>
      </c>
      <c r="E73" s="13" t="n">
        <f aca="false">IF(E72&gt;0,E72*(1+$B$12),IF(A73=$B$11,$B$10,0))</f>
        <v>4908.94072532739</v>
      </c>
      <c r="F73" s="13" t="n">
        <f aca="false">IF(F72&gt;0,F72*(1+$B$17),IF(A73=$B$16,$B$15,0))</f>
        <v>1111</v>
      </c>
      <c r="G73" s="13" t="n">
        <f aca="false">IF(G72&gt;0,G72*(1+$B$22),IF(A73=$B$21,$B$20,0))</f>
        <v>999</v>
      </c>
      <c r="H73" s="13" t="n">
        <f aca="false">H72*(1+$B$26)</f>
        <v>13044.8868828199</v>
      </c>
      <c r="I73" s="13" t="n">
        <f aca="false">MIN(((C73+D73+E73+F73+G73)*$B$28*POWER((1+$B$29),A72)),($B$30*$B$28)*12*$B$34*POWER((1+$B$31),A72))</f>
        <v>2855.17435136421</v>
      </c>
      <c r="J73" s="18" t="n">
        <f aca="false">MAX((MAX((C73-(801*$B$34)),0))+(D73*$B$8)+(E73*$B$13)+(F73*$B$18)+(G73*$B$23)-H73-I73-O72,0)</f>
        <v>0</v>
      </c>
      <c r="K73" s="23" t="n">
        <f aca="false">IF($B$34=1,MAX(ROUNDDOWN(IF($J73&lt;=$C$192,(((($J73-$C$191)/10000)*$D$192)+$E$192)*(($J73-$C$191)/10000),IF($J73&lt;=$C$193,(((($J73-$C$192)/10000)*$D$193)+$E$193)*(($J73-$C$192)/10000)+$F$193,IF($J73&lt;=$C$194,$J73*0.42-$E$194,$J73*0.45-$E$195))),0),0),0)</f>
        <v>0</v>
      </c>
      <c r="L73" s="23" t="n">
        <f aca="false">IF($B$34=2,MAX(ROUNDDOWN(IF(($J73/2)&lt;=$C$192,((((($J73/2)-$C$191)/10000)*$D$192)+$E$192)*((($J73/2)-$C$191)/10000),IF(($J73/2)&lt;=$C$193,((((($J73/2)-$C$192)/10000)*$D$193)+$E$193)*((($J73/2)-$C$192)/10000)+$F$193,IF(($J73/2)&lt;=$C$194,($J73/2)*0.42-$E$194,($J73/2)*0.45-$E$195))),0),0),0)*$B$34</f>
        <v>0</v>
      </c>
      <c r="M73" s="13" t="n">
        <f aca="false">K73+L73</f>
        <v>0</v>
      </c>
      <c r="N73" s="13" t="n">
        <f aca="false">IF($B$34=2,IF(M73&gt;1944,M73*0.055,0),IF(M73&gt;972,M73*0.055,0))</f>
        <v>0</v>
      </c>
      <c r="O73" s="13" t="n">
        <f aca="false">M73*$B$33</f>
        <v>0</v>
      </c>
      <c r="P73" s="13" t="n">
        <f aca="false">P72*(1+$B$37)</f>
        <v>85991.670715279</v>
      </c>
      <c r="Q73" s="13" t="n">
        <f aca="false">B73+C73+D73+E73+F73+G73-H73-I73-M73-N73-O73-P73</f>
        <v>-353457.145790555</v>
      </c>
      <c r="R73" s="16"/>
      <c r="S73" s="16"/>
      <c r="T73" s="13"/>
      <c r="U73" s="13"/>
      <c r="V73" s="13"/>
      <c r="W73" s="13"/>
    </row>
    <row r="74" customFormat="false" ht="12.8" hidden="false" customHeight="false" outlineLevel="0" collapsed="false">
      <c r="A74" s="17" t="n">
        <v>33</v>
      </c>
      <c r="B74" s="13" t="n">
        <f aca="false">Q73</f>
        <v>-353457.145790555</v>
      </c>
      <c r="C74" s="13" t="n">
        <f aca="false">IF((B74-(P74/2))*$B$3&gt;0,(B74-(P74/2))*$B$3,0)</f>
        <v>0</v>
      </c>
      <c r="D74" s="13" t="n">
        <f aca="false">IF(D73&gt;0,D73*(1+$B$7),IF(A74=$B$6,$B$5,0))</f>
        <v>4148.63796054982</v>
      </c>
      <c r="E74" s="13" t="n">
        <f aca="false">IF(E73&gt;0,E73*(1+$B$12),IF(A74=$B$11,$B$10,0))</f>
        <v>4958.03013258067</v>
      </c>
      <c r="F74" s="13" t="n">
        <f aca="false">IF(F73&gt;0,F73*(1+$B$17),IF(A74=$B$16,$B$15,0))</f>
        <v>1111</v>
      </c>
      <c r="G74" s="13" t="n">
        <f aca="false">IF(G73&gt;0,G73*(1+$B$22),IF(A74=$B$21,$B$20,0))</f>
        <v>999</v>
      </c>
      <c r="H74" s="13" t="n">
        <f aca="false">H73*(1+$B$26)</f>
        <v>13631.9067925468</v>
      </c>
      <c r="I74" s="13" t="n">
        <f aca="false">MIN(((C74+D74+E74+F74+G74)*$B$28*POWER((1+$B$29),A73)),($B$30*$B$28)*12*$B$34*POWER((1+$B$31),A73))</f>
        <v>2907.09473551888</v>
      </c>
      <c r="J74" s="18" t="n">
        <f aca="false">MAX((MAX((C74-(801*$B$34)),0))+(D74*$B$8)+(E74*$B$13)+(F74*$B$18)+(G74*$B$23)-H74-I74-O73,0)</f>
        <v>0</v>
      </c>
      <c r="K74" s="23" t="n">
        <f aca="false">IF($B$34=1,MAX(ROUNDDOWN(IF($J74&lt;=$C$192,(((($J74-$C$191)/10000)*$D$192)+$E$192)*(($J74-$C$191)/10000),IF($J74&lt;=$C$193,(((($J74-$C$192)/10000)*$D$193)+$E$193)*(($J74-$C$192)/10000)+$F$193,IF($J74&lt;=$C$194,$J74*0.42-$E$194,$J74*0.45-$E$195))),0),0),0)</f>
        <v>0</v>
      </c>
      <c r="L74" s="23" t="n">
        <f aca="false">IF($B$34=2,MAX(ROUNDDOWN(IF(($J74/2)&lt;=$C$192,((((($J74/2)-$C$191)/10000)*$D$192)+$E$192)*((($J74/2)-$C$191)/10000),IF(($J74/2)&lt;=$C$193,((((($J74/2)-$C$192)/10000)*$D$193)+$E$193)*((($J74/2)-$C$192)/10000)+$F$193,IF(($J74/2)&lt;=$C$194,($J74/2)*0.42-$E$194,($J74/2)*0.45-$E$195))),0),0),0)*$B$34</f>
        <v>0</v>
      </c>
      <c r="M74" s="13" t="n">
        <f aca="false">K74+L74</f>
        <v>0</v>
      </c>
      <c r="N74" s="13" t="n">
        <f aca="false">IF($B$34=2,IF(M74&gt;1944,M74*0.055,0),IF(M74&gt;972,M74*0.055,0))</f>
        <v>0</v>
      </c>
      <c r="O74" s="13" t="n">
        <f aca="false">M74*$B$33</f>
        <v>0</v>
      </c>
      <c r="P74" s="13" t="n">
        <f aca="false">P73*(1+$B$37)</f>
        <v>88141.462483161</v>
      </c>
      <c r="Q74" s="13" t="n">
        <f aca="false">B74+C74+D74+E74+F74+G74-H74-I74-M74-N74-O74-P74</f>
        <v>-446920.941708651</v>
      </c>
      <c r="R74" s="16"/>
      <c r="S74" s="16"/>
      <c r="T74" s="13"/>
      <c r="U74" s="13"/>
      <c r="V74" s="13"/>
      <c r="W74" s="13"/>
    </row>
    <row r="75" customFormat="false" ht="12.8" hidden="false" customHeight="false" outlineLevel="0" collapsed="false">
      <c r="A75" s="17" t="n">
        <v>34</v>
      </c>
      <c r="B75" s="13" t="n">
        <f aca="false">Q74</f>
        <v>-446920.941708651</v>
      </c>
      <c r="C75" s="13" t="n">
        <f aca="false">IF((B75-(P75/2))*$B$3&gt;0,(B75-(P75/2))*$B$3,0)</f>
        <v>0</v>
      </c>
      <c r="D75" s="13" t="n">
        <f aca="false">IF(D74&gt;0,D74*(1+$B$7),IF(A75=$B$6,$B$5,0))</f>
        <v>4190.12434015532</v>
      </c>
      <c r="E75" s="13" t="n">
        <f aca="false">IF(E74&gt;0,E74*(1+$B$12),IF(A75=$B$11,$B$10,0))</f>
        <v>5007.61043390647</v>
      </c>
      <c r="F75" s="13" t="n">
        <f aca="false">IF(F74&gt;0,F74*(1+$B$17),IF(A75=$B$16,$B$15,0))</f>
        <v>1111</v>
      </c>
      <c r="G75" s="13" t="n">
        <f aca="false">IF(G74&gt;0,G74*(1+$B$22),IF(A75=$B$21,$B$20,0))</f>
        <v>999</v>
      </c>
      <c r="H75" s="13" t="n">
        <f aca="false">H74*(1+$B$26)</f>
        <v>14245.3425982114</v>
      </c>
      <c r="I75" s="13" t="n">
        <f aca="false">MIN(((C75+D75+E75+F75+G75)*$B$28*POWER((1+$B$29),A74)),($B$30*$B$28)*12*$B$34*POWER((1+$B$31),A74))</f>
        <v>2960.00403319198</v>
      </c>
      <c r="J75" s="18" t="n">
        <f aca="false">MAX((MAX((C75-(801*$B$34)),0))+(D75*$B$8)+(E75*$B$13)+(F75*$B$18)+(G75*$B$23)-H75-I75-O74,0)</f>
        <v>0</v>
      </c>
      <c r="K75" s="23" t="n">
        <f aca="false">IF($B$34=1,MAX(ROUNDDOWN(IF($J75&lt;=$C$192,(((($J75-$C$191)/10000)*$D$192)+$E$192)*(($J75-$C$191)/10000),IF($J75&lt;=$C$193,(((($J75-$C$192)/10000)*$D$193)+$E$193)*(($J75-$C$192)/10000)+$F$193,IF($J75&lt;=$C$194,$J75*0.42-$E$194,$J75*0.45-$E$195))),0),0),0)</f>
        <v>0</v>
      </c>
      <c r="L75" s="23" t="n">
        <f aca="false">IF($B$34=2,MAX(ROUNDDOWN(IF(($J75/2)&lt;=$C$192,((((($J75/2)-$C$191)/10000)*$D$192)+$E$192)*((($J75/2)-$C$191)/10000),IF(($J75/2)&lt;=$C$193,((((($J75/2)-$C$192)/10000)*$D$193)+$E$193)*((($J75/2)-$C$192)/10000)+$F$193,IF(($J75/2)&lt;=$C$194,($J75/2)*0.42-$E$194,($J75/2)*0.45-$E$195))),0),0),0)*$B$34</f>
        <v>0</v>
      </c>
      <c r="M75" s="13" t="n">
        <f aca="false">K75+L75</f>
        <v>0</v>
      </c>
      <c r="N75" s="13" t="n">
        <f aca="false">IF($B$34=2,IF(M75&gt;1944,M75*0.055,0),IF(M75&gt;972,M75*0.055,0))</f>
        <v>0</v>
      </c>
      <c r="O75" s="13" t="n">
        <f aca="false">M75*$B$33</f>
        <v>0</v>
      </c>
      <c r="P75" s="13" t="n">
        <f aca="false">P74*(1+$B$37)</f>
        <v>90344.99904524</v>
      </c>
      <c r="Q75" s="13" t="n">
        <f aca="false">B75+C75+D75+E75+F75+G75-H75-I75-M75-N75-O75-P75</f>
        <v>-543163.552611233</v>
      </c>
      <c r="R75" s="16"/>
      <c r="S75" s="16"/>
      <c r="T75" s="13"/>
      <c r="U75" s="13"/>
      <c r="V75" s="13"/>
      <c r="W75" s="13"/>
    </row>
    <row r="76" customFormat="false" ht="12.8" hidden="false" customHeight="false" outlineLevel="0" collapsed="false">
      <c r="A76" s="17" t="n">
        <v>35</v>
      </c>
      <c r="B76" s="13" t="n">
        <f aca="false">Q75</f>
        <v>-543163.552611233</v>
      </c>
      <c r="C76" s="13" t="n">
        <f aca="false">IF((B76-(P76/2))*$B$3&gt;0,(B76-(P76/2))*$B$3,0)</f>
        <v>0</v>
      </c>
      <c r="D76" s="13" t="n">
        <f aca="false">IF(D75&gt;0,D75*(1+$B$7),IF(A76=$B$6,$B$5,0))</f>
        <v>4232.02558355687</v>
      </c>
      <c r="E76" s="13" t="n">
        <f aca="false">IF(E75&gt;0,E75*(1+$B$12),IF(A76=$B$11,$B$10,0))</f>
        <v>5057.68653824554</v>
      </c>
      <c r="F76" s="13" t="n">
        <f aca="false">IF(F75&gt;0,F75*(1+$B$17),IF(A76=$B$16,$B$15,0))</f>
        <v>1111</v>
      </c>
      <c r="G76" s="13" t="n">
        <f aca="false">IF(G75&gt;0,G75*(1+$B$22),IF(A76=$B$21,$B$20,0))</f>
        <v>999</v>
      </c>
      <c r="H76" s="13" t="n">
        <f aca="false">H75*(1+$B$26)</f>
        <v>14886.3830151309</v>
      </c>
      <c r="I76" s="13" t="n">
        <f aca="false">MIN(((C76+D76+E76+F76+G76)*$B$28*POWER((1+$B$29),A75)),($B$30*$B$28)*12*$B$34*POWER((1+$B$31),A75))</f>
        <v>3013.92157468319</v>
      </c>
      <c r="J76" s="18" t="n">
        <f aca="false">MAX((MAX((C76-(801*$B$34)),0))+(D76*$B$8)+(E76*$B$13)+(F76*$B$18)+(G76*$B$23)-H76-I76-O75,0)</f>
        <v>0</v>
      </c>
      <c r="K76" s="23" t="n">
        <f aca="false">IF($B$34=1,MAX(ROUNDDOWN(IF($J76&lt;=$C$192,(((($J76-$C$191)/10000)*$D$192)+$E$192)*(($J76-$C$191)/10000),IF($J76&lt;=$C$193,(((($J76-$C$192)/10000)*$D$193)+$E$193)*(($J76-$C$192)/10000)+$F$193,IF($J76&lt;=$C$194,$J76*0.42-$E$194,$J76*0.45-$E$195))),0),0),0)</f>
        <v>0</v>
      </c>
      <c r="L76" s="23" t="n">
        <f aca="false">IF($B$34=2,MAX(ROUNDDOWN(IF(($J76/2)&lt;=$C$192,((((($J76/2)-$C$191)/10000)*$D$192)+$E$192)*((($J76/2)-$C$191)/10000),IF(($J76/2)&lt;=$C$193,((((($J76/2)-$C$192)/10000)*$D$193)+$E$193)*((($J76/2)-$C$192)/10000)+$F$193,IF(($J76/2)&lt;=$C$194,($J76/2)*0.42-$E$194,($J76/2)*0.45-$E$195))),0),0),0)*$B$34</f>
        <v>0</v>
      </c>
      <c r="M76" s="13" t="n">
        <f aca="false">K76+L76</f>
        <v>0</v>
      </c>
      <c r="N76" s="13" t="n">
        <f aca="false">IF($B$34=2,IF(M76&gt;1944,M76*0.055,0),IF(M76&gt;972,M76*0.055,0))</f>
        <v>0</v>
      </c>
      <c r="O76" s="13" t="n">
        <f aca="false">M76*$B$33</f>
        <v>0</v>
      </c>
      <c r="P76" s="13" t="n">
        <f aca="false">P75*(1+$B$37)</f>
        <v>92603.624021371</v>
      </c>
      <c r="Q76" s="13" t="n">
        <f aca="false">B76+C76+D76+E76+F76+G76-H76-I76-M76-N76-O76-P76</f>
        <v>-642267.769100615</v>
      </c>
      <c r="R76" s="16"/>
      <c r="S76" s="16"/>
      <c r="T76" s="13"/>
      <c r="U76" s="13"/>
      <c r="V76" s="13"/>
      <c r="W76" s="13"/>
    </row>
    <row r="77" customFormat="false" ht="12.8" hidden="false" customHeight="false" outlineLevel="0" collapsed="false">
      <c r="A77" s="17" t="n">
        <v>36</v>
      </c>
      <c r="B77" s="13" t="n">
        <f aca="false">Q76</f>
        <v>-642267.769100615</v>
      </c>
      <c r="C77" s="13" t="n">
        <f aca="false">IF((B77-(P77/2))*$B$3&gt;0,(B77-(P77/2))*$B$3,0)</f>
        <v>0</v>
      </c>
      <c r="D77" s="13" t="n">
        <f aca="false">IF(D76&gt;0,D76*(1+$B$7),IF(A77=$B$6,$B$5,0))</f>
        <v>4274.34583939244</v>
      </c>
      <c r="E77" s="13" t="n">
        <f aca="false">IF(E76&gt;0,E76*(1+$B$12),IF(A77=$B$11,$B$10,0))</f>
        <v>5108.26340362799</v>
      </c>
      <c r="F77" s="13" t="n">
        <f aca="false">IF(F76&gt;0,F76*(1+$B$17),IF(A77=$B$16,$B$15,0))</f>
        <v>1111</v>
      </c>
      <c r="G77" s="13" t="n">
        <f aca="false">IF(G76&gt;0,G76*(1+$B$22),IF(A77=$B$21,$B$20,0))</f>
        <v>999</v>
      </c>
      <c r="H77" s="13" t="n">
        <f aca="false">H76*(1+$B$26)</f>
        <v>15556.2702508118</v>
      </c>
      <c r="I77" s="13" t="n">
        <f aca="false">MIN(((C77+D77+E77+F77+G77)*$B$28*POWER((1+$B$29),A76)),($B$30*$B$28)*12*$B$34*POWER((1+$B$31),A76))</f>
        <v>3068.86707336262</v>
      </c>
      <c r="J77" s="18" t="n">
        <f aca="false">MAX((MAX((C77-(801*$B$34)),0))+(D77*$B$8)+(E77*$B$13)+(F77*$B$18)+(G77*$B$23)-H77-I77-O76,0)</f>
        <v>0</v>
      </c>
      <c r="K77" s="23" t="n">
        <f aca="false">IF($B$34=1,MAX(ROUNDDOWN(IF($J77&lt;=$C$192,(((($J77-$C$191)/10000)*$D$192)+$E$192)*(($J77-$C$191)/10000),IF($J77&lt;=$C$193,(((($J77-$C$192)/10000)*$D$193)+$E$193)*(($J77-$C$192)/10000)+$F$193,IF($J77&lt;=$C$194,$J77*0.42-$E$194,$J77*0.45-$E$195))),0),0),0)</f>
        <v>0</v>
      </c>
      <c r="L77" s="23" t="n">
        <f aca="false">IF($B$34=2,MAX(ROUNDDOWN(IF(($J77/2)&lt;=$C$192,((((($J77/2)-$C$191)/10000)*$D$192)+$E$192)*((($J77/2)-$C$191)/10000),IF(($J77/2)&lt;=$C$193,((((($J77/2)-$C$192)/10000)*$D$193)+$E$193)*((($J77/2)-$C$192)/10000)+$F$193,IF(($J77/2)&lt;=$C$194,($J77/2)*0.42-$E$194,($J77/2)*0.45-$E$195))),0),0),0)*$B$34</f>
        <v>0</v>
      </c>
      <c r="M77" s="13" t="n">
        <f aca="false">K77+L77</f>
        <v>0</v>
      </c>
      <c r="N77" s="13" t="n">
        <f aca="false">IF($B$34=2,IF(M77&gt;1944,M77*0.055,0),IF(M77&gt;972,M77*0.055,0))</f>
        <v>0</v>
      </c>
      <c r="O77" s="13" t="n">
        <f aca="false">M77*$B$33</f>
        <v>0</v>
      </c>
      <c r="P77" s="13" t="n">
        <f aca="false">P76*(1+$B$37)</f>
        <v>94918.7146219052</v>
      </c>
      <c r="Q77" s="13" t="n">
        <f aca="false">B77+C77+D77+E77+F77+G77-H77-I77-M77-N77-O77-P77</f>
        <v>-744319.011803674</v>
      </c>
      <c r="R77" s="16"/>
      <c r="S77" s="16"/>
      <c r="T77" s="13"/>
      <c r="U77" s="13"/>
      <c r="V77" s="13"/>
      <c r="W77" s="13"/>
    </row>
    <row r="78" customFormat="false" ht="12.8" hidden="false" customHeight="false" outlineLevel="0" collapsed="false">
      <c r="A78" s="17" t="n">
        <v>37</v>
      </c>
      <c r="B78" s="13" t="n">
        <f aca="false">Q77</f>
        <v>-744319.011803674</v>
      </c>
      <c r="C78" s="13" t="n">
        <f aca="false">IF((B78-(P78/2))*$B$3&gt;0,(B78-(P78/2))*$B$3,0)</f>
        <v>0</v>
      </c>
      <c r="D78" s="13" t="n">
        <f aca="false">IF(D77&gt;0,D77*(1+$B$7),IF(A78=$B$6,$B$5,0))</f>
        <v>4317.08929778637</v>
      </c>
      <c r="E78" s="13" t="n">
        <f aca="false">IF(E77&gt;0,E77*(1+$B$12),IF(A78=$B$11,$B$10,0))</f>
        <v>5159.34603766427</v>
      </c>
      <c r="F78" s="13" t="n">
        <f aca="false">IF(F77&gt;0,F77*(1+$B$17),IF(A78=$B$16,$B$15,0))</f>
        <v>1111</v>
      </c>
      <c r="G78" s="13" t="n">
        <f aca="false">IF(G77&gt;0,G77*(1+$B$22),IF(A78=$B$21,$B$20,0))</f>
        <v>999</v>
      </c>
      <c r="H78" s="13" t="n">
        <f aca="false">H77*(1+$B$26)</f>
        <v>16256.3024120983</v>
      </c>
      <c r="I78" s="13" t="n">
        <f aca="false">MIN(((C78+D78+E78+F78+G78)*$B$28*POWER((1+$B$29),A77)),($B$30*$B$28)*12*$B$34*POWER((1+$B$31),A77))</f>
        <v>3124.86063331579</v>
      </c>
      <c r="J78" s="18" t="n">
        <f aca="false">MAX((MAX((C78-(801*$B$34)),0))+(D78*$B$8)+(E78*$B$13)+(F78*$B$18)+(G78*$B$23)-H78-I78-O77,0)</f>
        <v>0</v>
      </c>
      <c r="K78" s="23" t="n">
        <f aca="false">IF($B$34=1,MAX(ROUNDDOWN(IF($J78&lt;=$C$192,(((($J78-$C$191)/10000)*$D$192)+$E$192)*(($J78-$C$191)/10000),IF($J78&lt;=$C$193,(((($J78-$C$192)/10000)*$D$193)+$E$193)*(($J78-$C$192)/10000)+$F$193,IF($J78&lt;=$C$194,$J78*0.42-$E$194,$J78*0.45-$E$195))),0),0),0)</f>
        <v>0</v>
      </c>
      <c r="L78" s="23" t="n">
        <f aca="false">IF($B$34=2,MAX(ROUNDDOWN(IF(($J78/2)&lt;=$C$192,((((($J78/2)-$C$191)/10000)*$D$192)+$E$192)*((($J78/2)-$C$191)/10000),IF(($J78/2)&lt;=$C$193,((((($J78/2)-$C$192)/10000)*$D$193)+$E$193)*((($J78/2)-$C$192)/10000)+$F$193,IF(($J78/2)&lt;=$C$194,($J78/2)*0.42-$E$194,($J78/2)*0.45-$E$195))),0),0),0)*$B$34</f>
        <v>0</v>
      </c>
      <c r="M78" s="13" t="n">
        <f aca="false">K78+L78</f>
        <v>0</v>
      </c>
      <c r="N78" s="13" t="n">
        <f aca="false">IF($B$34=2,IF(M78&gt;1944,M78*0.055,0),IF(M78&gt;972,M78*0.055,0))</f>
        <v>0</v>
      </c>
      <c r="O78" s="13" t="n">
        <f aca="false">M78*$B$33</f>
        <v>0</v>
      </c>
      <c r="P78" s="13" t="n">
        <f aca="false">P77*(1+$B$37)</f>
        <v>97291.6824874529</v>
      </c>
      <c r="Q78" s="13" t="n">
        <f aca="false">B78+C78+D78+E78+F78+G78-H78-I78-M78-N78-O78-P78</f>
        <v>-849405.422001091</v>
      </c>
      <c r="R78" s="16"/>
      <c r="S78" s="16"/>
      <c r="T78" s="13"/>
      <c r="U78" s="13"/>
      <c r="V78" s="13"/>
      <c r="W78" s="13"/>
    </row>
    <row r="79" customFormat="false" ht="12.8" hidden="false" customHeight="false" outlineLevel="0" collapsed="false">
      <c r="A79" s="17" t="n">
        <v>38</v>
      </c>
      <c r="B79" s="13" t="n">
        <f aca="false">Q78</f>
        <v>-849405.422001091</v>
      </c>
      <c r="C79" s="13" t="n">
        <f aca="false">IF((B79-(P79/2))*$B$3&gt;0,(B79-(P79/2))*$B$3,0)</f>
        <v>0</v>
      </c>
      <c r="D79" s="13" t="n">
        <f aca="false">IF(D78&gt;0,D78*(1+$B$7),IF(A79=$B$6,$B$5,0))</f>
        <v>4360.26019076423</v>
      </c>
      <c r="E79" s="13" t="n">
        <f aca="false">IF(E78&gt;0,E78*(1+$B$12),IF(A79=$B$11,$B$10,0))</f>
        <v>5210.93949804092</v>
      </c>
      <c r="F79" s="13" t="n">
        <f aca="false">IF(F78&gt;0,F78*(1+$B$17),IF(A79=$B$16,$B$15,0))</f>
        <v>1111</v>
      </c>
      <c r="G79" s="13" t="n">
        <f aca="false">IF(G78&gt;0,G78*(1+$B$22),IF(A79=$B$21,$B$20,0))</f>
        <v>999</v>
      </c>
      <c r="H79" s="13" t="n">
        <f aca="false">H78*(1+$B$26)</f>
        <v>16987.8360206427</v>
      </c>
      <c r="I79" s="13" t="n">
        <f aca="false">MIN(((C79+D79+E79+F79+G79)*$B$28*POWER((1+$B$29),A78)),($B$30*$B$28)*12*$B$34*POWER((1+$B$31),A78))</f>
        <v>3181.92275714181</v>
      </c>
      <c r="J79" s="18" t="n">
        <f aca="false">MAX((MAX((C79-(801*$B$34)),0))+(D79*$B$8)+(E79*$B$13)+(F79*$B$18)+(G79*$B$23)-H79-I79-O78,0)</f>
        <v>0</v>
      </c>
      <c r="K79" s="23" t="n">
        <f aca="false">IF($B$34=1,MAX(ROUNDDOWN(IF($J79&lt;=$C$192,(((($J79-$C$191)/10000)*$D$192)+$E$192)*(($J79-$C$191)/10000),IF($J79&lt;=$C$193,(((($J79-$C$192)/10000)*$D$193)+$E$193)*(($J79-$C$192)/10000)+$F$193,IF($J79&lt;=$C$194,$J79*0.42-$E$194,$J79*0.45-$E$195))),0),0),0)</f>
        <v>0</v>
      </c>
      <c r="L79" s="23" t="n">
        <f aca="false">IF($B$34=2,MAX(ROUNDDOWN(IF(($J79/2)&lt;=$C$192,((((($J79/2)-$C$191)/10000)*$D$192)+$E$192)*((($J79/2)-$C$191)/10000),IF(($J79/2)&lt;=$C$193,((((($J79/2)-$C$192)/10000)*$D$193)+$E$193)*((($J79/2)-$C$192)/10000)+$F$193,IF(($J79/2)&lt;=$C$194,($J79/2)*0.42-$E$194,($J79/2)*0.45-$E$195))),0),0),0)*$B$34</f>
        <v>0</v>
      </c>
      <c r="M79" s="13" t="n">
        <f aca="false">K79+L79</f>
        <v>0</v>
      </c>
      <c r="N79" s="13" t="n">
        <f aca="false">IF($B$34=2,IF(M79&gt;1944,M79*0.055,0),IF(M79&gt;972,M79*0.055,0))</f>
        <v>0</v>
      </c>
      <c r="O79" s="13" t="n">
        <f aca="false">M79*$B$33</f>
        <v>0</v>
      </c>
      <c r="P79" s="13" t="n">
        <f aca="false">P78*(1+$B$37)</f>
        <v>99723.9745496392</v>
      </c>
      <c r="Q79" s="13" t="n">
        <f aca="false">B79+C79+D79+E79+F79+G79-H79-I79-M79-N79-O79-P79</f>
        <v>-957617.955639709</v>
      </c>
      <c r="R79" s="16"/>
      <c r="S79" s="16"/>
      <c r="T79" s="13"/>
      <c r="U79" s="13"/>
      <c r="V79" s="13"/>
      <c r="W79" s="13"/>
    </row>
    <row r="80" customFormat="false" ht="12.8" hidden="false" customHeight="false" outlineLevel="0" collapsed="false">
      <c r="A80" s="17" t="n">
        <v>39</v>
      </c>
      <c r="B80" s="13" t="n">
        <f aca="false">Q79</f>
        <v>-957617.955639709</v>
      </c>
      <c r="C80" s="13" t="n">
        <f aca="false">IF((B80-(P80/2))*$B$3&gt;0,(B80-(P80/2))*$B$3,0)</f>
        <v>0</v>
      </c>
      <c r="D80" s="13" t="n">
        <f aca="false">IF(D79&gt;0,D79*(1+$B$7),IF(A80=$B$6,$B$5,0))</f>
        <v>4403.86279267187</v>
      </c>
      <c r="E80" s="13" t="n">
        <f aca="false">IF(E79&gt;0,E79*(1+$B$12),IF(A80=$B$11,$B$10,0))</f>
        <v>5263.04889302133</v>
      </c>
      <c r="F80" s="13" t="n">
        <f aca="false">IF(F79&gt;0,F79*(1+$B$17),IF(A80=$B$16,$B$15,0))</f>
        <v>1111</v>
      </c>
      <c r="G80" s="13" t="n">
        <f aca="false">IF(G79&gt;0,G79*(1+$B$22),IF(A80=$B$21,$B$20,0))</f>
        <v>999</v>
      </c>
      <c r="H80" s="13" t="n">
        <f aca="false">H79*(1+$B$26)</f>
        <v>17752.2886415716</v>
      </c>
      <c r="I80" s="13" t="n">
        <f aca="false">MIN(((C80+D80+E80+F80+G80)*$B$28*POWER((1+$B$29),A79)),($B$30*$B$28)*12*$B$34*POWER((1+$B$31),A79))</f>
        <v>3240.07435390769</v>
      </c>
      <c r="J80" s="18" t="n">
        <f aca="false">MAX((MAX((C80-(801*$B$34)),0))+(D80*$B$8)+(E80*$B$13)+(F80*$B$18)+(G80*$B$23)-H80-I80-O79,0)</f>
        <v>0</v>
      </c>
      <c r="K80" s="23" t="n">
        <f aca="false">IF($B$34=1,MAX(ROUNDDOWN(IF($J80&lt;=$C$192,(((($J80-$C$191)/10000)*$D$192)+$E$192)*(($J80-$C$191)/10000),IF($J80&lt;=$C$193,(((($J80-$C$192)/10000)*$D$193)+$E$193)*(($J80-$C$192)/10000)+$F$193,IF($J80&lt;=$C$194,$J80*0.42-$E$194,$J80*0.45-$E$195))),0),0),0)</f>
        <v>0</v>
      </c>
      <c r="L80" s="23" t="n">
        <f aca="false">IF($B$34=2,MAX(ROUNDDOWN(IF(($J80/2)&lt;=$C$192,((((($J80/2)-$C$191)/10000)*$D$192)+$E$192)*((($J80/2)-$C$191)/10000),IF(($J80/2)&lt;=$C$193,((((($J80/2)-$C$192)/10000)*$D$193)+$E$193)*((($J80/2)-$C$192)/10000)+$F$193,IF(($J80/2)&lt;=$C$194,($J80/2)*0.42-$E$194,($J80/2)*0.45-$E$195))),0),0),0)*$B$34</f>
        <v>0</v>
      </c>
      <c r="M80" s="13" t="n">
        <f aca="false">K80+L80</f>
        <v>0</v>
      </c>
      <c r="N80" s="13" t="n">
        <f aca="false">IF($B$34=2,IF(M80&gt;1944,M80*0.055,0),IF(M80&gt;972,M80*0.055,0))</f>
        <v>0</v>
      </c>
      <c r="O80" s="13" t="n">
        <f aca="false">M80*$B$33</f>
        <v>0</v>
      </c>
      <c r="P80" s="13" t="n">
        <f aca="false">P79*(1+$B$37)</f>
        <v>102217.07391338</v>
      </c>
      <c r="Q80" s="13" t="n">
        <f aca="false">B80+C80+D80+E80+F80+G80-H80-I80-M80-N80-O80-P80</f>
        <v>-1069050.48086288</v>
      </c>
      <c r="R80" s="16"/>
      <c r="S80" s="16"/>
      <c r="T80" s="13"/>
      <c r="U80" s="13"/>
      <c r="V80" s="13"/>
      <c r="W80" s="13"/>
    </row>
    <row r="81" customFormat="false" ht="12.8" hidden="false" customHeight="false" outlineLevel="0" collapsed="false">
      <c r="A81" s="17" t="n">
        <v>40</v>
      </c>
      <c r="B81" s="13" t="n">
        <f aca="false">Q80</f>
        <v>-1069050.48086288</v>
      </c>
      <c r="C81" s="13" t="n">
        <f aca="false">IF((B81-(P81/2))*$B$3&gt;0,(B81-(P81/2))*$B$3,0)</f>
        <v>0</v>
      </c>
      <c r="D81" s="13" t="n">
        <f aca="false">IF(D80&gt;0,D80*(1+$B$7),IF(A81=$B$6,$B$5,0))</f>
        <v>4447.90142059859</v>
      </c>
      <c r="E81" s="13" t="n">
        <f aca="false">IF(E80&gt;0,E80*(1+$B$12),IF(A81=$B$11,$B$10,0))</f>
        <v>5315.67938195154</v>
      </c>
      <c r="F81" s="13" t="n">
        <f aca="false">IF(F80&gt;0,F80*(1+$B$17),IF(A81=$B$16,$B$15,0))</f>
        <v>1111</v>
      </c>
      <c r="G81" s="13" t="n">
        <f aca="false">IF(G80&gt;0,G80*(1+$B$22),IF(A81=$B$21,$B$20,0))</f>
        <v>999</v>
      </c>
      <c r="H81" s="13" t="n">
        <f aca="false">H80*(1+$B$26)</f>
        <v>18551.1416304424</v>
      </c>
      <c r="I81" s="13" t="n">
        <f aca="false">MIN(((C81+D81+E81+F81+G81)*$B$28*POWER((1+$B$29),A80)),($B$30*$B$28)*12*$B$34*POWER((1+$B$31),A80))</f>
        <v>3299.33674726204</v>
      </c>
      <c r="J81" s="18" t="n">
        <f aca="false">MAX((MAX((C81-(801*$B$34)),0))+(D81*$B$8)+(E81*$B$13)+(F81*$B$18)+(G81*$B$23)-H81-I81-O80,0)</f>
        <v>0</v>
      </c>
      <c r="K81" s="23" t="n">
        <f aca="false">IF($B$34=1,MAX(ROUNDDOWN(IF($J81&lt;=$C$192,(((($J81-$C$191)/10000)*$D$192)+$E$192)*(($J81-$C$191)/10000),IF($J81&lt;=$C$193,(((($J81-$C$192)/10000)*$D$193)+$E$193)*(($J81-$C$192)/10000)+$F$193,IF($J81&lt;=$C$194,$J81*0.42-$E$194,$J81*0.45-$E$195))),0),0),0)</f>
        <v>0</v>
      </c>
      <c r="L81" s="23" t="n">
        <f aca="false">IF($B$34=2,MAX(ROUNDDOWN(IF(($J81/2)&lt;=$C$192,((((($J81/2)-$C$191)/10000)*$D$192)+$E$192)*((($J81/2)-$C$191)/10000),IF(($J81/2)&lt;=$C$193,((((($J81/2)-$C$192)/10000)*$D$193)+$E$193)*((($J81/2)-$C$192)/10000)+$F$193,IF(($J81/2)&lt;=$C$194,($J81/2)*0.42-$E$194,($J81/2)*0.45-$E$195))),0),0),0)*$B$34</f>
        <v>0</v>
      </c>
      <c r="M81" s="13" t="n">
        <f aca="false">K81+L81</f>
        <v>0</v>
      </c>
      <c r="N81" s="13" t="n">
        <f aca="false">IF($B$34=2,IF(M81&gt;1944,M81*0.055,0),IF(M81&gt;972,M81*0.055,0))</f>
        <v>0</v>
      </c>
      <c r="O81" s="13" t="n">
        <f aca="false">M81*$B$33</f>
        <v>0</v>
      </c>
      <c r="P81" s="13" t="n">
        <f aca="false">P80*(1+$B$37)</f>
        <v>104772.500761215</v>
      </c>
      <c r="Q81" s="13" t="n">
        <f aca="false">B81+C81+D81+E81+F81+G81-H81-I81-M81-N81-O81-P81</f>
        <v>-1183799.87919924</v>
      </c>
      <c r="R81" s="16"/>
      <c r="S81" s="16"/>
      <c r="T81" s="13"/>
      <c r="U81" s="13"/>
      <c r="V81" s="13"/>
      <c r="W81" s="13"/>
    </row>
    <row r="82" customFormat="false" ht="12.8" hidden="false" customHeight="false" outlineLevel="0" collapsed="false">
      <c r="A82" s="17" t="n">
        <v>41</v>
      </c>
      <c r="B82" s="13" t="n">
        <f aca="false">Q81</f>
        <v>-1183799.87919924</v>
      </c>
      <c r="C82" s="13" t="n">
        <f aca="false">IF((B82-(P82/2))*$B$3&gt;0,(B82-(P82/2))*$B$3,0)</f>
        <v>0</v>
      </c>
      <c r="D82" s="13" t="n">
        <f aca="false">IF(D81&gt;0,D81*(1+$B$7),IF(A82=$B$6,$B$5,0))</f>
        <v>4492.38043480458</v>
      </c>
      <c r="E82" s="13" t="n">
        <f aca="false">IF(E81&gt;0,E81*(1+$B$12),IF(A82=$B$11,$B$10,0))</f>
        <v>5368.83617577105</v>
      </c>
      <c r="F82" s="13" t="n">
        <f aca="false">IF(F81&gt;0,F81*(1+$B$17),IF(A82=$B$16,$B$15,0))</f>
        <v>1111</v>
      </c>
      <c r="G82" s="13" t="n">
        <f aca="false">IF(G81&gt;0,G81*(1+$B$22),IF(A82=$B$21,$B$20,0))</f>
        <v>999</v>
      </c>
      <c r="H82" s="13" t="n">
        <f aca="false">H81*(1+$B$26)</f>
        <v>19385.9430038123</v>
      </c>
      <c r="I82" s="13" t="n">
        <f aca="false">MIN(((C82+D82+E82+F82+G82)*$B$28*POWER((1+$B$29),A81)),($B$30*$B$28)*12*$B$34*POWER((1+$B$31),A81))</f>
        <v>3359.73168371122</v>
      </c>
      <c r="J82" s="18" t="n">
        <f aca="false">MAX((MAX((C82-(801*$B$34)),0))+(D82*$B$8)+(E82*$B$13)+(F82*$B$18)+(G82*$B$23)-H82-I82-O81,0)</f>
        <v>0</v>
      </c>
      <c r="K82" s="23" t="n">
        <f aca="false">IF($B$34=1,MAX(ROUNDDOWN(IF($J82&lt;=$C$192,(((($J82-$C$191)/10000)*$D$192)+$E$192)*(($J82-$C$191)/10000),IF($J82&lt;=$C$193,(((($J82-$C$192)/10000)*$D$193)+$E$193)*(($J82-$C$192)/10000)+$F$193,IF($J82&lt;=$C$194,$J82*0.42-$E$194,$J82*0.45-$E$195))),0),0),0)</f>
        <v>0</v>
      </c>
      <c r="L82" s="23" t="n">
        <f aca="false">IF($B$34=2,MAX(ROUNDDOWN(IF(($J82/2)&lt;=$C$192,((((($J82/2)-$C$191)/10000)*$D$192)+$E$192)*((($J82/2)-$C$191)/10000),IF(($J82/2)&lt;=$C$193,((((($J82/2)-$C$192)/10000)*$D$193)+$E$193)*((($J82/2)-$C$192)/10000)+$F$193,IF(($J82/2)&lt;=$C$194,($J82/2)*0.42-$E$194,($J82/2)*0.45-$E$195))),0),0),0)*$B$34</f>
        <v>0</v>
      </c>
      <c r="M82" s="13" t="n">
        <f aca="false">K82+L82</f>
        <v>0</v>
      </c>
      <c r="N82" s="13" t="n">
        <f aca="false">IF($B$34=2,IF(M82&gt;1944,M82*0.055,0),IF(M82&gt;972,M82*0.055,0))</f>
        <v>0</v>
      </c>
      <c r="O82" s="13" t="n">
        <f aca="false">M82*$B$33</f>
        <v>0</v>
      </c>
      <c r="P82" s="13" t="n">
        <f aca="false">P81*(1+$B$37)</f>
        <v>107391.813280245</v>
      </c>
      <c r="Q82" s="13" t="n">
        <f aca="false">B82+C82+D82+E82+F82+G82-H82-I82-M82-N82-O82-P82</f>
        <v>-1301966.15055644</v>
      </c>
      <c r="R82" s="16"/>
      <c r="S82" s="16"/>
      <c r="T82" s="13"/>
      <c r="U82" s="13"/>
      <c r="V82" s="13"/>
      <c r="W82" s="13"/>
    </row>
    <row r="83" customFormat="false" ht="12.8" hidden="false" customHeight="false" outlineLevel="0" collapsed="false">
      <c r="A83" s="17" t="n">
        <v>42</v>
      </c>
      <c r="B83" s="13" t="n">
        <f aca="false">Q82</f>
        <v>-1301966.15055644</v>
      </c>
      <c r="C83" s="13" t="n">
        <f aca="false">IF((B83-(P83/2))*$B$3&gt;0,(B83-(P83/2))*$B$3,0)</f>
        <v>0</v>
      </c>
      <c r="D83" s="13" t="n">
        <f aca="false">IF(D82&gt;0,D82*(1+$B$7),IF(A83=$B$6,$B$5,0))</f>
        <v>4537.30423915262</v>
      </c>
      <c r="E83" s="13" t="n">
        <f aca="false">IF(E82&gt;0,E82*(1+$B$12),IF(A83=$B$11,$B$10,0))</f>
        <v>5422.52453752877</v>
      </c>
      <c r="F83" s="13" t="n">
        <f aca="false">IF(F82&gt;0,F82*(1+$B$17),IF(A83=$B$16,$B$15,0))</f>
        <v>1111</v>
      </c>
      <c r="G83" s="13" t="n">
        <f aca="false">IF(G82&gt;0,G82*(1+$B$22),IF(A83=$B$21,$B$20,0))</f>
        <v>999</v>
      </c>
      <c r="H83" s="13" t="n">
        <f aca="false">H82*(1+$B$26)</f>
        <v>20258.3104389838</v>
      </c>
      <c r="I83" s="13" t="n">
        <f aca="false">MIN(((C83+D83+E83+F83+G83)*$B$28*POWER((1+$B$29),A82)),($B$30*$B$28)*12*$B$34*POWER((1+$B$31),A82))</f>
        <v>3421.28134106132</v>
      </c>
      <c r="J83" s="18" t="n">
        <f aca="false">MAX((MAX((C83-(801*$B$34)),0))+(D83*$B$8)+(E83*$B$13)+(F83*$B$18)+(G83*$B$23)-H83-I83-O82,0)</f>
        <v>0</v>
      </c>
      <c r="K83" s="23" t="n">
        <f aca="false">IF($B$34=1,MAX(ROUNDDOWN(IF($J83&lt;=$C$192,(((($J83-$C$191)/10000)*$D$192)+$E$192)*(($J83-$C$191)/10000),IF($J83&lt;=$C$193,(((($J83-$C$192)/10000)*$D$193)+$E$193)*(($J83-$C$192)/10000)+$F$193,IF($J83&lt;=$C$194,$J83*0.42-$E$194,$J83*0.45-$E$195))),0),0),0)</f>
        <v>0</v>
      </c>
      <c r="L83" s="23" t="n">
        <f aca="false">IF($B$34=2,MAX(ROUNDDOWN(IF(($J83/2)&lt;=$C$192,((((($J83/2)-$C$191)/10000)*$D$192)+$E$192)*((($J83/2)-$C$191)/10000),IF(($J83/2)&lt;=$C$193,((((($J83/2)-$C$192)/10000)*$D$193)+$E$193)*((($J83/2)-$C$192)/10000)+$F$193,IF(($J83/2)&lt;=$C$194,($J83/2)*0.42-$E$194,($J83/2)*0.45-$E$195))),0),0),0)*$B$34</f>
        <v>0</v>
      </c>
      <c r="M83" s="13" t="n">
        <f aca="false">K83+L83</f>
        <v>0</v>
      </c>
      <c r="N83" s="13" t="n">
        <f aca="false">IF($B$34=2,IF(M83&gt;1944,M83*0.055,0),IF(M83&gt;972,M83*0.055,0))</f>
        <v>0</v>
      </c>
      <c r="O83" s="13" t="n">
        <f aca="false">M83*$B$33</f>
        <v>0</v>
      </c>
      <c r="P83" s="13" t="n">
        <f aca="false">P82*(1+$B$37)</f>
        <v>110076.608612251</v>
      </c>
      <c r="Q83" s="13" t="n">
        <f aca="false">B83+C83+D83+E83+F83+G83-H83-I83-M83-N83-O83-P83</f>
        <v>-1423652.52217205</v>
      </c>
      <c r="R83" s="16"/>
      <c r="S83" s="16"/>
      <c r="T83" s="13"/>
      <c r="U83" s="13"/>
      <c r="V83" s="13"/>
      <c r="W83" s="13"/>
    </row>
    <row r="84" customFormat="false" ht="12.8" hidden="false" customHeight="false" outlineLevel="0" collapsed="false">
      <c r="A84" s="17" t="n">
        <v>43</v>
      </c>
      <c r="B84" s="13" t="n">
        <f aca="false">Q83</f>
        <v>-1423652.52217205</v>
      </c>
      <c r="C84" s="13" t="n">
        <f aca="false">IF((B84-(P84/2))*$B$3&gt;0,(B84-(P84/2))*$B$3,0)</f>
        <v>0</v>
      </c>
      <c r="D84" s="13" t="n">
        <f aca="false">IF(D83&gt;0,D83*(1+$B$7),IF(A84=$B$6,$B$5,0))</f>
        <v>4582.67728154415</v>
      </c>
      <c r="E84" s="13" t="n">
        <f aca="false">IF(E83&gt;0,E83*(1+$B$12),IF(A84=$B$11,$B$10,0))</f>
        <v>5476.74978290405</v>
      </c>
      <c r="F84" s="13" t="n">
        <f aca="false">IF(F83&gt;0,F83*(1+$B$17),IF(A84=$B$16,$B$15,0))</f>
        <v>1111</v>
      </c>
      <c r="G84" s="13" t="n">
        <f aca="false">IF(G83&gt;0,G83*(1+$B$22),IF(A84=$B$21,$B$20,0))</f>
        <v>999</v>
      </c>
      <c r="H84" s="13" t="n">
        <f aca="false">H83*(1+$B$26)</f>
        <v>21169.9344087381</v>
      </c>
      <c r="I84" s="13" t="n">
        <f aca="false">MIN(((C84+D84+E84+F84+G84)*$B$28*POWER((1+$B$29),A83)),($B$30*$B$28)*12*$B$34*POWER((1+$B$31),A83))</f>
        <v>3484.00833702923</v>
      </c>
      <c r="J84" s="18" t="n">
        <f aca="false">MAX((MAX((C84-(801*$B$34)),0))+(D84*$B$8)+(E84*$B$13)+(F84*$B$18)+(G84*$B$23)-H84-I84-O83,0)</f>
        <v>0</v>
      </c>
      <c r="K84" s="23" t="n">
        <f aca="false">IF($B$34=1,MAX(ROUNDDOWN(IF($J84&lt;=$C$192,(((($J84-$C$191)/10000)*$D$192)+$E$192)*(($J84-$C$191)/10000),IF($J84&lt;=$C$193,(((($J84-$C$192)/10000)*$D$193)+$E$193)*(($J84-$C$192)/10000)+$F$193,IF($J84&lt;=$C$194,$J84*0.42-$E$194,$J84*0.45-$E$195))),0),0),0)</f>
        <v>0</v>
      </c>
      <c r="L84" s="23" t="n">
        <f aca="false">IF($B$34=2,MAX(ROUNDDOWN(IF(($J84/2)&lt;=$C$192,((((($J84/2)-$C$191)/10000)*$D$192)+$E$192)*((($J84/2)-$C$191)/10000),IF(($J84/2)&lt;=$C$193,((((($J84/2)-$C$192)/10000)*$D$193)+$E$193)*((($J84/2)-$C$192)/10000)+$F$193,IF(($J84/2)&lt;=$C$194,($J84/2)*0.42-$E$194,($J84/2)*0.45-$E$195))),0),0),0)*$B$34</f>
        <v>0</v>
      </c>
      <c r="M84" s="13" t="n">
        <f aca="false">K84+L84</f>
        <v>0</v>
      </c>
      <c r="N84" s="13" t="n">
        <f aca="false">IF($B$34=2,IF(M84&gt;1944,M84*0.055,0),IF(M84&gt;972,M84*0.055,0))</f>
        <v>0</v>
      </c>
      <c r="O84" s="13" t="n">
        <f aca="false">M84*$B$33</f>
        <v>0</v>
      </c>
      <c r="P84" s="13" t="n">
        <f aca="false">P83*(1+$B$37)</f>
        <v>112828.523827557</v>
      </c>
      <c r="Q84" s="13" t="n">
        <f aca="false">B84+C84+D84+E84+F84+G84-H84-I84-M84-N84-O84-P84</f>
        <v>-1548965.56168093</v>
      </c>
      <c r="R84" s="16"/>
      <c r="S84" s="16"/>
      <c r="T84" s="13"/>
      <c r="U84" s="13"/>
      <c r="V84" s="13"/>
      <c r="W84" s="13"/>
    </row>
    <row r="85" customFormat="false" ht="12.8" hidden="false" customHeight="false" outlineLevel="0" collapsed="false">
      <c r="A85" s="17" t="n">
        <v>44</v>
      </c>
      <c r="B85" s="13" t="n">
        <f aca="false">Q84</f>
        <v>-1548965.56168093</v>
      </c>
      <c r="C85" s="13" t="n">
        <f aca="false">IF((B85-(P85/2))*$B$3&gt;0,(B85-(P85/2))*$B$3,0)</f>
        <v>0</v>
      </c>
      <c r="D85" s="13" t="n">
        <f aca="false">IF(D84&gt;0,D84*(1+$B$7),IF(A85=$B$6,$B$5,0))</f>
        <v>4628.50405435959</v>
      </c>
      <c r="E85" s="13" t="n">
        <f aca="false">IF(E84&gt;0,E84*(1+$B$12),IF(A85=$B$11,$B$10,0))</f>
        <v>5531.51728073309</v>
      </c>
      <c r="F85" s="13" t="n">
        <f aca="false">IF(F84&gt;0,F84*(1+$B$17),IF(A85=$B$16,$B$15,0))</f>
        <v>1111</v>
      </c>
      <c r="G85" s="13" t="n">
        <f aca="false">IF(G84&gt;0,G84*(1+$B$22),IF(A85=$B$21,$B$20,0))</f>
        <v>999</v>
      </c>
      <c r="H85" s="13" t="n">
        <f aca="false">H84*(1+$B$26)</f>
        <v>22122.5814571313</v>
      </c>
      <c r="I85" s="13" t="n">
        <f aca="false">MIN(((C85+D85+E85+F85+G85)*$B$28*POWER((1+$B$29),A84)),($B$30*$B$28)*12*$B$34*POWER((1+$B$31),A84))</f>
        <v>3547.93573802623</v>
      </c>
      <c r="J85" s="18" t="n">
        <f aca="false">MAX((MAX((C85-(801*$B$34)),0))+(D85*$B$8)+(E85*$B$13)+(F85*$B$18)+(G85*$B$23)-H85-I85-O84,0)</f>
        <v>0</v>
      </c>
      <c r="K85" s="23" t="n">
        <f aca="false">IF($B$34=1,MAX(ROUNDDOWN(IF($J85&lt;=$C$192,(((($J85-$C$191)/10000)*$D$192)+$E$192)*(($J85-$C$191)/10000),IF($J85&lt;=$C$193,(((($J85-$C$192)/10000)*$D$193)+$E$193)*(($J85-$C$192)/10000)+$F$193,IF($J85&lt;=$C$194,$J85*0.42-$E$194,$J85*0.45-$E$195))),0),0),0)</f>
        <v>0</v>
      </c>
      <c r="L85" s="23" t="n">
        <f aca="false">IF($B$34=2,MAX(ROUNDDOWN(IF(($J85/2)&lt;=$C$192,((((($J85/2)-$C$191)/10000)*$D$192)+$E$192)*((($J85/2)-$C$191)/10000),IF(($J85/2)&lt;=$C$193,((((($J85/2)-$C$192)/10000)*$D$193)+$E$193)*((($J85/2)-$C$192)/10000)+$F$193,IF(($J85/2)&lt;=$C$194,($J85/2)*0.42-$E$194,($J85/2)*0.45-$E$195))),0),0),0)*$B$34</f>
        <v>0</v>
      </c>
      <c r="M85" s="13" t="n">
        <f aca="false">K85+L85</f>
        <v>0</v>
      </c>
      <c r="N85" s="13" t="n">
        <f aca="false">IF($B$34=2,IF(M85&gt;1944,M85*0.055,0),IF(M85&gt;972,M85*0.055,0))</f>
        <v>0</v>
      </c>
      <c r="O85" s="13" t="n">
        <f aca="false">M85*$B$33</f>
        <v>0</v>
      </c>
      <c r="P85" s="13" t="n">
        <f aca="false">P84*(1+$B$37)</f>
        <v>115649.236923246</v>
      </c>
      <c r="Q85" s="13" t="n">
        <f aca="false">B85+C85+D85+E85+F85+G85-H85-I85-M85-N85-O85-P85</f>
        <v>-1678015.29446424</v>
      </c>
      <c r="R85" s="16"/>
      <c r="S85" s="16"/>
      <c r="T85" s="13"/>
      <c r="U85" s="13"/>
      <c r="V85" s="13"/>
      <c r="W85" s="13"/>
    </row>
    <row r="86" customFormat="false" ht="12.8" hidden="false" customHeight="false" outlineLevel="0" collapsed="false">
      <c r="A86" s="17" t="n">
        <v>45</v>
      </c>
      <c r="B86" s="13" t="n">
        <f aca="false">Q85</f>
        <v>-1678015.29446424</v>
      </c>
      <c r="C86" s="13" t="n">
        <f aca="false">IF((B86-(P86/2))*$B$3&gt;0,(B86-(P86/2))*$B$3,0)</f>
        <v>0</v>
      </c>
      <c r="D86" s="13" t="n">
        <f aca="false">IF(D85&gt;0,D85*(1+$B$7),IF(A86=$B$6,$B$5,0))</f>
        <v>4674.78909490318</v>
      </c>
      <c r="E86" s="13" t="n">
        <f aca="false">IF(E85&gt;0,E85*(1+$B$12),IF(A86=$B$11,$B$10,0))</f>
        <v>5586.83245354042</v>
      </c>
      <c r="F86" s="13" t="n">
        <f aca="false">IF(F85&gt;0,F85*(1+$B$17),IF(A86=$B$16,$B$15,0))</f>
        <v>1111</v>
      </c>
      <c r="G86" s="13" t="n">
        <f aca="false">IF(G85&gt;0,G85*(1+$B$22),IF(A86=$B$21,$B$20,0))</f>
        <v>999</v>
      </c>
      <c r="H86" s="13" t="n">
        <f aca="false">H85*(1+$B$26)</f>
        <v>23118.0976227022</v>
      </c>
      <c r="I86" s="13" t="n">
        <f aca="false">MIN(((C86+D86+E86+F86+G86)*$B$28*POWER((1+$B$29),A85)),($B$30*$B$28)*12*$B$34*POWER((1+$B$31),A85))</f>
        <v>3613.08706811749</v>
      </c>
      <c r="J86" s="18" t="n">
        <f aca="false">MAX((MAX((C86-(801*$B$34)),0))+(D86*$B$8)+(E86*$B$13)+(F86*$B$18)+(G86*$B$23)-H86-I86-O85,0)</f>
        <v>0</v>
      </c>
      <c r="K86" s="23" t="n">
        <f aca="false">IF($B$34=1,MAX(ROUNDDOWN(IF($J86&lt;=$C$192,(((($J86-$C$191)/10000)*$D$192)+$E$192)*(($J86-$C$191)/10000),IF($J86&lt;=$C$193,(((($J86-$C$192)/10000)*$D$193)+$E$193)*(($J86-$C$192)/10000)+$F$193,IF($J86&lt;=$C$194,$J86*0.42-$E$194,$J86*0.45-$E$195))),0),0),0)</f>
        <v>0</v>
      </c>
      <c r="L86" s="23" t="n">
        <f aca="false">IF($B$34=2,MAX(ROUNDDOWN(IF(($J86/2)&lt;=$C$192,((((($J86/2)-$C$191)/10000)*$D$192)+$E$192)*((($J86/2)-$C$191)/10000),IF(($J86/2)&lt;=$C$193,((((($J86/2)-$C$192)/10000)*$D$193)+$E$193)*((($J86/2)-$C$192)/10000)+$F$193,IF(($J86/2)&lt;=$C$194,($J86/2)*0.42-$E$194,($J86/2)*0.45-$E$195))),0),0),0)*$B$34</f>
        <v>0</v>
      </c>
      <c r="M86" s="13" t="n">
        <f aca="false">K86+L86</f>
        <v>0</v>
      </c>
      <c r="N86" s="13" t="n">
        <f aca="false">IF($B$34=2,IF(M86&gt;1944,M86*0.055,0),IF(M86&gt;972,M86*0.055,0))</f>
        <v>0</v>
      </c>
      <c r="O86" s="13" t="n">
        <f aca="false">M86*$B$33</f>
        <v>0</v>
      </c>
      <c r="P86" s="13" t="n">
        <f aca="false">P85*(1+$B$37)</f>
        <v>118540.467846327</v>
      </c>
      <c r="Q86" s="13" t="n">
        <f aca="false">B86+C86+D86+E86+F86+G86-H86-I86-M86-N86-O86-P86</f>
        <v>-1810915.32545294</v>
      </c>
      <c r="R86" s="16"/>
      <c r="S86" s="16"/>
      <c r="T86" s="13"/>
      <c r="U86" s="13"/>
      <c r="V86" s="13"/>
      <c r="W86" s="13"/>
    </row>
    <row r="87" customFormat="false" ht="13.2" hidden="false" customHeight="false" outlineLevel="0" collapsed="false">
      <c r="A87" s="17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</row>
    <row r="88" customFormat="false" ht="13.2" hidden="false" customHeight="false" outlineLevel="0" collapsed="false">
      <c r="A88" s="17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</row>
    <row r="89" customFormat="false" ht="13.2" hidden="false" customHeight="false" outlineLevel="0" collapsed="false">
      <c r="A89" s="10" t="s">
        <v>18</v>
      </c>
      <c r="B89" s="16" t="s">
        <v>19</v>
      </c>
      <c r="C89" s="16" t="s">
        <v>20</v>
      </c>
      <c r="D89" s="16" t="s">
        <v>21</v>
      </c>
      <c r="E89" s="16" t="s">
        <v>22</v>
      </c>
      <c r="F89" s="16" t="s">
        <v>23</v>
      </c>
      <c r="G89" s="16" t="s">
        <v>24</v>
      </c>
      <c r="H89" s="16" t="s">
        <v>25</v>
      </c>
      <c r="I89" s="16" t="s">
        <v>26</v>
      </c>
      <c r="J89" s="16" t="s">
        <v>27</v>
      </c>
      <c r="K89" s="16" t="s">
        <v>28</v>
      </c>
      <c r="L89" s="16" t="s">
        <v>29</v>
      </c>
      <c r="M89" s="16" t="s">
        <v>30</v>
      </c>
      <c r="N89" s="16" t="s">
        <v>31</v>
      </c>
      <c r="O89" s="16" t="s">
        <v>32</v>
      </c>
      <c r="P89" s="16" t="s">
        <v>33</v>
      </c>
      <c r="Q89" s="16" t="s">
        <v>34</v>
      </c>
      <c r="R89" s="16"/>
      <c r="S89" s="16"/>
    </row>
    <row r="90" customFormat="false" ht="12.8" hidden="false" customHeight="false" outlineLevel="0" collapsed="false">
      <c r="A90" s="17" t="n">
        <v>1</v>
      </c>
      <c r="B90" s="13" t="n">
        <f aca="false">$C$2</f>
        <v>999999</v>
      </c>
      <c r="C90" s="13" t="n">
        <f aca="false">IF((B90-(P90/2))*$C$3&gt;0,(B90-(P90/2))*$C$3,0)</f>
        <v>43630.5924</v>
      </c>
      <c r="D90" s="13" t="n">
        <f aca="false">IF($A90&gt;=C6,C5,0)</f>
        <v>2222</v>
      </c>
      <c r="E90" s="13" t="n">
        <f aca="false">IF($A90&gt;=C11,C10,0)</f>
        <v>0</v>
      </c>
      <c r="F90" s="13" t="n">
        <f aca="false">IF($A90&gt;=C16,C15,0)</f>
        <v>0</v>
      </c>
      <c r="G90" s="13" t="n">
        <f aca="false">IF($A90&gt;=C21,C20,0)</f>
        <v>0</v>
      </c>
      <c r="H90" s="13" t="n">
        <f aca="false">$C$25</f>
        <v>4444</v>
      </c>
      <c r="I90" s="13" t="n">
        <f aca="false">MIN(((C90+D90+E90+F90+G90)*$C$28),($C$30*$C$28)*12*$C$34)</f>
        <v>0</v>
      </c>
      <c r="J90" s="18" t="n">
        <f aca="false">MAX((MAX((C90-(801*$C$34)),0))+(D90*$C$8)+(E90*$C$13)+(F90*$C$18)+(G90*$C$23)-H90-I90,0)</f>
        <v>40607.5924</v>
      </c>
      <c r="K90" s="23" t="n">
        <f aca="false">IF($C$34=1,MAX(ROUNDDOWN(IF($J90&lt;=$C$192,(((($J90-$C$191)/10000)*$D$192)+$E$192)*(($J90-$C$191)/10000),IF($J90&lt;=$C$193,(((($J90-$C$192)/10000)*$D$193)+$E$193)*(($J90-$C$192)/10000)+$F$193,IF($J90&lt;=$C$194,$J90*0.42-$E$194,$J90*0.45-$E$195))),0),0),0)</f>
        <v>8386</v>
      </c>
      <c r="L90" s="23" t="n">
        <f aca="false">IF($C$34=2,MAX(ROUNDDOWN(IF(($J90/2)&lt;=$C$192,((((($J90/2)-$C$191)/10000)*$D$192)+$E$192)*((($J90/2)-$C$191)/10000),IF(($J90/2)&lt;=$C$193,((((($J90/2)-$C$192)/10000)*$D$193)+$E$193)*((($J90/2)-$C$192)/10000)+$F$193,IF(($J90/2)&lt;=$C$194,($J90/2)*0.42-$E$194,($J90/2)*0.45-$E$195))),0),0),0)*$C$34</f>
        <v>0</v>
      </c>
      <c r="M90" s="13" t="n">
        <f aca="false">K90+L90</f>
        <v>8386</v>
      </c>
      <c r="N90" s="13" t="n">
        <f aca="false">IF($B$34=2,IF(M90&gt;1944,M90*0.055,0),IF(M90&gt;972,M90*0.055,0))</f>
        <v>461.23</v>
      </c>
      <c r="O90" s="13" t="n">
        <f aca="false">M90*$C$33</f>
        <v>0</v>
      </c>
      <c r="P90" s="13" t="n">
        <f aca="false">C36*12</f>
        <v>34656</v>
      </c>
      <c r="Q90" s="13" t="n">
        <f aca="false">B90+C90+D90+E90+F90+G90-H90-I90-M90-N90-O90-P90</f>
        <v>997904.3624</v>
      </c>
      <c r="R90" s="13"/>
      <c r="S90" s="13"/>
      <c r="T90" s="13"/>
      <c r="U90" s="13"/>
      <c r="V90" s="13"/>
      <c r="W90" s="13"/>
      <c r="X90" s="13"/>
    </row>
    <row r="91" customFormat="false" ht="12.8" hidden="false" customHeight="false" outlineLevel="0" collapsed="false">
      <c r="A91" s="17" t="n">
        <v>2</v>
      </c>
      <c r="B91" s="13" t="n">
        <f aca="false">Q90</f>
        <v>997904.3624</v>
      </c>
      <c r="C91" s="13" t="n">
        <f aca="false">IF((B91-(P91/2))*$C$3&gt;0,(B91-(P91/2))*$C$3,0)</f>
        <v>43510.66277856</v>
      </c>
      <c r="D91" s="13" t="n">
        <f aca="false">IF(D90&gt;0,D90*(1+$C$7),IF(A91=$C$6,$C$5,0))</f>
        <v>2233.11</v>
      </c>
      <c r="E91" s="13" t="n">
        <f aca="false">IF(E90&gt;0,E90*(1+$C$12),IF(A91=$C$11,$C$10,0))</f>
        <v>0</v>
      </c>
      <c r="F91" s="13" t="n">
        <f aca="false">IF(F90&gt;0,F90*(1+$C$17),IF(A91=$C$16,$C$15,0))</f>
        <v>0</v>
      </c>
      <c r="G91" s="13" t="n">
        <f aca="false">IF(G90&gt;0,G90*(1+$C$22),IF(A91=$C$21,$C$20,0))</f>
        <v>0</v>
      </c>
      <c r="H91" s="13" t="n">
        <f aca="false">H90*(1+$C$26)</f>
        <v>4666.2</v>
      </c>
      <c r="I91" s="13" t="n">
        <f aca="false">MIN(((C91+D91+E91+F91+G91)*$C$28*POWER((1+$C$29),A90)),($C$30*$C$28)*12*$C$34*POWER((1+$C$31),A90))</f>
        <v>0</v>
      </c>
      <c r="J91" s="18" t="n">
        <f aca="false">MAX((MAX((C91-(801*$C$34)),0))+(D91*$C$8)+(E91*$C$13)+(F91*$C$18)+(G91*$C$23)-H91-I91-O90,0)</f>
        <v>40276.57277856</v>
      </c>
      <c r="K91" s="23" t="n">
        <f aca="false">IF($C$34=1,MAX(ROUNDDOWN(IF($J91&lt;=$C$192,(((($J91-$C$191)/10000)*$D$192)+$E$192)*(($J91-$C$191)/10000),IF($J91&lt;=$C$193,(((($J91-$C$192)/10000)*$D$193)+$E$193)*(($J91-$C$192)/10000)+$F$193,IF($J91&lt;=$C$194,$J91*0.42-$E$194,$J91*0.45-$E$195))),0),0),0)</f>
        <v>8272</v>
      </c>
      <c r="L91" s="23" t="n">
        <f aca="false">IF($C$34=2,MAX(ROUNDDOWN(IF(($J91/2)&lt;=$C$192,((((($J91/2)-$C$191)/10000)*$D$192)+$E$192)*((($J91/2)-$C$191)/10000),IF(($J91/2)&lt;=$C$193,((((($J91/2)-$C$192)/10000)*$D$193)+$E$193)*((($J91/2)-$C$192)/10000)+$F$193,IF(($J91/2)&lt;=$C$194,($J91/2)*0.42-$E$194,($J91/2)*0.45-$E$195))),0),0),0)*$C$34</f>
        <v>0</v>
      </c>
      <c r="M91" s="13" t="n">
        <f aca="false">K91+L91</f>
        <v>8272</v>
      </c>
      <c r="N91" s="13" t="n">
        <f aca="false">IF($B$34=2,IF(M91&gt;1944,M91*0.055,0),IF(M91&gt;972,M91*0.055,0))</f>
        <v>454.96</v>
      </c>
      <c r="O91" s="13" t="n">
        <f aca="false">M91*$C$33</f>
        <v>0</v>
      </c>
      <c r="P91" s="13" t="n">
        <f aca="false">P90*(1+$C$37)</f>
        <v>35868.96</v>
      </c>
      <c r="Q91" s="13" t="n">
        <f aca="false">B91+C91+D91+E91+F91+G91-H91-I91-M91-N91-O91-P91</f>
        <v>994386.01517856</v>
      </c>
      <c r="R91" s="13"/>
      <c r="S91" s="13"/>
      <c r="T91" s="13"/>
      <c r="U91" s="13"/>
      <c r="V91" s="13"/>
      <c r="W91" s="13"/>
      <c r="X91" s="13"/>
    </row>
    <row r="92" customFormat="false" ht="12.8" hidden="false" customHeight="false" outlineLevel="0" collapsed="false">
      <c r="A92" s="17" t="n">
        <v>3</v>
      </c>
      <c r="B92" s="13" t="n">
        <f aca="false">Q91</f>
        <v>994386.01517856</v>
      </c>
      <c r="C92" s="13" t="n">
        <f aca="false">IF((B92-(P92/2))*$C$3&gt;0,(B92-(P92/2))*$C$3,0)</f>
        <v>43326.5779800081</v>
      </c>
      <c r="D92" s="13" t="n">
        <f aca="false">IF(D91&gt;0,D91*(1+$C$7),IF(A92=$C$6,$C$5,0))</f>
        <v>2244.27555</v>
      </c>
      <c r="E92" s="13" t="n">
        <f aca="false">IF(E91&gt;0,E91*(1+$C$12),IF(A92=$C$11,$C$10,0))</f>
        <v>0</v>
      </c>
      <c r="F92" s="13" t="n">
        <f aca="false">IF(F91&gt;0,F91*(1+$C$17),IF(A92=$C$16,$C$15,0))</f>
        <v>0</v>
      </c>
      <c r="G92" s="13" t="n">
        <f aca="false">IF(G91&gt;0,G91*(1+$C$22),IF(A92=$C$21,$C$20,0))</f>
        <v>0</v>
      </c>
      <c r="H92" s="13" t="n">
        <f aca="false">H91*(1+$C$26)</f>
        <v>4899.51</v>
      </c>
      <c r="I92" s="13" t="n">
        <f aca="false">MIN(((C92+D92+E92+F92+G92)*$C$28*POWER((1+$C$29),A91)),($C$30*$C$28)*12*$C$34*POWER((1+$C$31),A91))</f>
        <v>0</v>
      </c>
      <c r="J92" s="18" t="n">
        <f aca="false">MAX((MAX((C92-(801*$C$34)),0))+(D92*$C$8)+(E92*$C$13)+(F92*$C$18)+(G92*$C$23)-H92-I92-O91,0)</f>
        <v>39870.3435300081</v>
      </c>
      <c r="K92" s="23" t="n">
        <f aca="false">IF($C$34=1,MAX(ROUNDDOWN(IF($J92&lt;=$C$192,(((($J92-$C$191)/10000)*$D$192)+$E$192)*(($J92-$C$191)/10000),IF($J92&lt;=$C$193,(((($J92-$C$192)/10000)*$D$193)+$E$193)*(($J92-$C$192)/10000)+$F$193,IF($J92&lt;=$C$194,$J92*0.42-$E$194,$J92*0.45-$E$195))),0),0),0)</f>
        <v>8132</v>
      </c>
      <c r="L92" s="23" t="n">
        <f aca="false">IF($C$34=2,MAX(ROUNDDOWN(IF(($J92/2)&lt;=$C$192,((((($J92/2)-$C$191)/10000)*$D$192)+$E$192)*((($J92/2)-$C$191)/10000),IF(($J92/2)&lt;=$C$193,((((($J92/2)-$C$192)/10000)*$D$193)+$E$193)*((($J92/2)-$C$192)/10000)+$F$193,IF(($J92/2)&lt;=$C$194,($J92/2)*0.42-$E$194,($J92/2)*0.45-$E$195))),0),0),0)*$C$34</f>
        <v>0</v>
      </c>
      <c r="M92" s="13" t="n">
        <f aca="false">K92+L92</f>
        <v>8132</v>
      </c>
      <c r="N92" s="13" t="n">
        <f aca="false">IF($B$34=2,IF(M92&gt;1944,M92*0.055,0),IF(M92&gt;972,M92*0.055,0))</f>
        <v>447.26</v>
      </c>
      <c r="O92" s="13" t="n">
        <f aca="false">M92*$C$33</f>
        <v>0</v>
      </c>
      <c r="P92" s="13" t="n">
        <f aca="false">P91*(1+$C$37)</f>
        <v>37124.3736</v>
      </c>
      <c r="Q92" s="13" t="n">
        <f aca="false">B92+C92+D92+E92+F92+G92-H92-I92-M92-N92-O92-P92</f>
        <v>989353.725108568</v>
      </c>
      <c r="R92" s="13"/>
      <c r="S92" s="13"/>
      <c r="T92" s="13"/>
      <c r="U92" s="13"/>
      <c r="V92" s="13"/>
      <c r="W92" s="13"/>
      <c r="X92" s="13"/>
    </row>
    <row r="93" customFormat="false" ht="12.8" hidden="false" customHeight="false" outlineLevel="0" collapsed="false">
      <c r="A93" s="17" t="n">
        <v>4</v>
      </c>
      <c r="B93" s="13" t="n">
        <f aca="false">Q92</f>
        <v>989353.725108568</v>
      </c>
      <c r="C93" s="13" t="n">
        <f aca="false">IF((B93-(P93/2))*$C$3&gt;0,(B93-(P93/2))*$C$3,0)</f>
        <v>43074.2986626132</v>
      </c>
      <c r="D93" s="13" t="n">
        <f aca="false">IF(D92&gt;0,D92*(1+$C$7),IF(A93=$C$6,$C$5,0))</f>
        <v>2255.49692775</v>
      </c>
      <c r="E93" s="13" t="n">
        <f aca="false">IF(E92&gt;0,E92*(1+$C$12),IF(A93=$C$11,$C$10,0))</f>
        <v>0</v>
      </c>
      <c r="F93" s="13" t="n">
        <f aca="false">IF(F92&gt;0,F92*(1+$C$17),IF(A93=$C$16,$C$15,0))</f>
        <v>0</v>
      </c>
      <c r="G93" s="13" t="n">
        <f aca="false">IF(G92&gt;0,G92*(1+$C$22),IF(A93=$C$21,$C$20,0))</f>
        <v>0</v>
      </c>
      <c r="H93" s="13" t="n">
        <f aca="false">H92*(1+$C$26)</f>
        <v>5144.4855</v>
      </c>
      <c r="I93" s="13" t="n">
        <f aca="false">MIN(((C93+D93+E93+F93+G93)*$C$28*POWER((1+$C$29),A92)),($C$30*$C$28)*12*$C$34*POWER((1+$C$31),A92))</f>
        <v>0</v>
      </c>
      <c r="J93" s="18" t="n">
        <f aca="false">MAX((MAX((C93-(801*$C$34)),0))+(D93*$C$8)+(E93*$C$13)+(F93*$C$18)+(G93*$C$23)-H93-I93-O92,0)</f>
        <v>39384.3100903632</v>
      </c>
      <c r="K93" s="23" t="n">
        <f aca="false">IF($C$34=1,MAX(ROUNDDOWN(IF($J93&lt;=$C$192,(((($J93-$C$191)/10000)*$D$192)+$E$192)*(($J93-$C$191)/10000),IF($J93&lt;=$C$193,(((($J93-$C$192)/10000)*$D$193)+$E$193)*(($J93-$C$192)/10000)+$F$193,IF($J93&lt;=$C$194,$J93*0.42-$E$194,$J93*0.45-$E$195))),0),0),0)</f>
        <v>7966</v>
      </c>
      <c r="L93" s="23" t="n">
        <f aca="false">IF($C$34=2,MAX(ROUNDDOWN(IF(($J93/2)&lt;=$C$192,((((($J93/2)-$C$191)/10000)*$D$192)+$E$192)*((($J93/2)-$C$191)/10000),IF(($J93/2)&lt;=$C$193,((((($J93/2)-$C$192)/10000)*$D$193)+$E$193)*((($J93/2)-$C$192)/10000)+$F$193,IF(($J93/2)&lt;=$C$194,($J93/2)*0.42-$E$194,($J93/2)*0.45-$E$195))),0),0),0)*$C$34</f>
        <v>0</v>
      </c>
      <c r="M93" s="13" t="n">
        <f aca="false">K93+L93</f>
        <v>7966</v>
      </c>
      <c r="N93" s="13" t="n">
        <f aca="false">IF($B$34=2,IF(M93&gt;1944,M93*0.055,0),IF(M93&gt;972,M93*0.055,0))</f>
        <v>438.13</v>
      </c>
      <c r="O93" s="13" t="n">
        <f aca="false">M93*$C$33</f>
        <v>0</v>
      </c>
      <c r="P93" s="13" t="n">
        <f aca="false">P92*(1+$C$37)</f>
        <v>38423.726676</v>
      </c>
      <c r="Q93" s="13" t="n">
        <f aca="false">B93+C93+D93+E93+F93+G93-H93-I93-M93-N93-O93-P93</f>
        <v>982711.178522931</v>
      </c>
      <c r="R93" s="13"/>
      <c r="S93" s="13"/>
      <c r="T93" s="13"/>
      <c r="U93" s="13"/>
      <c r="V93" s="13"/>
      <c r="W93" s="13"/>
      <c r="X93" s="13"/>
    </row>
    <row r="94" customFormat="false" ht="12.8" hidden="false" customHeight="false" outlineLevel="0" collapsed="false">
      <c r="A94" s="17" t="n">
        <v>5</v>
      </c>
      <c r="B94" s="13" t="n">
        <f aca="false">Q93</f>
        <v>982711.178522931</v>
      </c>
      <c r="C94" s="13" t="n">
        <f aca="false">IF((B94-(P94/2))*$C$3&gt;0,(B94-(P94/2))*$C$3,0)</f>
        <v>42749.5143585837</v>
      </c>
      <c r="D94" s="13" t="n">
        <f aca="false">IF(D93&gt;0,D93*(1+$C$7),IF(A94=$C$6,$C$5,0))</f>
        <v>2266.77441238875</v>
      </c>
      <c r="E94" s="13" t="n">
        <f aca="false">IF(E93&gt;0,E93*(1+$C$12),IF(A94=$C$11,$C$10,0))</f>
        <v>0</v>
      </c>
      <c r="F94" s="13" t="n">
        <f aca="false">IF(F93&gt;0,F93*(1+$C$17),IF(A94=$C$16,$C$15,0))</f>
        <v>777</v>
      </c>
      <c r="G94" s="13" t="n">
        <f aca="false">IF(G93&gt;0,G93*(1+$C$22),IF(A94=$C$21,$C$20,0))</f>
        <v>0</v>
      </c>
      <c r="H94" s="13" t="n">
        <f aca="false">H93*(1+$C$26)</f>
        <v>5401.709775</v>
      </c>
      <c r="I94" s="13" t="n">
        <f aca="false">MIN(((C94+D94+E94+F94+G94)*$C$28*POWER((1+$C$29),A93)),($C$30*$C$28)*12*$C$34*POWER((1+$C$31),A93))</f>
        <v>0</v>
      </c>
      <c r="J94" s="18" t="n">
        <f aca="false">MAX((MAX((C94-(801*$C$34)),0))+(D94*$C$8)+(E94*$C$13)+(F94*$C$18)+(G94*$C$23)-H94-I94-O93,0)</f>
        <v>39520.6489959724</v>
      </c>
      <c r="K94" s="23" t="n">
        <f aca="false">IF($C$34=1,MAX(ROUNDDOWN(IF($J94&lt;=$C$192,(((($J94-$C$191)/10000)*$D$192)+$E$192)*(($J94-$C$191)/10000),IF($J94&lt;=$C$193,(((($J94-$C$192)/10000)*$D$193)+$E$193)*(($J94-$C$192)/10000)+$F$193,IF($J94&lt;=$C$194,$J94*0.42-$E$194,$J94*0.45-$E$195))),0),0),0)</f>
        <v>8013</v>
      </c>
      <c r="L94" s="23" t="n">
        <f aca="false">IF($C$34=2,MAX(ROUNDDOWN(IF(($J94/2)&lt;=$C$192,((((($J94/2)-$C$191)/10000)*$D$192)+$E$192)*((($J94/2)-$C$191)/10000),IF(($J94/2)&lt;=$C$193,((((($J94/2)-$C$192)/10000)*$D$193)+$E$193)*((($J94/2)-$C$192)/10000)+$F$193,IF(($J94/2)&lt;=$C$194,($J94/2)*0.42-$E$194,($J94/2)*0.45-$E$195))),0),0),0)*$C$34</f>
        <v>0</v>
      </c>
      <c r="M94" s="13" t="n">
        <f aca="false">K94+L94</f>
        <v>8013</v>
      </c>
      <c r="N94" s="13" t="n">
        <f aca="false">IF($B$34=2,IF(M94&gt;1944,M94*0.055,0),IF(M94&gt;972,M94*0.055,0))</f>
        <v>440.715</v>
      </c>
      <c r="O94" s="13" t="n">
        <f aca="false">M94*$C$33</f>
        <v>0</v>
      </c>
      <c r="P94" s="13" t="n">
        <f aca="false">P93*(1+$C$37)</f>
        <v>39768.55710966</v>
      </c>
      <c r="Q94" s="13" t="n">
        <f aca="false">B94+C94+D94+E94+F94+G94-H94-I94-M94-N94-O94-P94</f>
        <v>974880.485409244</v>
      </c>
      <c r="R94" s="13"/>
      <c r="S94" s="13"/>
      <c r="T94" s="13"/>
      <c r="U94" s="13"/>
      <c r="V94" s="13"/>
      <c r="W94" s="13"/>
      <c r="X94" s="13"/>
    </row>
    <row r="95" customFormat="false" ht="12.8" hidden="false" customHeight="false" outlineLevel="0" collapsed="false">
      <c r="A95" s="17" t="n">
        <v>6</v>
      </c>
      <c r="B95" s="13" t="n">
        <f aca="false">Q94</f>
        <v>974880.485409244</v>
      </c>
      <c r="C95" s="13" t="n">
        <f aca="false">IF((B95-(P95/2))*$C$3&gt;0,(B95-(P95/2))*$C$3,0)</f>
        <v>42370.9314154618</v>
      </c>
      <c r="D95" s="13" t="n">
        <f aca="false">IF(D94&gt;0,D94*(1+$C$7),IF(A95=$C$6,$C$5,0))</f>
        <v>2278.10828445069</v>
      </c>
      <c r="E95" s="13" t="n">
        <f aca="false">IF(E94&gt;0,E94*(1+$C$12),IF(A95=$C$11,$C$10,0))</f>
        <v>0</v>
      </c>
      <c r="F95" s="13" t="n">
        <f aca="false">IF(F94&gt;0,F94*(1+$C$17),IF(A95=$C$16,$C$15,0))</f>
        <v>777</v>
      </c>
      <c r="G95" s="13" t="n">
        <f aca="false">IF(G94&gt;0,G94*(1+$C$22),IF(A95=$C$21,$C$20,0))</f>
        <v>0</v>
      </c>
      <c r="H95" s="13" t="n">
        <f aca="false">H94*(1+$C$26)</f>
        <v>5671.79526375</v>
      </c>
      <c r="I95" s="13" t="n">
        <f aca="false">MIN(((C95+D95+E95+F95+G95)*$C$28*POWER((1+$C$29),A94)),($C$30*$C$28)*12*$C$34*POWER((1+$C$31),A94))</f>
        <v>0</v>
      </c>
      <c r="J95" s="18" t="n">
        <f aca="false">MAX((MAX((C95-(801*$C$34)),0))+(D95*$C$8)+(E95*$C$13)+(F95*$C$18)+(G95*$C$23)-H95-I95-O94,0)</f>
        <v>38883.3144361625</v>
      </c>
      <c r="K95" s="23" t="n">
        <f aca="false">IF($C$34=1,MAX(ROUNDDOWN(IF($J95&lt;=$C$192,(((($J95-$C$191)/10000)*$D$192)+$E$192)*(($J95-$C$191)/10000),IF($J95&lt;=$C$193,(((($J95-$C$192)/10000)*$D$193)+$E$193)*(($J95-$C$192)/10000)+$F$193,IF($J95&lt;=$C$194,$J95*0.42-$E$194,$J95*0.45-$E$195))),0),0),0)</f>
        <v>7796</v>
      </c>
      <c r="L95" s="23" t="n">
        <f aca="false">IF($C$34=2,MAX(ROUNDDOWN(IF(($J95/2)&lt;=$C$192,((((($J95/2)-$C$191)/10000)*$D$192)+$E$192)*((($J95/2)-$C$191)/10000),IF(($J95/2)&lt;=$C$193,((((($J95/2)-$C$192)/10000)*$D$193)+$E$193)*((($J95/2)-$C$192)/10000)+$F$193,IF(($J95/2)&lt;=$C$194,($J95/2)*0.42-$E$194,($J95/2)*0.45-$E$195))),0),0),0)*$C$34</f>
        <v>0</v>
      </c>
      <c r="M95" s="13" t="n">
        <f aca="false">K95+L95</f>
        <v>7796</v>
      </c>
      <c r="N95" s="13" t="n">
        <f aca="false">IF($B$34=2,IF(M95&gt;1944,M95*0.055,0),IF(M95&gt;972,M95*0.055,0))</f>
        <v>428.78</v>
      </c>
      <c r="O95" s="13" t="n">
        <f aca="false">M95*$C$33</f>
        <v>0</v>
      </c>
      <c r="P95" s="13" t="n">
        <f aca="false">P94*(1+$C$37)</f>
        <v>41160.4566084981</v>
      </c>
      <c r="Q95" s="13" t="n">
        <f aca="false">B95+C95+D95+E95+F95+G95-H95-I95-M95-N95-O95-P95</f>
        <v>965249.493236908</v>
      </c>
      <c r="R95" s="13"/>
      <c r="S95" s="13"/>
      <c r="T95" s="13"/>
      <c r="U95" s="13"/>
      <c r="V95" s="13"/>
      <c r="W95" s="13"/>
      <c r="X95" s="13"/>
    </row>
    <row r="96" customFormat="false" ht="12.8" hidden="false" customHeight="false" outlineLevel="0" collapsed="false">
      <c r="A96" s="17" t="n">
        <v>7</v>
      </c>
      <c r="B96" s="13" t="n">
        <f aca="false">Q95</f>
        <v>965249.493236908</v>
      </c>
      <c r="C96" s="13" t="n">
        <f aca="false">IF((B96-(P96/2))*$C$3&gt;0,(B96-(P96/2))*$C$3,0)</f>
        <v>41911.3336882253</v>
      </c>
      <c r="D96" s="13" t="n">
        <f aca="false">IF(D95&gt;0,D95*(1+$C$7),IF(A96=$C$6,$C$5,0))</f>
        <v>2289.49882587295</v>
      </c>
      <c r="E96" s="13" t="n">
        <f aca="false">IF(E95&gt;0,E95*(1+$C$12),IF(A96=$C$11,$C$10,0))</f>
        <v>0</v>
      </c>
      <c r="F96" s="13" t="n">
        <f aca="false">IF(F95&gt;0,F95*(1+$C$17),IF(A96=$C$16,$C$15,0))</f>
        <v>777</v>
      </c>
      <c r="G96" s="13" t="n">
        <f aca="false">IF(G95&gt;0,G95*(1+$C$22),IF(A96=$C$21,$C$20,0))</f>
        <v>0</v>
      </c>
      <c r="H96" s="13" t="n">
        <f aca="false">H95*(1+$C$26)</f>
        <v>5955.3850269375</v>
      </c>
      <c r="I96" s="13" t="n">
        <f aca="false">MIN(((C96+D96+E96+F96+G96)*$C$28*POWER((1+$C$29),A95)),($C$30*$C$28)*12*$C$34*POWER((1+$C$31),A95))</f>
        <v>0</v>
      </c>
      <c r="J96" s="18" t="n">
        <f aca="false">MAX((MAX((C96-(801*$C$34)),0))+(D96*$C$8)+(E96*$C$13)+(F96*$C$18)+(G96*$C$23)-H96-I96-O95,0)</f>
        <v>38151.5174871607</v>
      </c>
      <c r="K96" s="23" t="n">
        <f aca="false">IF($C$34=1,MAX(ROUNDDOWN(IF($J96&lt;=$C$192,(((($J96-$C$191)/10000)*$D$192)+$E$192)*(($J96-$C$191)/10000),IF($J96&lt;=$C$193,(((($J96-$C$192)/10000)*$D$193)+$E$193)*(($J96-$C$192)/10000)+$F$193,IF($J96&lt;=$C$194,$J96*0.42-$E$194,$J96*0.45-$E$195))),0),0),0)</f>
        <v>7550</v>
      </c>
      <c r="L96" s="23" t="n">
        <f aca="false">IF($C$34=2,MAX(ROUNDDOWN(IF(($J96/2)&lt;=$C$192,((((($J96/2)-$C$191)/10000)*$D$192)+$E$192)*((($J96/2)-$C$191)/10000),IF(($J96/2)&lt;=$C$193,((((($J96/2)-$C$192)/10000)*$D$193)+$E$193)*((($J96/2)-$C$192)/10000)+$F$193,IF(($J96/2)&lt;=$C$194,($J96/2)*0.42-$E$194,($J96/2)*0.45-$E$195))),0),0),0)*$C$34</f>
        <v>0</v>
      </c>
      <c r="M96" s="13" t="n">
        <f aca="false">K96+L96</f>
        <v>7550</v>
      </c>
      <c r="N96" s="13" t="n">
        <f aca="false">IF($B$34=2,IF(M96&gt;1944,M96*0.055,0),IF(M96&gt;972,M96*0.055,0))</f>
        <v>415.25</v>
      </c>
      <c r="O96" s="13" t="n">
        <f aca="false">M96*$C$33</f>
        <v>0</v>
      </c>
      <c r="P96" s="13" t="n">
        <f aca="false">P95*(1+$C$37)</f>
        <v>42601.0725897955</v>
      </c>
      <c r="Q96" s="13" t="n">
        <f aca="false">B96+C96+D96+E96+F96+G96-H96-I96-M96-N96-O96-P96</f>
        <v>953705.618134273</v>
      </c>
      <c r="R96" s="13"/>
      <c r="S96" s="13"/>
      <c r="T96" s="13"/>
      <c r="U96" s="13"/>
      <c r="V96" s="13"/>
      <c r="W96" s="13"/>
      <c r="X96" s="13"/>
    </row>
    <row r="97" customFormat="false" ht="12.8" hidden="false" customHeight="false" outlineLevel="0" collapsed="false">
      <c r="A97" s="17" t="n">
        <v>8</v>
      </c>
      <c r="B97" s="13" t="n">
        <f aca="false">Q96</f>
        <v>953705.618134273</v>
      </c>
      <c r="C97" s="13" t="n">
        <f aca="false">IF((B97-(P97/2))*$C$3&gt;0,(B97-(P97/2))*$C$3,0)</f>
        <v>41365.684600266</v>
      </c>
      <c r="D97" s="13" t="n">
        <f aca="false">IF(D96&gt;0,D96*(1+$C$7),IF(A97=$C$6,$C$5,0))</f>
        <v>2300.94632000231</v>
      </c>
      <c r="E97" s="13" t="n">
        <f aca="false">IF(E96&gt;0,E96*(1+$C$12),IF(A97=$C$11,$C$10,0))</f>
        <v>0</v>
      </c>
      <c r="F97" s="13" t="n">
        <f aca="false">IF(F96&gt;0,F96*(1+$C$17),IF(A97=$C$16,$C$15,0))</f>
        <v>777</v>
      </c>
      <c r="G97" s="13" t="n">
        <f aca="false">IF(G96&gt;0,G96*(1+$C$22),IF(A97=$C$21,$C$20,0))</f>
        <v>0</v>
      </c>
      <c r="H97" s="13" t="n">
        <f aca="false">H96*(1+$C$26)</f>
        <v>6253.15427828438</v>
      </c>
      <c r="I97" s="13" t="n">
        <f aca="false">MIN(((C97+D97+E97+F97+G97)*$C$28*POWER((1+$C$29),A96)),($C$30*$C$28)*12*$C$34*POWER((1+$C$31),A96))</f>
        <v>0</v>
      </c>
      <c r="J97" s="18" t="n">
        <f aca="false">MAX((MAX((C97-(801*$C$34)),0))+(D97*$C$8)+(E97*$C$13)+(F97*$C$18)+(G97*$C$23)-H97-I97-O96,0)</f>
        <v>37319.5466419839</v>
      </c>
      <c r="K97" s="23" t="n">
        <f aca="false">IF($C$34=1,MAX(ROUNDDOWN(IF($J97&lt;=$C$192,(((($J97-$C$191)/10000)*$D$192)+$E$192)*(($J97-$C$191)/10000),IF($J97&lt;=$C$193,(((($J97-$C$192)/10000)*$D$193)+$E$193)*(($J97-$C$192)/10000)+$F$193,IF($J97&lt;=$C$194,$J97*0.42-$E$194,$J97*0.45-$E$195))),0),0),0)</f>
        <v>7272</v>
      </c>
      <c r="L97" s="23" t="n">
        <f aca="false">IF($C$34=2,MAX(ROUNDDOWN(IF(($J97/2)&lt;=$C$192,((((($J97/2)-$C$191)/10000)*$D$192)+$E$192)*((($J97/2)-$C$191)/10000),IF(($J97/2)&lt;=$C$193,((((($J97/2)-$C$192)/10000)*$D$193)+$E$193)*((($J97/2)-$C$192)/10000)+$F$193,IF(($J97/2)&lt;=$C$194,($J97/2)*0.42-$E$194,($J97/2)*0.45-$E$195))),0),0),0)*$C$34</f>
        <v>0</v>
      </c>
      <c r="M97" s="13" t="n">
        <f aca="false">K97+L97</f>
        <v>7272</v>
      </c>
      <c r="N97" s="13" t="n">
        <f aca="false">IF($B$34=2,IF(M97&gt;1944,M97*0.055,0),IF(M97&gt;972,M97*0.055,0))</f>
        <v>399.96</v>
      </c>
      <c r="O97" s="13" t="n">
        <f aca="false">M97*$C$33</f>
        <v>0</v>
      </c>
      <c r="P97" s="13" t="n">
        <f aca="false">P96*(1+$C$37)</f>
        <v>44092.1101304384</v>
      </c>
      <c r="Q97" s="13" t="n">
        <f aca="false">B97+C97+D97+E97+F97+G97-H97-I97-M97-N97-O97-P97</f>
        <v>940132.024645819</v>
      </c>
      <c r="R97" s="13"/>
      <c r="S97" s="13"/>
      <c r="T97" s="13"/>
      <c r="U97" s="13"/>
      <c r="V97" s="13"/>
      <c r="W97" s="13"/>
      <c r="X97" s="13"/>
    </row>
    <row r="98" customFormat="false" ht="12.8" hidden="false" customHeight="false" outlineLevel="0" collapsed="false">
      <c r="A98" s="17" t="n">
        <v>9</v>
      </c>
      <c r="B98" s="13" t="n">
        <f aca="false">Q97</f>
        <v>940132.024645819</v>
      </c>
      <c r="C98" s="13" t="n">
        <f aca="false">IF((B98-(P98/2))*$C$3&gt;0,(B98-(P98/2))*$C$3,0)</f>
        <v>40728.7574798073</v>
      </c>
      <c r="D98" s="13" t="n">
        <f aca="false">IF(D97&gt;0,D97*(1+$C$7),IF(A98=$C$6,$C$5,0))</f>
        <v>2312.45105160232</v>
      </c>
      <c r="E98" s="13" t="n">
        <f aca="false">IF(E97&gt;0,E97*(1+$C$12),IF(A98=$C$11,$C$10,0))</f>
        <v>0</v>
      </c>
      <c r="F98" s="13" t="n">
        <f aca="false">IF(F97&gt;0,F97*(1+$C$17),IF(A98=$C$16,$C$15,0))</f>
        <v>777</v>
      </c>
      <c r="G98" s="13" t="n">
        <f aca="false">IF(G97&gt;0,G97*(1+$C$22),IF(A98=$C$21,$C$20,0))</f>
        <v>0</v>
      </c>
      <c r="H98" s="13" t="n">
        <f aca="false">H97*(1+$C$26)</f>
        <v>6565.8119921986</v>
      </c>
      <c r="I98" s="13" t="n">
        <f aca="false">MIN(((C98+D98+E98+F98+G98)*$C$28*POWER((1+$C$29),A97)),($C$30*$C$28)*12*$C$34*POWER((1+$C$31),A97))</f>
        <v>0</v>
      </c>
      <c r="J98" s="18" t="n">
        <f aca="false">MAX((MAX((C98-(801*$C$34)),0))+(D98*$C$8)+(E98*$C$13)+(F98*$C$18)+(G98*$C$23)-H98-I98-O97,0)</f>
        <v>36381.466539211</v>
      </c>
      <c r="K98" s="23" t="n">
        <f aca="false">IF($C$34=1,MAX(ROUNDDOWN(IF($J98&lt;=$C$192,(((($J98-$C$191)/10000)*$D$192)+$E$192)*(($J98-$C$191)/10000),IF($J98&lt;=$C$193,(((($J98-$C$192)/10000)*$D$193)+$E$193)*(($J98-$C$192)/10000)+$F$193,IF($J98&lt;=$C$194,$J98*0.42-$E$194,$J98*0.45-$E$195))),0),0),0)</f>
        <v>6962</v>
      </c>
      <c r="L98" s="23" t="n">
        <f aca="false">IF($C$34=2,MAX(ROUNDDOWN(IF(($J98/2)&lt;=$C$192,((((($J98/2)-$C$191)/10000)*$D$192)+$E$192)*((($J98/2)-$C$191)/10000),IF(($J98/2)&lt;=$C$193,((((($J98/2)-$C$192)/10000)*$D$193)+$E$193)*((($J98/2)-$C$192)/10000)+$F$193,IF(($J98/2)&lt;=$C$194,($J98/2)*0.42-$E$194,($J98/2)*0.45-$E$195))),0),0),0)*$C$34</f>
        <v>0</v>
      </c>
      <c r="M98" s="13" t="n">
        <f aca="false">K98+L98</f>
        <v>6962</v>
      </c>
      <c r="N98" s="13" t="n">
        <f aca="false">IF($B$34=2,IF(M98&gt;1944,M98*0.055,0),IF(M98&gt;972,M98*0.055,0))</f>
        <v>382.91</v>
      </c>
      <c r="O98" s="13" t="n">
        <f aca="false">M98*$C$33</f>
        <v>0</v>
      </c>
      <c r="P98" s="13" t="n">
        <f aca="false">P97*(1+$C$37)</f>
        <v>45635.3339850037</v>
      </c>
      <c r="Q98" s="13" t="n">
        <f aca="false">B98+C98+D98+E98+F98+G98-H98-I98-M98-N98-O98-P98</f>
        <v>924404.177200026</v>
      </c>
      <c r="R98" s="13"/>
      <c r="S98" s="13"/>
      <c r="T98" s="13"/>
      <c r="U98" s="13"/>
      <c r="V98" s="13"/>
      <c r="W98" s="13"/>
      <c r="X98" s="13"/>
    </row>
    <row r="99" customFormat="false" ht="12.8" hidden="false" customHeight="false" outlineLevel="0" collapsed="false">
      <c r="A99" s="17" t="n">
        <v>10</v>
      </c>
      <c r="B99" s="13" t="n">
        <f aca="false">Q98</f>
        <v>924404.177200026</v>
      </c>
      <c r="C99" s="13" t="n">
        <f aca="false">IF((B99-(P99/2))*$C$3&gt;0,(B99-(P99/2))*$C$3,0)</f>
        <v>39994.9823987077</v>
      </c>
      <c r="D99" s="13" t="n">
        <f aca="false">IF(D98&gt;0,D98*(1+$C$7),IF(A99=$C$6,$C$5,0))</f>
        <v>2324.01330686033</v>
      </c>
      <c r="E99" s="13" t="n">
        <f aca="false">IF(E98&gt;0,E98*(1+$C$12),IF(A99=$C$11,$C$10,0))</f>
        <v>0</v>
      </c>
      <c r="F99" s="13" t="n">
        <f aca="false">IF(F98&gt;0,F98*(1+$C$17),IF(A99=$C$16,$C$15,0))</f>
        <v>777</v>
      </c>
      <c r="G99" s="13" t="n">
        <f aca="false">IF(G98&gt;0,G98*(1+$C$22),IF(A99=$C$21,$C$20,0))</f>
        <v>2222</v>
      </c>
      <c r="H99" s="13" t="n">
        <f aca="false">H98*(1+$C$26)</f>
        <v>6894.10259180853</v>
      </c>
      <c r="I99" s="13" t="n">
        <f aca="false">MIN(((C99+D99+E99+F99+G99)*$C$28*POWER((1+$C$29),A98)),($C$30*$C$28)*12*$C$34*POWER((1+$C$31),A98))</f>
        <v>0</v>
      </c>
      <c r="J99" s="18" t="n">
        <f aca="false">MAX((MAX((C99-(801*$C$34)),0))+(D99*$C$8)+(E99*$C$13)+(F99*$C$18)+(G99*$C$23)-H99-I99-O98,0)</f>
        <v>37352.9831137595</v>
      </c>
      <c r="K99" s="23" t="n">
        <f aca="false">IF($C$34=1,MAX(ROUNDDOWN(IF($J99&lt;=$C$192,(((($J99-$C$191)/10000)*$D$192)+$E$192)*(($J99-$C$191)/10000),IF($J99&lt;=$C$193,(((($J99-$C$192)/10000)*$D$193)+$E$193)*(($J99-$C$192)/10000)+$F$193,IF($J99&lt;=$C$194,$J99*0.42-$E$194,$J99*0.45-$E$195))),0),0),0)</f>
        <v>7283</v>
      </c>
      <c r="L99" s="23" t="n">
        <f aca="false">IF($C$34=2,MAX(ROUNDDOWN(IF(($J99/2)&lt;=$C$192,((((($J99/2)-$C$191)/10000)*$D$192)+$E$192)*((($J99/2)-$C$191)/10000),IF(($J99/2)&lt;=$C$193,((((($J99/2)-$C$192)/10000)*$D$193)+$E$193)*((($J99/2)-$C$192)/10000)+$F$193,IF(($J99/2)&lt;=$C$194,($J99/2)*0.42-$E$194,($J99/2)*0.45-$E$195))),0),0),0)*$C$34</f>
        <v>0</v>
      </c>
      <c r="M99" s="13" t="n">
        <f aca="false">K99+L99</f>
        <v>7283</v>
      </c>
      <c r="N99" s="13" t="n">
        <f aca="false">IF($B$34=2,IF(M99&gt;1944,M99*0.055,0),IF(M99&gt;972,M99*0.055,0))</f>
        <v>400.565</v>
      </c>
      <c r="O99" s="13" t="n">
        <f aca="false">M99*$C$33</f>
        <v>0</v>
      </c>
      <c r="P99" s="13" t="n">
        <f aca="false">P98*(1+$C$37)</f>
        <v>47232.5706744788</v>
      </c>
      <c r="Q99" s="13" t="n">
        <f aca="false">B99+C99+D99+E99+F99+G99-H99-I99-M99-N99-O99-P99</f>
        <v>907911.934639307</v>
      </c>
      <c r="R99" s="13"/>
      <c r="S99" s="13"/>
      <c r="T99" s="13"/>
      <c r="U99" s="13"/>
      <c r="V99" s="13"/>
      <c r="W99" s="13"/>
      <c r="X99" s="13"/>
    </row>
    <row r="100" customFormat="false" ht="12.8" hidden="false" customHeight="false" outlineLevel="0" collapsed="false">
      <c r="A100" s="17" t="n">
        <v>11</v>
      </c>
      <c r="B100" s="13" t="n">
        <f aca="false">Q99</f>
        <v>907911.934639307</v>
      </c>
      <c r="C100" s="13" t="n">
        <f aca="false">IF((B100-(P100/2))*$C$3&gt;0,(B100-(P100/2))*$C$3,0)</f>
        <v>39226.0271215977</v>
      </c>
      <c r="D100" s="13" t="n">
        <f aca="false">IF(D99&gt;0,D99*(1+$C$7),IF(A100=$C$6,$C$5,0))</f>
        <v>2335.63337339463</v>
      </c>
      <c r="E100" s="13" t="n">
        <f aca="false">IF(E99&gt;0,E99*(1+$C$12),IF(A100=$C$11,$C$10,0))</f>
        <v>0</v>
      </c>
      <c r="F100" s="13" t="n">
        <f aca="false">IF(F99&gt;0,F99*(1+$C$17),IF(A100=$C$16,$C$15,0))</f>
        <v>777</v>
      </c>
      <c r="G100" s="13" t="n">
        <f aca="false">IF(G99&gt;0,G99*(1+$C$22),IF(A100=$C$21,$C$20,0))</f>
        <v>2222</v>
      </c>
      <c r="H100" s="13" t="n">
        <f aca="false">H99*(1+$C$26)</f>
        <v>7238.80772139895</v>
      </c>
      <c r="I100" s="13" t="n">
        <f aca="false">MIN(((C100+D100+E100+F100+G100)*$C$28*POWER((1+$C$29),A99)),($C$30*$C$28)*12*$C$34*POWER((1+$C$31),A99))</f>
        <v>0</v>
      </c>
      <c r="J100" s="18" t="n">
        <f aca="false">MAX((MAX((C100-(801*$C$34)),0))+(D100*$C$8)+(E100*$C$13)+(F100*$C$18)+(G100*$C$23)-H100-I100-O99,0)</f>
        <v>36250.9427735934</v>
      </c>
      <c r="K100" s="23" t="n">
        <f aca="false">IF($C$34=1,MAX(ROUNDDOWN(IF($J100&lt;=$C$192,(((($J100-$C$191)/10000)*$D$192)+$E$192)*(($J100-$C$191)/10000),IF($J100&lt;=$C$193,(((($J100-$C$192)/10000)*$D$193)+$E$193)*(($J100-$C$192)/10000)+$F$193,IF($J100&lt;=$C$194,$J100*0.42-$E$194,$J100*0.45-$E$195))),0),0),0)</f>
        <v>6919</v>
      </c>
      <c r="L100" s="23" t="n">
        <f aca="false">IF($C$34=2,MAX(ROUNDDOWN(IF(($J100/2)&lt;=$C$192,((((($J100/2)-$C$191)/10000)*$D$192)+$E$192)*((($J100/2)-$C$191)/10000),IF(($J100/2)&lt;=$C$193,((((($J100/2)-$C$192)/10000)*$D$193)+$E$193)*((($J100/2)-$C$192)/10000)+$F$193,IF(($J100/2)&lt;=$C$194,($J100/2)*0.42-$E$194,($J100/2)*0.45-$E$195))),0),0),0)*$C$34</f>
        <v>0</v>
      </c>
      <c r="M100" s="13" t="n">
        <f aca="false">K100+L100</f>
        <v>6919</v>
      </c>
      <c r="N100" s="13" t="n">
        <f aca="false">IF($B$34=2,IF(M100&gt;1944,M100*0.055,0),IF(M100&gt;972,M100*0.055,0))</f>
        <v>380.545</v>
      </c>
      <c r="O100" s="13" t="n">
        <f aca="false">M100*$C$33</f>
        <v>0</v>
      </c>
      <c r="P100" s="13" t="n">
        <f aca="false">P99*(1+$C$37)</f>
        <v>48885.7106480856</v>
      </c>
      <c r="Q100" s="13" t="n">
        <f aca="false">B100+C100+D100+E100+F100+G100-H100-I100-M100-N100-O100-P100</f>
        <v>889048.531764815</v>
      </c>
      <c r="R100" s="13"/>
      <c r="S100" s="13"/>
      <c r="T100" s="13"/>
      <c r="U100" s="13"/>
      <c r="V100" s="13"/>
      <c r="W100" s="13"/>
      <c r="X100" s="13"/>
    </row>
    <row r="101" customFormat="false" ht="12.8" hidden="false" customHeight="false" outlineLevel="0" collapsed="false">
      <c r="A101" s="17" t="n">
        <v>12</v>
      </c>
      <c r="B101" s="13" t="n">
        <f aca="false">Q100</f>
        <v>889048.531764815</v>
      </c>
      <c r="C101" s="13" t="n">
        <f aca="false">IF((B101-(P101/2))*$C$3&gt;0,(B101-(P101/2))*$C$3,0)</f>
        <v>38350.5078367967</v>
      </c>
      <c r="D101" s="13" t="n">
        <f aca="false">IF(D100&gt;0,D100*(1+$C$7),IF(A101=$C$6,$C$5,0))</f>
        <v>2347.31154026161</v>
      </c>
      <c r="E101" s="13" t="n">
        <f aca="false">IF(E100&gt;0,E100*(1+$C$12),IF(A101=$C$11,$C$10,0))</f>
        <v>0</v>
      </c>
      <c r="F101" s="13" t="n">
        <f aca="false">IF(F100&gt;0,F100*(1+$C$17),IF(A101=$C$16,$C$15,0))</f>
        <v>777</v>
      </c>
      <c r="G101" s="13" t="n">
        <f aca="false">IF(G100&gt;0,G100*(1+$C$22),IF(A101=$C$21,$C$20,0))</f>
        <v>2222</v>
      </c>
      <c r="H101" s="13" t="n">
        <f aca="false">H100*(1+$C$26)</f>
        <v>7600.7481074689</v>
      </c>
      <c r="I101" s="13" t="n">
        <f aca="false">MIN(((C101+D101+E101+F101+G101)*$C$28*POWER((1+$C$29),A100)),($C$30*$C$28)*12*$C$34*POWER((1+$C$31),A100))</f>
        <v>0</v>
      </c>
      <c r="J101" s="18" t="n">
        <f aca="false">MAX((MAX((C101-(801*$C$34)),0))+(D101*$C$8)+(E101*$C$13)+(F101*$C$18)+(G101*$C$23)-H101-I101-O100,0)</f>
        <v>35025.1612695894</v>
      </c>
      <c r="K101" s="23" t="n">
        <f aca="false">IF($C$34=1,MAX(ROUNDDOWN(IF($J101&lt;=$C$192,(((($J101-$C$191)/10000)*$D$192)+$E$192)*(($J101-$C$191)/10000),IF($J101&lt;=$C$193,(((($J101-$C$192)/10000)*$D$193)+$E$193)*(($J101-$C$192)/10000)+$F$193,IF($J101&lt;=$C$194,$J101*0.42-$E$194,$J101*0.45-$E$195))),0),0),0)</f>
        <v>6521</v>
      </c>
      <c r="L101" s="23" t="n">
        <f aca="false">IF($C$34=2,MAX(ROUNDDOWN(IF(($J101/2)&lt;=$C$192,((((($J101/2)-$C$191)/10000)*$D$192)+$E$192)*((($J101/2)-$C$191)/10000),IF(($J101/2)&lt;=$C$193,((((($J101/2)-$C$192)/10000)*$D$193)+$E$193)*((($J101/2)-$C$192)/10000)+$F$193,IF(($J101/2)&lt;=$C$194,($J101/2)*0.42-$E$194,($J101/2)*0.45-$E$195))),0),0),0)*$C$34</f>
        <v>0</v>
      </c>
      <c r="M101" s="13" t="n">
        <f aca="false">K101+L101</f>
        <v>6521</v>
      </c>
      <c r="N101" s="13" t="n">
        <f aca="false">IF($B$34=2,IF(M101&gt;1944,M101*0.055,0),IF(M101&gt;972,M101*0.055,0))</f>
        <v>358.655</v>
      </c>
      <c r="O101" s="13" t="n">
        <f aca="false">M101*$C$33</f>
        <v>0</v>
      </c>
      <c r="P101" s="13" t="n">
        <f aca="false">P100*(1+$C$37)</f>
        <v>50596.7105207686</v>
      </c>
      <c r="Q101" s="13" t="n">
        <f aca="false">B101+C101+D101+E101+F101+G101-H101-I101-M101-N101-O101-P101</f>
        <v>867668.237513636</v>
      </c>
      <c r="R101" s="13"/>
      <c r="S101" s="13"/>
      <c r="T101" s="13"/>
      <c r="U101" s="13"/>
      <c r="V101" s="13"/>
      <c r="W101" s="13"/>
      <c r="X101" s="13"/>
    </row>
    <row r="102" customFormat="false" ht="12.8" hidden="false" customHeight="false" outlineLevel="0" collapsed="false">
      <c r="A102" s="17" t="n">
        <v>13</v>
      </c>
      <c r="B102" s="13" t="n">
        <f aca="false">Q101</f>
        <v>867668.237513636</v>
      </c>
      <c r="C102" s="13" t="n">
        <f aca="false">IF((B102-(P102/2))*$C$3&gt;0,(B102-(P102/2))*$C$3,0)</f>
        <v>37361.9091279697</v>
      </c>
      <c r="D102" s="13" t="n">
        <f aca="false">IF(D101&gt;0,D101*(1+$C$7),IF(A102=$C$6,$C$5,0))</f>
        <v>2359.04809796291</v>
      </c>
      <c r="E102" s="13" t="n">
        <f aca="false">IF(E101&gt;0,E101*(1+$C$12),IF(A102=$C$11,$C$10,0))</f>
        <v>0</v>
      </c>
      <c r="F102" s="13" t="n">
        <f aca="false">IF(F101&gt;0,F101*(1+$C$17),IF(A102=$C$16,$C$15,0))</f>
        <v>777</v>
      </c>
      <c r="G102" s="13" t="n">
        <f aca="false">IF(G101&gt;0,G101*(1+$C$22),IF(A102=$C$21,$C$20,0))</f>
        <v>2222</v>
      </c>
      <c r="H102" s="13" t="n">
        <f aca="false">H101*(1+$C$26)</f>
        <v>7980.78551284235</v>
      </c>
      <c r="I102" s="13" t="n">
        <f aca="false">MIN(((C102+D102+E102+F102+G102)*$C$28*POWER((1+$C$29),A101)),($C$30*$C$28)*12*$C$34*POWER((1+$C$31),A101))</f>
        <v>0</v>
      </c>
      <c r="J102" s="18" t="n">
        <f aca="false">MAX((MAX((C102-(801*$C$34)),0))+(D102*$C$8)+(E102*$C$13)+(F102*$C$18)+(G102*$C$23)-H102-I102-O101,0)</f>
        <v>33668.2617130903</v>
      </c>
      <c r="K102" s="23" t="n">
        <f aca="false">IF($C$34=1,MAX(ROUNDDOWN(IF($J102&lt;=$C$192,(((($J102-$C$191)/10000)*$D$192)+$E$192)*(($J102-$C$191)/10000),IF($J102&lt;=$C$193,(((($J102-$C$192)/10000)*$D$193)+$E$193)*(($J102-$C$192)/10000)+$F$193,IF($J102&lt;=$C$194,$J102*0.42-$E$194,$J102*0.45-$E$195))),0),0),0)</f>
        <v>6086</v>
      </c>
      <c r="L102" s="23" t="n">
        <f aca="false">IF($C$34=2,MAX(ROUNDDOWN(IF(($J102/2)&lt;=$C$192,((((($J102/2)-$C$191)/10000)*$D$192)+$E$192)*((($J102/2)-$C$191)/10000),IF(($J102/2)&lt;=$C$193,((((($J102/2)-$C$192)/10000)*$D$193)+$E$193)*((($J102/2)-$C$192)/10000)+$F$193,IF(($J102/2)&lt;=$C$194,($J102/2)*0.42-$E$194,($J102/2)*0.45-$E$195))),0),0),0)*$C$34</f>
        <v>0</v>
      </c>
      <c r="M102" s="13" t="n">
        <f aca="false">K102+L102</f>
        <v>6086</v>
      </c>
      <c r="N102" s="13" t="n">
        <f aca="false">IF($B$34=2,IF(M102&gt;1944,M102*0.055,0),IF(M102&gt;972,M102*0.055,0))</f>
        <v>334.73</v>
      </c>
      <c r="O102" s="13" t="n">
        <f aca="false">M102*$C$33</f>
        <v>0</v>
      </c>
      <c r="P102" s="13" t="n">
        <f aca="false">P101*(1+$C$37)</f>
        <v>52367.5953889955</v>
      </c>
      <c r="Q102" s="13" t="n">
        <f aca="false">B102+C102+D102+E102+F102+G102-H102-I102-M102-N102-O102-P102</f>
        <v>843619.083837731</v>
      </c>
      <c r="R102" s="13"/>
      <c r="S102" s="13"/>
      <c r="T102" s="13"/>
      <c r="U102" s="13"/>
      <c r="V102" s="13"/>
      <c r="W102" s="13"/>
      <c r="X102" s="13"/>
    </row>
    <row r="103" customFormat="false" ht="12.8" hidden="false" customHeight="false" outlineLevel="0" collapsed="false">
      <c r="A103" s="17" t="n">
        <v>14</v>
      </c>
      <c r="B103" s="13" t="n">
        <f aca="false">Q102</f>
        <v>843619.083837731</v>
      </c>
      <c r="C103" s="13" t="n">
        <f aca="false">IF((B103-(P103/2))*$C$3&gt;0,(B103-(P103/2))*$C$3,0)</f>
        <v>36253.4370831423</v>
      </c>
      <c r="D103" s="13" t="n">
        <f aca="false">IF(D102&gt;0,D102*(1+$C$7),IF(A103=$C$6,$C$5,0))</f>
        <v>2370.84333845273</v>
      </c>
      <c r="E103" s="13" t="n">
        <f aca="false">IF(E102&gt;0,E102*(1+$C$12),IF(A103=$C$11,$C$10,0))</f>
        <v>0</v>
      </c>
      <c r="F103" s="13" t="n">
        <f aca="false">IF(F102&gt;0,F102*(1+$C$17),IF(A103=$C$16,$C$15,0))</f>
        <v>777</v>
      </c>
      <c r="G103" s="13" t="n">
        <f aca="false">IF(G102&gt;0,G102*(1+$C$22),IF(A103=$C$21,$C$20,0))</f>
        <v>2222</v>
      </c>
      <c r="H103" s="13" t="n">
        <f aca="false">H102*(1+$C$26)</f>
        <v>8379.82478848446</v>
      </c>
      <c r="I103" s="13" t="n">
        <f aca="false">MIN(((C103+D103+E103+F103+G103)*$C$28*POWER((1+$C$29),A102)),($C$30*$C$28)*12*$C$34*POWER((1+$C$31),A102))</f>
        <v>0</v>
      </c>
      <c r="J103" s="18" t="n">
        <f aca="false">MAX((MAX((C103-(801*$C$34)),0))+(D103*$C$8)+(E103*$C$13)+(F103*$C$18)+(G103*$C$23)-H103-I103-O102,0)</f>
        <v>32172.5456331106</v>
      </c>
      <c r="K103" s="23" t="n">
        <f aca="false">IF($C$34=1,MAX(ROUNDDOWN(IF($J103&lt;=$C$192,(((($J103-$C$191)/10000)*$D$192)+$E$192)*(($J103-$C$191)/10000),IF($J103&lt;=$C$193,(((($J103-$C$192)/10000)*$D$193)+$E$193)*(($J103-$C$192)/10000)+$F$193,IF($J103&lt;=$C$194,$J103*0.42-$E$194,$J103*0.45-$E$195))),0),0),0)</f>
        <v>5617</v>
      </c>
      <c r="L103" s="23" t="n">
        <f aca="false">IF($C$34=2,MAX(ROUNDDOWN(IF(($J103/2)&lt;=$C$192,((((($J103/2)-$C$191)/10000)*$D$192)+$E$192)*((($J103/2)-$C$191)/10000),IF(($J103/2)&lt;=$C$193,((((($J103/2)-$C$192)/10000)*$D$193)+$E$193)*((($J103/2)-$C$192)/10000)+$F$193,IF(($J103/2)&lt;=$C$194,($J103/2)*0.42-$E$194,($J103/2)*0.45-$E$195))),0),0),0)*$C$34</f>
        <v>0</v>
      </c>
      <c r="M103" s="13" t="n">
        <f aca="false">K103+L103</f>
        <v>5617</v>
      </c>
      <c r="N103" s="13" t="n">
        <f aca="false">IF($B$34=2,IF(M103&gt;1944,M103*0.055,0),IF(M103&gt;972,M103*0.055,0))</f>
        <v>308.935</v>
      </c>
      <c r="O103" s="13" t="n">
        <f aca="false">M103*$C$33</f>
        <v>0</v>
      </c>
      <c r="P103" s="13" t="n">
        <f aca="false">P102*(1+$C$37)</f>
        <v>54200.4612276103</v>
      </c>
      <c r="Q103" s="13" t="n">
        <f aca="false">B103+C103+D103+E103+F103+G103-H103-I103-M103-N103-O103-P103</f>
        <v>816736.143243231</v>
      </c>
      <c r="R103" s="13"/>
      <c r="S103" s="13"/>
      <c r="T103" s="13"/>
      <c r="U103" s="13"/>
      <c r="V103" s="13"/>
      <c r="W103" s="13"/>
      <c r="X103" s="13"/>
    </row>
    <row r="104" customFormat="false" ht="12.8" hidden="false" customHeight="false" outlineLevel="0" collapsed="false">
      <c r="A104" s="17" t="n">
        <v>15</v>
      </c>
      <c r="B104" s="13" t="n">
        <f aca="false">Q103</f>
        <v>816736.143243231</v>
      </c>
      <c r="C104" s="13" t="n">
        <f aca="false">IF((B104-(P104/2))*$C$3&gt;0,(B104-(P104/2))*$C$3,0)</f>
        <v>35017.7207623726</v>
      </c>
      <c r="D104" s="13" t="n">
        <f aca="false">IF(D103&gt;0,D103*(1+$C$7),IF(A104=$C$6,$C$5,0))</f>
        <v>2382.69755514499</v>
      </c>
      <c r="E104" s="13" t="n">
        <f aca="false">IF(E103&gt;0,E103*(1+$C$12),IF(A104=$C$11,$C$10,0))</f>
        <v>0</v>
      </c>
      <c r="F104" s="13" t="n">
        <f aca="false">IF(F103&gt;0,F103*(1+$C$17),IF(A104=$C$16,$C$15,0))</f>
        <v>777</v>
      </c>
      <c r="G104" s="13" t="n">
        <f aca="false">IF(G103&gt;0,G103*(1+$C$22),IF(A104=$C$21,$C$20,0))</f>
        <v>2222</v>
      </c>
      <c r="H104" s="13" t="n">
        <f aca="false">H103*(1+$C$26)</f>
        <v>8798.81602790869</v>
      </c>
      <c r="I104" s="13" t="n">
        <f aca="false">MIN(((C104+D104+E104+F104+G104)*$C$28*POWER((1+$C$29),A103)),($C$30*$C$28)*12*$C$34*POWER((1+$C$31),A103))</f>
        <v>0</v>
      </c>
      <c r="J104" s="18" t="n">
        <f aca="false">MAX((MAX((C104-(801*$C$34)),0))+(D104*$C$8)+(E104*$C$13)+(F104*$C$18)+(G104*$C$23)-H104-I104-O103,0)</f>
        <v>30529.6922896089</v>
      </c>
      <c r="K104" s="23" t="n">
        <f aca="false">IF($C$34=1,MAX(ROUNDDOWN(IF($J104&lt;=$C$192,(((($J104-$C$191)/10000)*$D$192)+$E$192)*(($J104-$C$191)/10000),IF($J104&lt;=$C$193,(((($J104-$C$192)/10000)*$D$193)+$E$193)*(($J104-$C$192)/10000)+$F$193,IF($J104&lt;=$C$194,$J104*0.42-$E$194,$J104*0.45-$E$195))),0),0),0)</f>
        <v>5112</v>
      </c>
      <c r="L104" s="23" t="n">
        <f aca="false">IF($C$34=2,MAX(ROUNDDOWN(IF(($J104/2)&lt;=$C$192,((((($J104/2)-$C$191)/10000)*$D$192)+$E$192)*((($J104/2)-$C$191)/10000),IF(($J104/2)&lt;=$C$193,((((($J104/2)-$C$192)/10000)*$D$193)+$E$193)*((($J104/2)-$C$192)/10000)+$F$193,IF(($J104/2)&lt;=$C$194,($J104/2)*0.42-$E$194,($J104/2)*0.45-$E$195))),0),0),0)*$C$34</f>
        <v>0</v>
      </c>
      <c r="M104" s="13" t="n">
        <f aca="false">K104+L104</f>
        <v>5112</v>
      </c>
      <c r="N104" s="13" t="n">
        <f aca="false">IF($B$34=2,IF(M104&gt;1944,M104*0.055,0),IF(M104&gt;972,M104*0.055,0))</f>
        <v>281.16</v>
      </c>
      <c r="O104" s="13" t="n">
        <f aca="false">M104*$C$33</f>
        <v>0</v>
      </c>
      <c r="P104" s="13" t="n">
        <f aca="false">P103*(1+$C$37)</f>
        <v>56097.4773705767</v>
      </c>
      <c r="Q104" s="13" t="n">
        <f aca="false">B104+C104+D104+E104+F104+G104-H104-I104-M104-N104-O104-P104</f>
        <v>786846.108162263</v>
      </c>
      <c r="R104" s="13"/>
      <c r="S104" s="13"/>
      <c r="T104" s="13"/>
      <c r="U104" s="13"/>
      <c r="V104" s="13"/>
      <c r="W104" s="13"/>
      <c r="X104" s="13"/>
    </row>
    <row r="105" customFormat="false" ht="12.8" hidden="false" customHeight="false" outlineLevel="0" collapsed="false">
      <c r="A105" s="17" t="n">
        <v>16</v>
      </c>
      <c r="B105" s="13" t="n">
        <f aca="false">Q104</f>
        <v>786846.108162263</v>
      </c>
      <c r="C105" s="13" t="n">
        <f aca="false">IF((B105-(P105/2))*$C$3&gt;0,(B105-(P105/2))*$C$3,0)</f>
        <v>33647.0154648607</v>
      </c>
      <c r="D105" s="13" t="n">
        <f aca="false">IF(D104&gt;0,D104*(1+$C$7),IF(A105=$C$6,$C$5,0))</f>
        <v>2394.61104292072</v>
      </c>
      <c r="E105" s="13" t="n">
        <f aca="false">IF(E104&gt;0,E104*(1+$C$12),IF(A105=$C$11,$C$10,0))</f>
        <v>0</v>
      </c>
      <c r="F105" s="13" t="n">
        <f aca="false">IF(F104&gt;0,F104*(1+$C$17),IF(A105=$C$16,$C$15,0))</f>
        <v>777</v>
      </c>
      <c r="G105" s="13" t="n">
        <f aca="false">IF(G104&gt;0,G104*(1+$C$22),IF(A105=$C$21,$C$20,0))</f>
        <v>2222</v>
      </c>
      <c r="H105" s="13" t="n">
        <f aca="false">H104*(1+$C$26)</f>
        <v>9238.75682930412</v>
      </c>
      <c r="I105" s="13" t="n">
        <f aca="false">MIN(((C105+D105+E105+F105+G105)*$C$28*POWER((1+$C$29),A104)),($C$30*$C$28)*12*$C$34*POWER((1+$C$31),A104))</f>
        <v>0</v>
      </c>
      <c r="J105" s="18" t="n">
        <f aca="false">MAX((MAX((C105-(801*$C$34)),0))+(D105*$C$8)+(E105*$C$13)+(F105*$C$18)+(G105*$C$23)-H105-I105-O104,0)</f>
        <v>28730.9596784773</v>
      </c>
      <c r="K105" s="23" t="n">
        <f aca="false">IF($C$34=1,MAX(ROUNDDOWN(IF($J105&lt;=$C$192,(((($J105-$C$191)/10000)*$D$192)+$E$192)*(($J105-$C$191)/10000),IF($J105&lt;=$C$193,(((($J105-$C$192)/10000)*$D$193)+$E$193)*(($J105-$C$192)/10000)+$F$193,IF($J105&lt;=$C$194,$J105*0.42-$E$194,$J105*0.45-$E$195))),0),0),0)</f>
        <v>4571</v>
      </c>
      <c r="L105" s="23" t="n">
        <f aca="false">IF($C$34=2,MAX(ROUNDDOWN(IF(($J105/2)&lt;=$C$192,((((($J105/2)-$C$191)/10000)*$D$192)+$E$192)*((($J105/2)-$C$191)/10000),IF(($J105/2)&lt;=$C$193,((((($J105/2)-$C$192)/10000)*$D$193)+$E$193)*((($J105/2)-$C$192)/10000)+$F$193,IF(($J105/2)&lt;=$C$194,($J105/2)*0.42-$E$194,($J105/2)*0.45-$E$195))),0),0),0)*$C$34</f>
        <v>0</v>
      </c>
      <c r="M105" s="13" t="n">
        <f aca="false">K105+L105</f>
        <v>4571</v>
      </c>
      <c r="N105" s="13" t="n">
        <f aca="false">IF($B$34=2,IF(M105&gt;1944,M105*0.055,0),IF(M105&gt;972,M105*0.055,0))</f>
        <v>251.405</v>
      </c>
      <c r="O105" s="13" t="n">
        <f aca="false">M105*$C$33</f>
        <v>0</v>
      </c>
      <c r="P105" s="13" t="n">
        <f aca="false">P104*(1+$C$37)</f>
        <v>58060.8890785468</v>
      </c>
      <c r="Q105" s="13" t="n">
        <f aca="false">B105+C105+D105+E105+F105+G105-H105-I105-M105-N105-O105-P105</f>
        <v>753764.683762193</v>
      </c>
      <c r="R105" s="13"/>
      <c r="S105" s="13"/>
      <c r="T105" s="13"/>
      <c r="U105" s="13"/>
      <c r="V105" s="13"/>
      <c r="W105" s="13"/>
      <c r="X105" s="13"/>
    </row>
    <row r="106" customFormat="false" ht="12.8" hidden="false" customHeight="false" outlineLevel="0" collapsed="false">
      <c r="A106" s="17" t="n">
        <v>17</v>
      </c>
      <c r="B106" s="13" t="n">
        <f aca="false">Q105</f>
        <v>753764.683762193</v>
      </c>
      <c r="C106" s="13" t="n">
        <f aca="false">IF((B106-(P106/2))*$C$3&gt;0,(B106-(P106/2))*$C$3,0)</f>
        <v>32133.0869106836</v>
      </c>
      <c r="D106" s="13" t="n">
        <f aca="false">IF(D105&gt;0,D105*(1+$C$7),IF(A106=$C$6,$C$5,0))</f>
        <v>2406.58409813532</v>
      </c>
      <c r="E106" s="13" t="n">
        <f aca="false">IF(E105&gt;0,E105*(1+$C$12),IF(A106=$C$11,$C$10,0))</f>
        <v>0</v>
      </c>
      <c r="F106" s="13" t="n">
        <f aca="false">IF(F105&gt;0,F105*(1+$C$17),IF(A106=$C$16,$C$15,0))</f>
        <v>777</v>
      </c>
      <c r="G106" s="13" t="n">
        <f aca="false">IF(G105&gt;0,G105*(1+$C$22),IF(A106=$C$21,$C$20,0))</f>
        <v>2222</v>
      </c>
      <c r="H106" s="13" t="n">
        <f aca="false">H105*(1+$C$26)</f>
        <v>9700.69467076933</v>
      </c>
      <c r="I106" s="13" t="n">
        <f aca="false">MIN(((C106+D106+E106+F106+G106)*$C$28*POWER((1+$C$29),A105)),($C$30*$C$28)*12*$C$34*POWER((1+$C$31),A105))</f>
        <v>0</v>
      </c>
      <c r="J106" s="18" t="n">
        <f aca="false">MAX((MAX((C106-(801*$C$34)),0))+(D106*$C$8)+(E106*$C$13)+(F106*$C$18)+(G106*$C$23)-H106-I106-O105,0)</f>
        <v>26767.0663380496</v>
      </c>
      <c r="K106" s="23" t="n">
        <f aca="false">IF($C$34=1,MAX(ROUNDDOWN(IF($J106&lt;=$C$192,(((($J106-$C$191)/10000)*$D$192)+$E$192)*(($J106-$C$191)/10000),IF($J106&lt;=$C$193,(((($J106-$C$192)/10000)*$D$193)+$E$193)*(($J106-$C$192)/10000)+$F$193,IF($J106&lt;=$C$194,$J106*0.42-$E$194,$J106*0.45-$E$195))),0),0),0)</f>
        <v>3997</v>
      </c>
      <c r="L106" s="23" t="n">
        <f aca="false">IF($C$34=2,MAX(ROUNDDOWN(IF(($J106/2)&lt;=$C$192,((((($J106/2)-$C$191)/10000)*$D$192)+$E$192)*((($J106/2)-$C$191)/10000),IF(($J106/2)&lt;=$C$193,((((($J106/2)-$C$192)/10000)*$D$193)+$E$193)*((($J106/2)-$C$192)/10000)+$F$193,IF(($J106/2)&lt;=$C$194,($J106/2)*0.42-$E$194,($J106/2)*0.45-$E$195))),0),0),0)*$C$34</f>
        <v>0</v>
      </c>
      <c r="M106" s="13" t="n">
        <f aca="false">K106+L106</f>
        <v>3997</v>
      </c>
      <c r="N106" s="13" t="n">
        <f aca="false">IF($B$34=2,IF(M106&gt;1944,M106*0.055,0),IF(M106&gt;972,M106*0.055,0))</f>
        <v>219.835</v>
      </c>
      <c r="O106" s="13" t="n">
        <f aca="false">M106*$C$33</f>
        <v>0</v>
      </c>
      <c r="P106" s="13" t="n">
        <f aca="false">P105*(1+$C$37)</f>
        <v>60093.020196296</v>
      </c>
      <c r="Q106" s="13" t="n">
        <f aca="false">B106+C106+D106+E106+F106+G106-H106-I106-M106-N106-O106-P106</f>
        <v>717292.804903947</v>
      </c>
      <c r="R106" s="13"/>
      <c r="S106" s="13"/>
      <c r="T106" s="13"/>
      <c r="U106" s="13"/>
      <c r="V106" s="13"/>
      <c r="W106" s="13"/>
      <c r="X106" s="13"/>
    </row>
    <row r="107" customFormat="false" ht="12.8" hidden="false" customHeight="false" outlineLevel="0" collapsed="false">
      <c r="A107" s="17" t="n">
        <v>18</v>
      </c>
      <c r="B107" s="13" t="n">
        <f aca="false">Q106</f>
        <v>717292.804903947</v>
      </c>
      <c r="C107" s="13" t="n">
        <f aca="false">IF((B107-(P107/2))*$C$3&gt;0,(B107-(P107/2))*$C$3,0)</f>
        <v>30467.043212685</v>
      </c>
      <c r="D107" s="13" t="n">
        <f aca="false">IF(D106&gt;0,D106*(1+$C$7),IF(A107=$C$6,$C$5,0))</f>
        <v>2418.617018626</v>
      </c>
      <c r="E107" s="13" t="n">
        <f aca="false">IF(E106&gt;0,E106*(1+$C$12),IF(A107=$C$11,$C$10,0))</f>
        <v>0</v>
      </c>
      <c r="F107" s="13" t="n">
        <f aca="false">IF(F106&gt;0,F106*(1+$C$17),IF(A107=$C$16,$C$15,0))</f>
        <v>777</v>
      </c>
      <c r="G107" s="13" t="n">
        <f aca="false">IF(G106&gt;0,G106*(1+$C$22),IF(A107=$C$21,$C$20,0))</f>
        <v>2222</v>
      </c>
      <c r="H107" s="13" t="n">
        <f aca="false">H106*(1+$C$26)</f>
        <v>10185.7294043078</v>
      </c>
      <c r="I107" s="13" t="n">
        <f aca="false">MIN(((C107+D107+E107+F107+G107)*$C$28*POWER((1+$C$29),A106)),($C$30*$C$28)*12*$C$34*POWER((1+$C$31),A106))</f>
        <v>0</v>
      </c>
      <c r="J107" s="18" t="n">
        <f aca="false">MAX((MAX((C107-(801*$C$34)),0))+(D107*$C$8)+(E107*$C$13)+(F107*$C$18)+(G107*$C$23)-H107-I107-O106,0)</f>
        <v>24628.0208270032</v>
      </c>
      <c r="K107" s="23" t="n">
        <f aca="false">IF($C$34=1,MAX(ROUNDDOWN(IF($J107&lt;=$C$192,(((($J107-$C$191)/10000)*$D$192)+$E$192)*(($J107-$C$191)/10000),IF($J107&lt;=$C$193,(((($J107-$C$192)/10000)*$D$193)+$E$193)*(($J107-$C$192)/10000)+$F$193,IF($J107&lt;=$C$194,$J107*0.42-$E$194,$J107*0.45-$E$195))),0),0),0)</f>
        <v>3389</v>
      </c>
      <c r="L107" s="23" t="n">
        <f aca="false">IF($C$34=2,MAX(ROUNDDOWN(IF(($J107/2)&lt;=$C$192,((((($J107/2)-$C$191)/10000)*$D$192)+$E$192)*((($J107/2)-$C$191)/10000),IF(($J107/2)&lt;=$C$193,((((($J107/2)-$C$192)/10000)*$D$193)+$E$193)*((($J107/2)-$C$192)/10000)+$F$193,IF(($J107/2)&lt;=$C$194,($J107/2)*0.42-$E$194,($J107/2)*0.45-$E$195))),0),0),0)*$C$34</f>
        <v>0</v>
      </c>
      <c r="M107" s="13" t="n">
        <f aca="false">K107+L107</f>
        <v>3389</v>
      </c>
      <c r="N107" s="13" t="n">
        <f aca="false">IF($B$34=2,IF(M107&gt;1944,M107*0.055,0),IF(M107&gt;972,M107*0.055,0))</f>
        <v>186.395</v>
      </c>
      <c r="O107" s="13" t="n">
        <f aca="false">M107*$C$33</f>
        <v>0</v>
      </c>
      <c r="P107" s="13" t="n">
        <f aca="false">P106*(1+$C$37)</f>
        <v>62196.2759031663</v>
      </c>
      <c r="Q107" s="13" t="n">
        <f aca="false">B107+C107+D107+E107+F107+G107-H107-I107-M107-N107-O107-P107</f>
        <v>677220.064827784</v>
      </c>
      <c r="R107" s="13"/>
      <c r="S107" s="13"/>
      <c r="T107" s="13"/>
      <c r="U107" s="13"/>
      <c r="V107" s="13"/>
      <c r="W107" s="13"/>
      <c r="X107" s="13"/>
    </row>
    <row r="108" customFormat="false" ht="12.8" hidden="false" customHeight="false" outlineLevel="0" collapsed="false">
      <c r="A108" s="17" t="n">
        <v>19</v>
      </c>
      <c r="B108" s="13" t="n">
        <f aca="false">Q107</f>
        <v>677220.064827784</v>
      </c>
      <c r="C108" s="13" t="n">
        <f aca="false">IF((B108-(P108/2))*$C$3&gt;0,(B108-(P108/2))*$C$3,0)</f>
        <v>28639.4870469266</v>
      </c>
      <c r="D108" s="13" t="n">
        <f aca="false">IF(D107&gt;0,D107*(1+$C$7),IF(A108=$C$6,$C$5,0))</f>
        <v>2430.71010371913</v>
      </c>
      <c r="E108" s="13" t="n">
        <f aca="false">IF(E107&gt;0,E107*(1+$C$12),IF(A108=$C$11,$C$10,0))</f>
        <v>0</v>
      </c>
      <c r="F108" s="13" t="n">
        <f aca="false">IF(F107&gt;0,F107*(1+$C$17),IF(A108=$C$16,$C$15,0))</f>
        <v>777</v>
      </c>
      <c r="G108" s="13" t="n">
        <f aca="false">IF(G107&gt;0,G107*(1+$C$22),IF(A108=$C$21,$C$20,0))</f>
        <v>2222</v>
      </c>
      <c r="H108" s="13" t="n">
        <f aca="false">H107*(1+$C$26)</f>
        <v>10695.0158745232</v>
      </c>
      <c r="I108" s="13" t="n">
        <f aca="false">MIN(((C108+D108+E108+F108+G108)*$C$28*POWER((1+$C$29),A107)),($C$30*$C$28)*12*$C$34*POWER((1+$C$31),A107))</f>
        <v>0</v>
      </c>
      <c r="J108" s="18" t="n">
        <f aca="false">MAX((MAX((C108-(801*$C$34)),0))+(D108*$C$8)+(E108*$C$13)+(F108*$C$18)+(G108*$C$23)-H108-I108-O107,0)</f>
        <v>22303.2712761225</v>
      </c>
      <c r="K108" s="23" t="n">
        <f aca="false">IF($C$34=1,MAX(ROUNDDOWN(IF($J108&lt;=$C$192,(((($J108-$C$191)/10000)*$D$192)+$E$192)*(($J108-$C$191)/10000),IF($J108&lt;=$C$193,(((($J108-$C$192)/10000)*$D$193)+$E$193)*(($J108-$C$192)/10000)+$F$193,IF($J108&lt;=$C$194,$J108*0.42-$E$194,$J108*0.45-$E$195))),0),0),0)</f>
        <v>2749</v>
      </c>
      <c r="L108" s="23" t="n">
        <f aca="false">IF($C$34=2,MAX(ROUNDDOWN(IF(($J108/2)&lt;=$C$192,((((($J108/2)-$C$191)/10000)*$D$192)+$E$192)*((($J108/2)-$C$191)/10000),IF(($J108/2)&lt;=$C$193,((((($J108/2)-$C$192)/10000)*$D$193)+$E$193)*((($J108/2)-$C$192)/10000)+$F$193,IF(($J108/2)&lt;=$C$194,($J108/2)*0.42-$E$194,($J108/2)*0.45-$E$195))),0),0),0)*$C$34</f>
        <v>0</v>
      </c>
      <c r="M108" s="13" t="n">
        <f aca="false">K108+L108</f>
        <v>2749</v>
      </c>
      <c r="N108" s="13" t="n">
        <f aca="false">IF($B$34=2,IF(M108&gt;1944,M108*0.055,0),IF(M108&gt;972,M108*0.055,0))</f>
        <v>151.195</v>
      </c>
      <c r="O108" s="13" t="n">
        <f aca="false">M108*$C$33</f>
        <v>0</v>
      </c>
      <c r="P108" s="13" t="n">
        <f aca="false">P107*(1+$C$37)</f>
        <v>64373.1455597772</v>
      </c>
      <c r="Q108" s="13" t="n">
        <f aca="false">B108+C108+D108+E108+F108+G108-H108-I108-M108-N108-O108-P108</f>
        <v>633320.905544129</v>
      </c>
      <c r="R108" s="13"/>
      <c r="S108" s="13"/>
      <c r="T108" s="13"/>
      <c r="U108" s="13"/>
      <c r="V108" s="13"/>
      <c r="W108" s="13"/>
      <c r="X108" s="13"/>
    </row>
    <row r="109" customFormat="false" ht="12.8" hidden="false" customHeight="false" outlineLevel="0" collapsed="false">
      <c r="A109" s="17" t="n">
        <v>20</v>
      </c>
      <c r="B109" s="13" t="n">
        <f aca="false">Q108</f>
        <v>633320.905544129</v>
      </c>
      <c r="C109" s="13" t="n">
        <f aca="false">IF((B109-(P109/2))*$C$3&gt;0,(B109-(P109/2))*$C$3,0)</f>
        <v>26640.3464406323</v>
      </c>
      <c r="D109" s="13" t="n">
        <f aca="false">IF(D108&gt;0,D108*(1+$C$7),IF(A109=$C$6,$C$5,0))</f>
        <v>2442.86365423772</v>
      </c>
      <c r="E109" s="13" t="n">
        <f aca="false">IF(E108&gt;0,E108*(1+$C$12),IF(A109=$C$11,$C$10,0))</f>
        <v>0</v>
      </c>
      <c r="F109" s="13" t="n">
        <f aca="false">IF(F108&gt;0,F108*(1+$C$17),IF(A109=$C$16,$C$15,0))</f>
        <v>777</v>
      </c>
      <c r="G109" s="13" t="n">
        <f aca="false">IF(G108&gt;0,G108*(1+$C$22),IF(A109=$C$21,$C$20,0))</f>
        <v>2222</v>
      </c>
      <c r="H109" s="13" t="n">
        <f aca="false">H108*(1+$C$26)</f>
        <v>11229.7666682493</v>
      </c>
      <c r="I109" s="13" t="n">
        <f aca="false">MIN(((C109+D109+E109+F109+G109)*$C$28*POWER((1+$C$29),A108)),($C$30*$C$28)*12*$C$34*POWER((1+$C$31),A108))</f>
        <v>0</v>
      </c>
      <c r="J109" s="18" t="n">
        <f aca="false">MAX((MAX((C109-(801*$C$34)),0))+(D109*$C$8)+(E109*$C$13)+(F109*$C$18)+(G109*$C$23)-H109-I109-O108,0)</f>
        <v>19781.5334266207</v>
      </c>
      <c r="K109" s="23" t="n">
        <f aca="false">IF($C$34=1,MAX(ROUNDDOWN(IF($J109&lt;=$C$192,(((($J109-$C$191)/10000)*$D$192)+$E$192)*(($J109-$C$191)/10000),IF($J109&lt;=$C$193,(((($J109-$C$192)/10000)*$D$193)+$E$193)*(($J109-$C$192)/10000)+$F$193,IF($J109&lt;=$C$194,$J109*0.42-$E$194,$J109*0.45-$E$195))),0),0),0)</f>
        <v>2081</v>
      </c>
      <c r="L109" s="23" t="n">
        <f aca="false">IF($C$34=2,MAX(ROUNDDOWN(IF(($J109/2)&lt;=$C$192,((((($J109/2)-$C$191)/10000)*$D$192)+$E$192)*((($J109/2)-$C$191)/10000),IF(($J109/2)&lt;=$C$193,((((($J109/2)-$C$192)/10000)*$D$193)+$E$193)*((($J109/2)-$C$192)/10000)+$F$193,IF(($J109/2)&lt;=$C$194,($J109/2)*0.42-$E$194,($J109/2)*0.45-$E$195))),0),0),0)*$C$34</f>
        <v>0</v>
      </c>
      <c r="M109" s="13" t="n">
        <f aca="false">K109+L109</f>
        <v>2081</v>
      </c>
      <c r="N109" s="13" t="n">
        <f aca="false">IF($B$34=2,IF(M109&gt;1944,M109*0.055,0),IF(M109&gt;972,M109*0.055,0))</f>
        <v>114.455</v>
      </c>
      <c r="O109" s="13" t="n">
        <f aca="false">M109*$C$33</f>
        <v>0</v>
      </c>
      <c r="P109" s="13" t="n">
        <f aca="false">P108*(1+$C$37)</f>
        <v>66626.2056543694</v>
      </c>
      <c r="Q109" s="13" t="n">
        <f aca="false">B109+C109+D109+E109+F109+G109-H109-I109-M109-N109-O109-P109</f>
        <v>585351.688316381</v>
      </c>
      <c r="R109" s="13"/>
      <c r="S109" s="13"/>
      <c r="T109" s="13"/>
      <c r="U109" s="13"/>
      <c r="V109" s="13"/>
      <c r="W109" s="13"/>
      <c r="X109" s="13"/>
    </row>
    <row r="110" customFormat="false" ht="12.8" hidden="false" customHeight="false" outlineLevel="0" collapsed="false">
      <c r="A110" s="17" t="n">
        <v>21</v>
      </c>
      <c r="B110" s="13" t="n">
        <f aca="false">Q109</f>
        <v>585351.688316381</v>
      </c>
      <c r="C110" s="13" t="n">
        <f aca="false">IF((B110-(P110/2))*$C$3&gt;0,(B110-(P110/2))*$C$3,0)</f>
        <v>24458.7446339269</v>
      </c>
      <c r="D110" s="13" t="n">
        <f aca="false">IF(D109&gt;0,D109*(1+$C$7),IF(A110=$C$6,$C$5,0))</f>
        <v>2455.07797250891</v>
      </c>
      <c r="E110" s="13" t="n">
        <f aca="false">IF(E109&gt;0,E109*(1+$C$12),IF(A110=$C$11,$C$10,0))</f>
        <v>0</v>
      </c>
      <c r="F110" s="13" t="n">
        <f aca="false">IF(F109&gt;0,F109*(1+$C$17),IF(A110=$C$16,$C$15,0))</f>
        <v>777</v>
      </c>
      <c r="G110" s="13" t="n">
        <f aca="false">IF(G109&gt;0,G109*(1+$C$22),IF(A110=$C$21,$C$20,0))</f>
        <v>2222</v>
      </c>
      <c r="H110" s="13" t="n">
        <f aca="false">H109*(1+$C$26)</f>
        <v>11791.2550016618</v>
      </c>
      <c r="I110" s="13" t="n">
        <f aca="false">MIN(((C110+D110+E110+F110+G110)*$C$28*POWER((1+$C$29),A109)),($C$30*$C$28)*12*$C$34*POWER((1+$C$31),A109))</f>
        <v>0</v>
      </c>
      <c r="J110" s="18" t="n">
        <f aca="false">MAX((MAX((C110-(801*$C$34)),0))+(D110*$C$8)+(E110*$C$13)+(F110*$C$18)+(G110*$C$23)-H110-I110-O109,0)</f>
        <v>17050.657604774</v>
      </c>
      <c r="K110" s="23" t="n">
        <f aca="false">IF($C$34=1,MAX(ROUNDDOWN(IF($J110&lt;=$C$192,(((($J110-$C$191)/10000)*$D$192)+$E$192)*(($J110-$C$191)/10000),IF($J110&lt;=$C$193,(((($J110-$C$192)/10000)*$D$193)+$E$193)*(($J110-$C$192)/10000)+$F$193,IF($J110&lt;=$C$194,$J110*0.42-$E$194,$J110*0.45-$E$195))),0),0),0)</f>
        <v>1387</v>
      </c>
      <c r="L110" s="23" t="n">
        <f aca="false">IF($C$34=2,MAX(ROUNDDOWN(IF(($J110/2)&lt;=$C$192,((((($J110/2)-$C$191)/10000)*$D$192)+$E$192)*((($J110/2)-$C$191)/10000),IF(($J110/2)&lt;=$C$193,((((($J110/2)-$C$192)/10000)*$D$193)+$E$193)*((($J110/2)-$C$192)/10000)+$F$193,IF(($J110/2)&lt;=$C$194,($J110/2)*0.42-$E$194,($J110/2)*0.45-$E$195))),0),0),0)*$C$34</f>
        <v>0</v>
      </c>
      <c r="M110" s="13" t="n">
        <f aca="false">K110+L110</f>
        <v>1387</v>
      </c>
      <c r="N110" s="13" t="n">
        <f aca="false">IF($B$34=2,IF(M110&gt;1944,M110*0.055,0),IF(M110&gt;972,M110*0.055,0))</f>
        <v>76.285</v>
      </c>
      <c r="O110" s="13" t="n">
        <f aca="false">M110*$C$33</f>
        <v>0</v>
      </c>
      <c r="P110" s="13" t="n">
        <f aca="false">P109*(1+$C$37)</f>
        <v>68958.1228522723</v>
      </c>
      <c r="Q110" s="13" t="n">
        <f aca="false">B110+C110+D110+E110+F110+G110-H110-I110-M110-N110-O110-P110</f>
        <v>533051.848068883</v>
      </c>
      <c r="R110" s="13"/>
      <c r="S110" s="13"/>
      <c r="T110" s="13"/>
      <c r="U110" s="13"/>
      <c r="V110" s="13"/>
      <c r="W110" s="13"/>
      <c r="X110" s="13"/>
    </row>
    <row r="111" customFormat="false" ht="12.8" hidden="false" customHeight="false" outlineLevel="0" collapsed="false">
      <c r="A111" s="17" t="n">
        <v>22</v>
      </c>
      <c r="B111" s="13" t="n">
        <f aca="false">Q110</f>
        <v>533051.848068883</v>
      </c>
      <c r="C111" s="13" t="n">
        <f aca="false">IF((B111-(P111/2))*$C$3&gt;0,(B111-(P111/2))*$C$3,0)</f>
        <v>22083.0512654817</v>
      </c>
      <c r="D111" s="13" t="n">
        <f aca="false">IF(D110&gt;0,D110*(1+$C$7),IF(A111=$C$6,$C$5,0))</f>
        <v>2467.35336237145</v>
      </c>
      <c r="E111" s="13" t="n">
        <f aca="false">IF(E110&gt;0,E110*(1+$C$12),IF(A111=$C$11,$C$10,0))</f>
        <v>0</v>
      </c>
      <c r="F111" s="13" t="n">
        <f aca="false">IF(F110&gt;0,F110*(1+$C$17),IF(A111=$C$16,$C$15,0))</f>
        <v>777</v>
      </c>
      <c r="G111" s="13" t="n">
        <f aca="false">IF(G110&gt;0,G110*(1+$C$22),IF(A111=$C$21,$C$20,0))</f>
        <v>2222</v>
      </c>
      <c r="H111" s="13" t="n">
        <f aca="false">H110*(1+$C$26)</f>
        <v>12380.8177517449</v>
      </c>
      <c r="I111" s="13" t="n">
        <f aca="false">MIN(((C111+D111+E111+F111+G111)*$C$28*POWER((1+$C$29),A110)),($C$30*$C$28)*12*$C$34*POWER((1+$C$31),A110))</f>
        <v>0</v>
      </c>
      <c r="J111" s="18" t="n">
        <f aca="false">MAX((MAX((C111-(801*$C$34)),0))+(D111*$C$8)+(E111*$C$13)+(F111*$C$18)+(G111*$C$23)-H111-I111-O110,0)</f>
        <v>14097.6768761083</v>
      </c>
      <c r="K111" s="23" t="n">
        <f aca="false">IF($C$34=1,MAX(ROUNDDOWN(IF($J111&lt;=$C$192,(((($J111-$C$191)/10000)*$D$192)+$E$192)*(($J111-$C$191)/10000),IF($J111&lt;=$C$193,(((($J111-$C$192)/10000)*$D$193)+$E$193)*(($J111-$C$192)/10000)+$F$193,IF($J111&lt;=$C$194,$J111*0.42-$E$194,$J111*0.45-$E$195))),0),0),0)</f>
        <v>678</v>
      </c>
      <c r="L111" s="23" t="n">
        <f aca="false">IF($C$34=2,MAX(ROUNDDOWN(IF(($J111/2)&lt;=$C$192,((((($J111/2)-$C$191)/10000)*$D$192)+$E$192)*((($J111/2)-$C$191)/10000),IF(($J111/2)&lt;=$C$193,((((($J111/2)-$C$192)/10000)*$D$193)+$E$193)*((($J111/2)-$C$192)/10000)+$F$193,IF(($J111/2)&lt;=$C$194,($J111/2)*0.42-$E$194,($J111/2)*0.45-$E$195))),0),0),0)*$C$34</f>
        <v>0</v>
      </c>
      <c r="M111" s="13" t="n">
        <f aca="false">K111+L111</f>
        <v>678</v>
      </c>
      <c r="N111" s="13" t="n">
        <f aca="false">IF($B$34=2,IF(M111&gt;1944,M111*0.055,0),IF(M111&gt;972,M111*0.055,0))</f>
        <v>0</v>
      </c>
      <c r="O111" s="13" t="n">
        <f aca="false">M111*$C$33</f>
        <v>0</v>
      </c>
      <c r="P111" s="13" t="n">
        <f aca="false">P110*(1+$C$37)</f>
        <v>71371.6571521018</v>
      </c>
      <c r="Q111" s="13" t="n">
        <f aca="false">B111+C111+D111+E111+F111+G111-H111-I111-M111-N111-O111-P111</f>
        <v>476170.777792889</v>
      </c>
      <c r="R111" s="13"/>
      <c r="S111" s="13"/>
      <c r="T111" s="13"/>
      <c r="U111" s="13"/>
      <c r="V111" s="13"/>
      <c r="W111" s="13"/>
      <c r="X111" s="13"/>
    </row>
    <row r="112" customFormat="false" ht="12.8" hidden="false" customHeight="false" outlineLevel="0" collapsed="false">
      <c r="A112" s="17" t="n">
        <v>23</v>
      </c>
      <c r="B112" s="13" t="n">
        <f aca="false">Q111</f>
        <v>476170.777792889</v>
      </c>
      <c r="C112" s="13" t="n">
        <f aca="false">IF((B112-(P112/2))*$C$3&gt;0,(B112-(P112/2))*$C$3,0)</f>
        <v>19502.0759676204</v>
      </c>
      <c r="D112" s="13" t="n">
        <f aca="false">IF(D111&gt;0,D111*(1+$C$7),IF(A112=$C$6,$C$5,0))</f>
        <v>2479.69012918331</v>
      </c>
      <c r="E112" s="13" t="n">
        <f aca="false">IF(E111&gt;0,E111*(1+$C$12),IF(A112=$C$11,$C$10,0))</f>
        <v>0</v>
      </c>
      <c r="F112" s="13" t="n">
        <f aca="false">IF(F111&gt;0,F111*(1+$C$17),IF(A112=$C$16,$C$15,0))</f>
        <v>777</v>
      </c>
      <c r="G112" s="13" t="n">
        <f aca="false">IF(G111&gt;0,G111*(1+$C$22),IF(A112=$C$21,$C$20,0))</f>
        <v>2222</v>
      </c>
      <c r="H112" s="13" t="n">
        <f aca="false">H111*(1+$C$26)</f>
        <v>12999.8586393321</v>
      </c>
      <c r="I112" s="13" t="n">
        <f aca="false">MIN(((C112+D112+E112+F112+G112)*$C$28*POWER((1+$C$29),A111)),($C$30*$C$28)*12*$C$34*POWER((1+$C$31),A111))</f>
        <v>0</v>
      </c>
      <c r="J112" s="18" t="n">
        <f aca="false">MAX((MAX((C112-(801*$C$34)),0))+(D112*$C$8)+(E112*$C$13)+(F112*$C$18)+(G112*$C$23)-H112-I112-O111,0)</f>
        <v>10909.9974574716</v>
      </c>
      <c r="K112" s="23" t="n">
        <f aca="false">IF($C$34=1,MAX(ROUNDDOWN(IF($J112&lt;=$C$192,(((($J112-$C$191)/10000)*$D$192)+$E$192)*(($J112-$C$191)/10000),IF($J112&lt;=$C$193,(((($J112-$C$192)/10000)*$D$193)+$E$193)*(($J112-$C$192)/10000)+$F$193,IF($J112&lt;=$C$194,$J112*0.42-$E$194,$J112*0.45-$E$195))),0),0),0)</f>
        <v>82</v>
      </c>
      <c r="L112" s="23" t="n">
        <f aca="false">IF($C$34=2,MAX(ROUNDDOWN(IF(($J112/2)&lt;=$C$192,((((($J112/2)-$C$191)/10000)*$D$192)+$E$192)*((($J112/2)-$C$191)/10000),IF(($J112/2)&lt;=$C$193,((((($J112/2)-$C$192)/10000)*$D$193)+$E$193)*((($J112/2)-$C$192)/10000)+$F$193,IF(($J112/2)&lt;=$C$194,($J112/2)*0.42-$E$194,($J112/2)*0.45-$E$195))),0),0),0)*$C$34</f>
        <v>0</v>
      </c>
      <c r="M112" s="13" t="n">
        <f aca="false">K112+L112</f>
        <v>82</v>
      </c>
      <c r="N112" s="13" t="n">
        <f aca="false">IF($B$34=2,IF(M112&gt;1944,M112*0.055,0),IF(M112&gt;972,M112*0.055,0))</f>
        <v>0</v>
      </c>
      <c r="O112" s="13" t="n">
        <f aca="false">M112*$C$33</f>
        <v>0</v>
      </c>
      <c r="P112" s="13" t="n">
        <f aca="false">P111*(1+$C$37)</f>
        <v>73869.6651524254</v>
      </c>
      <c r="Q112" s="13" t="n">
        <f aca="false">B112+C112+D112+E112+F112+G112-H112-I112-M112-N112-O112-P112</f>
        <v>414200.020097935</v>
      </c>
      <c r="R112" s="13"/>
      <c r="S112" s="13"/>
      <c r="T112" s="13"/>
      <c r="U112" s="13"/>
      <c r="V112" s="13"/>
      <c r="W112" s="13"/>
      <c r="X112" s="13"/>
    </row>
    <row r="113" customFormat="false" ht="12.8" hidden="false" customHeight="false" outlineLevel="0" collapsed="false">
      <c r="A113" s="17" t="n">
        <v>24</v>
      </c>
      <c r="B113" s="13" t="n">
        <f aca="false">Q112</f>
        <v>414200.020097935</v>
      </c>
      <c r="C113" s="13" t="n">
        <f aca="false">IF((B113-(P113/2))*$C$3&gt;0,(B113-(P113/2))*$C$3,0)</f>
        <v>16693.177596141</v>
      </c>
      <c r="D113" s="13" t="n">
        <f aca="false">IF(D112&gt;0,D112*(1+$C$7),IF(A113=$C$6,$C$5,0))</f>
        <v>2492.08857982923</v>
      </c>
      <c r="E113" s="13" t="n">
        <f aca="false">IF(E112&gt;0,E112*(1+$C$12),IF(A113=$C$11,$C$10,0))</f>
        <v>0</v>
      </c>
      <c r="F113" s="13" t="n">
        <f aca="false">IF(F112&gt;0,F112*(1+$C$17),IF(A113=$C$16,$C$15,0))</f>
        <v>777</v>
      </c>
      <c r="G113" s="13" t="n">
        <f aca="false">IF(G112&gt;0,G112*(1+$C$22),IF(A113=$C$21,$C$20,0))</f>
        <v>2222</v>
      </c>
      <c r="H113" s="13" t="n">
        <f aca="false">H112*(1+$C$26)</f>
        <v>13649.8515712988</v>
      </c>
      <c r="I113" s="13" t="n">
        <f aca="false">MIN(((C113+D113+E113+F113+G113)*$C$28*POWER((1+$C$29),A112)),($C$30*$C$28)*12*$C$34*POWER((1+$C$31),A112))</f>
        <v>0</v>
      </c>
      <c r="J113" s="18" t="n">
        <f aca="false">MAX((MAX((C113-(801*$C$34)),0))+(D113*$C$8)+(E113*$C$13)+(F113*$C$18)+(G113*$C$23)-H113-I113-O112,0)</f>
        <v>7463.50460467152</v>
      </c>
      <c r="K113" s="23" t="n">
        <f aca="false">IF($C$34=1,MAX(ROUNDDOWN(IF($J113&lt;=$C$192,(((($J113-$C$191)/10000)*$D$192)+$E$192)*(($J113-$C$191)/10000),IF($J113&lt;=$C$193,(((($J113-$C$192)/10000)*$D$193)+$E$193)*(($J113-$C$192)/10000)+$F$193,IF($J113&lt;=$C$194,$J113*0.42-$E$194,$J113*0.45-$E$195))),0),0),0)</f>
        <v>0</v>
      </c>
      <c r="L113" s="23" t="n">
        <f aca="false">IF($C$34=2,MAX(ROUNDDOWN(IF(($J113/2)&lt;=$C$192,((((($J113/2)-$C$191)/10000)*$D$192)+$E$192)*((($J113/2)-$C$191)/10000),IF(($J113/2)&lt;=$C$193,((((($J113/2)-$C$192)/10000)*$D$193)+$E$193)*((($J113/2)-$C$192)/10000)+$F$193,IF(($J113/2)&lt;=$C$194,($J113/2)*0.42-$E$194,($J113/2)*0.45-$E$195))),0),0),0)*$C$34</f>
        <v>0</v>
      </c>
      <c r="M113" s="13" t="n">
        <f aca="false">K113+L113</f>
        <v>0</v>
      </c>
      <c r="N113" s="13" t="n">
        <f aca="false">IF($B$34=2,IF(M113&gt;1944,M113*0.055,0),IF(M113&gt;972,M113*0.055,0))</f>
        <v>0</v>
      </c>
      <c r="O113" s="13" t="n">
        <f aca="false">M113*$C$33</f>
        <v>0</v>
      </c>
      <c r="P113" s="13" t="n">
        <f aca="false">P112*(1+$C$37)</f>
        <v>76455.1034327602</v>
      </c>
      <c r="Q113" s="13" t="n">
        <f aca="false">B113+C113+D113+E113+F113+G113-H113-I113-M113-N113-O113-P113</f>
        <v>346279.331269847</v>
      </c>
      <c r="R113" s="13"/>
      <c r="S113" s="13"/>
      <c r="T113" s="13"/>
      <c r="U113" s="13"/>
      <c r="V113" s="13"/>
      <c r="W113" s="13"/>
      <c r="X113" s="13"/>
    </row>
    <row r="114" customFormat="false" ht="12.8" hidden="false" customHeight="false" outlineLevel="0" collapsed="false">
      <c r="A114" s="17" t="n">
        <v>25</v>
      </c>
      <c r="B114" s="13" t="n">
        <f aca="false">Q113</f>
        <v>346279.331269847</v>
      </c>
      <c r="C114" s="13" t="n">
        <f aca="false">IF((B114-(P114/2))*$C$3&gt;0,(B114-(P114/2))*$C$3,0)</f>
        <v>13618.0933968067</v>
      </c>
      <c r="D114" s="13" t="n">
        <f aca="false">IF(D113&gt;0,D113*(1+$C$7),IF(A114=$C$6,$C$5,0))</f>
        <v>2504.54902272837</v>
      </c>
      <c r="E114" s="13" t="n">
        <f aca="false">IF(E113&gt;0,E113*(1+$C$12),IF(A114=$C$11,$C$10,0))</f>
        <v>0</v>
      </c>
      <c r="F114" s="13" t="n">
        <f aca="false">IF(F113&gt;0,F113*(1+$C$17),IF(A114=$C$16,$C$15,0))</f>
        <v>777</v>
      </c>
      <c r="G114" s="13" t="n">
        <f aca="false">IF(G113&gt;0,G113*(1+$C$22),IF(A114=$C$21,$C$20,0))</f>
        <v>2222</v>
      </c>
      <c r="H114" s="13" t="n">
        <f aca="false">H113*(1+$C$26)</f>
        <v>14332.3441498637</v>
      </c>
      <c r="I114" s="13" t="n">
        <f aca="false">MIN(((C114+D114+E114+F114+G114)*$C$28*POWER((1+$C$29),A113)),($C$30*$C$28)*12*$C$34*POWER((1+$C$31),A113))</f>
        <v>0</v>
      </c>
      <c r="J114" s="18" t="n">
        <f aca="false">MAX((MAX((C114-(801*$C$34)),0))+(D114*$C$8)+(E114*$C$13)+(F114*$C$18)+(G114*$C$23)-H114-I114-O113,0)</f>
        <v>3718.38826967134</v>
      </c>
      <c r="K114" s="23" t="n">
        <f aca="false">IF($C$34=1,MAX(ROUNDDOWN(IF($J114&lt;=$C$192,(((($J114-$C$191)/10000)*$D$192)+$E$192)*(($J114-$C$191)/10000),IF($J114&lt;=$C$193,(((($J114-$C$192)/10000)*$D$193)+$E$193)*(($J114-$C$192)/10000)+$F$193,IF($J114&lt;=$C$194,$J114*0.42-$E$194,$J114*0.45-$E$195))),0),0),0)</f>
        <v>0</v>
      </c>
      <c r="L114" s="23" t="n">
        <f aca="false">IF($C$34=2,MAX(ROUNDDOWN(IF(($J114/2)&lt;=$C$192,((((($J114/2)-$C$191)/10000)*$D$192)+$E$192)*((($J114/2)-$C$191)/10000),IF(($J114/2)&lt;=$C$193,((((($J114/2)-$C$192)/10000)*$D$193)+$E$193)*((($J114/2)-$C$192)/10000)+$F$193,IF(($J114/2)&lt;=$C$194,($J114/2)*0.42-$E$194,($J114/2)*0.45-$E$195))),0),0),0)*$C$34</f>
        <v>0</v>
      </c>
      <c r="M114" s="13" t="n">
        <f aca="false">K114+L114</f>
        <v>0</v>
      </c>
      <c r="N114" s="13" t="n">
        <f aca="false">IF($B$34=2,IF(M114&gt;1944,M114*0.055,0),IF(M114&gt;972,M114*0.055,0))</f>
        <v>0</v>
      </c>
      <c r="O114" s="13" t="n">
        <f aca="false">M114*$C$33</f>
        <v>0</v>
      </c>
      <c r="P114" s="13" t="n">
        <f aca="false">P113*(1+$C$37)</f>
        <v>79131.0320529068</v>
      </c>
      <c r="Q114" s="13" t="n">
        <f aca="false">B114+C114+D114+E114+F114+G114-H114-I114-M114-N114-O114-P114</f>
        <v>271937.597486611</v>
      </c>
      <c r="R114" s="13"/>
      <c r="S114" s="13"/>
      <c r="T114" s="13"/>
      <c r="U114" s="13"/>
      <c r="V114" s="13"/>
      <c r="W114" s="13"/>
      <c r="X114" s="13"/>
    </row>
    <row r="115" customFormat="false" ht="12.8" hidden="false" customHeight="false" outlineLevel="0" collapsed="false">
      <c r="A115" s="17" t="n">
        <v>26</v>
      </c>
      <c r="B115" s="13" t="n">
        <f aca="false">Q114</f>
        <v>271937.597486611</v>
      </c>
      <c r="C115" s="13" t="n">
        <f aca="false">IF((B115-(P115/2))*$C$3&gt;0,(B115-(P115/2))*$C$3,0)</f>
        <v>10255.8356049259</v>
      </c>
      <c r="D115" s="13" t="n">
        <f aca="false">IF(D114&gt;0,D114*(1+$C$7),IF(A115=$C$6,$C$5,0))</f>
        <v>2517.07176784201</v>
      </c>
      <c r="E115" s="13" t="n">
        <f aca="false">IF(E114&gt;0,E114*(1+$C$12),IF(A115=$C$11,$C$10,0))</f>
        <v>0</v>
      </c>
      <c r="F115" s="13" t="n">
        <f aca="false">IF(F114&gt;0,F114*(1+$C$17),IF(A115=$C$16,$C$15,0))</f>
        <v>777</v>
      </c>
      <c r="G115" s="13" t="n">
        <f aca="false">IF(G114&gt;0,G114*(1+$C$22),IF(A115=$C$21,$C$20,0))</f>
        <v>2222</v>
      </c>
      <c r="H115" s="13" t="n">
        <f aca="false">H114*(1+$C$26)</f>
        <v>15048.9613573569</v>
      </c>
      <c r="I115" s="13" t="n">
        <f aca="false">MIN(((C115+D115+E115+F115+G115)*$C$28*POWER((1+$C$29),A114)),($C$30*$C$28)*12*$C$34*POWER((1+$C$31),A114))</f>
        <v>0</v>
      </c>
      <c r="J115" s="18" t="n">
        <f aca="false">MAX((MAX((C115-(801*$C$34)),0))+(D115*$C$8)+(E115*$C$13)+(F115*$C$18)+(G115*$C$23)-H115-I115-O114,0)</f>
        <v>0</v>
      </c>
      <c r="K115" s="23" t="n">
        <f aca="false">IF($C$34=1,MAX(ROUNDDOWN(IF($J115&lt;=$C$192,(((($J115-$C$191)/10000)*$D$192)+$E$192)*(($J115-$C$191)/10000),IF($J115&lt;=$C$193,(((($J115-$C$192)/10000)*$D$193)+$E$193)*(($J115-$C$192)/10000)+$F$193,IF($J115&lt;=$C$194,$J115*0.42-$E$194,$J115*0.45-$E$195))),0),0),0)</f>
        <v>0</v>
      </c>
      <c r="L115" s="23" t="n">
        <f aca="false">IF($C$34=2,MAX(ROUNDDOWN(IF(($J115/2)&lt;=$C$192,((((($J115/2)-$C$191)/10000)*$D$192)+$E$192)*((($J115/2)-$C$191)/10000),IF(($J115/2)&lt;=$C$193,((((($J115/2)-$C$192)/10000)*$D$193)+$E$193)*((($J115/2)-$C$192)/10000)+$F$193,IF(($J115/2)&lt;=$C$194,($J115/2)*0.42-$E$194,($J115/2)*0.45-$E$195))),0),0),0)*$C$34</f>
        <v>0</v>
      </c>
      <c r="M115" s="13" t="n">
        <f aca="false">K115+L115</f>
        <v>0</v>
      </c>
      <c r="N115" s="13" t="n">
        <f aca="false">IF($B$34=2,IF(M115&gt;1944,M115*0.055,0),IF(M115&gt;972,M115*0.055,0))</f>
        <v>0</v>
      </c>
      <c r="O115" s="13" t="n">
        <f aca="false">M115*$C$33</f>
        <v>0</v>
      </c>
      <c r="P115" s="13" t="n">
        <f aca="false">P114*(1+$C$37)</f>
        <v>81900.6181747586</v>
      </c>
      <c r="Q115" s="13" t="n">
        <f aca="false">B115+C115+D115+E115+F115+G115-H115-I115-M115-N115-O115-P115</f>
        <v>190759.925327263</v>
      </c>
      <c r="R115" s="13"/>
      <c r="S115" s="13"/>
      <c r="T115" s="13"/>
      <c r="U115" s="13"/>
      <c r="V115" s="13"/>
      <c r="W115" s="13"/>
      <c r="X115" s="13"/>
    </row>
    <row r="116" customFormat="false" ht="12.8" hidden="false" customHeight="false" outlineLevel="0" collapsed="false">
      <c r="A116" s="17" t="n">
        <v>27</v>
      </c>
      <c r="B116" s="13" t="n">
        <f aca="false">Q115</f>
        <v>190759.925327263</v>
      </c>
      <c r="C116" s="13" t="n">
        <f aca="false">IF((B116-(P116/2))*$C$3&gt;0,(B116-(P116/2))*$C$3,0)</f>
        <v>6587.91018072907</v>
      </c>
      <c r="D116" s="13" t="n">
        <f aca="false">IF(D115&gt;0,D115*(1+$C$7),IF(A116=$C$6,$C$5,0))</f>
        <v>2529.65712668122</v>
      </c>
      <c r="E116" s="13" t="n">
        <f aca="false">IF(E115&gt;0,E115*(1+$C$12),IF(A116=$C$11,$C$10,0))</f>
        <v>0</v>
      </c>
      <c r="F116" s="13" t="n">
        <f aca="false">IF(F115&gt;0,F115*(1+$C$17),IF(A116=$C$16,$C$15,0))</f>
        <v>777</v>
      </c>
      <c r="G116" s="13" t="n">
        <f aca="false">IF(G115&gt;0,G115*(1+$C$22),IF(A116=$C$21,$C$20,0))</f>
        <v>2222</v>
      </c>
      <c r="H116" s="13" t="n">
        <f aca="false">H115*(1+$C$26)</f>
        <v>15801.4094252247</v>
      </c>
      <c r="I116" s="13" t="n">
        <f aca="false">MIN(((C116+D116+E116+F116+G116)*$C$28*POWER((1+$C$29),A115)),($C$30*$C$28)*12*$C$34*POWER((1+$C$31),A115))</f>
        <v>0</v>
      </c>
      <c r="J116" s="18" t="n">
        <f aca="false">MAX((MAX((C116-(801*$C$34)),0))+(D116*$C$8)+(E116*$C$13)+(F116*$C$18)+(G116*$C$23)-H116-I116-O115,0)</f>
        <v>0</v>
      </c>
      <c r="K116" s="23" t="n">
        <f aca="false">IF($C$34=1,MAX(ROUNDDOWN(IF($J116&lt;=$C$192,(((($J116-$C$191)/10000)*$D$192)+$E$192)*(($J116-$C$191)/10000),IF($J116&lt;=$C$193,(((($J116-$C$192)/10000)*$D$193)+$E$193)*(($J116-$C$192)/10000)+$F$193,IF($J116&lt;=$C$194,$J116*0.42-$E$194,$J116*0.45-$E$195))),0),0),0)</f>
        <v>0</v>
      </c>
      <c r="L116" s="23" t="n">
        <f aca="false">IF($C$34=2,MAX(ROUNDDOWN(IF(($J116/2)&lt;=$C$192,((((($J116/2)-$C$191)/10000)*$D$192)+$E$192)*((($J116/2)-$C$191)/10000),IF(($J116/2)&lt;=$C$193,((((($J116/2)-$C$192)/10000)*$D$193)+$E$193)*((($J116/2)-$C$192)/10000)+$F$193,IF(($J116/2)&lt;=$C$194,($J116/2)*0.42-$E$194,($J116/2)*0.45-$E$195))),0),0),0)*$C$34</f>
        <v>0</v>
      </c>
      <c r="M116" s="13" t="n">
        <f aca="false">K116+L116</f>
        <v>0</v>
      </c>
      <c r="N116" s="13" t="n">
        <f aca="false">IF($B$34=2,IF(M116&gt;1944,M116*0.055,0),IF(M116&gt;972,M116*0.055,0))</f>
        <v>0</v>
      </c>
      <c r="O116" s="13" t="n">
        <f aca="false">M116*$C$33</f>
        <v>0</v>
      </c>
      <c r="P116" s="13" t="n">
        <f aca="false">P115*(1+$C$37)</f>
        <v>84767.1398108751</v>
      </c>
      <c r="Q116" s="13" t="n">
        <f aca="false">B116+C116+D116+E116+F116+G116-H116-I116-M116-N116-O116-P116</f>
        <v>102307.943398574</v>
      </c>
      <c r="R116" s="13"/>
      <c r="S116" s="13"/>
      <c r="T116" s="13"/>
      <c r="U116" s="13"/>
      <c r="V116" s="13"/>
      <c r="W116" s="13"/>
      <c r="X116" s="13"/>
    </row>
    <row r="117" customFormat="false" ht="12.8" hidden="false" customHeight="false" outlineLevel="0" collapsed="false">
      <c r="A117" s="17" t="n">
        <v>28</v>
      </c>
      <c r="B117" s="13" t="n">
        <f aca="false">Q116</f>
        <v>102307.943398574</v>
      </c>
      <c r="C117" s="13" t="n">
        <f aca="false">IF((B117-(P117/2))*$C$3&gt;0,(B117-(P117/2))*$C$3,0)</f>
        <v>2594.7781154622</v>
      </c>
      <c r="D117" s="13" t="n">
        <f aca="false">IF(D116&gt;0,D116*(1+$C$7),IF(A117=$C$6,$C$5,0))</f>
        <v>2542.30541231463</v>
      </c>
      <c r="E117" s="13" t="n">
        <f aca="false">IF(E116&gt;0,E116*(1+$C$12),IF(A117=$C$11,$C$10,0))</f>
        <v>0</v>
      </c>
      <c r="F117" s="13" t="n">
        <f aca="false">IF(F116&gt;0,F116*(1+$C$17),IF(A117=$C$16,$C$15,0))</f>
        <v>777</v>
      </c>
      <c r="G117" s="13" t="n">
        <f aca="false">IF(G116&gt;0,G116*(1+$C$22),IF(A117=$C$21,$C$20,0))</f>
        <v>2222</v>
      </c>
      <c r="H117" s="13" t="n">
        <f aca="false">H116*(1+$C$26)</f>
        <v>16591.479896486</v>
      </c>
      <c r="I117" s="13" t="n">
        <f aca="false">MIN(((C117+D117+E117+F117+G117)*$C$28*POWER((1+$C$29),A116)),($C$30*$C$28)*12*$C$34*POWER((1+$C$31),A116))</f>
        <v>0</v>
      </c>
      <c r="J117" s="18" t="n">
        <f aca="false">MAX((MAX((C117-(801*$C$34)),0))+(D117*$C$8)+(E117*$C$13)+(F117*$C$18)+(G117*$C$23)-H117-I117-O116,0)</f>
        <v>0</v>
      </c>
      <c r="K117" s="23" t="n">
        <f aca="false">IF($C$34=1,MAX(ROUNDDOWN(IF($J117&lt;=$C$192,(((($J117-$C$191)/10000)*$D$192)+$E$192)*(($J117-$C$191)/10000),IF($J117&lt;=$C$193,(((($J117-$C$192)/10000)*$D$193)+$E$193)*(($J117-$C$192)/10000)+$F$193,IF($J117&lt;=$C$194,$J117*0.42-$E$194,$J117*0.45-$E$195))),0),0),0)</f>
        <v>0</v>
      </c>
      <c r="L117" s="23" t="n">
        <f aca="false">IF($C$34=2,MAX(ROUNDDOWN(IF(($J117/2)&lt;=$C$192,((((($J117/2)-$C$191)/10000)*$D$192)+$E$192)*((($J117/2)-$C$191)/10000),IF(($J117/2)&lt;=$C$193,((((($J117/2)-$C$192)/10000)*$D$193)+$E$193)*((($J117/2)-$C$192)/10000)+$F$193,IF(($J117/2)&lt;=$C$194,($J117/2)*0.42-$E$194,($J117/2)*0.45-$E$195))),0),0),0)*$C$34</f>
        <v>0</v>
      </c>
      <c r="M117" s="13" t="n">
        <f aca="false">K117+L117</f>
        <v>0</v>
      </c>
      <c r="N117" s="13" t="n">
        <f aca="false">IF($B$34=2,IF(M117&gt;1944,M117*0.055,0),IF(M117&gt;972,M117*0.055,0))</f>
        <v>0</v>
      </c>
      <c r="O117" s="13" t="n">
        <f aca="false">M117*$C$33</f>
        <v>0</v>
      </c>
      <c r="P117" s="13" t="n">
        <f aca="false">P116*(1+$C$37)</f>
        <v>87733.9897042557</v>
      </c>
      <c r="Q117" s="13" t="n">
        <f aca="false">B117+C117+D117+E117+F117+G117-H117-I117-M117-N117-O117-P117</f>
        <v>6118.557325609</v>
      </c>
      <c r="R117" s="13"/>
      <c r="S117" s="13"/>
      <c r="T117" s="13"/>
      <c r="U117" s="13"/>
      <c r="V117" s="13"/>
      <c r="W117" s="13"/>
      <c r="X117" s="13"/>
    </row>
    <row r="118" customFormat="false" ht="12.8" hidden="false" customHeight="false" outlineLevel="0" collapsed="false">
      <c r="A118" s="17" t="n">
        <v>29</v>
      </c>
      <c r="B118" s="13" t="n">
        <f aca="false">Q117</f>
        <v>6118.557325609</v>
      </c>
      <c r="C118" s="13" t="n">
        <f aca="false">IF((B118-(P118/2))*$C$3&gt;0,(B118-(P118/2))*$C$3,0)</f>
        <v>0</v>
      </c>
      <c r="D118" s="13" t="n">
        <f aca="false">IF(D117&gt;0,D117*(1+$C$7),IF(A118=$C$6,$C$5,0))</f>
        <v>2555.0169393762</v>
      </c>
      <c r="E118" s="13" t="n">
        <f aca="false">IF(E117&gt;0,E117*(1+$C$12),IF(A118=$C$11,$C$10,0))</f>
        <v>0</v>
      </c>
      <c r="F118" s="13" t="n">
        <f aca="false">IF(F117&gt;0,F117*(1+$C$17),IF(A118=$C$16,$C$15,0))</f>
        <v>777</v>
      </c>
      <c r="G118" s="13" t="n">
        <f aca="false">IF(G117&gt;0,G117*(1+$C$22),IF(A118=$C$21,$C$20,0))</f>
        <v>2222</v>
      </c>
      <c r="H118" s="13" t="n">
        <f aca="false">H117*(1+$C$26)</f>
        <v>17421.0538913103</v>
      </c>
      <c r="I118" s="13" t="n">
        <f aca="false">MIN(((C118+D118+E118+F118+G118)*$C$28*POWER((1+$C$29),A117)),($C$30*$C$28)*12*$C$34*POWER((1+$C$31),A117))</f>
        <v>0</v>
      </c>
      <c r="J118" s="18" t="n">
        <f aca="false">MAX((MAX((C118-(801*$C$34)),0))+(D118*$C$8)+(E118*$C$13)+(F118*$C$18)+(G118*$C$23)-H118-I118-O117,0)</f>
        <v>0</v>
      </c>
      <c r="K118" s="23" t="n">
        <f aca="false">IF($C$34=1,MAX(ROUNDDOWN(IF($J118&lt;=$C$192,(((($J118-$C$191)/10000)*$D$192)+$E$192)*(($J118-$C$191)/10000),IF($J118&lt;=$C$193,(((($J118-$C$192)/10000)*$D$193)+$E$193)*(($J118-$C$192)/10000)+$F$193,IF($J118&lt;=$C$194,$J118*0.42-$E$194,$J118*0.45-$E$195))),0),0),0)</f>
        <v>0</v>
      </c>
      <c r="L118" s="23" t="n">
        <f aca="false">IF($C$34=2,MAX(ROUNDDOWN(IF(($J118/2)&lt;=$C$192,((((($J118/2)-$C$191)/10000)*$D$192)+$E$192)*((($J118/2)-$C$191)/10000),IF(($J118/2)&lt;=$C$193,((((($J118/2)-$C$192)/10000)*$D$193)+$E$193)*((($J118/2)-$C$192)/10000)+$F$193,IF(($J118/2)&lt;=$C$194,($J118/2)*0.42-$E$194,($J118/2)*0.45-$E$195))),0),0),0)*$C$34</f>
        <v>0</v>
      </c>
      <c r="M118" s="13" t="n">
        <f aca="false">K118+L118</f>
        <v>0</v>
      </c>
      <c r="N118" s="13" t="n">
        <f aca="false">IF($B$34=2,IF(M118&gt;1944,M118*0.055,0),IF(M118&gt;972,M118*0.055,0))</f>
        <v>0</v>
      </c>
      <c r="O118" s="13" t="n">
        <f aca="false">M118*$C$33</f>
        <v>0</v>
      </c>
      <c r="P118" s="13" t="n">
        <f aca="false">P117*(1+$C$37)</f>
        <v>90804.6793439047</v>
      </c>
      <c r="Q118" s="13" t="n">
        <f aca="false">B118+C118+D118+E118+F118+G118-H118-I118-M118-N118-O118-P118</f>
        <v>-96553.1589702298</v>
      </c>
      <c r="R118" s="13"/>
      <c r="S118" s="13"/>
      <c r="T118" s="13"/>
      <c r="U118" s="13"/>
      <c r="V118" s="13"/>
      <c r="W118" s="13"/>
      <c r="X118" s="13"/>
    </row>
    <row r="119" customFormat="false" ht="12.8" hidden="false" customHeight="false" outlineLevel="0" collapsed="false">
      <c r="A119" s="17" t="n">
        <v>30</v>
      </c>
      <c r="B119" s="13" t="n">
        <f aca="false">Q118</f>
        <v>-96553.1589702298</v>
      </c>
      <c r="C119" s="13" t="n">
        <f aca="false">IF((B119-(P119/2))*$C$3&gt;0,(B119-(P119/2))*$C$3,0)</f>
        <v>0</v>
      </c>
      <c r="D119" s="13" t="n">
        <f aca="false">IF(D118&gt;0,D118*(1+$C$7),IF(A119=$C$6,$C$5,0))</f>
        <v>2567.79202407308</v>
      </c>
      <c r="E119" s="13" t="n">
        <f aca="false">IF(E118&gt;0,E118*(1+$C$12),IF(A119=$C$11,$C$10,0))</f>
        <v>0</v>
      </c>
      <c r="F119" s="13" t="n">
        <f aca="false">IF(F118&gt;0,F118*(1+$C$17),IF(A119=$C$16,$C$15,0))</f>
        <v>777</v>
      </c>
      <c r="G119" s="13" t="n">
        <f aca="false">IF(G118&gt;0,G118*(1+$C$22),IF(A119=$C$21,$C$20,0))</f>
        <v>2222</v>
      </c>
      <c r="H119" s="13" t="n">
        <f aca="false">H118*(1+$C$26)</f>
        <v>18292.1065858758</v>
      </c>
      <c r="I119" s="13" t="n">
        <f aca="false">MIN(((C119+D119+E119+F119+G119)*$C$28*POWER((1+$C$29),A118)),($C$30*$C$28)*12*$C$34*POWER((1+$C$31),A118))</f>
        <v>0</v>
      </c>
      <c r="J119" s="18" t="n">
        <f aca="false">MAX((MAX((C119-(801*$C$34)),0))+(D119*$C$8)+(E119*$C$13)+(F119*$C$18)+(G119*$C$23)-H119-I119-O118,0)</f>
        <v>0</v>
      </c>
      <c r="K119" s="23" t="n">
        <f aca="false">IF($C$34=1,MAX(ROUNDDOWN(IF($J119&lt;=$C$192,(((($J119-$C$191)/10000)*$D$192)+$E$192)*(($J119-$C$191)/10000),IF($J119&lt;=$C$193,(((($J119-$C$192)/10000)*$D$193)+$E$193)*(($J119-$C$192)/10000)+$F$193,IF($J119&lt;=$C$194,$J119*0.42-$E$194,$J119*0.45-$E$195))),0),0),0)</f>
        <v>0</v>
      </c>
      <c r="L119" s="23" t="n">
        <f aca="false">IF($C$34=2,MAX(ROUNDDOWN(IF(($J119/2)&lt;=$C$192,((((($J119/2)-$C$191)/10000)*$D$192)+$E$192)*((($J119/2)-$C$191)/10000),IF(($J119/2)&lt;=$C$193,((((($J119/2)-$C$192)/10000)*$D$193)+$E$193)*((($J119/2)-$C$192)/10000)+$F$193,IF(($J119/2)&lt;=$C$194,($J119/2)*0.42-$E$194,($J119/2)*0.45-$E$195))),0),0),0)*$C$34</f>
        <v>0</v>
      </c>
      <c r="M119" s="13" t="n">
        <f aca="false">K119+L119</f>
        <v>0</v>
      </c>
      <c r="N119" s="13" t="n">
        <f aca="false">IF($B$34=2,IF(M119&gt;1944,M119*0.055,0),IF(M119&gt;972,M119*0.055,0))</f>
        <v>0</v>
      </c>
      <c r="O119" s="13" t="n">
        <f aca="false">M119*$C$33</f>
        <v>0</v>
      </c>
      <c r="P119" s="13" t="n">
        <f aca="false">P118*(1+$C$37)</f>
        <v>93982.8431209413</v>
      </c>
      <c r="Q119" s="13" t="n">
        <f aca="false">B119+C119+D119+E119+F119+G119-H119-I119-M119-N119-O119-P119</f>
        <v>-203261.316652974</v>
      </c>
      <c r="R119" s="13"/>
      <c r="S119" s="13"/>
      <c r="T119" s="13"/>
      <c r="U119" s="13"/>
      <c r="V119" s="13"/>
      <c r="W119" s="13"/>
      <c r="X119" s="13"/>
    </row>
    <row r="120" customFormat="false" ht="12.8" hidden="false" customHeight="false" outlineLevel="0" collapsed="false">
      <c r="A120" s="17" t="n">
        <v>31</v>
      </c>
      <c r="B120" s="13" t="n">
        <f aca="false">Q119</f>
        <v>-203261.316652974</v>
      </c>
      <c r="C120" s="13" t="n">
        <f aca="false">IF((B120-(P120/2))*$C$3&gt;0,(B120-(P120/2))*$C$3,0)</f>
        <v>0</v>
      </c>
      <c r="D120" s="13" t="n">
        <f aca="false">IF(D119&gt;0,D119*(1+$C$7),IF(A120=$C$6,$C$5,0))</f>
        <v>2580.63098419345</v>
      </c>
      <c r="E120" s="13" t="n">
        <f aca="false">IF(E119&gt;0,E119*(1+$C$12),IF(A120=$C$11,$C$10,0))</f>
        <v>0</v>
      </c>
      <c r="F120" s="13" t="n">
        <f aca="false">IF(F119&gt;0,F119*(1+$C$17),IF(A120=$C$16,$C$15,0))</f>
        <v>777</v>
      </c>
      <c r="G120" s="13" t="n">
        <f aca="false">IF(G119&gt;0,G119*(1+$C$22),IF(A120=$C$21,$C$20,0))</f>
        <v>2222</v>
      </c>
      <c r="H120" s="13" t="n">
        <f aca="false">H119*(1+$C$26)</f>
        <v>19206.7119151696</v>
      </c>
      <c r="I120" s="13" t="n">
        <f aca="false">MIN(((C120+D120+E120+F120+G120)*$C$28*POWER((1+$C$29),A119)),($C$30*$C$28)*12*$C$34*POWER((1+$C$31),A119))</f>
        <v>0</v>
      </c>
      <c r="J120" s="18" t="n">
        <f aca="false">MAX((MAX((C120-(801*$C$34)),0))+(D120*$C$8)+(E120*$C$13)+(F120*$C$18)+(G120*$C$23)-H120-I120-O119,0)</f>
        <v>0</v>
      </c>
      <c r="K120" s="23" t="n">
        <f aca="false">IF($C$34=1,MAX(ROUNDDOWN(IF($J120&lt;=$C$192,(((($J120-$C$191)/10000)*$D$192)+$E$192)*(($J120-$C$191)/10000),IF($J120&lt;=$C$193,(((($J120-$C$192)/10000)*$D$193)+$E$193)*(($J120-$C$192)/10000)+$F$193,IF($J120&lt;=$C$194,$J120*0.42-$E$194,$J120*0.45-$E$195))),0),0),0)</f>
        <v>0</v>
      </c>
      <c r="L120" s="23" t="n">
        <f aca="false">IF($C$34=2,MAX(ROUNDDOWN(IF(($J120/2)&lt;=$C$192,((((($J120/2)-$C$191)/10000)*$D$192)+$E$192)*((($J120/2)-$C$191)/10000),IF(($J120/2)&lt;=$C$193,((((($J120/2)-$C$192)/10000)*$D$193)+$E$193)*((($J120/2)-$C$192)/10000)+$F$193,IF(($J120/2)&lt;=$C$194,($J120/2)*0.42-$E$194,($J120/2)*0.45-$E$195))),0),0),0)*$C$34</f>
        <v>0</v>
      </c>
      <c r="M120" s="13" t="n">
        <f aca="false">K120+L120</f>
        <v>0</v>
      </c>
      <c r="N120" s="13" t="n">
        <f aca="false">IF($B$34=2,IF(M120&gt;1944,M120*0.055,0),IF(M120&gt;972,M120*0.055,0))</f>
        <v>0</v>
      </c>
      <c r="O120" s="13" t="n">
        <f aca="false">M120*$C$33</f>
        <v>0</v>
      </c>
      <c r="P120" s="13" t="n">
        <f aca="false">P119*(1+$C$37)</f>
        <v>97272.2426301743</v>
      </c>
      <c r="Q120" s="13" t="n">
        <f aca="false">B120+C120+D120+E120+F120+G120-H120-I120-M120-N120-O120-P120</f>
        <v>-314160.640214124</v>
      </c>
      <c r="R120" s="13"/>
      <c r="S120" s="13"/>
      <c r="T120" s="13"/>
      <c r="U120" s="13"/>
      <c r="V120" s="13"/>
      <c r="W120" s="13"/>
      <c r="X120" s="13"/>
    </row>
    <row r="121" customFormat="false" ht="12.8" hidden="false" customHeight="false" outlineLevel="0" collapsed="false">
      <c r="A121" s="17" t="n">
        <v>32</v>
      </c>
      <c r="B121" s="13" t="n">
        <f aca="false">Q120</f>
        <v>-314160.640214124</v>
      </c>
      <c r="C121" s="13" t="n">
        <f aca="false">IF((B121-(P121/2))*$C$3&gt;0,(B121-(P121/2))*$C$3,0)</f>
        <v>0</v>
      </c>
      <c r="D121" s="13" t="n">
        <f aca="false">IF(D120&gt;0,D120*(1+$C$7),IF(A121=$C$6,$C$5,0))</f>
        <v>2593.53413911442</v>
      </c>
      <c r="E121" s="13" t="n">
        <f aca="false">IF(E120&gt;0,E120*(1+$C$12),IF(A121=$C$11,$C$10,0))</f>
        <v>0</v>
      </c>
      <c r="F121" s="13" t="n">
        <f aca="false">IF(F120&gt;0,F120*(1+$C$17),IF(A121=$C$16,$C$15,0))</f>
        <v>777</v>
      </c>
      <c r="G121" s="13" t="n">
        <f aca="false">IF(G120&gt;0,G120*(1+$C$22),IF(A121=$C$21,$C$20,0))</f>
        <v>2222</v>
      </c>
      <c r="H121" s="13" t="n">
        <f aca="false">H120*(1+$C$26)</f>
        <v>20167.047510928</v>
      </c>
      <c r="I121" s="13" t="n">
        <f aca="false">MIN(((C121+D121+E121+F121+G121)*$C$28*POWER((1+$C$29),A120)),($C$30*$C$28)*12*$C$34*POWER((1+$C$31),A120))</f>
        <v>0</v>
      </c>
      <c r="J121" s="18" t="n">
        <f aca="false">MAX((MAX((C121-(801*$C$34)),0))+(D121*$C$8)+(E121*$C$13)+(F121*$C$18)+(G121*$C$23)-H121-I121-O120,0)</f>
        <v>0</v>
      </c>
      <c r="K121" s="23" t="n">
        <f aca="false">IF($C$34=1,MAX(ROUNDDOWN(IF($J121&lt;=$C$192,(((($J121-$C$191)/10000)*$D$192)+$E$192)*(($J121-$C$191)/10000),IF($J121&lt;=$C$193,(((($J121-$C$192)/10000)*$D$193)+$E$193)*(($J121-$C$192)/10000)+$F$193,IF($J121&lt;=$C$194,$J121*0.42-$E$194,$J121*0.45-$E$195))),0),0),0)</f>
        <v>0</v>
      </c>
      <c r="L121" s="23" t="n">
        <f aca="false">IF($C$34=2,MAX(ROUNDDOWN(IF(($J121/2)&lt;=$C$192,((((($J121/2)-$C$191)/10000)*$D$192)+$E$192)*((($J121/2)-$C$191)/10000),IF(($J121/2)&lt;=$C$193,((((($J121/2)-$C$192)/10000)*$D$193)+$E$193)*((($J121/2)-$C$192)/10000)+$F$193,IF(($J121/2)&lt;=$C$194,($J121/2)*0.42-$E$194,($J121/2)*0.45-$E$195))),0),0),0)*$C$34</f>
        <v>0</v>
      </c>
      <c r="M121" s="13" t="n">
        <f aca="false">K121+L121</f>
        <v>0</v>
      </c>
      <c r="N121" s="13" t="n">
        <f aca="false">IF($B$34=2,IF(M121&gt;1944,M121*0.055,0),IF(M121&gt;972,M121*0.055,0))</f>
        <v>0</v>
      </c>
      <c r="O121" s="13" t="n">
        <f aca="false">M121*$C$33</f>
        <v>0</v>
      </c>
      <c r="P121" s="13" t="n">
        <f aca="false">P120*(1+$C$37)</f>
        <v>100676.77112223</v>
      </c>
      <c r="Q121" s="13" t="n">
        <f aca="false">B121+C121+D121+E121+F121+G121-H121-I121-M121-N121-O121-P121</f>
        <v>-429411.924708168</v>
      </c>
      <c r="R121" s="13"/>
      <c r="S121" s="13"/>
      <c r="T121" s="13"/>
      <c r="U121" s="13"/>
      <c r="V121" s="13"/>
      <c r="W121" s="13"/>
      <c r="X121" s="13"/>
    </row>
    <row r="122" customFormat="false" ht="12.8" hidden="false" customHeight="false" outlineLevel="0" collapsed="false">
      <c r="A122" s="17" t="n">
        <v>33</v>
      </c>
      <c r="B122" s="13" t="n">
        <f aca="false">Q121</f>
        <v>-429411.924708168</v>
      </c>
      <c r="C122" s="13" t="n">
        <f aca="false">IF((B122-(P122/2))*$C$3&gt;0,(B122-(P122/2))*$C$3,0)</f>
        <v>0</v>
      </c>
      <c r="D122" s="13" t="n">
        <f aca="false">IF(D121&gt;0,D121*(1+$C$7),IF(A122=$C$6,$C$5,0))</f>
        <v>2606.50180980999</v>
      </c>
      <c r="E122" s="13" t="n">
        <f aca="false">IF(E121&gt;0,E121*(1+$C$12),IF(A122=$C$11,$C$10,0))</f>
        <v>1111</v>
      </c>
      <c r="F122" s="13" t="n">
        <f aca="false">IF(F121&gt;0,F121*(1+$C$17),IF(A122=$C$16,$C$15,0))</f>
        <v>777</v>
      </c>
      <c r="G122" s="13" t="n">
        <f aca="false">IF(G121&gt;0,G121*(1+$C$22),IF(A122=$C$21,$C$20,0))</f>
        <v>2222</v>
      </c>
      <c r="H122" s="13" t="n">
        <f aca="false">H121*(1+$C$26)</f>
        <v>21175.3998864744</v>
      </c>
      <c r="I122" s="13" t="n">
        <f aca="false">MIN(((C122+D122+E122+F122+G122)*$C$28*POWER((1+$C$29),A121)),($C$30*$C$28)*12*$C$34*POWER((1+$C$31),A121))</f>
        <v>0</v>
      </c>
      <c r="J122" s="18" t="n">
        <f aca="false">MAX((MAX((C122-(801*$C$34)),0))+(D122*$C$8)+(E122*$C$13)+(F122*$C$18)+(G122*$C$23)-H122-I122-O121,0)</f>
        <v>0</v>
      </c>
      <c r="K122" s="23" t="n">
        <f aca="false">IF($C$34=1,MAX(ROUNDDOWN(IF($J122&lt;=$C$192,(((($J122-$C$191)/10000)*$D$192)+$E$192)*(($J122-$C$191)/10000),IF($J122&lt;=$C$193,(((($J122-$C$192)/10000)*$D$193)+$E$193)*(($J122-$C$192)/10000)+$F$193,IF($J122&lt;=$C$194,$J122*0.42-$E$194,$J122*0.45-$E$195))),0),0),0)</f>
        <v>0</v>
      </c>
      <c r="L122" s="23" t="n">
        <f aca="false">IF($C$34=2,MAX(ROUNDDOWN(IF(($J122/2)&lt;=$C$192,((((($J122/2)-$C$191)/10000)*$D$192)+$E$192)*((($J122/2)-$C$191)/10000),IF(($J122/2)&lt;=$C$193,((((($J122/2)-$C$192)/10000)*$D$193)+$E$193)*((($J122/2)-$C$192)/10000)+$F$193,IF(($J122/2)&lt;=$C$194,($J122/2)*0.42-$E$194,($J122/2)*0.45-$E$195))),0),0),0)*$C$34</f>
        <v>0</v>
      </c>
      <c r="M122" s="13" t="n">
        <f aca="false">K122+L122</f>
        <v>0</v>
      </c>
      <c r="N122" s="13" t="n">
        <f aca="false">IF($B$34=2,IF(M122&gt;1944,M122*0.055,0),IF(M122&gt;972,M122*0.055,0))</f>
        <v>0</v>
      </c>
      <c r="O122" s="13" t="n">
        <f aca="false">M122*$C$33</f>
        <v>0</v>
      </c>
      <c r="P122" s="13" t="n">
        <f aca="false">P121*(1+$C$37)</f>
        <v>104200.458111508</v>
      </c>
      <c r="Q122" s="13" t="n">
        <f aca="false">B122+C122+D122+E122+F122+G122-H122-I122-M122-N122-O122-P122</f>
        <v>-548071.280896341</v>
      </c>
      <c r="R122" s="13"/>
      <c r="S122" s="13"/>
      <c r="T122" s="13"/>
      <c r="U122" s="13"/>
      <c r="V122" s="13"/>
      <c r="W122" s="13"/>
      <c r="X122" s="13"/>
    </row>
    <row r="123" customFormat="false" ht="12.8" hidden="false" customHeight="false" outlineLevel="0" collapsed="false">
      <c r="A123" s="17" t="n">
        <v>34</v>
      </c>
      <c r="B123" s="13" t="n">
        <f aca="false">Q122</f>
        <v>-548071.280896341</v>
      </c>
      <c r="C123" s="13" t="n">
        <f aca="false">IF((B123-(P123/2))*$C$3&gt;0,(B123-(P123/2))*$C$3,0)</f>
        <v>0</v>
      </c>
      <c r="D123" s="13" t="n">
        <f aca="false">IF(D122&gt;0,D122*(1+$C$7),IF(A123=$C$6,$C$5,0))</f>
        <v>2619.53431885904</v>
      </c>
      <c r="E123" s="13" t="n">
        <f aca="false">IF(E122&gt;0,E122*(1+$C$12),IF(A123=$C$11,$C$10,0))</f>
        <v>1116.555</v>
      </c>
      <c r="F123" s="13" t="n">
        <f aca="false">IF(F122&gt;0,F122*(1+$C$17),IF(A123=$C$16,$C$15,0))</f>
        <v>777</v>
      </c>
      <c r="G123" s="13" t="n">
        <f aca="false">IF(G122&gt;0,G122*(1+$C$22),IF(A123=$C$21,$C$20,0))</f>
        <v>2222</v>
      </c>
      <c r="H123" s="13" t="n">
        <f aca="false">H122*(1+$C$26)</f>
        <v>22234.1698807982</v>
      </c>
      <c r="I123" s="13" t="n">
        <f aca="false">MIN(((C123+D123+E123+F123+G123)*$C$28*POWER((1+$C$29),A122)),($C$30*$C$28)*12*$C$34*POWER((1+$C$31),A122))</f>
        <v>0</v>
      </c>
      <c r="J123" s="18" t="n">
        <f aca="false">MAX((MAX((C123-(801*$C$34)),0))+(D123*$C$8)+(E123*$C$13)+(F123*$C$18)+(G123*$C$23)-H123-I123-O122,0)</f>
        <v>0</v>
      </c>
      <c r="K123" s="23" t="n">
        <f aca="false">IF($C$34=1,MAX(ROUNDDOWN(IF($J123&lt;=$C$192,(((($J123-$C$191)/10000)*$D$192)+$E$192)*(($J123-$C$191)/10000),IF($J123&lt;=$C$193,(((($J123-$C$192)/10000)*$D$193)+$E$193)*(($J123-$C$192)/10000)+$F$193,IF($J123&lt;=$C$194,$J123*0.42-$E$194,$J123*0.45-$E$195))),0),0),0)</f>
        <v>0</v>
      </c>
      <c r="L123" s="23" t="n">
        <f aca="false">IF($C$34=2,MAX(ROUNDDOWN(IF(($J123/2)&lt;=$C$192,((((($J123/2)-$C$191)/10000)*$D$192)+$E$192)*((($J123/2)-$C$191)/10000),IF(($J123/2)&lt;=$C$193,((((($J123/2)-$C$192)/10000)*$D$193)+$E$193)*((($J123/2)-$C$192)/10000)+$F$193,IF(($J123/2)&lt;=$C$194,($J123/2)*0.42-$E$194,($J123/2)*0.45-$E$195))),0),0),0)*$C$34</f>
        <v>0</v>
      </c>
      <c r="M123" s="13" t="n">
        <f aca="false">K123+L123</f>
        <v>0</v>
      </c>
      <c r="N123" s="13" t="n">
        <f aca="false">IF($B$34=2,IF(M123&gt;1944,M123*0.055,0),IF(M123&gt;972,M123*0.055,0))</f>
        <v>0</v>
      </c>
      <c r="O123" s="13" t="n">
        <f aca="false">M123*$C$33</f>
        <v>0</v>
      </c>
      <c r="P123" s="13" t="n">
        <f aca="false">P122*(1+$C$37)</f>
        <v>107847.474145411</v>
      </c>
      <c r="Q123" s="13" t="n">
        <f aca="false">B123+C123+D123+E123+F123+G123-H123-I123-M123-N123-O123-P123</f>
        <v>-671417.835603691</v>
      </c>
      <c r="R123" s="13"/>
      <c r="S123" s="13"/>
      <c r="T123" s="13"/>
      <c r="U123" s="13"/>
      <c r="V123" s="13"/>
      <c r="W123" s="13"/>
      <c r="X123" s="13"/>
    </row>
    <row r="124" customFormat="false" ht="12.8" hidden="false" customHeight="false" outlineLevel="0" collapsed="false">
      <c r="A124" s="17" t="n">
        <v>35</v>
      </c>
      <c r="B124" s="13" t="n">
        <f aca="false">Q123</f>
        <v>-671417.835603691</v>
      </c>
      <c r="C124" s="13" t="n">
        <f aca="false">IF((B124-(P124/2))*$C$3&gt;0,(B124-(P124/2))*$C$3,0)</f>
        <v>0</v>
      </c>
      <c r="D124" s="13" t="n">
        <f aca="false">IF(D123&gt;0,D123*(1+$C$7),IF(A124=$C$6,$C$5,0))</f>
        <v>2632.63199045333</v>
      </c>
      <c r="E124" s="13" t="n">
        <f aca="false">IF(E123&gt;0,E123*(1+$C$12),IF(A124=$C$11,$C$10,0))</f>
        <v>1122.137775</v>
      </c>
      <c r="F124" s="13" t="n">
        <f aca="false">IF(F123&gt;0,F123*(1+$C$17),IF(A124=$C$16,$C$15,0))</f>
        <v>777</v>
      </c>
      <c r="G124" s="13" t="n">
        <f aca="false">IF(G123&gt;0,G123*(1+$C$22),IF(A124=$C$21,$C$20,0))</f>
        <v>2222</v>
      </c>
      <c r="H124" s="13" t="n">
        <f aca="false">H123*(1+$C$26)</f>
        <v>23345.8783748381</v>
      </c>
      <c r="I124" s="13" t="n">
        <f aca="false">MIN(((C124+D124+E124+F124+G124)*$C$28*POWER((1+$C$29),A123)),($C$30*$C$28)*12*$C$34*POWER((1+$C$31),A123))</f>
        <v>0</v>
      </c>
      <c r="J124" s="18" t="n">
        <f aca="false">MAX((MAX((C124-(801*$C$34)),0))+(D124*$C$8)+(E124*$C$13)+(F124*$C$18)+(G124*$C$23)-H124-I124-O123,0)</f>
        <v>0</v>
      </c>
      <c r="K124" s="23" t="n">
        <f aca="false">IF($C$34=1,MAX(ROUNDDOWN(IF($J124&lt;=$C$192,(((($J124-$C$191)/10000)*$D$192)+$E$192)*(($J124-$C$191)/10000),IF($J124&lt;=$C$193,(((($J124-$C$192)/10000)*$D$193)+$E$193)*(($J124-$C$192)/10000)+$F$193,IF($J124&lt;=$C$194,$J124*0.42-$E$194,$J124*0.45-$E$195))),0),0),0)</f>
        <v>0</v>
      </c>
      <c r="L124" s="23" t="n">
        <f aca="false">IF($C$34=2,MAX(ROUNDDOWN(IF(($J124/2)&lt;=$C$192,((((($J124/2)-$C$191)/10000)*$D$192)+$E$192)*((($J124/2)-$C$191)/10000),IF(($J124/2)&lt;=$C$193,((((($J124/2)-$C$192)/10000)*$D$193)+$E$193)*((($J124/2)-$C$192)/10000)+$F$193,IF(($J124/2)&lt;=$C$194,($J124/2)*0.42-$E$194,($J124/2)*0.45-$E$195))),0),0),0)*$C$34</f>
        <v>0</v>
      </c>
      <c r="M124" s="13" t="n">
        <f aca="false">K124+L124</f>
        <v>0</v>
      </c>
      <c r="N124" s="13" t="n">
        <f aca="false">IF($B$34=2,IF(M124&gt;1944,M124*0.055,0),IF(M124&gt;972,M124*0.055,0))</f>
        <v>0</v>
      </c>
      <c r="O124" s="13" t="n">
        <f aca="false">M124*$C$33</f>
        <v>0</v>
      </c>
      <c r="P124" s="13" t="n">
        <f aca="false">P123*(1+$C$37)</f>
        <v>111622.135740501</v>
      </c>
      <c r="Q124" s="13" t="n">
        <f aca="false">B124+C124+D124+E124+F124+G124-H124-I124-M124-N124-O124-P124</f>
        <v>-799632.079953577</v>
      </c>
      <c r="R124" s="13"/>
      <c r="S124" s="13"/>
      <c r="T124" s="13"/>
      <c r="U124" s="13"/>
      <c r="V124" s="13"/>
      <c r="W124" s="13"/>
      <c r="X124" s="13"/>
    </row>
    <row r="125" customFormat="false" ht="12.8" hidden="false" customHeight="false" outlineLevel="0" collapsed="false">
      <c r="A125" s="17" t="n">
        <v>36</v>
      </c>
      <c r="B125" s="13" t="n">
        <f aca="false">Q124</f>
        <v>-799632.079953577</v>
      </c>
      <c r="C125" s="13" t="n">
        <f aca="false">IF((B125-(P125/2))*$C$3&gt;0,(B125-(P125/2))*$C$3,0)</f>
        <v>0</v>
      </c>
      <c r="D125" s="13" t="n">
        <f aca="false">IF(D124&gt;0,D124*(1+$C$7),IF(A125=$C$6,$C$5,0))</f>
        <v>2645.7951504056</v>
      </c>
      <c r="E125" s="13" t="n">
        <f aca="false">IF(E124&gt;0,E124*(1+$C$12),IF(A125=$C$11,$C$10,0))</f>
        <v>1127.748463875</v>
      </c>
      <c r="F125" s="13" t="n">
        <f aca="false">IF(F124&gt;0,F124*(1+$C$17),IF(A125=$C$16,$C$15,0))</f>
        <v>777</v>
      </c>
      <c r="G125" s="13" t="n">
        <f aca="false">IF(G124&gt;0,G124*(1+$C$22),IF(A125=$C$21,$C$20,0))</f>
        <v>2222</v>
      </c>
      <c r="H125" s="13" t="n">
        <f aca="false">H124*(1+$C$26)</f>
        <v>24513.17229358</v>
      </c>
      <c r="I125" s="13" t="n">
        <f aca="false">MIN(((C125+D125+E125+F125+G125)*$C$28*POWER((1+$C$29),A124)),($C$30*$C$28)*12*$C$34*POWER((1+$C$31),A124))</f>
        <v>0</v>
      </c>
      <c r="J125" s="18" t="n">
        <f aca="false">MAX((MAX((C125-(801*$C$34)),0))+(D125*$C$8)+(E125*$C$13)+(F125*$C$18)+(G125*$C$23)-H125-I125-O124,0)</f>
        <v>0</v>
      </c>
      <c r="K125" s="23" t="n">
        <f aca="false">IF($C$34=1,MAX(ROUNDDOWN(IF($J125&lt;=$C$192,(((($J125-$C$191)/10000)*$D$192)+$E$192)*(($J125-$C$191)/10000),IF($J125&lt;=$C$193,(((($J125-$C$192)/10000)*$D$193)+$E$193)*(($J125-$C$192)/10000)+$F$193,IF($J125&lt;=$C$194,$J125*0.42-$E$194,$J125*0.45-$E$195))),0),0),0)</f>
        <v>0</v>
      </c>
      <c r="L125" s="23" t="n">
        <f aca="false">IF($C$34=2,MAX(ROUNDDOWN(IF(($J125/2)&lt;=$C$192,((((($J125/2)-$C$191)/10000)*$D$192)+$E$192)*((($J125/2)-$C$191)/10000),IF(($J125/2)&lt;=$C$193,((((($J125/2)-$C$192)/10000)*$D$193)+$E$193)*((($J125/2)-$C$192)/10000)+$F$193,IF(($J125/2)&lt;=$C$194,($J125/2)*0.42-$E$194,($J125/2)*0.45-$E$195))),0),0),0)*$C$34</f>
        <v>0</v>
      </c>
      <c r="M125" s="13" t="n">
        <f aca="false">K125+L125</f>
        <v>0</v>
      </c>
      <c r="N125" s="13" t="n">
        <f aca="false">IF($B$34=2,IF(M125&gt;1944,M125*0.055,0),IF(M125&gt;972,M125*0.055,0))</f>
        <v>0</v>
      </c>
      <c r="O125" s="13" t="n">
        <f aca="false">M125*$C$33</f>
        <v>0</v>
      </c>
      <c r="P125" s="13" t="n">
        <f aca="false">P124*(1+$C$37)</f>
        <v>115528.910491418</v>
      </c>
      <c r="Q125" s="13" t="n">
        <f aca="false">B125+C125+D125+E125+F125+G125-H125-I125-M125-N125-O125-P125</f>
        <v>-932901.619124294</v>
      </c>
      <c r="R125" s="13"/>
      <c r="S125" s="13"/>
      <c r="T125" s="13"/>
      <c r="U125" s="13"/>
      <c r="V125" s="13"/>
      <c r="W125" s="13"/>
      <c r="X125" s="13"/>
    </row>
    <row r="126" customFormat="false" ht="12.8" hidden="false" customHeight="false" outlineLevel="0" collapsed="false">
      <c r="A126" s="17" t="n">
        <v>37</v>
      </c>
      <c r="B126" s="13" t="n">
        <f aca="false">Q125</f>
        <v>-932901.619124294</v>
      </c>
      <c r="C126" s="13" t="n">
        <f aca="false">IF((B126-(P126/2))*$C$3&gt;0,(B126-(P126/2))*$C$3,0)</f>
        <v>0</v>
      </c>
      <c r="D126" s="13" t="n">
        <f aca="false">IF(D125&gt;0,D125*(1+$C$7),IF(A126=$C$6,$C$5,0))</f>
        <v>2659.02412615763</v>
      </c>
      <c r="E126" s="13" t="n">
        <f aca="false">IF(E125&gt;0,E125*(1+$C$12),IF(A126=$C$11,$C$10,0))</f>
        <v>1133.38720619437</v>
      </c>
      <c r="F126" s="13" t="n">
        <f aca="false">IF(F125&gt;0,F125*(1+$C$17),IF(A126=$C$16,$C$15,0))</f>
        <v>777</v>
      </c>
      <c r="G126" s="13" t="n">
        <f aca="false">IF(G125&gt;0,G125*(1+$C$22),IF(A126=$C$21,$C$20,0))</f>
        <v>2222</v>
      </c>
      <c r="H126" s="13" t="n">
        <f aca="false">H125*(1+$C$26)</f>
        <v>25738.830908259</v>
      </c>
      <c r="I126" s="13" t="n">
        <f aca="false">MIN(((C126+D126+E126+F126+G126)*$C$28*POWER((1+$C$29),A125)),($C$30*$C$28)*12*$C$34*POWER((1+$C$31),A125))</f>
        <v>0</v>
      </c>
      <c r="J126" s="18" t="n">
        <f aca="false">MAX((MAX((C126-(801*$C$34)),0))+(D126*$C$8)+(E126*$C$13)+(F126*$C$18)+(G126*$C$23)-H126-I126-O125,0)</f>
        <v>0</v>
      </c>
      <c r="K126" s="23" t="n">
        <f aca="false">IF($C$34=1,MAX(ROUNDDOWN(IF($J126&lt;=$C$192,(((($J126-$C$191)/10000)*$D$192)+$E$192)*(($J126-$C$191)/10000),IF($J126&lt;=$C$193,(((($J126-$C$192)/10000)*$D$193)+$E$193)*(($J126-$C$192)/10000)+$F$193,IF($J126&lt;=$C$194,$J126*0.42-$E$194,$J126*0.45-$E$195))),0),0),0)</f>
        <v>0</v>
      </c>
      <c r="L126" s="23" t="n">
        <f aca="false">IF($C$34=2,MAX(ROUNDDOWN(IF(($J126/2)&lt;=$C$192,((((($J126/2)-$C$191)/10000)*$D$192)+$E$192)*((($J126/2)-$C$191)/10000),IF(($J126/2)&lt;=$C$193,((((($J126/2)-$C$192)/10000)*$D$193)+$E$193)*((($J126/2)-$C$192)/10000)+$F$193,IF(($J126/2)&lt;=$C$194,($J126/2)*0.42-$E$194,($J126/2)*0.45-$E$195))),0),0),0)*$C$34</f>
        <v>0</v>
      </c>
      <c r="M126" s="13" t="n">
        <f aca="false">K126+L126</f>
        <v>0</v>
      </c>
      <c r="N126" s="13" t="n">
        <f aca="false">IF($B$34=2,IF(M126&gt;1944,M126*0.055,0),IF(M126&gt;972,M126*0.055,0))</f>
        <v>0</v>
      </c>
      <c r="O126" s="13" t="n">
        <f aca="false">M126*$C$33</f>
        <v>0</v>
      </c>
      <c r="P126" s="13" t="n">
        <f aca="false">P125*(1+$C$37)</f>
        <v>119572.422358618</v>
      </c>
      <c r="Q126" s="13" t="n">
        <f aca="false">B126+C126+D126+E126+F126+G126-H126-I126-M126-N126-O126-P126</f>
        <v>-1071421.46105882</v>
      </c>
      <c r="R126" s="13"/>
      <c r="S126" s="13"/>
      <c r="T126" s="13"/>
      <c r="U126" s="13"/>
      <c r="V126" s="13"/>
      <c r="W126" s="13"/>
      <c r="X126" s="13"/>
    </row>
    <row r="127" customFormat="false" ht="12.8" hidden="false" customHeight="false" outlineLevel="0" collapsed="false">
      <c r="A127" s="17" t="n">
        <v>38</v>
      </c>
      <c r="B127" s="13" t="n">
        <f aca="false">Q126</f>
        <v>-1071421.46105882</v>
      </c>
      <c r="C127" s="13" t="n">
        <f aca="false">IF((B127-(P127/2))*$C$3&gt;0,(B127-(P127/2))*$C$3,0)</f>
        <v>0</v>
      </c>
      <c r="D127" s="13" t="n">
        <f aca="false">IF(D126&gt;0,D126*(1+$C$7),IF(A127=$C$6,$C$5,0))</f>
        <v>2672.31924678841</v>
      </c>
      <c r="E127" s="13" t="n">
        <f aca="false">IF(E126&gt;0,E126*(1+$C$12),IF(A127=$C$11,$C$10,0))</f>
        <v>1139.05414222535</v>
      </c>
      <c r="F127" s="13" t="n">
        <f aca="false">IF(F126&gt;0,F126*(1+$C$17),IF(A127=$C$16,$C$15,0))</f>
        <v>777</v>
      </c>
      <c r="G127" s="13" t="n">
        <f aca="false">IF(G126&gt;0,G126*(1+$C$22),IF(A127=$C$21,$C$20,0))</f>
        <v>2222</v>
      </c>
      <c r="H127" s="13" t="n">
        <f aca="false">H126*(1+$C$26)</f>
        <v>27025.7724536719</v>
      </c>
      <c r="I127" s="13" t="n">
        <f aca="false">MIN(((C127+D127+E127+F127+G127)*$C$28*POWER((1+$C$29),A126)),($C$30*$C$28)*12*$C$34*POWER((1+$C$31),A126))</f>
        <v>0</v>
      </c>
      <c r="J127" s="18" t="n">
        <f aca="false">MAX((MAX((C127-(801*$C$34)),0))+(D127*$C$8)+(E127*$C$13)+(F127*$C$18)+(G127*$C$23)-H127-I127-O126,0)</f>
        <v>0</v>
      </c>
      <c r="K127" s="23" t="n">
        <f aca="false">IF($C$34=1,MAX(ROUNDDOWN(IF($J127&lt;=$C$192,(((($J127-$C$191)/10000)*$D$192)+$E$192)*(($J127-$C$191)/10000),IF($J127&lt;=$C$193,(((($J127-$C$192)/10000)*$D$193)+$E$193)*(($J127-$C$192)/10000)+$F$193,IF($J127&lt;=$C$194,$J127*0.42-$E$194,$J127*0.45-$E$195))),0),0),0)</f>
        <v>0</v>
      </c>
      <c r="L127" s="23" t="n">
        <f aca="false">IF($C$34=2,MAX(ROUNDDOWN(IF(($J127/2)&lt;=$C$192,((((($J127/2)-$C$191)/10000)*$D$192)+$E$192)*((($J127/2)-$C$191)/10000),IF(($J127/2)&lt;=$C$193,((((($J127/2)-$C$192)/10000)*$D$193)+$E$193)*((($J127/2)-$C$192)/10000)+$F$193,IF(($J127/2)&lt;=$C$194,($J127/2)*0.42-$E$194,($J127/2)*0.45-$E$195))),0),0),0)*$C$34</f>
        <v>0</v>
      </c>
      <c r="M127" s="13" t="n">
        <f aca="false">K127+L127</f>
        <v>0</v>
      </c>
      <c r="N127" s="13" t="n">
        <f aca="false">IF($B$34=2,IF(M127&gt;1944,M127*0.055,0),IF(M127&gt;972,M127*0.055,0))</f>
        <v>0</v>
      </c>
      <c r="O127" s="13" t="n">
        <f aca="false">M127*$C$33</f>
        <v>0</v>
      </c>
      <c r="P127" s="13" t="n">
        <f aca="false">P126*(1+$C$37)</f>
        <v>123757.457141169</v>
      </c>
      <c r="Q127" s="13" t="n">
        <f aca="false">B127+C127+D127+E127+F127+G127-H127-I127-M127-N127-O127-P127</f>
        <v>-1215394.31726465</v>
      </c>
      <c r="R127" s="13"/>
      <c r="S127" s="13"/>
      <c r="T127" s="13"/>
      <c r="U127" s="13"/>
      <c r="V127" s="13"/>
      <c r="W127" s="13"/>
      <c r="X127" s="13"/>
    </row>
    <row r="128" customFormat="false" ht="12.8" hidden="false" customHeight="false" outlineLevel="0" collapsed="false">
      <c r="A128" s="17" t="n">
        <v>39</v>
      </c>
      <c r="B128" s="13" t="n">
        <f aca="false">Q127</f>
        <v>-1215394.31726465</v>
      </c>
      <c r="C128" s="13" t="n">
        <f aca="false">IF((B128-(P128/2))*$C$3&gt;0,(B128-(P128/2))*$C$3,0)</f>
        <v>0</v>
      </c>
      <c r="D128" s="13" t="n">
        <f aca="false">IF(D127&gt;0,D127*(1+$C$7),IF(A128=$C$6,$C$5,0))</f>
        <v>2685.68084302236</v>
      </c>
      <c r="E128" s="13" t="n">
        <f aca="false">IF(E127&gt;0,E127*(1+$C$12),IF(A128=$C$11,$C$10,0))</f>
        <v>1144.74941293647</v>
      </c>
      <c r="F128" s="13" t="n">
        <f aca="false">IF(F127&gt;0,F127*(1+$C$17),IF(A128=$C$16,$C$15,0))</f>
        <v>777</v>
      </c>
      <c r="G128" s="13" t="n">
        <f aca="false">IF(G127&gt;0,G127*(1+$C$22),IF(A128=$C$21,$C$20,0))</f>
        <v>2222</v>
      </c>
      <c r="H128" s="13" t="n">
        <f aca="false">H127*(1+$C$26)</f>
        <v>28377.0610763555</v>
      </c>
      <c r="I128" s="13" t="n">
        <f aca="false">MIN(((C128+D128+E128+F128+G128)*$C$28*POWER((1+$C$29),A127)),($C$30*$C$28)*12*$C$34*POWER((1+$C$31),A127))</f>
        <v>0</v>
      </c>
      <c r="J128" s="18" t="n">
        <f aca="false">MAX((MAX((C128-(801*$C$34)),0))+(D128*$C$8)+(E128*$C$13)+(F128*$C$18)+(G128*$C$23)-H128-I128-O127,0)</f>
        <v>0</v>
      </c>
      <c r="K128" s="23" t="n">
        <f aca="false">IF($C$34=1,MAX(ROUNDDOWN(IF($J128&lt;=$C$192,(((($J128-$C$191)/10000)*$D$192)+$E$192)*(($J128-$C$191)/10000),IF($J128&lt;=$C$193,(((($J128-$C$192)/10000)*$D$193)+$E$193)*(($J128-$C$192)/10000)+$F$193,IF($J128&lt;=$C$194,$J128*0.42-$E$194,$J128*0.45-$E$195))),0),0),0)</f>
        <v>0</v>
      </c>
      <c r="L128" s="23" t="n">
        <f aca="false">IF($C$34=2,MAX(ROUNDDOWN(IF(($J128/2)&lt;=$C$192,((((($J128/2)-$C$191)/10000)*$D$192)+$E$192)*((($J128/2)-$C$191)/10000),IF(($J128/2)&lt;=$C$193,((((($J128/2)-$C$192)/10000)*$D$193)+$E$193)*((($J128/2)-$C$192)/10000)+$F$193,IF(($J128/2)&lt;=$C$194,($J128/2)*0.42-$E$194,($J128/2)*0.45-$E$195))),0),0),0)*$C$34</f>
        <v>0</v>
      </c>
      <c r="M128" s="13" t="n">
        <f aca="false">K128+L128</f>
        <v>0</v>
      </c>
      <c r="N128" s="13" t="n">
        <f aca="false">IF($B$34=2,IF(M128&gt;1944,M128*0.055,0),IF(M128&gt;972,M128*0.055,0))</f>
        <v>0</v>
      </c>
      <c r="O128" s="13" t="n">
        <f aca="false">M128*$C$33</f>
        <v>0</v>
      </c>
      <c r="P128" s="13" t="n">
        <f aca="false">P127*(1+$C$37)</f>
        <v>128088.96814111</v>
      </c>
      <c r="Q128" s="13" t="n">
        <f aca="false">B128+C128+D128+E128+F128+G128-H128-I128-M128-N128-O128-P128</f>
        <v>-1365030.91622615</v>
      </c>
      <c r="R128" s="13"/>
      <c r="S128" s="13"/>
      <c r="T128" s="13"/>
      <c r="U128" s="13"/>
      <c r="V128" s="13"/>
      <c r="W128" s="13"/>
      <c r="X128" s="13"/>
    </row>
    <row r="129" customFormat="false" ht="12.8" hidden="false" customHeight="false" outlineLevel="0" collapsed="false">
      <c r="A129" s="17" t="n">
        <v>40</v>
      </c>
      <c r="B129" s="13" t="n">
        <f aca="false">Q128</f>
        <v>-1365030.91622615</v>
      </c>
      <c r="C129" s="13" t="n">
        <f aca="false">IF((B129-(P129/2))*$C$3&gt;0,(B129-(P129/2))*$C$3,0)</f>
        <v>0</v>
      </c>
      <c r="D129" s="13" t="n">
        <f aca="false">IF(D128&gt;0,D128*(1+$C$7),IF(A129=$C$6,$C$5,0))</f>
        <v>2699.10924723747</v>
      </c>
      <c r="E129" s="13" t="n">
        <f aca="false">IF(E128&gt;0,E128*(1+$C$12),IF(A129=$C$11,$C$10,0))</f>
        <v>1150.47316000115</v>
      </c>
      <c r="F129" s="13" t="n">
        <f aca="false">IF(F128&gt;0,F128*(1+$C$17),IF(A129=$C$16,$C$15,0))</f>
        <v>777</v>
      </c>
      <c r="G129" s="13" t="n">
        <f aca="false">IF(G128&gt;0,G128*(1+$C$22),IF(A129=$C$21,$C$20,0))</f>
        <v>2222</v>
      </c>
      <c r="H129" s="13" t="n">
        <f aca="false">H128*(1+$C$26)</f>
        <v>29795.9141301733</v>
      </c>
      <c r="I129" s="13" t="n">
        <f aca="false">MIN(((C129+D129+E129+F129+G129)*$C$28*POWER((1+$C$29),A128)),($C$30*$C$28)*12*$C$34*POWER((1+$C$31),A128))</f>
        <v>0</v>
      </c>
      <c r="J129" s="18" t="n">
        <f aca="false">MAX((MAX((C129-(801*$C$34)),0))+(D129*$C$8)+(E129*$C$13)+(F129*$C$18)+(G129*$C$23)-H129-I129-O128,0)</f>
        <v>0</v>
      </c>
      <c r="K129" s="23" t="n">
        <f aca="false">IF($C$34=1,MAX(ROUNDDOWN(IF($J129&lt;=$C$192,(((($J129-$C$191)/10000)*$D$192)+$E$192)*(($J129-$C$191)/10000),IF($J129&lt;=$C$193,(((($J129-$C$192)/10000)*$D$193)+$E$193)*(($J129-$C$192)/10000)+$F$193,IF($J129&lt;=$C$194,$J129*0.42-$E$194,$J129*0.45-$E$195))),0),0),0)</f>
        <v>0</v>
      </c>
      <c r="L129" s="23" t="n">
        <f aca="false">IF($C$34=2,MAX(ROUNDDOWN(IF(($J129/2)&lt;=$C$192,((((($J129/2)-$C$191)/10000)*$D$192)+$E$192)*((($J129/2)-$C$191)/10000),IF(($J129/2)&lt;=$C$193,((((($J129/2)-$C$192)/10000)*$D$193)+$E$193)*((($J129/2)-$C$192)/10000)+$F$193,IF(($J129/2)&lt;=$C$194,($J129/2)*0.42-$E$194,($J129/2)*0.45-$E$195))),0),0),0)*$C$34</f>
        <v>0</v>
      </c>
      <c r="M129" s="13" t="n">
        <f aca="false">K129+L129</f>
        <v>0</v>
      </c>
      <c r="N129" s="13" t="n">
        <f aca="false">IF($B$34=2,IF(M129&gt;1944,M129*0.055,0),IF(M129&gt;972,M129*0.055,0))</f>
        <v>0</v>
      </c>
      <c r="O129" s="13" t="n">
        <f aca="false">M129*$C$33</f>
        <v>0</v>
      </c>
      <c r="P129" s="13" t="n">
        <f aca="false">P128*(1+$C$37)</f>
        <v>132572.082026049</v>
      </c>
      <c r="Q129" s="13" t="n">
        <f aca="false">B129+C129+D129+E129+F129+G129-H129-I129-M129-N129-O129-P129</f>
        <v>-1520550.32997514</v>
      </c>
      <c r="R129" s="13"/>
      <c r="S129" s="13"/>
      <c r="T129" s="13"/>
      <c r="U129" s="13"/>
      <c r="V129" s="13"/>
      <c r="W129" s="13"/>
      <c r="X129" s="13"/>
    </row>
    <row r="130" customFormat="false" ht="12.8" hidden="false" customHeight="false" outlineLevel="0" collapsed="false">
      <c r="A130" s="17" t="n">
        <v>41</v>
      </c>
      <c r="B130" s="13" t="n">
        <f aca="false">Q129</f>
        <v>-1520550.32997514</v>
      </c>
      <c r="C130" s="13" t="n">
        <f aca="false">IF((B130-(P130/2))*$C$3&gt;0,(B130-(P130/2))*$C$3,0)</f>
        <v>0</v>
      </c>
      <c r="D130" s="13" t="n">
        <f aca="false">IF(D129&gt;0,D129*(1+$C$7),IF(A130=$C$6,$C$5,0))</f>
        <v>2712.60479347366</v>
      </c>
      <c r="E130" s="13" t="n">
        <f aca="false">IF(E129&gt;0,E129*(1+$C$12),IF(A130=$C$11,$C$10,0))</f>
        <v>1156.22552580116</v>
      </c>
      <c r="F130" s="13" t="n">
        <f aca="false">IF(F129&gt;0,F129*(1+$C$17),IF(A130=$C$16,$C$15,0))</f>
        <v>777</v>
      </c>
      <c r="G130" s="13" t="n">
        <f aca="false">IF(G129&gt;0,G129*(1+$C$22),IF(A130=$C$21,$C$20,0))</f>
        <v>2222</v>
      </c>
      <c r="H130" s="13" t="n">
        <f aca="false">H129*(1+$C$26)</f>
        <v>31285.709836682</v>
      </c>
      <c r="I130" s="13" t="n">
        <f aca="false">MIN(((C130+D130+E130+F130+G130)*$C$28*POWER((1+$C$29),A129)),($C$30*$C$28)*12*$C$34*POWER((1+$C$31),A129))</f>
        <v>0</v>
      </c>
      <c r="J130" s="18" t="n">
        <f aca="false">MAX((MAX((C130-(801*$C$34)),0))+(D130*$C$8)+(E130*$C$13)+(F130*$C$18)+(G130*$C$23)-H130-I130-O129,0)</f>
        <v>0</v>
      </c>
      <c r="K130" s="23" t="n">
        <f aca="false">IF($C$34=1,MAX(ROUNDDOWN(IF($J130&lt;=$C$192,(((($J130-$C$191)/10000)*$D$192)+$E$192)*(($J130-$C$191)/10000),IF($J130&lt;=$C$193,(((($J130-$C$192)/10000)*$D$193)+$E$193)*(($J130-$C$192)/10000)+$F$193,IF($J130&lt;=$C$194,$J130*0.42-$E$194,$J130*0.45-$E$195))),0),0),0)</f>
        <v>0</v>
      </c>
      <c r="L130" s="23" t="n">
        <f aca="false">IF($C$34=2,MAX(ROUNDDOWN(IF(($J130/2)&lt;=$C$192,((((($J130/2)-$C$191)/10000)*$D$192)+$E$192)*((($J130/2)-$C$191)/10000),IF(($J130/2)&lt;=$C$193,((((($J130/2)-$C$192)/10000)*$D$193)+$E$193)*((($J130/2)-$C$192)/10000)+$F$193,IF(($J130/2)&lt;=$C$194,($J130/2)*0.42-$E$194,($J130/2)*0.45-$E$195))),0),0),0)*$C$34</f>
        <v>0</v>
      </c>
      <c r="M130" s="13" t="n">
        <f aca="false">K130+L130</f>
        <v>0</v>
      </c>
      <c r="N130" s="13" t="n">
        <f aca="false">IF($B$34=2,IF(M130&gt;1944,M130*0.055,0),IF(M130&gt;972,M130*0.055,0))</f>
        <v>0</v>
      </c>
      <c r="O130" s="13" t="n">
        <f aca="false">M130*$C$33</f>
        <v>0</v>
      </c>
      <c r="P130" s="13" t="n">
        <f aca="false">P129*(1+$C$37)</f>
        <v>137212.104896961</v>
      </c>
      <c r="Q130" s="13" t="n">
        <f aca="false">B130+C130+D130+E130+F130+G130-H130-I130-M130-N130-O130-P130</f>
        <v>-1682180.31438951</v>
      </c>
      <c r="R130" s="13"/>
      <c r="S130" s="13"/>
      <c r="T130" s="13"/>
      <c r="U130" s="13"/>
      <c r="V130" s="13"/>
      <c r="W130" s="13"/>
      <c r="X130" s="13"/>
    </row>
    <row r="131" customFormat="false" ht="12.8" hidden="false" customHeight="false" outlineLevel="0" collapsed="false">
      <c r="A131" s="17" t="n">
        <v>42</v>
      </c>
      <c r="B131" s="13" t="n">
        <f aca="false">Q130</f>
        <v>-1682180.31438951</v>
      </c>
      <c r="C131" s="13" t="n">
        <f aca="false">IF((B131-(P131/2))*$C$3&gt;0,(B131-(P131/2))*$C$3,0)</f>
        <v>0</v>
      </c>
      <c r="D131" s="13" t="n">
        <f aca="false">IF(D130&gt;0,D130*(1+$C$7),IF(A131=$C$6,$C$5,0))</f>
        <v>2726.16781744102</v>
      </c>
      <c r="E131" s="13" t="n">
        <f aca="false">IF(E130&gt;0,E130*(1+$C$12),IF(A131=$C$11,$C$10,0))</f>
        <v>1162.00665343017</v>
      </c>
      <c r="F131" s="13" t="n">
        <f aca="false">IF(F130&gt;0,F130*(1+$C$17),IF(A131=$C$16,$C$15,0))</f>
        <v>777</v>
      </c>
      <c r="G131" s="13" t="n">
        <f aca="false">IF(G130&gt;0,G130*(1+$C$22),IF(A131=$C$21,$C$20,0))</f>
        <v>2222</v>
      </c>
      <c r="H131" s="13" t="n">
        <f aca="false">H130*(1+$C$26)</f>
        <v>32849.9953285161</v>
      </c>
      <c r="I131" s="13" t="n">
        <f aca="false">MIN(((C131+D131+E131+F131+G131)*$C$28*POWER((1+$C$29),A130)),($C$30*$C$28)*12*$C$34*POWER((1+$C$31),A130))</f>
        <v>0</v>
      </c>
      <c r="J131" s="18" t="n">
        <f aca="false">MAX((MAX((C131-(801*$C$34)),0))+(D131*$C$8)+(E131*$C$13)+(F131*$C$18)+(G131*$C$23)-H131-I131-O130,0)</f>
        <v>0</v>
      </c>
      <c r="K131" s="23" t="n">
        <f aca="false">IF($C$34=1,MAX(ROUNDDOWN(IF($J131&lt;=$C$192,(((($J131-$C$191)/10000)*$D$192)+$E$192)*(($J131-$C$191)/10000),IF($J131&lt;=$C$193,(((($J131-$C$192)/10000)*$D$193)+$E$193)*(($J131-$C$192)/10000)+$F$193,IF($J131&lt;=$C$194,$J131*0.42-$E$194,$J131*0.45-$E$195))),0),0),0)</f>
        <v>0</v>
      </c>
      <c r="L131" s="23" t="n">
        <f aca="false">IF($C$34=2,MAX(ROUNDDOWN(IF(($J131/2)&lt;=$C$192,((((($J131/2)-$C$191)/10000)*$D$192)+$E$192)*((($J131/2)-$C$191)/10000),IF(($J131/2)&lt;=$C$193,((((($J131/2)-$C$192)/10000)*$D$193)+$E$193)*((($J131/2)-$C$192)/10000)+$F$193,IF(($J131/2)&lt;=$C$194,($J131/2)*0.42-$E$194,($J131/2)*0.45-$E$195))),0),0),0)*$C$34</f>
        <v>0</v>
      </c>
      <c r="M131" s="13" t="n">
        <f aca="false">K131+L131</f>
        <v>0</v>
      </c>
      <c r="N131" s="13" t="n">
        <f aca="false">IF($B$34=2,IF(M131&gt;1944,M131*0.055,0),IF(M131&gt;972,M131*0.055,0))</f>
        <v>0</v>
      </c>
      <c r="O131" s="13" t="n">
        <f aca="false">M131*$C$33</f>
        <v>0</v>
      </c>
      <c r="P131" s="13" t="n">
        <f aca="false">P130*(1+$C$37)</f>
        <v>142014.528568354</v>
      </c>
      <c r="Q131" s="13" t="n">
        <f aca="false">B131+C131+D131+E131+F131+G131-H131-I131-M131-N131-O131-P131</f>
        <v>-1850157.6638155</v>
      </c>
      <c r="R131" s="13"/>
      <c r="S131" s="13"/>
      <c r="T131" s="13"/>
      <c r="U131" s="13"/>
      <c r="V131" s="13"/>
      <c r="W131" s="13"/>
      <c r="X131" s="13"/>
    </row>
    <row r="132" customFormat="false" ht="12.8" hidden="false" customHeight="false" outlineLevel="0" collapsed="false">
      <c r="A132" s="17" t="n">
        <v>43</v>
      </c>
      <c r="B132" s="13" t="n">
        <f aca="false">Q131</f>
        <v>-1850157.6638155</v>
      </c>
      <c r="C132" s="13" t="n">
        <f aca="false">IF((B132-(P132/2))*$C$3&gt;0,(B132-(P132/2))*$C$3,0)</f>
        <v>0</v>
      </c>
      <c r="D132" s="13" t="n">
        <f aca="false">IF(D131&gt;0,D131*(1+$C$7),IF(A132=$C$6,$C$5,0))</f>
        <v>2739.79865652823</v>
      </c>
      <c r="E132" s="13" t="n">
        <f aca="false">IF(E131&gt;0,E131*(1+$C$12),IF(A132=$C$11,$C$10,0))</f>
        <v>1167.81668669732</v>
      </c>
      <c r="F132" s="13" t="n">
        <f aca="false">IF(F131&gt;0,F131*(1+$C$17),IF(A132=$C$16,$C$15,0))</f>
        <v>777</v>
      </c>
      <c r="G132" s="13" t="n">
        <f aca="false">IF(G131&gt;0,G131*(1+$C$22),IF(A132=$C$21,$C$20,0))</f>
        <v>2222</v>
      </c>
      <c r="H132" s="13" t="n">
        <f aca="false">H131*(1+$C$26)</f>
        <v>34492.4950949419</v>
      </c>
      <c r="I132" s="13" t="n">
        <f aca="false">MIN(((C132+D132+E132+F132+G132)*$C$28*POWER((1+$C$29),A131)),($C$30*$C$28)*12*$C$34*POWER((1+$C$31),A131))</f>
        <v>0</v>
      </c>
      <c r="J132" s="18" t="n">
        <f aca="false">MAX((MAX((C132-(801*$C$34)),0))+(D132*$C$8)+(E132*$C$13)+(F132*$C$18)+(G132*$C$23)-H132-I132-O131,0)</f>
        <v>0</v>
      </c>
      <c r="K132" s="23" t="n">
        <f aca="false">IF($C$34=1,MAX(ROUNDDOWN(IF($J132&lt;=$C$192,(((($J132-$C$191)/10000)*$D$192)+$E$192)*(($J132-$C$191)/10000),IF($J132&lt;=$C$193,(((($J132-$C$192)/10000)*$D$193)+$E$193)*(($J132-$C$192)/10000)+$F$193,IF($J132&lt;=$C$194,$J132*0.42-$E$194,$J132*0.45-$E$195))),0),0),0)</f>
        <v>0</v>
      </c>
      <c r="L132" s="23" t="n">
        <f aca="false">IF($C$34=2,MAX(ROUNDDOWN(IF(($J132/2)&lt;=$C$192,((((($J132/2)-$C$191)/10000)*$D$192)+$E$192)*((($J132/2)-$C$191)/10000),IF(($J132/2)&lt;=$C$193,((((($J132/2)-$C$192)/10000)*$D$193)+$E$193)*((($J132/2)-$C$192)/10000)+$F$193,IF(($J132/2)&lt;=$C$194,($J132/2)*0.42-$E$194,($J132/2)*0.45-$E$195))),0),0),0)*$C$34</f>
        <v>0</v>
      </c>
      <c r="M132" s="13" t="n">
        <f aca="false">K132+L132</f>
        <v>0</v>
      </c>
      <c r="N132" s="13" t="n">
        <f aca="false">IF($B$34=2,IF(M132&gt;1944,M132*0.055,0),IF(M132&gt;972,M132*0.055,0))</f>
        <v>0</v>
      </c>
      <c r="O132" s="13" t="n">
        <f aca="false">M132*$C$33</f>
        <v>0</v>
      </c>
      <c r="P132" s="13" t="n">
        <f aca="false">P131*(1+$C$37)</f>
        <v>146985.037068247</v>
      </c>
      <c r="Q132" s="13" t="n">
        <f aca="false">B132+C132+D132+E132+F132+G132-H132-I132-M132-N132-O132-P132</f>
        <v>-2024728.58063547</v>
      </c>
      <c r="R132" s="13"/>
      <c r="S132" s="13"/>
      <c r="T132" s="13"/>
      <c r="U132" s="13"/>
      <c r="V132" s="13"/>
      <c r="W132" s="13"/>
      <c r="X132" s="13"/>
    </row>
    <row r="133" customFormat="false" ht="12.8" hidden="false" customHeight="false" outlineLevel="0" collapsed="false">
      <c r="A133" s="17" t="n">
        <v>44</v>
      </c>
      <c r="B133" s="13" t="n">
        <f aca="false">Q132</f>
        <v>-2024728.58063547</v>
      </c>
      <c r="C133" s="13" t="n">
        <f aca="false">IF((B133-(P133/2))*$C$3&gt;0,(B133-(P133/2))*$C$3,0)</f>
        <v>0</v>
      </c>
      <c r="D133" s="13" t="n">
        <f aca="false">IF(D132&gt;0,D132*(1+$C$7),IF(A133=$C$6,$C$5,0))</f>
        <v>2753.49764981087</v>
      </c>
      <c r="E133" s="13" t="n">
        <f aca="false">IF(E132&gt;0,E132*(1+$C$12),IF(A133=$C$11,$C$10,0))</f>
        <v>1173.6557701308</v>
      </c>
      <c r="F133" s="13" t="n">
        <f aca="false">IF(F132&gt;0,F132*(1+$C$17),IF(A133=$C$16,$C$15,0))</f>
        <v>777</v>
      </c>
      <c r="G133" s="13" t="n">
        <f aca="false">IF(G132&gt;0,G132*(1+$C$22),IF(A133=$C$21,$C$20,0))</f>
        <v>2222</v>
      </c>
      <c r="H133" s="13" t="n">
        <f aca="false">H132*(1+$C$26)</f>
        <v>36217.119849689</v>
      </c>
      <c r="I133" s="13" t="n">
        <f aca="false">MIN(((C133+D133+E133+F133+G133)*$C$28*POWER((1+$C$29),A132)),($C$30*$C$28)*12*$C$34*POWER((1+$C$31),A132))</f>
        <v>0</v>
      </c>
      <c r="J133" s="18" t="n">
        <f aca="false">MAX((MAX((C133-(801*$C$34)),0))+(D133*$C$8)+(E133*$C$13)+(F133*$C$18)+(G133*$C$23)-H133-I133-O132,0)</f>
        <v>0</v>
      </c>
      <c r="K133" s="23" t="n">
        <f aca="false">IF($C$34=1,MAX(ROUNDDOWN(IF($J133&lt;=$C$192,(((($J133-$C$191)/10000)*$D$192)+$E$192)*(($J133-$C$191)/10000),IF($J133&lt;=$C$193,(((($J133-$C$192)/10000)*$D$193)+$E$193)*(($J133-$C$192)/10000)+$F$193,IF($J133&lt;=$C$194,$J133*0.42-$E$194,$J133*0.45-$E$195))),0),0),0)</f>
        <v>0</v>
      </c>
      <c r="L133" s="23" t="n">
        <f aca="false">IF($C$34=2,MAX(ROUNDDOWN(IF(($J133/2)&lt;=$C$192,((((($J133/2)-$C$191)/10000)*$D$192)+$E$192)*((($J133/2)-$C$191)/10000),IF(($J133/2)&lt;=$C$193,((((($J133/2)-$C$192)/10000)*$D$193)+$E$193)*((($J133/2)-$C$192)/10000)+$F$193,IF(($J133/2)&lt;=$C$194,($J133/2)*0.42-$E$194,($J133/2)*0.45-$E$195))),0),0),0)*$C$34</f>
        <v>0</v>
      </c>
      <c r="M133" s="13" t="n">
        <f aca="false">K133+L133</f>
        <v>0</v>
      </c>
      <c r="N133" s="13" t="n">
        <f aca="false">IF($B$34=2,IF(M133&gt;1944,M133*0.055,0),IF(M133&gt;972,M133*0.055,0))</f>
        <v>0</v>
      </c>
      <c r="O133" s="13" t="n">
        <f aca="false">M133*$C$33</f>
        <v>0</v>
      </c>
      <c r="P133" s="13" t="n">
        <f aca="false">P132*(1+$C$37)</f>
        <v>152129.513365636</v>
      </c>
      <c r="Q133" s="13" t="n">
        <f aca="false">B133+C133+D133+E133+F133+G133-H133-I133-M133-N133-O133-P133</f>
        <v>-2206149.06043085</v>
      </c>
      <c r="R133" s="13"/>
      <c r="S133" s="13"/>
      <c r="T133" s="13"/>
      <c r="U133" s="13"/>
      <c r="V133" s="13"/>
      <c r="W133" s="13"/>
      <c r="X133" s="13"/>
    </row>
    <row r="134" customFormat="false" ht="12.8" hidden="false" customHeight="false" outlineLevel="0" collapsed="false">
      <c r="A134" s="17" t="n">
        <v>45</v>
      </c>
      <c r="B134" s="13" t="n">
        <f aca="false">Q133</f>
        <v>-2206149.06043085</v>
      </c>
      <c r="C134" s="13" t="n">
        <f aca="false">IF((B134-(P134/2))*$C$3&gt;0,(B134-(P134/2))*$C$3,0)</f>
        <v>0</v>
      </c>
      <c r="D134" s="13" t="n">
        <f aca="false">IF(D133&gt;0,D133*(1+$C$7),IF(A134=$C$6,$C$5,0))</f>
        <v>2767.26513805992</v>
      </c>
      <c r="E134" s="13" t="n">
        <f aca="false">IF(E133&gt;0,E133*(1+$C$12),IF(A134=$C$11,$C$10,0))</f>
        <v>1179.52404898146</v>
      </c>
      <c r="F134" s="13" t="n">
        <f aca="false">IF(F133&gt;0,F133*(1+$C$17),IF(A134=$C$16,$C$15,0))</f>
        <v>777</v>
      </c>
      <c r="G134" s="13" t="n">
        <f aca="false">IF(G133&gt;0,G133*(1+$C$22),IF(A134=$C$21,$C$20,0))</f>
        <v>2222</v>
      </c>
      <c r="H134" s="13" t="n">
        <f aca="false">H133*(1+$C$26)</f>
        <v>38027.9758421734</v>
      </c>
      <c r="I134" s="13" t="n">
        <f aca="false">MIN(((C134+D134+E134+F134+G134)*$C$28*POWER((1+$C$29),A133)),($C$30*$C$28)*12*$C$34*POWER((1+$C$31),A133))</f>
        <v>0</v>
      </c>
      <c r="J134" s="18" t="n">
        <f aca="false">MAX((MAX((C134-(801*$C$34)),0))+(D134*$C$8)+(E134*$C$13)+(F134*$C$18)+(G134*$C$23)-H134-I134-O133,0)</f>
        <v>0</v>
      </c>
      <c r="K134" s="23" t="n">
        <f aca="false">IF($C$34=1,MAX(ROUNDDOWN(IF($J134&lt;=$C$192,(((($J134-$C$191)/10000)*$D$192)+$E$192)*(($J134-$C$191)/10000),IF($J134&lt;=$C$193,(((($J134-$C$192)/10000)*$D$193)+$E$193)*(($J134-$C$192)/10000)+$F$193,IF($J134&lt;=$C$194,$J134*0.42-$E$194,$J134*0.45-$E$195))),0),0),0)</f>
        <v>0</v>
      </c>
      <c r="L134" s="23" t="n">
        <f aca="false">IF($C$34=2,MAX(ROUNDDOWN(IF(($J134/2)&lt;=$C$192,((((($J134/2)-$C$191)/10000)*$D$192)+$E$192)*((($J134/2)-$C$191)/10000),IF(($J134/2)&lt;=$C$193,((((($J134/2)-$C$192)/10000)*$D$193)+$E$193)*((($J134/2)-$C$192)/10000)+$F$193,IF(($J134/2)&lt;=$C$194,($J134/2)*0.42-$E$194,($J134/2)*0.45-$E$195))),0),0),0)*$C$34</f>
        <v>0</v>
      </c>
      <c r="M134" s="13" t="n">
        <f aca="false">K134+L134</f>
        <v>0</v>
      </c>
      <c r="N134" s="13" t="n">
        <f aca="false">IF($B$34=2,IF(M134&gt;1944,M134*0.055,0),IF(M134&gt;972,M134*0.055,0))</f>
        <v>0</v>
      </c>
      <c r="O134" s="13" t="n">
        <f aca="false">M134*$C$33</f>
        <v>0</v>
      </c>
      <c r="P134" s="13" t="n">
        <f aca="false">P133*(1+$C$37)</f>
        <v>157454.046333433</v>
      </c>
      <c r="Q134" s="13" t="n">
        <f aca="false">B134+C134+D134+E134+F134+G134-H134-I134-M134-N134-O134-P134</f>
        <v>-2394685.29341942</v>
      </c>
      <c r="R134" s="13"/>
      <c r="S134" s="13"/>
      <c r="T134" s="13"/>
      <c r="U134" s="13"/>
      <c r="V134" s="13"/>
      <c r="W134" s="13"/>
      <c r="X134" s="13"/>
    </row>
    <row r="135" customFormat="false" ht="13.2" hidden="false" customHeight="false" outlineLevel="0" collapsed="false">
      <c r="A135" s="17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</row>
    <row r="136" customFormat="false" ht="13.2" hidden="false" customHeight="false" outlineLevel="0" collapsed="false">
      <c r="A136" s="17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</row>
    <row r="137" customFormat="false" ht="13.2" hidden="false" customHeight="false" outlineLevel="0" collapsed="false">
      <c r="A137" s="10" t="s">
        <v>18</v>
      </c>
      <c r="B137" s="20" t="s">
        <v>35</v>
      </c>
      <c r="C137" s="20"/>
      <c r="D137" s="21" t="s">
        <v>36</v>
      </c>
      <c r="E137" s="21"/>
      <c r="F137" s="10"/>
      <c r="G137" s="16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</row>
    <row r="138" customFormat="false" ht="13.2" hidden="false" customHeight="false" outlineLevel="0" collapsed="false">
      <c r="A138" s="17" t="n">
        <v>1</v>
      </c>
      <c r="B138" s="13" t="n">
        <f aca="false">Q42</f>
        <v>991443.72003825</v>
      </c>
      <c r="C138" s="13" t="n">
        <f aca="false">Q90</f>
        <v>997904.3624</v>
      </c>
      <c r="D138" s="13" t="n">
        <f aca="false">B138-B2</f>
        <v>-8555.27996175003</v>
      </c>
      <c r="E138" s="13" t="n">
        <f aca="false">C138-C2</f>
        <v>-2094.63760000002</v>
      </c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</row>
    <row r="139" customFormat="false" ht="13.2" hidden="false" customHeight="false" outlineLevel="0" collapsed="false">
      <c r="A139" s="17" t="n">
        <v>2</v>
      </c>
      <c r="B139" s="13" t="n">
        <f aca="false">Q43</f>
        <v>981773.020446578</v>
      </c>
      <c r="C139" s="13" t="n">
        <f aca="false">Q91</f>
        <v>994386.01517856</v>
      </c>
      <c r="D139" s="13" t="n">
        <f aca="false">B139-B138</f>
        <v>-9670.69959167182</v>
      </c>
      <c r="E139" s="13" t="n">
        <f aca="false">C139-C138</f>
        <v>-3518.34722143994</v>
      </c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</row>
    <row r="140" customFormat="false" ht="13.2" hidden="false" customHeight="false" outlineLevel="0" collapsed="false">
      <c r="A140" s="17" t="n">
        <v>3</v>
      </c>
      <c r="B140" s="13" t="n">
        <f aca="false">Q44</f>
        <v>970620.375475218</v>
      </c>
      <c r="C140" s="13" t="n">
        <f aca="false">Q92</f>
        <v>989353.725108568</v>
      </c>
      <c r="D140" s="13" t="n">
        <f aca="false">B140-B139</f>
        <v>-11152.6449713605</v>
      </c>
      <c r="E140" s="13" t="n">
        <f aca="false">C140-C139</f>
        <v>-5032.29006999196</v>
      </c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</row>
    <row r="141" customFormat="false" ht="13.2" hidden="false" customHeight="false" outlineLevel="0" collapsed="false">
      <c r="A141" s="17" t="n">
        <v>4</v>
      </c>
      <c r="B141" s="13" t="n">
        <f aca="false">Q45</f>
        <v>957921.759821286</v>
      </c>
      <c r="C141" s="13" t="n">
        <f aca="false">Q93</f>
        <v>982711.178522931</v>
      </c>
      <c r="D141" s="13" t="n">
        <f aca="false">B141-B140</f>
        <v>-12698.6156539316</v>
      </c>
      <c r="E141" s="13" t="n">
        <f aca="false">C141-C140</f>
        <v>-6642.5465856368</v>
      </c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</row>
    <row r="142" customFormat="false" ht="13.2" hidden="false" customHeight="false" outlineLevel="0" collapsed="false">
      <c r="A142" s="17" t="n">
        <v>5</v>
      </c>
      <c r="B142" s="13" t="n">
        <f aca="false">Q46</f>
        <v>943599.520246173</v>
      </c>
      <c r="C142" s="13" t="n">
        <f aca="false">Q94</f>
        <v>974880.485409244</v>
      </c>
      <c r="D142" s="13" t="n">
        <f aca="false">B142-B141</f>
        <v>-14322.2395751133</v>
      </c>
      <c r="E142" s="13" t="n">
        <f aca="false">C142-C141</f>
        <v>-7830.69311368745</v>
      </c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</row>
    <row r="143" customFormat="false" ht="13.2" hidden="false" customHeight="false" outlineLevel="0" collapsed="false">
      <c r="A143" s="17" t="n">
        <v>6</v>
      </c>
      <c r="B143" s="13" t="n">
        <f aca="false">Q47</f>
        <v>927574.371436082</v>
      </c>
      <c r="C143" s="13" t="n">
        <f aca="false">Q95</f>
        <v>965249.493236908</v>
      </c>
      <c r="D143" s="13" t="n">
        <f aca="false">B143-B142</f>
        <v>-16025.1488100906</v>
      </c>
      <c r="E143" s="13" t="n">
        <f aca="false">C143-C142</f>
        <v>-9630.99217233562</v>
      </c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</row>
    <row r="144" customFormat="false" ht="13.2" hidden="false" customHeight="false" outlineLevel="0" collapsed="false">
      <c r="A144" s="17" t="n">
        <v>7</v>
      </c>
      <c r="B144" s="13" t="n">
        <f aca="false">Q48</f>
        <v>909760.756725221</v>
      </c>
      <c r="C144" s="13" t="n">
        <f aca="false">Q96</f>
        <v>953705.618134273</v>
      </c>
      <c r="D144" s="13" t="n">
        <f aca="false">B144-B143</f>
        <v>-17813.6147108616</v>
      </c>
      <c r="E144" s="13" t="n">
        <f aca="false">C144-C143</f>
        <v>-11543.8751026349</v>
      </c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</row>
    <row r="145" customFormat="false" ht="13.2" hidden="false" customHeight="false" outlineLevel="0" collapsed="false">
      <c r="A145" s="17" t="n">
        <v>8</v>
      </c>
      <c r="B145" s="13" t="n">
        <f aca="false">Q49</f>
        <v>890071.164227319</v>
      </c>
      <c r="C145" s="13" t="n">
        <f aca="false">Q97</f>
        <v>940132.024645819</v>
      </c>
      <c r="D145" s="13" t="n">
        <f aca="false">B145-B144</f>
        <v>-19689.5924979019</v>
      </c>
      <c r="E145" s="13" t="n">
        <f aca="false">C145-C144</f>
        <v>-13573.5934884544</v>
      </c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</row>
    <row r="146" customFormat="false" ht="13.2" hidden="false" customHeight="false" outlineLevel="0" collapsed="false">
      <c r="A146" s="17" t="n">
        <v>9</v>
      </c>
      <c r="B146" s="13" t="n">
        <f aca="false">Q50</f>
        <v>868412.622077304</v>
      </c>
      <c r="C146" s="13" t="n">
        <f aca="false">Q98</f>
        <v>924404.177200026</v>
      </c>
      <c r="D146" s="13" t="n">
        <f aca="false">B146-B145</f>
        <v>-21658.5421500145</v>
      </c>
      <c r="E146" s="13" t="n">
        <f aca="false">C146-C145</f>
        <v>-15727.8474457926</v>
      </c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</row>
    <row r="147" customFormat="false" ht="13.2" hidden="false" customHeight="false" outlineLevel="0" collapsed="false">
      <c r="A147" s="17" t="n">
        <v>10</v>
      </c>
      <c r="B147" s="13" t="n">
        <f aca="false">Q51</f>
        <v>844687.620359468</v>
      </c>
      <c r="C147" s="13" t="n">
        <f aca="false">Q99</f>
        <v>907911.934639307</v>
      </c>
      <c r="D147" s="13" t="n">
        <f aca="false">B147-B146</f>
        <v>-23725.0017178366</v>
      </c>
      <c r="E147" s="13" t="n">
        <f aca="false">C147-C146</f>
        <v>-16492.2425607191</v>
      </c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</row>
    <row r="148" customFormat="false" ht="13.2" hidden="false" customHeight="false" outlineLevel="0" collapsed="false">
      <c r="A148" s="17" t="n">
        <v>11</v>
      </c>
      <c r="B148" s="13" t="n">
        <f aca="false">Q52</f>
        <v>821018.232120556</v>
      </c>
      <c r="C148" s="13" t="n">
        <f aca="false">Q100</f>
        <v>889048.531764815</v>
      </c>
      <c r="D148" s="13" t="n">
        <f aca="false">B148-B147</f>
        <v>-23669.3882389118</v>
      </c>
      <c r="E148" s="13" t="n">
        <f aca="false">C148-C147</f>
        <v>-18863.4028744922</v>
      </c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</row>
    <row r="149" customFormat="false" ht="13.2" hidden="false" customHeight="false" outlineLevel="0" collapsed="false">
      <c r="A149" s="17" t="n">
        <v>12</v>
      </c>
      <c r="B149" s="13" t="n">
        <f aca="false">Q53</f>
        <v>795203.844779153</v>
      </c>
      <c r="C149" s="13" t="n">
        <f aca="false">Q101</f>
        <v>867668.237513636</v>
      </c>
      <c r="D149" s="13" t="n">
        <f aca="false">B149-B148</f>
        <v>-25814.3873414026</v>
      </c>
      <c r="E149" s="13" t="n">
        <f aca="false">C149-C148</f>
        <v>-21380.2942511792</v>
      </c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</row>
    <row r="150" customFormat="false" ht="13.2" hidden="false" customHeight="false" outlineLevel="0" collapsed="false">
      <c r="A150" s="17" t="n">
        <v>13</v>
      </c>
      <c r="B150" s="13" t="n">
        <f aca="false">Q54</f>
        <v>767104.262827325</v>
      </c>
      <c r="C150" s="13" t="n">
        <f aca="false">Q102</f>
        <v>843619.083837731</v>
      </c>
      <c r="D150" s="13" t="n">
        <f aca="false">B150-B149</f>
        <v>-28099.5819518286</v>
      </c>
      <c r="E150" s="13" t="n">
        <f aca="false">C150-C149</f>
        <v>-24049.1536759052</v>
      </c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</row>
    <row r="151" customFormat="false" ht="13.2" hidden="false" customHeight="false" outlineLevel="0" collapsed="false">
      <c r="A151" s="17" t="n">
        <v>14</v>
      </c>
      <c r="B151" s="13" t="n">
        <f aca="false">Q55</f>
        <v>736605.932456074</v>
      </c>
      <c r="C151" s="13" t="n">
        <f aca="false">Q103</f>
        <v>816736.143243231</v>
      </c>
      <c r="D151" s="13" t="n">
        <f aca="false">B151-B150</f>
        <v>-30498.3303712507</v>
      </c>
      <c r="E151" s="13" t="n">
        <f aca="false">C151-C150</f>
        <v>-26882.9405944998</v>
      </c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</row>
    <row r="152" customFormat="false" ht="13.2" hidden="false" customHeight="false" outlineLevel="0" collapsed="false">
      <c r="A152" s="17" t="n">
        <v>15</v>
      </c>
      <c r="B152" s="13" t="n">
        <f aca="false">Q56</f>
        <v>703589.936333499</v>
      </c>
      <c r="C152" s="13" t="n">
        <f aca="false">Q104</f>
        <v>786846.108162263</v>
      </c>
      <c r="D152" s="13" t="n">
        <f aca="false">B152-B151</f>
        <v>-33015.9961225751</v>
      </c>
      <c r="E152" s="13" t="n">
        <f aca="false">C152-C151</f>
        <v>-29890.0350809678</v>
      </c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</row>
    <row r="153" customFormat="false" ht="13.2" hidden="false" customHeight="false" outlineLevel="0" collapsed="false">
      <c r="A153" s="17" t="n">
        <v>16</v>
      </c>
      <c r="B153" s="13" t="n">
        <f aca="false">Q57</f>
        <v>667930.645282182</v>
      </c>
      <c r="C153" s="13" t="n">
        <f aca="false">Q105</f>
        <v>753764.683762193</v>
      </c>
      <c r="D153" s="13" t="n">
        <f aca="false">B153-B152</f>
        <v>-35659.2910513169</v>
      </c>
      <c r="E153" s="13" t="n">
        <f aca="false">C153-C152</f>
        <v>-33081.4244000695</v>
      </c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</row>
    <row r="154" customFormat="false" ht="13.2" hidden="false" customHeight="false" outlineLevel="0" collapsed="false">
      <c r="A154" s="17" t="n">
        <v>17</v>
      </c>
      <c r="B154" s="13" t="n">
        <f aca="false">Q58</f>
        <v>629494.315063793</v>
      </c>
      <c r="C154" s="13" t="n">
        <f aca="false">Q106</f>
        <v>717292.804903947</v>
      </c>
      <c r="D154" s="13" t="n">
        <f aca="false">B154-B153</f>
        <v>-38436.3302183889</v>
      </c>
      <c r="E154" s="13" t="n">
        <f aca="false">C154-C153</f>
        <v>-36471.8788582461</v>
      </c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</row>
    <row r="155" customFormat="false" ht="13.2" hidden="false" customHeight="false" outlineLevel="0" collapsed="false">
      <c r="A155" s="17" t="n">
        <v>18</v>
      </c>
      <c r="B155" s="13" t="n">
        <f aca="false">Q59</f>
        <v>588141.061968623</v>
      </c>
      <c r="C155" s="13" t="n">
        <f aca="false">Q107</f>
        <v>677220.064827784</v>
      </c>
      <c r="D155" s="13" t="n">
        <f aca="false">B155-B154</f>
        <v>-41353.2530951698</v>
      </c>
      <c r="E155" s="13" t="n">
        <f aca="false">C155-C154</f>
        <v>-40072.7400761633</v>
      </c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</row>
    <row r="156" customFormat="false" ht="13.2" hidden="false" customHeight="false" outlineLevel="0" collapsed="false">
      <c r="A156" s="17" t="n">
        <v>19</v>
      </c>
      <c r="B156" s="13" t="n">
        <f aca="false">Q60</f>
        <v>543721.203592232</v>
      </c>
      <c r="C156" s="13" t="n">
        <f aca="false">Q108</f>
        <v>633320.905544129</v>
      </c>
      <c r="D156" s="13" t="n">
        <f aca="false">B156-B155</f>
        <v>-44419.8583763917</v>
      </c>
      <c r="E156" s="13" t="n">
        <f aca="false">C156-C155</f>
        <v>-43899.1592836547</v>
      </c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</row>
    <row r="157" customFormat="false" ht="13.2" hidden="false" customHeight="false" outlineLevel="0" collapsed="false">
      <c r="A157" s="17" t="n">
        <v>20</v>
      </c>
      <c r="B157" s="13" t="n">
        <f aca="false">Q61</f>
        <v>496077.171925926</v>
      </c>
      <c r="C157" s="13" t="n">
        <f aca="false">Q109</f>
        <v>585351.688316381</v>
      </c>
      <c r="D157" s="13" t="n">
        <f aca="false">B157-B156</f>
        <v>-47644.0316663052</v>
      </c>
      <c r="E157" s="13" t="n">
        <f aca="false">C157-C156</f>
        <v>-47969.2172277486</v>
      </c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</row>
    <row r="158" customFormat="false" ht="13.2" hidden="false" customHeight="false" outlineLevel="0" collapsed="false">
      <c r="A158" s="17" t="n">
        <v>21</v>
      </c>
      <c r="B158" s="13" t="n">
        <f aca="false">Q62</f>
        <v>445080.224755685</v>
      </c>
      <c r="C158" s="13" t="n">
        <f aca="false">Q110</f>
        <v>533051.848068883</v>
      </c>
      <c r="D158" s="13" t="n">
        <f aca="false">B158-B157</f>
        <v>-50996.9471702412</v>
      </c>
      <c r="E158" s="13" t="n">
        <f aca="false">C158-C157</f>
        <v>-52299.8402474982</v>
      </c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</row>
    <row r="159" customFormat="false" ht="13.2" hidden="false" customHeight="false" outlineLevel="0" collapsed="false">
      <c r="A159" s="17" t="n">
        <v>22</v>
      </c>
      <c r="B159" s="13" t="n">
        <f aca="false">Q63</f>
        <v>393588.382547713</v>
      </c>
      <c r="C159" s="13" t="n">
        <f aca="false">Q111</f>
        <v>476170.777792889</v>
      </c>
      <c r="D159" s="13" t="n">
        <f aca="false">B159-B158</f>
        <v>-51491.8422079721</v>
      </c>
      <c r="E159" s="13" t="n">
        <f aca="false">C159-C158</f>
        <v>-56881.0702759935</v>
      </c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</row>
    <row r="160" customFormat="false" ht="13.2" hidden="false" customHeight="false" outlineLevel="0" collapsed="false">
      <c r="A160" s="17" t="n">
        <v>23</v>
      </c>
      <c r="B160" s="13" t="n">
        <f aca="false">Q64</f>
        <v>338537.254972479</v>
      </c>
      <c r="C160" s="13" t="n">
        <f aca="false">Q112</f>
        <v>414200.020097935</v>
      </c>
      <c r="D160" s="13" t="n">
        <f aca="false">B160-B159</f>
        <v>-55051.1275752342</v>
      </c>
      <c r="E160" s="13" t="n">
        <f aca="false">C160-C159</f>
        <v>-61970.7576949538</v>
      </c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</row>
    <row r="161" customFormat="false" ht="13.2" hidden="false" customHeight="false" outlineLevel="0" collapsed="false">
      <c r="A161" s="17" t="n">
        <v>24</v>
      </c>
      <c r="B161" s="13" t="n">
        <f aca="false">Q65</f>
        <v>279524.644335798</v>
      </c>
      <c r="C161" s="13" t="n">
        <f aca="false">Q113</f>
        <v>346279.331269847</v>
      </c>
      <c r="D161" s="13" t="n">
        <f aca="false">B161-B160</f>
        <v>-59012.6106366804</v>
      </c>
      <c r="E161" s="13" t="n">
        <f aca="false">C161-C160</f>
        <v>-67920.6888280887</v>
      </c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</row>
    <row r="162" customFormat="false" ht="13.2" hidden="false" customHeight="false" outlineLevel="0" collapsed="false">
      <c r="A162" s="17" t="n">
        <v>25</v>
      </c>
      <c r="B162" s="13" t="n">
        <f aca="false">Q66</f>
        <v>215872.575440812</v>
      </c>
      <c r="C162" s="13" t="n">
        <f aca="false">Q114</f>
        <v>271937.597486611</v>
      </c>
      <c r="D162" s="13" t="n">
        <f aca="false">B162-B161</f>
        <v>-63652.0688949868</v>
      </c>
      <c r="E162" s="13" t="n">
        <f aca="false">C162-C161</f>
        <v>-74341.7337832355</v>
      </c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</row>
    <row r="163" customFormat="false" ht="13.2" hidden="false" customHeight="false" outlineLevel="0" collapsed="false">
      <c r="A163" s="17" t="n">
        <v>26</v>
      </c>
      <c r="B163" s="13" t="n">
        <f aca="false">Q67</f>
        <v>147270.108340529</v>
      </c>
      <c r="C163" s="13" t="n">
        <f aca="false">Q115</f>
        <v>190759.925327263</v>
      </c>
      <c r="D163" s="13" t="n">
        <f aca="false">B163-B162</f>
        <v>-68602.4671002824</v>
      </c>
      <c r="E163" s="13" t="n">
        <f aca="false">C163-C162</f>
        <v>-81177.6721593476</v>
      </c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</row>
    <row r="164" customFormat="false" ht="13.2" hidden="false" customHeight="false" outlineLevel="0" collapsed="false">
      <c r="A164" s="17" t="n">
        <v>27</v>
      </c>
      <c r="B164" s="13" t="n">
        <f aca="false">Q68</f>
        <v>73460.9803047596</v>
      </c>
      <c r="C164" s="13" t="n">
        <f aca="false">Q116</f>
        <v>102307.943398574</v>
      </c>
      <c r="D164" s="13" t="n">
        <f aca="false">B164-B163</f>
        <v>-73809.1280357696</v>
      </c>
      <c r="E164" s="13" t="n">
        <f aca="false">C164-C163</f>
        <v>-88451.9819286896</v>
      </c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</row>
    <row r="165" customFormat="false" ht="13.2" hidden="false" customHeight="false" outlineLevel="0" collapsed="false">
      <c r="A165" s="17" t="n">
        <v>28</v>
      </c>
      <c r="B165" s="13" t="n">
        <f aca="false">Q69</f>
        <v>-5821.54441592602</v>
      </c>
      <c r="C165" s="13" t="n">
        <f aca="false">Q117</f>
        <v>6118.557325609</v>
      </c>
      <c r="D165" s="13" t="n">
        <f aca="false">B165-B164</f>
        <v>-79282.5247206856</v>
      </c>
      <c r="E165" s="13" t="n">
        <f aca="false">C165-C164</f>
        <v>-96189.3860729649</v>
      </c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</row>
    <row r="166" customFormat="false" ht="13.2" hidden="false" customHeight="false" outlineLevel="0" collapsed="false">
      <c r="A166" s="17" t="n">
        <v>29</v>
      </c>
      <c r="B166" s="13" t="n">
        <f aca="false">Q70</f>
        <v>-88948.3791873112</v>
      </c>
      <c r="C166" s="13" t="n">
        <f aca="false">Q118</f>
        <v>-96553.1589702298</v>
      </c>
      <c r="D166" s="13" t="n">
        <f aca="false">B166-B165</f>
        <v>-83126.8347713851</v>
      </c>
      <c r="E166" s="13" t="n">
        <f aca="false">C166-C165</f>
        <v>-102671.716295839</v>
      </c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</row>
    <row r="167" customFormat="false" ht="13.2" hidden="false" customHeight="false" outlineLevel="0" collapsed="false">
      <c r="A167" s="17" t="n">
        <v>30</v>
      </c>
      <c r="B167" s="13" t="n">
        <f aca="false">Q71</f>
        <v>-174547.465497183</v>
      </c>
      <c r="C167" s="13" t="n">
        <f aca="false">Q119</f>
        <v>-203261.316652974</v>
      </c>
      <c r="D167" s="13" t="n">
        <f aca="false">B167-B166</f>
        <v>-85599.0863098718</v>
      </c>
      <c r="E167" s="13" t="n">
        <f aca="false">C167-C166</f>
        <v>-106708.157682744</v>
      </c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</row>
    <row r="168" customFormat="false" ht="13.2" hidden="false" customHeight="false" outlineLevel="0" collapsed="false">
      <c r="A168" s="17" t="n">
        <v>31</v>
      </c>
      <c r="B168" s="13" t="n">
        <f aca="false">Q72</f>
        <v>-262691.916903597</v>
      </c>
      <c r="C168" s="13" t="n">
        <f aca="false">Q120</f>
        <v>-314160.640214124</v>
      </c>
      <c r="D168" s="13" t="n">
        <f aca="false">B168-B167</f>
        <v>-88144.4514064144</v>
      </c>
      <c r="E168" s="13" t="n">
        <f aca="false">C168-C167</f>
        <v>-110899.32356115</v>
      </c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</row>
    <row r="169" customFormat="false" ht="13.2" hidden="false" customHeight="false" outlineLevel="0" collapsed="false">
      <c r="A169" s="17" t="n">
        <v>32</v>
      </c>
      <c r="B169" s="13" t="n">
        <f aca="false">Q73</f>
        <v>-353457.145790555</v>
      </c>
      <c r="C169" s="13" t="n">
        <f aca="false">Q121</f>
        <v>-429411.924708168</v>
      </c>
      <c r="D169" s="13" t="n">
        <f aca="false">B169-B168</f>
        <v>-90765.2288869576</v>
      </c>
      <c r="E169" s="13" t="n">
        <f aca="false">C169-C168</f>
        <v>-115251.284494044</v>
      </c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</row>
    <row r="170" customFormat="false" ht="13.2" hidden="false" customHeight="false" outlineLevel="0" collapsed="false">
      <c r="A170" s="17" t="n">
        <v>33</v>
      </c>
      <c r="B170" s="13" t="n">
        <f aca="false">Q74</f>
        <v>-446920.941708651</v>
      </c>
      <c r="C170" s="13" t="n">
        <f aca="false">Q122</f>
        <v>-548071.280896341</v>
      </c>
      <c r="D170" s="13" t="n">
        <f aca="false">B170-B169</f>
        <v>-93463.7959180961</v>
      </c>
      <c r="E170" s="13" t="n">
        <f aca="false">C170-C169</f>
        <v>-118659.356188173</v>
      </c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</row>
    <row r="171" customFormat="false" ht="13.2" hidden="false" customHeight="false" outlineLevel="0" collapsed="false">
      <c r="A171" s="17" t="n">
        <v>34</v>
      </c>
      <c r="B171" s="13" t="n">
        <f aca="false">Q75</f>
        <v>-543163.552611233</v>
      </c>
      <c r="C171" s="13" t="n">
        <f aca="false">Q123</f>
        <v>-671417.835603691</v>
      </c>
      <c r="D171" s="13" t="n">
        <f aca="false">B171-B170</f>
        <v>-96242.6109025815</v>
      </c>
      <c r="E171" s="13" t="n">
        <f aca="false">C171-C170</f>
        <v>-123346.55470735</v>
      </c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</row>
    <row r="172" customFormat="false" ht="13.2" hidden="false" customHeight="false" outlineLevel="0" collapsed="false">
      <c r="A172" s="17" t="n">
        <v>35</v>
      </c>
      <c r="B172" s="13" t="n">
        <f aca="false">Q76</f>
        <v>-642267.769100615</v>
      </c>
      <c r="C172" s="13" t="n">
        <f aca="false">Q124</f>
        <v>-799632.079953577</v>
      </c>
      <c r="D172" s="13" t="n">
        <f aca="false">B172-B171</f>
        <v>-99104.2164893827</v>
      </c>
      <c r="E172" s="13" t="n">
        <f aca="false">C172-C171</f>
        <v>-128214.244349885</v>
      </c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</row>
    <row r="173" customFormat="false" ht="13.2" hidden="false" customHeight="false" outlineLevel="0" collapsed="false">
      <c r="A173" s="17" t="n">
        <v>36</v>
      </c>
      <c r="B173" s="13" t="n">
        <f aca="false">Q77</f>
        <v>-744319.011803674</v>
      </c>
      <c r="C173" s="13" t="n">
        <f aca="false">Q125</f>
        <v>-932901.619124294</v>
      </c>
      <c r="D173" s="13" t="n">
        <f aca="false">B173-B172</f>
        <v>-102051.242703059</v>
      </c>
      <c r="E173" s="13" t="n">
        <f aca="false">C173-C172</f>
        <v>-133269.539170717</v>
      </c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</row>
    <row r="174" customFormat="false" ht="13.2" hidden="false" customHeight="false" outlineLevel="0" collapsed="false">
      <c r="A174" s="17" t="n">
        <v>37</v>
      </c>
      <c r="B174" s="13" t="n">
        <f aca="false">Q78</f>
        <v>-849405.422001091</v>
      </c>
      <c r="C174" s="13" t="n">
        <f aca="false">Q126</f>
        <v>-1071421.46105882</v>
      </c>
      <c r="D174" s="13" t="n">
        <f aca="false">B174-B173</f>
        <v>-105086.410197416</v>
      </c>
      <c r="E174" s="13" t="n">
        <f aca="false">C174-C173</f>
        <v>-138519.841934525</v>
      </c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</row>
    <row r="175" customFormat="false" ht="13.2" hidden="false" customHeight="false" outlineLevel="0" collapsed="false">
      <c r="A175" s="17" t="n">
        <v>38</v>
      </c>
      <c r="B175" s="13" t="n">
        <f aca="false">Q79</f>
        <v>-957617.955639709</v>
      </c>
      <c r="C175" s="13" t="n">
        <f aca="false">Q127</f>
        <v>-1215394.31726465</v>
      </c>
      <c r="D175" s="13" t="n">
        <f aca="false">B175-B174</f>
        <v>-108212.533638618</v>
      </c>
      <c r="E175" s="13" t="n">
        <f aca="false">C175-C174</f>
        <v>-143972.856205828</v>
      </c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</row>
    <row r="176" customFormat="false" ht="13.2" hidden="false" customHeight="false" outlineLevel="0" collapsed="false">
      <c r="A176" s="17" t="n">
        <v>39</v>
      </c>
      <c r="B176" s="13" t="n">
        <f aca="false">Q80</f>
        <v>-1069050.48086288</v>
      </c>
      <c r="C176" s="13" t="n">
        <f aca="false">Q128</f>
        <v>-1365030.91622615</v>
      </c>
      <c r="D176" s="13" t="n">
        <f aca="false">B176-B175</f>
        <v>-111432.525223166</v>
      </c>
      <c r="E176" s="13" t="n">
        <f aca="false">C176-C175</f>
        <v>-149636.598961507</v>
      </c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</row>
    <row r="177" customFormat="false" ht="13.2" hidden="false" customHeight="false" outlineLevel="0" collapsed="false">
      <c r="A177" s="17" t="n">
        <v>40</v>
      </c>
      <c r="B177" s="13" t="n">
        <f aca="false">Q81</f>
        <v>-1183799.87919924</v>
      </c>
      <c r="C177" s="13" t="n">
        <f aca="false">Q129</f>
        <v>-1520550.32997514</v>
      </c>
      <c r="D177" s="13" t="n">
        <f aca="false">B177-B176</f>
        <v>-114749.398336369</v>
      </c>
      <c r="E177" s="13" t="n">
        <f aca="false">C177-C176</f>
        <v>-155519.413748984</v>
      </c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</row>
    <row r="178" customFormat="false" ht="13.2" hidden="false" customHeight="false" outlineLevel="0" collapsed="false">
      <c r="A178" s="17" t="n">
        <v>41</v>
      </c>
      <c r="B178" s="13" t="n">
        <f aca="false">Q82</f>
        <v>-1301966.15055644</v>
      </c>
      <c r="C178" s="13" t="n">
        <f aca="false">Q130</f>
        <v>-1682180.31438951</v>
      </c>
      <c r="D178" s="13" t="n">
        <f aca="false">B178-B177</f>
        <v>-118166.271357193</v>
      </c>
      <c r="E178" s="13" t="n">
        <f aca="false">C178-C177</f>
        <v>-161629.984414368</v>
      </c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</row>
    <row r="179" customFormat="false" ht="13.2" hidden="false" customHeight="false" outlineLevel="0" collapsed="false">
      <c r="A179" s="17" t="n">
        <v>42</v>
      </c>
      <c r="B179" s="13" t="n">
        <f aca="false">Q83</f>
        <v>-1423652.52217205</v>
      </c>
      <c r="C179" s="13" t="n">
        <f aca="false">Q131</f>
        <v>-1850157.6638155</v>
      </c>
      <c r="D179" s="13" t="n">
        <f aca="false">B179-B178</f>
        <v>-121686.371615615</v>
      </c>
      <c r="E179" s="13" t="n">
        <f aca="false">C179-C178</f>
        <v>-167977.349425999</v>
      </c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</row>
    <row r="180" customFormat="false" ht="13.2" hidden="false" customHeight="false" outlineLevel="0" collapsed="false">
      <c r="A180" s="17" t="n">
        <v>43</v>
      </c>
      <c r="B180" s="13" t="n">
        <f aca="false">Q84</f>
        <v>-1548965.56168093</v>
      </c>
      <c r="C180" s="13" t="n">
        <f aca="false">Q132</f>
        <v>-2024728.58063547</v>
      </c>
      <c r="D180" s="13" t="n">
        <f aca="false">B180-B179</f>
        <v>-125313.039508877</v>
      </c>
      <c r="E180" s="13" t="n">
        <f aca="false">C180-C179</f>
        <v>-174570.916819963</v>
      </c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</row>
    <row r="181" customFormat="false" ht="13.2" hidden="false" customHeight="false" outlineLevel="0" collapsed="false">
      <c r="A181" s="17" t="n">
        <v>44</v>
      </c>
      <c r="B181" s="13" t="n">
        <f aca="false">Q85</f>
        <v>-1678015.29446424</v>
      </c>
      <c r="C181" s="13" t="n">
        <f aca="false">Q133</f>
        <v>-2206149.06043085</v>
      </c>
      <c r="D181" s="13" t="n">
        <f aca="false">B181-B180</f>
        <v>-129049.732783311</v>
      </c>
      <c r="E181" s="13" t="n">
        <f aca="false">C181-C180</f>
        <v>-181420.479795383</v>
      </c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</row>
    <row r="182" customFormat="false" ht="13.2" hidden="false" customHeight="false" outlineLevel="0" collapsed="false">
      <c r="A182" s="17" t="n">
        <v>45</v>
      </c>
      <c r="B182" s="13" t="n">
        <f aca="false">Q86</f>
        <v>-1810915.32545294</v>
      </c>
      <c r="C182" s="13" t="n">
        <f aca="false">Q134</f>
        <v>-2394685.29341942</v>
      </c>
      <c r="D182" s="13" t="n">
        <f aca="false">B182-B181</f>
        <v>-132900.030988703</v>
      </c>
      <c r="E182" s="13" t="n">
        <f aca="false">C182-C181</f>
        <v>-188536.232988565</v>
      </c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</row>
    <row r="188" customFormat="false" ht="12.8" hidden="false" customHeight="false" outlineLevel="0" collapsed="false">
      <c r="B188" s="1"/>
    </row>
    <row r="190" customFormat="false" ht="12.8" hidden="false" customHeight="false" outlineLevel="0" collapsed="false">
      <c r="B190" s="2" t="s">
        <v>37</v>
      </c>
      <c r="C190" s="24" t="s">
        <v>38</v>
      </c>
      <c r="D190" s="24" t="s">
        <v>39</v>
      </c>
      <c r="E190" s="24" t="s">
        <v>40</v>
      </c>
      <c r="F190" s="24" t="s">
        <v>41</v>
      </c>
    </row>
    <row r="191" customFormat="false" ht="12.8" hidden="false" customHeight="false" outlineLevel="0" collapsed="false">
      <c r="B191" s="2" t="s">
        <v>42</v>
      </c>
      <c r="C191" s="25" t="n">
        <v>10347</v>
      </c>
      <c r="D191" s="26"/>
      <c r="E191" s="26"/>
    </row>
    <row r="192" customFormat="false" ht="12.8" hidden="false" customHeight="false" outlineLevel="0" collapsed="false">
      <c r="B192" s="2" t="s">
        <v>43</v>
      </c>
      <c r="C192" s="25" t="n">
        <v>14926</v>
      </c>
      <c r="D192" s="26" t="n">
        <v>1088.67</v>
      </c>
      <c r="E192" s="26" t="n">
        <v>1400</v>
      </c>
    </row>
    <row r="193" customFormat="false" ht="12.8" hidden="false" customHeight="false" outlineLevel="0" collapsed="false">
      <c r="B193" s="2" t="s">
        <v>44</v>
      </c>
      <c r="C193" s="25" t="n">
        <v>58596</v>
      </c>
      <c r="D193" s="26" t="n">
        <v>206.43</v>
      </c>
      <c r="E193" s="26" t="n">
        <v>2397</v>
      </c>
      <c r="F193" s="26" t="n">
        <v>869.32</v>
      </c>
    </row>
    <row r="194" customFormat="false" ht="12.8" hidden="false" customHeight="false" outlineLevel="0" collapsed="false">
      <c r="B194" s="2" t="s">
        <v>45</v>
      </c>
      <c r="C194" s="25" t="n">
        <v>277825</v>
      </c>
      <c r="D194" s="26"/>
      <c r="E194" s="26" t="n">
        <v>9336.45</v>
      </c>
    </row>
    <row r="195" customFormat="false" ht="12.8" hidden="false" customHeight="false" outlineLevel="0" collapsed="false">
      <c r="B195" s="2" t="s">
        <v>46</v>
      </c>
      <c r="C195" s="25"/>
      <c r="D195" s="26"/>
      <c r="E195" s="26" t="n">
        <v>17671.2</v>
      </c>
    </row>
    <row r="197" customFormat="false" ht="12.8" hidden="false" customHeight="false" outlineLevel="0" collapsed="false"/>
  </sheetData>
  <mergeCells count="2">
    <mergeCell ref="B137:C137"/>
    <mergeCell ref="D137:E137"/>
  </mergeCells>
  <printOptions headings="false" gridLines="false" gridLinesSet="true" horizontalCentered="false" verticalCentered="false"/>
  <pageMargins left="0.747916666666667" right="0.747916666666667" top="0.590277777777778" bottom="0.590277777777778" header="0.511811023622047" footer="0.511811023622047"/>
  <pageSetup paperSize="9" scale="100" fitToWidth="1" fitToHeight="8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X19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43359375" defaultRowHeight="13.2" zeroHeight="false" outlineLevelRow="0" outlineLevelCol="0"/>
  <cols>
    <col collapsed="false" customWidth="true" hidden="false" outlineLevel="0" max="1" min="1" style="1" width="32.53"/>
    <col collapsed="false" customWidth="true" hidden="false" outlineLevel="0" max="2" min="2" style="2" width="12.69"/>
    <col collapsed="false" customWidth="true" hidden="false" outlineLevel="0" max="3" min="3" style="1" width="12.69"/>
    <col collapsed="false" customWidth="true" hidden="false" outlineLevel="0" max="18" min="18" style="1" width="12.42"/>
  </cols>
  <sheetData>
    <row r="1" customFormat="false" ht="13.2" hidden="false" customHeight="false" outlineLevel="0" collapsed="false">
      <c r="B1" s="3" t="s">
        <v>0</v>
      </c>
      <c r="C1" s="3" t="s">
        <v>1</v>
      </c>
    </row>
    <row r="2" customFormat="false" ht="14.65" hidden="false" customHeight="false" outlineLevel="0" collapsed="false">
      <c r="A2" s="1" t="s">
        <v>2</v>
      </c>
      <c r="B2" s="4" t="n">
        <v>999999</v>
      </c>
      <c r="C2" s="4" t="n">
        <v>999999</v>
      </c>
    </row>
    <row r="3" customFormat="false" ht="14.65" hidden="false" customHeight="false" outlineLevel="0" collapsed="false">
      <c r="A3" s="1" t="s">
        <v>3</v>
      </c>
      <c r="B3" s="5" t="n">
        <v>0.0555</v>
      </c>
      <c r="C3" s="5" t="n">
        <v>0.0444</v>
      </c>
    </row>
    <row r="4" customFormat="false" ht="4.5" hidden="false" customHeight="true" outlineLevel="0" collapsed="false">
      <c r="B4" s="6"/>
      <c r="C4" s="6"/>
    </row>
    <row r="5" customFormat="false" ht="14.65" hidden="false" customHeight="false" outlineLevel="0" collapsed="false">
      <c r="A5" s="1" t="s">
        <v>4</v>
      </c>
      <c r="B5" s="4" t="n">
        <v>3333</v>
      </c>
      <c r="C5" s="4" t="n">
        <v>2222</v>
      </c>
    </row>
    <row r="6" customFormat="false" ht="14.65" hidden="false" customHeight="false" outlineLevel="0" collapsed="false">
      <c r="A6" s="1" t="s">
        <v>5</v>
      </c>
      <c r="B6" s="7" t="n">
        <v>11</v>
      </c>
      <c r="C6" s="7" t="n">
        <v>1</v>
      </c>
    </row>
    <row r="7" customFormat="false" ht="14.65" hidden="false" customHeight="false" outlineLevel="0" collapsed="false">
      <c r="A7" s="1" t="s">
        <v>6</v>
      </c>
      <c r="B7" s="5" t="n">
        <v>0.01</v>
      </c>
      <c r="C7" s="5" t="n">
        <v>0.005</v>
      </c>
    </row>
    <row r="8" customFormat="false" ht="14.65" hidden="false" customHeight="false" outlineLevel="0" collapsed="false">
      <c r="A8" s="1" t="s">
        <v>7</v>
      </c>
      <c r="B8" s="5" t="n">
        <v>1</v>
      </c>
      <c r="C8" s="5" t="n">
        <v>1</v>
      </c>
    </row>
    <row r="9" customFormat="false" ht="4.5" hidden="false" customHeight="true" outlineLevel="0" collapsed="false">
      <c r="B9" s="6"/>
      <c r="C9" s="6"/>
    </row>
    <row r="10" customFormat="false" ht="14.65" hidden="false" customHeight="false" outlineLevel="0" collapsed="false">
      <c r="A10" s="1" t="s">
        <v>8</v>
      </c>
      <c r="B10" s="4" t="n">
        <v>4444</v>
      </c>
      <c r="C10" s="4" t="n">
        <v>1111</v>
      </c>
    </row>
    <row r="11" customFormat="false" ht="14.65" hidden="false" customHeight="false" outlineLevel="0" collapsed="false">
      <c r="A11" s="1" t="s">
        <v>5</v>
      </c>
      <c r="B11" s="7" t="n">
        <v>22</v>
      </c>
      <c r="C11" s="7" t="n">
        <v>33</v>
      </c>
    </row>
    <row r="12" customFormat="false" ht="14.65" hidden="false" customHeight="false" outlineLevel="0" collapsed="false">
      <c r="A12" s="1" t="s">
        <v>6</v>
      </c>
      <c r="B12" s="5" t="n">
        <v>0.01</v>
      </c>
      <c r="C12" s="5" t="n">
        <v>0.005</v>
      </c>
    </row>
    <row r="13" customFormat="false" ht="14.65" hidden="false" customHeight="false" outlineLevel="0" collapsed="false">
      <c r="A13" s="1" t="s">
        <v>7</v>
      </c>
      <c r="B13" s="5" t="n">
        <v>1</v>
      </c>
      <c r="C13" s="5" t="n">
        <v>1</v>
      </c>
    </row>
    <row r="14" customFormat="false" ht="4.5" hidden="false" customHeight="true" outlineLevel="0" collapsed="false">
      <c r="B14" s="6"/>
      <c r="C14" s="6"/>
    </row>
    <row r="15" customFormat="false" ht="14.65" hidden="false" customHeight="false" outlineLevel="0" collapsed="false">
      <c r="A15" s="1" t="s">
        <v>9</v>
      </c>
      <c r="B15" s="8" t="n">
        <v>1111</v>
      </c>
      <c r="C15" s="8" t="n">
        <v>777</v>
      </c>
    </row>
    <row r="16" customFormat="false" ht="14.65" hidden="false" customHeight="false" outlineLevel="0" collapsed="false">
      <c r="A16" s="1" t="s">
        <v>5</v>
      </c>
      <c r="B16" s="7" t="n">
        <v>22</v>
      </c>
      <c r="C16" s="7" t="n">
        <v>5</v>
      </c>
    </row>
    <row r="17" customFormat="false" ht="14.65" hidden="false" customHeight="false" outlineLevel="0" collapsed="false">
      <c r="A17" s="9" t="s">
        <v>6</v>
      </c>
      <c r="B17" s="5" t="n">
        <v>0</v>
      </c>
      <c r="C17" s="5" t="n">
        <v>0</v>
      </c>
    </row>
    <row r="18" customFormat="false" ht="14.65" hidden="false" customHeight="false" outlineLevel="0" collapsed="false">
      <c r="A18" s="9" t="s">
        <v>7</v>
      </c>
      <c r="B18" s="5" t="n">
        <v>1</v>
      </c>
      <c r="C18" s="5" t="n">
        <v>0.91</v>
      </c>
    </row>
    <row r="19" customFormat="false" ht="4.5" hidden="false" customHeight="true" outlineLevel="0" collapsed="false">
      <c r="B19" s="6"/>
      <c r="C19" s="6"/>
    </row>
    <row r="20" customFormat="false" ht="14.65" hidden="false" customHeight="false" outlineLevel="0" collapsed="false">
      <c r="A20" s="1" t="s">
        <v>10</v>
      </c>
      <c r="B20" s="8" t="n">
        <v>999</v>
      </c>
      <c r="C20" s="8" t="n">
        <v>2222</v>
      </c>
    </row>
    <row r="21" customFormat="false" ht="14.65" hidden="false" customHeight="false" outlineLevel="0" collapsed="false">
      <c r="A21" s="1" t="s">
        <v>5</v>
      </c>
      <c r="B21" s="7" t="n">
        <v>11</v>
      </c>
      <c r="C21" s="7" t="n">
        <v>10</v>
      </c>
    </row>
    <row r="22" customFormat="false" ht="14.65" hidden="false" customHeight="false" outlineLevel="0" collapsed="false">
      <c r="A22" s="9" t="s">
        <v>6</v>
      </c>
      <c r="B22" s="5" t="n">
        <v>0</v>
      </c>
      <c r="C22" s="5" t="n">
        <v>0</v>
      </c>
    </row>
    <row r="23" customFormat="false" ht="14.65" hidden="false" customHeight="false" outlineLevel="0" collapsed="false">
      <c r="A23" s="9" t="s">
        <v>7</v>
      </c>
      <c r="B23" s="5" t="n">
        <v>1</v>
      </c>
      <c r="C23" s="5" t="n">
        <v>0.91</v>
      </c>
    </row>
    <row r="24" customFormat="false" ht="4.5" hidden="false" customHeight="true" outlineLevel="0" collapsed="false">
      <c r="B24" s="6"/>
      <c r="C24" s="6"/>
    </row>
    <row r="25" customFormat="false" ht="14.65" hidden="false" customHeight="false" outlineLevel="0" collapsed="false">
      <c r="A25" s="1" t="s">
        <v>11</v>
      </c>
      <c r="B25" s="4" t="n">
        <v>3333</v>
      </c>
      <c r="C25" s="4" t="n">
        <v>4444</v>
      </c>
    </row>
    <row r="26" customFormat="false" ht="14.65" hidden="false" customHeight="false" outlineLevel="0" collapsed="false">
      <c r="A26" s="1" t="s">
        <v>6</v>
      </c>
      <c r="B26" s="5" t="n">
        <v>0.045</v>
      </c>
      <c r="C26" s="5" t="n">
        <v>0.05</v>
      </c>
    </row>
    <row r="27" customFormat="false" ht="4.5" hidden="false" customHeight="true" outlineLevel="0" collapsed="false">
      <c r="B27" s="6"/>
      <c r="C27" s="6"/>
    </row>
    <row r="28" customFormat="false" ht="14.65" hidden="false" customHeight="false" outlineLevel="0" collapsed="false">
      <c r="A28" s="1" t="s">
        <v>12</v>
      </c>
      <c r="B28" s="5" t="n">
        <f aca="false">14.6%+1.6%+(3.05%+3.4%)/2</f>
        <v>0.19425</v>
      </c>
      <c r="C28" s="5" t="n">
        <v>0</v>
      </c>
      <c r="D28" s="6"/>
      <c r="E28" s="6"/>
      <c r="F28" s="6"/>
      <c r="G28" s="6"/>
    </row>
    <row r="29" customFormat="false" ht="14.65" hidden="false" customHeight="false" outlineLevel="0" collapsed="false">
      <c r="A29" s="1" t="s">
        <v>6</v>
      </c>
      <c r="B29" s="5" t="n">
        <v>0.01</v>
      </c>
      <c r="C29" s="5" t="n">
        <v>0</v>
      </c>
    </row>
    <row r="30" customFormat="false" ht="14.65" hidden="false" customHeight="false" outlineLevel="0" collapsed="false">
      <c r="A30" s="1" t="s">
        <v>13</v>
      </c>
      <c r="B30" s="4" t="n">
        <v>4987.5</v>
      </c>
      <c r="C30" s="4" t="n">
        <v>4987.5</v>
      </c>
    </row>
    <row r="31" customFormat="false" ht="14.65" hidden="false" customHeight="false" outlineLevel="0" collapsed="false">
      <c r="A31" s="1" t="s">
        <v>6</v>
      </c>
      <c r="B31" s="5" t="n">
        <v>0.01</v>
      </c>
      <c r="C31" s="5" t="n">
        <v>0.01</v>
      </c>
    </row>
    <row r="32" customFormat="false" ht="4.5" hidden="false" customHeight="true" outlineLevel="0" collapsed="false">
      <c r="B32" s="6"/>
      <c r="C32" s="6"/>
    </row>
    <row r="33" customFormat="false" ht="14.65" hidden="false" customHeight="false" outlineLevel="0" collapsed="false">
      <c r="A33" s="9" t="s">
        <v>14</v>
      </c>
      <c r="B33" s="5" t="n">
        <v>0.09</v>
      </c>
      <c r="C33" s="5" t="n">
        <v>0</v>
      </c>
    </row>
    <row r="34" customFormat="false" ht="14.65" hidden="false" customHeight="false" outlineLevel="0" collapsed="false">
      <c r="A34" s="9" t="s">
        <v>15</v>
      </c>
      <c r="B34" s="7" t="n">
        <v>1</v>
      </c>
      <c r="C34" s="7" t="n">
        <v>1</v>
      </c>
    </row>
    <row r="35" customFormat="false" ht="14.65" hidden="false" customHeight="false" outlineLevel="0" collapsed="false">
      <c r="B35" s="6"/>
      <c r="C35" s="6"/>
    </row>
    <row r="36" customFormat="false" ht="14.65" hidden="false" customHeight="false" outlineLevel="0" collapsed="false">
      <c r="A36" s="10" t="s">
        <v>16</v>
      </c>
      <c r="B36" s="11" t="n">
        <v>3333</v>
      </c>
      <c r="C36" s="11" t="n">
        <v>2888</v>
      </c>
      <c r="D36" s="12" t="n">
        <f aca="false">(B36+C36)/2</f>
        <v>3110.5</v>
      </c>
      <c r="E36" s="12"/>
      <c r="F36" s="12"/>
      <c r="G36" s="12"/>
    </row>
    <row r="37" customFormat="false" ht="14.65" hidden="false" customHeight="false" outlineLevel="0" collapsed="false">
      <c r="A37" s="1" t="s">
        <v>17</v>
      </c>
      <c r="B37" s="5" t="n">
        <v>0.025</v>
      </c>
      <c r="C37" s="5" t="n">
        <v>0.035</v>
      </c>
    </row>
    <row r="38" customFormat="false" ht="13.2" hidden="false" customHeight="false" outlineLevel="0" collapsed="false">
      <c r="B38" s="6"/>
      <c r="C38" s="6"/>
    </row>
    <row r="39" customFormat="false" ht="13.2" hidden="false" customHeight="false" outlineLevel="0" collapsed="false">
      <c r="B39" s="6"/>
      <c r="C39" s="6"/>
      <c r="D39" s="13"/>
      <c r="E39" s="14"/>
    </row>
    <row r="40" customFormat="false" ht="13.2" hidden="false" customHeight="false" outlineLevel="0" collapsed="false">
      <c r="A40" s="2"/>
      <c r="B40" s="22"/>
      <c r="C40" s="22"/>
      <c r="D40" s="22"/>
      <c r="E40" s="22"/>
      <c r="F40" s="22"/>
      <c r="G40" s="22"/>
    </row>
    <row r="41" customFormat="false" ht="13.2" hidden="false" customHeight="false" outlineLevel="0" collapsed="false">
      <c r="A41" s="10" t="s">
        <v>18</v>
      </c>
      <c r="B41" s="16" t="s">
        <v>19</v>
      </c>
      <c r="C41" s="16" t="s">
        <v>20</v>
      </c>
      <c r="D41" s="16" t="s">
        <v>21</v>
      </c>
      <c r="E41" s="16" t="s">
        <v>22</v>
      </c>
      <c r="F41" s="16" t="s">
        <v>23</v>
      </c>
      <c r="G41" s="16" t="s">
        <v>24</v>
      </c>
      <c r="H41" s="16" t="s">
        <v>25</v>
      </c>
      <c r="I41" s="16" t="s">
        <v>26</v>
      </c>
      <c r="J41" s="16" t="s">
        <v>27</v>
      </c>
      <c r="K41" s="16" t="s">
        <v>28</v>
      </c>
      <c r="L41" s="16" t="s">
        <v>29</v>
      </c>
      <c r="M41" s="16" t="s">
        <v>30</v>
      </c>
      <c r="N41" s="16" t="s">
        <v>31</v>
      </c>
      <c r="O41" s="16" t="s">
        <v>32</v>
      </c>
      <c r="P41" s="16" t="s">
        <v>33</v>
      </c>
      <c r="Q41" s="16" t="s">
        <v>34</v>
      </c>
      <c r="R41" s="16"/>
      <c r="S41" s="16"/>
    </row>
    <row r="42" customFormat="false" ht="12.8" hidden="false" customHeight="false" outlineLevel="0" collapsed="false">
      <c r="A42" s="17" t="n">
        <v>1</v>
      </c>
      <c r="B42" s="13" t="n">
        <f aca="false">$B$2</f>
        <v>999999</v>
      </c>
      <c r="C42" s="13" t="n">
        <f aca="false">IF((B42-(P42/2))*$B$3&gt;0,(B42-(P42/2))*$B$3,0)</f>
        <v>54390.0555</v>
      </c>
      <c r="D42" s="13" t="n">
        <f aca="false">IF($A42&gt;=B6,B5,0)</f>
        <v>0</v>
      </c>
      <c r="E42" s="13" t="n">
        <f aca="false">IF($A42&gt;=B11,B10,0)</f>
        <v>0</v>
      </c>
      <c r="F42" s="13" t="n">
        <f aca="false">IF($A42&gt;=B16,B15,0)</f>
        <v>0</v>
      </c>
      <c r="G42" s="13" t="n">
        <f aca="false">IF($A42&gt;=B21,B20,0)</f>
        <v>0</v>
      </c>
      <c r="H42" s="13" t="n">
        <f aca="false">$B$25</f>
        <v>3333</v>
      </c>
      <c r="I42" s="13" t="n">
        <f aca="false">MIN(((C42+D42+E42+F42+G42)*$B$28),($B$30*$B$28)*12*$B$34)</f>
        <v>10565.268280875</v>
      </c>
      <c r="J42" s="18" t="n">
        <f aca="false">MAX((MAX((C42-(1000*$B$34)),0))+(D42*$B$8)+(E42*$B$13)+(F42*$B$18)+(G42*$B$23)-H42-I42,0)</f>
        <v>39491.787219125</v>
      </c>
      <c r="K42" s="23" t="n">
        <f aca="false">IF($B$34=1,MAX(ROUNDDOWN(IF($J42&lt;=$C$192,(((($J42-$C$191)/10000)*$D$192)+$E$192)*(($J42-$C$191)/10000),IF($J42&lt;=$C$193,(((($J42-$C$192)/10000)*$D$193)+$E$193)*(($J42-$C$192)/10000)+$F$193,IF($J42&lt;=$C$194,$J42*0.42-$E$194,$J42*0.45-$E$195))),0),0),0)</f>
        <v>7660</v>
      </c>
      <c r="L42" s="23" t="n">
        <f aca="false">IF($B$34=2,MAX(ROUNDDOWN(IF(($J42/2)&lt;=$C$192,((((($J42/2)-$C$191)/10000)*$D$192)+$E$192)*((($J42/2)-$C$191)/10000),IF(($J42/2)&lt;=$C$193,((((($J42/2)-$C$192)/10000)*$D$193)+$E$193)*((($J42/2)-$C$192)/10000)+$F$193,IF(($J42/2)&lt;=$C$194,($J42/2)*0.42-$E$194,($J42/2)*0.45-$E$195))),0),0),0)*$B$34</f>
        <v>0</v>
      </c>
      <c r="M42" s="13" t="n">
        <f aca="false">K42+L42</f>
        <v>7660</v>
      </c>
      <c r="N42" s="13" t="n">
        <f aca="false">IF($B$34=2,IF(M42&gt;1944,M42*0.055,0),IF(M42&gt;972,M42*0.055,0))</f>
        <v>421.3</v>
      </c>
      <c r="O42" s="13" t="n">
        <f aca="false">M42*$B$33</f>
        <v>689.4</v>
      </c>
      <c r="P42" s="13" t="n">
        <f aca="false">B36*12</f>
        <v>39996</v>
      </c>
      <c r="Q42" s="13" t="n">
        <f aca="false">B42+C42+D42+E42+F42+G42-H42-I42-M42-N42-O42-P42</f>
        <v>991724.087219125</v>
      </c>
      <c r="R42" s="16"/>
      <c r="S42" s="16"/>
      <c r="T42" s="13"/>
      <c r="U42" s="13"/>
      <c r="V42" s="13"/>
      <c r="W42" s="13"/>
    </row>
    <row r="43" customFormat="false" ht="12.8" hidden="false" customHeight="false" outlineLevel="0" collapsed="false">
      <c r="A43" s="17" t="n">
        <v>2</v>
      </c>
      <c r="B43" s="13" t="n">
        <f aca="false">Q42</f>
        <v>991724.087219125</v>
      </c>
      <c r="C43" s="13" t="n">
        <f aca="false">IF((B43-(P43/2))*$B$3&gt;0,(B43-(P43/2))*$B$3,0)</f>
        <v>53903.0506156614</v>
      </c>
      <c r="D43" s="13" t="n">
        <f aca="false">IF(D42&gt;0,D42*(1+$B$7),IF(A43=$B$6,$B$5,0))</f>
        <v>0</v>
      </c>
      <c r="E43" s="13" t="n">
        <f aca="false">IF(E42&gt;0,E42*(1+$B$12),IF(A43=$B$11,$B$10,0))</f>
        <v>0</v>
      </c>
      <c r="F43" s="13" t="n">
        <f aca="false">IF(F42&gt;0,F42*(1+$B$17),IF(A43=$B$16,$B$15,0))</f>
        <v>0</v>
      </c>
      <c r="G43" s="13" t="n">
        <f aca="false">IF(G42&gt;0,G42*(1+$B$22),IF(A43=$B$21,$B$20,0))</f>
        <v>0</v>
      </c>
      <c r="H43" s="13" t="n">
        <f aca="false">H42*(1+$B$26)</f>
        <v>3482.985</v>
      </c>
      <c r="I43" s="13" t="n">
        <f aca="false">MIN(((C43+D43+E43+F43+G43)*$B$28*POWER((1+$B$29),A42)),($B$30*$B$28)*12*$B$34*POWER((1+$B$31),A42))</f>
        <v>10575.3742579132</v>
      </c>
      <c r="J43" s="18" t="n">
        <f aca="false">MAX((MAX((C43-(1000*$B$34)),0))+(D43*$B$8)+(E43*$B$13)+(F43*$B$18)+(G43*$B$23)-H43-I43,0)</f>
        <v>38844.6913577483</v>
      </c>
      <c r="K43" s="23" t="n">
        <f aca="false">IF($B$34=1,MAX(ROUNDDOWN(IF($J43&lt;=$C$192,(((($J43-$C$191)/10000)*$D$192)+$E$192)*(($J43-$C$191)/10000),IF($J43&lt;=$C$193,(((($J43-$C$192)/10000)*$D$193)+$E$193)*(($J43-$C$192)/10000)+$F$193,IF($J43&lt;=$C$194,$J43*0.42-$E$194,$J43*0.45-$E$195))),0),0),0)</f>
        <v>7447</v>
      </c>
      <c r="L43" s="23" t="n">
        <f aca="false">IF($B$34=2,MAX(ROUNDDOWN(IF(($J43/2)&lt;=$C$192,((((($J43/2)-$C$191)/10000)*$D$192)+$E$192)*((($J43/2)-$C$191)/10000),IF(($J43/2)&lt;=$C$193,((((($J43/2)-$C$192)/10000)*$D$193)+$E$193)*((($J43/2)-$C$192)/10000)+$F$193,IF(($J43/2)&lt;=$C$194,($J43/2)*0.42-$E$194,($J43/2)*0.45-$E$195))),0),0),0)*$B$34</f>
        <v>0</v>
      </c>
      <c r="M43" s="13" t="n">
        <f aca="false">K43+L43</f>
        <v>7447</v>
      </c>
      <c r="N43" s="13" t="n">
        <f aca="false">IF($B$34=2,IF(M43&gt;1944,M43*0.055,0),IF(M43&gt;972,M43*0.055,0))</f>
        <v>409.585</v>
      </c>
      <c r="O43" s="13" t="n">
        <f aca="false">M43*$B$33</f>
        <v>670.23</v>
      </c>
      <c r="P43" s="13" t="n">
        <f aca="false">P42*(1+$B$37)</f>
        <v>40995.9</v>
      </c>
      <c r="Q43" s="13" t="n">
        <f aca="false">B43+C43+D43+E43+F43+G43-H43-I43-M43-N43-O43-P43</f>
        <v>982046.063576873</v>
      </c>
      <c r="R43" s="16"/>
      <c r="S43" s="16"/>
      <c r="T43" s="13"/>
      <c r="U43" s="13"/>
      <c r="V43" s="13"/>
      <c r="W43" s="13"/>
    </row>
    <row r="44" customFormat="false" ht="12.8" hidden="false" customHeight="false" outlineLevel="0" collapsed="false">
      <c r="A44" s="17" t="n">
        <v>3</v>
      </c>
      <c r="B44" s="13" t="n">
        <f aca="false">Q43</f>
        <v>982046.063576873</v>
      </c>
      <c r="C44" s="13" t="n">
        <f aca="false">IF((B44-(P44/2))*$B$3&gt;0,(B44-(P44/2))*$B$3,0)</f>
        <v>53337.4793978915</v>
      </c>
      <c r="D44" s="13" t="n">
        <f aca="false">IF(D43&gt;0,D43*(1+$B$7),IF(A44=$B$6,$B$5,0))</f>
        <v>0</v>
      </c>
      <c r="E44" s="13" t="n">
        <f aca="false">IF(E43&gt;0,E43*(1+$B$12),IF(A44=$B$11,$B$10,0))</f>
        <v>0</v>
      </c>
      <c r="F44" s="13" t="n">
        <f aca="false">IF(F43&gt;0,F43*(1+$B$17),IF(A44=$B$16,$B$15,0))</f>
        <v>0</v>
      </c>
      <c r="G44" s="13" t="n">
        <f aca="false">IF(G43&gt;0,G43*(1+$B$22),IF(A44=$B$21,$B$20,0))</f>
        <v>0</v>
      </c>
      <c r="H44" s="13" t="n">
        <f aca="false">H43*(1+$B$26)</f>
        <v>3639.719325</v>
      </c>
      <c r="I44" s="13" t="n">
        <f aca="false">MIN(((C44+D44+E44+F44+G44)*$B$28*POWER((1+$B$29),A43)),($B$30*$B$28)*12*$B$34*POWER((1+$B$31),A43))</f>
        <v>10569.0575610385</v>
      </c>
      <c r="J44" s="18" t="n">
        <f aca="false">MAX((MAX((C44-(1000*$B$34)),0))+(D44*$B$8)+(E44*$B$13)+(F44*$B$18)+(G44*$B$23)-H44-I44,0)</f>
        <v>38128.7025118529</v>
      </c>
      <c r="K44" s="23" t="n">
        <f aca="false">IF($B$34=1,MAX(ROUNDDOWN(IF($J44&lt;=$C$192,(((($J44-$C$191)/10000)*$D$192)+$E$192)*(($J44-$C$191)/10000),IF($J44&lt;=$C$193,(((($J44-$C$192)/10000)*$D$193)+$E$193)*(($J44-$C$192)/10000)+$F$193,IF($J44&lt;=$C$194,$J44*0.42-$E$194,$J44*0.45-$E$195))),0),0),0)</f>
        <v>7214</v>
      </c>
      <c r="L44" s="23" t="n">
        <f aca="false">IF($B$34=2,MAX(ROUNDDOWN(IF(($J44/2)&lt;=$C$192,((((($J44/2)-$C$191)/10000)*$D$192)+$E$192)*((($J44/2)-$C$191)/10000),IF(($J44/2)&lt;=$C$193,((((($J44/2)-$C$192)/10000)*$D$193)+$E$193)*((($J44/2)-$C$192)/10000)+$F$193,IF(($J44/2)&lt;=$C$194,($J44/2)*0.42-$E$194,($J44/2)*0.45-$E$195))),0),0),0)*$B$34</f>
        <v>0</v>
      </c>
      <c r="M44" s="13" t="n">
        <f aca="false">K44+L44</f>
        <v>7214</v>
      </c>
      <c r="N44" s="13" t="n">
        <f aca="false">IF($B$34=2,IF(M44&gt;1944,M44*0.055,0),IF(M44&gt;972,M44*0.055,0))</f>
        <v>396.77</v>
      </c>
      <c r="O44" s="13" t="n">
        <f aca="false">M44*$B$33</f>
        <v>649.26</v>
      </c>
      <c r="P44" s="13" t="n">
        <f aca="false">P43*(1+$B$37)</f>
        <v>42020.7975</v>
      </c>
      <c r="Q44" s="13" t="n">
        <f aca="false">B44+C44+D44+E44+F44+G44-H44-I44-M44-N44-O44-P44</f>
        <v>970893.938588726</v>
      </c>
      <c r="R44" s="16"/>
      <c r="S44" s="16"/>
      <c r="T44" s="13"/>
      <c r="U44" s="13"/>
      <c r="V44" s="13"/>
      <c r="W44" s="13"/>
    </row>
    <row r="45" customFormat="false" ht="12.8" hidden="false" customHeight="false" outlineLevel="0" collapsed="false">
      <c r="A45" s="17" t="n">
        <v>4</v>
      </c>
      <c r="B45" s="13" t="n">
        <f aca="false">Q44</f>
        <v>970893.938588726</v>
      </c>
      <c r="C45" s="13" t="n">
        <f aca="false">IF((B45-(P45/2))*$B$3&gt;0,(B45-(P45/2))*$B$3,0)</f>
        <v>52689.3845327837</v>
      </c>
      <c r="D45" s="13" t="n">
        <f aca="false">IF(D44&gt;0,D44*(1+$B$7),IF(A45=$B$6,$B$5,0))</f>
        <v>0</v>
      </c>
      <c r="E45" s="13" t="n">
        <f aca="false">IF(E44&gt;0,E44*(1+$B$12),IF(A45=$B$11,$B$10,0))</f>
        <v>0</v>
      </c>
      <c r="F45" s="13" t="n">
        <f aca="false">IF(F44&gt;0,F44*(1+$B$17),IF(A45=$B$16,$B$15,0))</f>
        <v>0</v>
      </c>
      <c r="G45" s="13" t="n">
        <f aca="false">IF(G44&gt;0,G44*(1+$B$22),IF(A45=$B$21,$B$20,0))</f>
        <v>0</v>
      </c>
      <c r="H45" s="13" t="n">
        <f aca="false">H44*(1+$B$26)</f>
        <v>3803.506694625</v>
      </c>
      <c r="I45" s="13" t="n">
        <f aca="false">MIN(((C45+D45+E45+F45+G45)*$B$28*POWER((1+$B$29),A44)),($B$30*$B$28)*12*$B$34*POWER((1+$B$31),A44))</f>
        <v>10545.0410426546</v>
      </c>
      <c r="J45" s="18" t="n">
        <f aca="false">MAX((MAX((C45-(1000*$B$34)),0))+(D45*$B$8)+(E45*$B$13)+(F45*$B$18)+(G45*$B$23)-H45-I45,0)</f>
        <v>37340.8367955041</v>
      </c>
      <c r="K45" s="23" t="n">
        <f aca="false">IF($B$34=1,MAX(ROUNDDOWN(IF($J45&lt;=$C$192,(((($J45-$C$191)/10000)*$D$192)+$E$192)*(($J45-$C$191)/10000),IF($J45&lt;=$C$193,(((($J45-$C$192)/10000)*$D$193)+$E$193)*(($J45-$C$192)/10000)+$F$193,IF($J45&lt;=$C$194,$J45*0.42-$E$194,$J45*0.45-$E$195))),0),0),0)</f>
        <v>6959</v>
      </c>
      <c r="L45" s="23" t="n">
        <f aca="false">IF($B$34=2,MAX(ROUNDDOWN(IF(($J45/2)&lt;=$C$192,((((($J45/2)-$C$191)/10000)*$D$192)+$E$192)*((($J45/2)-$C$191)/10000),IF(($J45/2)&lt;=$C$193,((((($J45/2)-$C$192)/10000)*$D$193)+$E$193)*((($J45/2)-$C$192)/10000)+$F$193,IF(($J45/2)&lt;=$C$194,($J45/2)*0.42-$E$194,($J45/2)*0.45-$E$195))),0),0),0)*$B$34</f>
        <v>0</v>
      </c>
      <c r="M45" s="13" t="n">
        <f aca="false">K45+L45</f>
        <v>6959</v>
      </c>
      <c r="N45" s="13" t="n">
        <f aca="false">IF($B$34=2,IF(M45&gt;1944,M45*0.055,0),IF(M45&gt;972,M45*0.055,0))</f>
        <v>382.745</v>
      </c>
      <c r="O45" s="13" t="n">
        <f aca="false">M45*$B$33</f>
        <v>626.31</v>
      </c>
      <c r="P45" s="13" t="n">
        <f aca="false">P44*(1+$B$37)</f>
        <v>43071.3174375</v>
      </c>
      <c r="Q45" s="13" t="n">
        <f aca="false">B45+C45+D45+E45+F45+G45-H45-I45-M45-N45-O45-P45</f>
        <v>958195.40294673</v>
      </c>
      <c r="R45" s="16"/>
      <c r="S45" s="16"/>
      <c r="T45" s="13"/>
      <c r="U45" s="13"/>
      <c r="V45" s="13"/>
      <c r="W45" s="13"/>
    </row>
    <row r="46" customFormat="false" ht="12.8" hidden="false" customHeight="false" outlineLevel="0" collapsed="false">
      <c r="A46" s="17" t="n">
        <v>5</v>
      </c>
      <c r="B46" s="13" t="n">
        <f aca="false">Q45</f>
        <v>958195.40294673</v>
      </c>
      <c r="C46" s="13" t="n">
        <f aca="false">IF((B46-(P46/2))*$B$3&gt;0,(B46-(P46/2))*$B$3,0)</f>
        <v>51954.7350781806</v>
      </c>
      <c r="D46" s="13" t="n">
        <f aca="false">IF(D45&gt;0,D45*(1+$B$7),IF(A46=$B$6,$B$5,0))</f>
        <v>0</v>
      </c>
      <c r="E46" s="13" t="n">
        <f aca="false">IF(E45&gt;0,E45*(1+$B$12),IF(A46=$B$11,$B$10,0))</f>
        <v>0</v>
      </c>
      <c r="F46" s="13" t="n">
        <f aca="false">IF(F45&gt;0,F45*(1+$B$17),IF(A46=$B$16,$B$15,0))</f>
        <v>0</v>
      </c>
      <c r="G46" s="13" t="n">
        <f aca="false">IF(G45&gt;0,G45*(1+$B$22),IF(A46=$B$21,$B$20,0))</f>
        <v>0</v>
      </c>
      <c r="H46" s="13" t="n">
        <f aca="false">H45*(1+$B$26)</f>
        <v>3974.66449588312</v>
      </c>
      <c r="I46" s="13" t="n">
        <f aca="false">MIN(((C46+D46+E46+F46+G46)*$B$28*POWER((1+$B$29),A45)),($B$30*$B$28)*12*$B$34*POWER((1+$B$31),A45))</f>
        <v>10501.9913746186</v>
      </c>
      <c r="J46" s="18" t="n">
        <f aca="false">MAX((MAX((C46-(1000*$B$34)),0))+(D46*$B$8)+(E46*$B$13)+(F46*$B$18)+(G46*$B$23)-H46-I46,0)</f>
        <v>36478.0792076789</v>
      </c>
      <c r="K46" s="23" t="n">
        <f aca="false">IF($B$34=1,MAX(ROUNDDOWN(IF($J46&lt;=$C$192,(((($J46-$C$191)/10000)*$D$192)+$E$192)*(($J46-$C$191)/10000),IF($J46&lt;=$C$193,(((($J46-$C$192)/10000)*$D$193)+$E$193)*(($J46-$C$192)/10000)+$F$193,IF($J46&lt;=$C$194,$J46*0.42-$E$194,$J46*0.45-$E$195))),0),0),0)</f>
        <v>6683</v>
      </c>
      <c r="L46" s="23" t="n">
        <f aca="false">IF($B$34=2,MAX(ROUNDDOWN(IF(($J46/2)&lt;=$C$192,((((($J46/2)-$C$191)/10000)*$D$192)+$E$192)*((($J46/2)-$C$191)/10000),IF(($J46/2)&lt;=$C$193,((((($J46/2)-$C$192)/10000)*$D$193)+$E$193)*((($J46/2)-$C$192)/10000)+$F$193,IF(($J46/2)&lt;=$C$194,($J46/2)*0.42-$E$194,($J46/2)*0.45-$E$195))),0),0),0)*$B$34</f>
        <v>0</v>
      </c>
      <c r="M46" s="13" t="n">
        <f aca="false">K46+L46</f>
        <v>6683</v>
      </c>
      <c r="N46" s="13" t="n">
        <f aca="false">IF($B$34=2,IF(M46&gt;1944,M46*0.055,0),IF(M46&gt;972,M46*0.055,0))</f>
        <v>367.565</v>
      </c>
      <c r="O46" s="13" t="n">
        <f aca="false">M46*$B$33</f>
        <v>601.47</v>
      </c>
      <c r="P46" s="13" t="n">
        <f aca="false">P45*(1+$B$37)</f>
        <v>44148.1003734375</v>
      </c>
      <c r="Q46" s="13" t="n">
        <f aca="false">B46+C46+D46+E46+F46+G46-H46-I46-M46-N46-O46-P46</f>
        <v>943873.346780972</v>
      </c>
      <c r="R46" s="16"/>
      <c r="S46" s="16"/>
      <c r="T46" s="13"/>
      <c r="U46" s="13"/>
      <c r="V46" s="13"/>
      <c r="W46" s="13"/>
    </row>
    <row r="47" customFormat="false" ht="12.8" hidden="false" customHeight="false" outlineLevel="0" collapsed="false">
      <c r="A47" s="17" t="n">
        <v>6</v>
      </c>
      <c r="B47" s="13" t="n">
        <f aca="false">Q46</f>
        <v>943873.346780972</v>
      </c>
      <c r="C47" s="13" t="n">
        <f aca="false">IF((B47-(P47/2))*$B$3&gt;0,(B47-(P47/2))*$B$3,0)</f>
        <v>51129.233216347</v>
      </c>
      <c r="D47" s="13" t="n">
        <f aca="false">IF(D46&gt;0,D46*(1+$B$7),IF(A47=$B$6,$B$5,0))</f>
        <v>0</v>
      </c>
      <c r="E47" s="13" t="n">
        <f aca="false">IF(E46&gt;0,E46*(1+$B$12),IF(A47=$B$11,$B$10,0))</f>
        <v>0</v>
      </c>
      <c r="F47" s="13" t="n">
        <f aca="false">IF(F46&gt;0,F46*(1+$B$17),IF(A47=$B$16,$B$15,0))</f>
        <v>0</v>
      </c>
      <c r="G47" s="13" t="n">
        <f aca="false">IF(G46&gt;0,G46*(1+$B$22),IF(A47=$B$21,$B$20,0))</f>
        <v>0</v>
      </c>
      <c r="H47" s="13" t="n">
        <f aca="false">H46*(1+$B$26)</f>
        <v>4153.52439819787</v>
      </c>
      <c r="I47" s="13" t="n">
        <f aca="false">MIN(((C47+D47+E47+F47+G47)*$B$28*POWER((1+$B$29),A46)),($B$30*$B$28)*12*$B$34*POWER((1+$B$31),A46))</f>
        <v>10438.4778995628</v>
      </c>
      <c r="J47" s="18" t="n">
        <f aca="false">MAX((MAX((C47-(1000*$B$34)),0))+(D47*$B$8)+(E47*$B$13)+(F47*$B$18)+(G47*$B$23)-H47-I47,0)</f>
        <v>35537.2309185863</v>
      </c>
      <c r="K47" s="23" t="n">
        <f aca="false">IF($B$34=1,MAX(ROUNDDOWN(IF($J47&lt;=$C$192,(((($J47-$C$191)/10000)*$D$192)+$E$192)*(($J47-$C$191)/10000),IF($J47&lt;=$C$193,(((($J47-$C$192)/10000)*$D$193)+$E$193)*(($J47-$C$192)/10000)+$F$193,IF($J47&lt;=$C$194,$J47*0.42-$E$194,$J47*0.45-$E$195))),0),0),0)</f>
        <v>6385</v>
      </c>
      <c r="L47" s="23" t="n">
        <f aca="false">IF($B$34=2,MAX(ROUNDDOWN(IF(($J47/2)&lt;=$C$192,((((($J47/2)-$C$191)/10000)*$D$192)+$E$192)*((($J47/2)-$C$191)/10000),IF(($J47/2)&lt;=$C$193,((((($J47/2)-$C$192)/10000)*$D$193)+$E$193)*((($J47/2)-$C$192)/10000)+$F$193,IF(($J47/2)&lt;=$C$194,($J47/2)*0.42-$E$194,($J47/2)*0.45-$E$195))),0),0),0)*$B$34</f>
        <v>0</v>
      </c>
      <c r="M47" s="13" t="n">
        <f aca="false">K47+L47</f>
        <v>6385</v>
      </c>
      <c r="N47" s="13" t="n">
        <f aca="false">IF($B$34=2,IF(M47&gt;1944,M47*0.055,0),IF(M47&gt;972,M47*0.055,0))</f>
        <v>351.175</v>
      </c>
      <c r="O47" s="13" t="n">
        <f aca="false">M47*$B$33</f>
        <v>574.65</v>
      </c>
      <c r="P47" s="13" t="n">
        <f aca="false">P46*(1+$B$37)</f>
        <v>45251.8028827734</v>
      </c>
      <c r="Q47" s="13" t="n">
        <f aca="false">B47+C47+D47+E47+F47+G47-H47-I47-M47-N47-O47-P47</f>
        <v>927847.949816784</v>
      </c>
      <c r="R47" s="16"/>
      <c r="S47" s="16"/>
      <c r="T47" s="13"/>
      <c r="U47" s="13"/>
      <c r="V47" s="13"/>
      <c r="W47" s="13"/>
    </row>
    <row r="48" customFormat="false" ht="12.8" hidden="false" customHeight="false" outlineLevel="0" collapsed="false">
      <c r="A48" s="17" t="n">
        <v>7</v>
      </c>
      <c r="B48" s="13" t="n">
        <f aca="false">Q47</f>
        <v>927847.949816784</v>
      </c>
      <c r="C48" s="13" t="n">
        <f aca="false">IF((B48-(P48/2))*$B$3&gt;0,(B48-(P48/2))*$B$3,0)</f>
        <v>50208.4302465846</v>
      </c>
      <c r="D48" s="13" t="n">
        <f aca="false">IF(D47&gt;0,D47*(1+$B$7),IF(A48=$B$6,$B$5,0))</f>
        <v>0</v>
      </c>
      <c r="E48" s="13" t="n">
        <f aca="false">IF(E47&gt;0,E47*(1+$B$12),IF(A48=$B$11,$B$10,0))</f>
        <v>0</v>
      </c>
      <c r="F48" s="13" t="n">
        <f aca="false">IF(F47&gt;0,F47*(1+$B$17),IF(A48=$B$16,$B$15,0))</f>
        <v>0</v>
      </c>
      <c r="G48" s="13" t="n">
        <f aca="false">IF(G47&gt;0,G47*(1+$B$22),IF(A48=$B$21,$B$20,0))</f>
        <v>0</v>
      </c>
      <c r="H48" s="13" t="n">
        <f aca="false">H47*(1+$B$26)</f>
        <v>4340.43299611677</v>
      </c>
      <c r="I48" s="13" t="n">
        <f aca="false">MIN(((C48+D48+E48+F48+G48)*$B$28*POWER((1+$B$29),A47)),($B$30*$B$28)*12*$B$34*POWER((1+$B$31),A47))</f>
        <v>10352.9928398473</v>
      </c>
      <c r="J48" s="18" t="n">
        <f aca="false">MAX((MAX((C48-(1000*$B$34)),0))+(D48*$B$8)+(E48*$B$13)+(F48*$B$18)+(G48*$B$23)-H48-I48,0)</f>
        <v>34515.0044106206</v>
      </c>
      <c r="K48" s="23" t="n">
        <f aca="false">IF($B$34=1,MAX(ROUNDDOWN(IF($J48&lt;=$C$192,(((($J48-$C$191)/10000)*$D$192)+$E$192)*(($J48-$C$191)/10000),IF($J48&lt;=$C$193,(((($J48-$C$192)/10000)*$D$193)+$E$193)*(($J48-$C$192)/10000)+$F$193,IF($J48&lt;=$C$194,$J48*0.42-$E$194,$J48*0.45-$E$195))),0),0),0)</f>
        <v>6065</v>
      </c>
      <c r="L48" s="23" t="n">
        <f aca="false">IF($B$34=2,MAX(ROUNDDOWN(IF(($J48/2)&lt;=$C$192,((((($J48/2)-$C$191)/10000)*$D$192)+$E$192)*((($J48/2)-$C$191)/10000),IF(($J48/2)&lt;=$C$193,((((($J48/2)-$C$192)/10000)*$D$193)+$E$193)*((($J48/2)-$C$192)/10000)+$F$193,IF(($J48/2)&lt;=$C$194,($J48/2)*0.42-$E$194,($J48/2)*0.45-$E$195))),0),0),0)*$B$34</f>
        <v>0</v>
      </c>
      <c r="M48" s="13" t="n">
        <f aca="false">K48+L48</f>
        <v>6065</v>
      </c>
      <c r="N48" s="13" t="n">
        <f aca="false">IF($B$34=2,IF(M48&gt;1944,M48*0.055,0),IF(M48&gt;972,M48*0.055,0))</f>
        <v>333.575</v>
      </c>
      <c r="O48" s="13" t="n">
        <f aca="false">M48*$B$33</f>
        <v>545.85</v>
      </c>
      <c r="P48" s="13" t="n">
        <f aca="false">P47*(1+$B$37)</f>
        <v>46383.0979548428</v>
      </c>
      <c r="Q48" s="13" t="n">
        <f aca="false">B48+C48+D48+E48+F48+G48-H48-I48-M48-N48-O48-P48</f>
        <v>910035.431272562</v>
      </c>
      <c r="R48" s="16"/>
      <c r="S48" s="16"/>
      <c r="T48" s="13"/>
      <c r="U48" s="13"/>
      <c r="V48" s="13"/>
      <c r="W48" s="13"/>
    </row>
    <row r="49" customFormat="false" ht="12.8" hidden="false" customHeight="false" outlineLevel="0" collapsed="false">
      <c r="A49" s="17" t="n">
        <v>8</v>
      </c>
      <c r="B49" s="13" t="n">
        <f aca="false">Q48</f>
        <v>910035.431272562</v>
      </c>
      <c r="C49" s="13" t="n">
        <f aca="false">IF((B49-(P49/2))*$B$3&gt;0,(B49-(P49/2))*$B$3,0)</f>
        <v>49187.6571931741</v>
      </c>
      <c r="D49" s="13" t="n">
        <f aca="false">IF(D48&gt;0,D48*(1+$B$7),IF(A49=$B$6,$B$5,0))</f>
        <v>0</v>
      </c>
      <c r="E49" s="13" t="n">
        <f aca="false">IF(E48&gt;0,E48*(1+$B$12),IF(A49=$B$11,$B$10,0))</f>
        <v>0</v>
      </c>
      <c r="F49" s="13" t="n">
        <f aca="false">IF(F48&gt;0,F48*(1+$B$17),IF(A49=$B$16,$B$15,0))</f>
        <v>0</v>
      </c>
      <c r="G49" s="13" t="n">
        <f aca="false">IF(G48&gt;0,G48*(1+$B$22),IF(A49=$B$21,$B$20,0))</f>
        <v>0</v>
      </c>
      <c r="H49" s="13" t="n">
        <f aca="false">H48*(1+$B$26)</f>
        <v>4535.75248094202</v>
      </c>
      <c r="I49" s="13" t="n">
        <f aca="false">MIN(((C49+D49+E49+F49+G49)*$B$28*POWER((1+$B$29),A48)),($B$30*$B$28)*12*$B$34*POWER((1+$B$31),A48))</f>
        <v>10243.9342323808</v>
      </c>
      <c r="J49" s="18" t="n">
        <f aca="false">MAX((MAX((C49-(1000*$B$34)),0))+(D49*$B$8)+(E49*$B$13)+(F49*$B$18)+(G49*$B$23)-H49-I49,0)</f>
        <v>33407.9704798513</v>
      </c>
      <c r="K49" s="23" t="n">
        <f aca="false">IF($B$34=1,MAX(ROUNDDOWN(IF($J49&lt;=$C$192,(((($J49-$C$191)/10000)*$D$192)+$E$192)*(($J49-$C$191)/10000),IF($J49&lt;=$C$193,(((($J49-$C$192)/10000)*$D$193)+$E$193)*(($J49-$C$192)/10000)+$F$193,IF($J49&lt;=$C$194,$J49*0.42-$E$194,$J49*0.45-$E$195))),0),0),0)</f>
        <v>5723</v>
      </c>
      <c r="L49" s="23" t="n">
        <f aca="false">IF($B$34=2,MAX(ROUNDDOWN(IF(($J49/2)&lt;=$C$192,((((($J49/2)-$C$191)/10000)*$D$192)+$E$192)*((($J49/2)-$C$191)/10000),IF(($J49/2)&lt;=$C$193,((((($J49/2)-$C$192)/10000)*$D$193)+$E$193)*((($J49/2)-$C$192)/10000)+$F$193,IF(($J49/2)&lt;=$C$194,($J49/2)*0.42-$E$194,($J49/2)*0.45-$E$195))),0),0),0)*$B$34</f>
        <v>0</v>
      </c>
      <c r="M49" s="13" t="n">
        <f aca="false">K49+L49</f>
        <v>5723</v>
      </c>
      <c r="N49" s="13" t="n">
        <f aca="false">IF($B$34=2,IF(M49&gt;1944,M49*0.055,0),IF(M49&gt;972,M49*0.055,0))</f>
        <v>314.765</v>
      </c>
      <c r="O49" s="13" t="n">
        <f aca="false">M49*$B$33</f>
        <v>515.07</v>
      </c>
      <c r="P49" s="13" t="n">
        <f aca="false">P48*(1+$B$37)</f>
        <v>47542.6754037138</v>
      </c>
      <c r="Q49" s="13" t="n">
        <f aca="false">B49+C49+D49+E49+F49+G49-H49-I49-M49-N49-O49-P49</f>
        <v>890347.8913487</v>
      </c>
      <c r="R49" s="16"/>
      <c r="S49" s="16"/>
      <c r="T49" s="13"/>
      <c r="U49" s="13"/>
      <c r="V49" s="13"/>
      <c r="W49" s="13"/>
    </row>
    <row r="50" customFormat="false" ht="12.8" hidden="false" customHeight="false" outlineLevel="0" collapsed="false">
      <c r="A50" s="17" t="n">
        <v>9</v>
      </c>
      <c r="B50" s="13" t="n">
        <f aca="false">Q49</f>
        <v>890347.8913487</v>
      </c>
      <c r="C50" s="13" t="n">
        <f aca="false">IF((B50-(P50/2))*$B$3&gt;0,(B50-(P50/2))*$B$3,0)</f>
        <v>48062.0159963384</v>
      </c>
      <c r="D50" s="13" t="n">
        <f aca="false">IF(D49&gt;0,D49*(1+$B$7),IF(A50=$B$6,$B$5,0))</f>
        <v>0</v>
      </c>
      <c r="E50" s="13" t="n">
        <f aca="false">IF(E49&gt;0,E49*(1+$B$12),IF(A50=$B$11,$B$10,0))</f>
        <v>0</v>
      </c>
      <c r="F50" s="13" t="n">
        <f aca="false">IF(F49&gt;0,F49*(1+$B$17),IF(A50=$B$16,$B$15,0))</f>
        <v>0</v>
      </c>
      <c r="G50" s="13" t="n">
        <f aca="false">IF(G49&gt;0,G49*(1+$B$22),IF(A50=$B$21,$B$20,0))</f>
        <v>0</v>
      </c>
      <c r="H50" s="13" t="n">
        <f aca="false">H49*(1+$B$26)</f>
        <v>4739.86134258441</v>
      </c>
      <c r="I50" s="13" t="n">
        <f aca="false">MIN(((C50+D50+E50+F50+G50)*$B$28*POWER((1+$B$29),A49)),($B$30*$B$28)*12*$B$34*POWER((1+$B$31),A49))</f>
        <v>10109.6006727589</v>
      </c>
      <c r="J50" s="18" t="n">
        <f aca="false">MAX((MAX((C50-(1000*$B$34)),0))+(D50*$B$8)+(E50*$B$13)+(F50*$B$18)+(G50*$B$23)-H50-I50,0)</f>
        <v>32212.5539809951</v>
      </c>
      <c r="K50" s="23" t="n">
        <f aca="false">IF($B$34=1,MAX(ROUNDDOWN(IF($J50&lt;=$C$192,(((($J50-$C$191)/10000)*$D$192)+$E$192)*(($J50-$C$191)/10000),IF($J50&lt;=$C$193,(((($J50-$C$192)/10000)*$D$193)+$E$193)*(($J50-$C$192)/10000)+$F$193,IF($J50&lt;=$C$194,$J50*0.42-$E$194,$J50*0.45-$E$195))),0),0),0)</f>
        <v>5359</v>
      </c>
      <c r="L50" s="23" t="n">
        <f aca="false">IF($B$34=2,MAX(ROUNDDOWN(IF(($J50/2)&lt;=$C$192,((((($J50/2)-$C$191)/10000)*$D$192)+$E$192)*((($J50/2)-$C$191)/10000),IF(($J50/2)&lt;=$C$193,((((($J50/2)-$C$192)/10000)*$D$193)+$E$193)*((($J50/2)-$C$192)/10000)+$F$193,IF(($J50/2)&lt;=$C$194,($J50/2)*0.42-$E$194,($J50/2)*0.45-$E$195))),0),0),0)*$B$34</f>
        <v>0</v>
      </c>
      <c r="M50" s="13" t="n">
        <f aca="false">K50+L50</f>
        <v>5359</v>
      </c>
      <c r="N50" s="13" t="n">
        <f aca="false">IF($B$34=2,IF(M50&gt;1944,M50*0.055,0),IF(M50&gt;972,M50*0.055,0))</f>
        <v>294.745</v>
      </c>
      <c r="O50" s="13" t="n">
        <f aca="false">M50*$B$33</f>
        <v>482.31</v>
      </c>
      <c r="P50" s="13" t="n">
        <f aca="false">P49*(1+$B$37)</f>
        <v>48731.2422888067</v>
      </c>
      <c r="Q50" s="13" t="n">
        <f aca="false">B50+C50+D50+E50+F50+G50-H50-I50-M50-N50-O50-P50</f>
        <v>868693.148040888</v>
      </c>
      <c r="R50" s="16"/>
      <c r="S50" s="16"/>
      <c r="T50" s="13"/>
      <c r="U50" s="13"/>
      <c r="V50" s="13"/>
      <c r="W50" s="13"/>
    </row>
    <row r="51" customFormat="false" ht="12.8" hidden="false" customHeight="false" outlineLevel="0" collapsed="false">
      <c r="A51" s="17" t="n">
        <v>10</v>
      </c>
      <c r="B51" s="13" t="n">
        <f aca="false">Q50</f>
        <v>868693.148040888</v>
      </c>
      <c r="C51" s="13" t="n">
        <f aca="false">IF((B51-(P51/2))*$B$3&gt;0,(B51-(P51/2))*$B$3,0)</f>
        <v>46826.370443417</v>
      </c>
      <c r="D51" s="13" t="n">
        <f aca="false">IF(D50&gt;0,D50*(1+$B$7),IF(A51=$B$6,$B$5,0))</f>
        <v>0</v>
      </c>
      <c r="E51" s="13" t="n">
        <f aca="false">IF(E50&gt;0,E50*(1+$B$12),IF(A51=$B$11,$B$10,0))</f>
        <v>0</v>
      </c>
      <c r="F51" s="13" t="n">
        <f aca="false">IF(F50&gt;0,F50*(1+$B$17),IF(A51=$B$16,$B$15,0))</f>
        <v>0</v>
      </c>
      <c r="G51" s="13" t="n">
        <f aca="false">IF(G50&gt;0,G50*(1+$B$22),IF(A51=$B$21,$B$20,0))</f>
        <v>0</v>
      </c>
      <c r="H51" s="13" t="n">
        <f aca="false">H50*(1+$B$26)</f>
        <v>4953.15510300071</v>
      </c>
      <c r="I51" s="13" t="n">
        <f aca="false">MIN(((C51+D51+E51+F51+G51)*$B$28*POWER((1+$B$29),A50)),($B$30*$B$28)*12*$B$34*POWER((1+$B$31),A50))</f>
        <v>9948.18580301393</v>
      </c>
      <c r="J51" s="18" t="n">
        <f aca="false">MAX((MAX((C51-(1000*$B$34)),0))+(D51*$B$8)+(E51*$B$13)+(F51*$B$18)+(G51*$B$23)-H51-I51,0)</f>
        <v>30925.0295374024</v>
      </c>
      <c r="K51" s="23" t="n">
        <f aca="false">IF($B$34=1,MAX(ROUNDDOWN(IF($J51&lt;=$C$192,(((($J51-$C$191)/10000)*$D$192)+$E$192)*(($J51-$C$191)/10000),IF($J51&lt;=$C$193,(((($J51-$C$192)/10000)*$D$193)+$E$193)*(($J51-$C$192)/10000)+$F$193,IF($J51&lt;=$C$194,$J51*0.42-$E$194,$J51*0.45-$E$195))),0),0),0)</f>
        <v>4973</v>
      </c>
      <c r="L51" s="23" t="n">
        <f aca="false">IF($B$34=2,MAX(ROUNDDOWN(IF(($J51/2)&lt;=$C$192,((((($J51/2)-$C$191)/10000)*$D$192)+$E$192)*((($J51/2)-$C$191)/10000),IF(($J51/2)&lt;=$C$193,((((($J51/2)-$C$192)/10000)*$D$193)+$E$193)*((($J51/2)-$C$192)/10000)+$F$193,IF(($J51/2)&lt;=$C$194,($J51/2)*0.42-$E$194,($J51/2)*0.45-$E$195))),0),0),0)*$B$34</f>
        <v>0</v>
      </c>
      <c r="M51" s="13" t="n">
        <f aca="false">K51+L51</f>
        <v>4973</v>
      </c>
      <c r="N51" s="13" t="n">
        <f aca="false">IF($B$34=2,IF(M51&gt;1944,M51*0.055,0),IF(M51&gt;972,M51*0.055,0))</f>
        <v>273.515</v>
      </c>
      <c r="O51" s="13" t="n">
        <f aca="false">M51*$B$33</f>
        <v>447.57</v>
      </c>
      <c r="P51" s="13" t="n">
        <f aca="false">P50*(1+$B$37)</f>
        <v>49949.5233460268</v>
      </c>
      <c r="Q51" s="13" t="n">
        <f aca="false">B51+C51+D51+E51+F51+G51-H51-I51-M51-N51-O51-P51</f>
        <v>844974.569232264</v>
      </c>
      <c r="R51" s="16"/>
      <c r="S51" s="16"/>
      <c r="T51" s="13"/>
      <c r="U51" s="13"/>
      <c r="V51" s="13"/>
      <c r="W51" s="13"/>
    </row>
    <row r="52" customFormat="false" ht="12.8" hidden="false" customHeight="false" outlineLevel="0" collapsed="false">
      <c r="A52" s="17" t="n">
        <v>11</v>
      </c>
      <c r="B52" s="13" t="n">
        <f aca="false">Q51</f>
        <v>844974.569232264</v>
      </c>
      <c r="C52" s="13" t="n">
        <f aca="false">IF((B52-(P52/2))*$B$3&gt;0,(B52-(P52/2))*$B$3,0)</f>
        <v>45475.3368377171</v>
      </c>
      <c r="D52" s="13" t="n">
        <f aca="false">IF(D51&gt;0,D51*(1+$B$7),IF(A52=$B$6,$B$5,0))</f>
        <v>3333</v>
      </c>
      <c r="E52" s="13" t="n">
        <f aca="false">IF(E51&gt;0,E51*(1+$B$12),IF(A52=$B$11,$B$10,0))</f>
        <v>0</v>
      </c>
      <c r="F52" s="13" t="n">
        <f aca="false">IF(F51&gt;0,F51*(1+$B$17),IF(A52=$B$16,$B$15,0))</f>
        <v>0</v>
      </c>
      <c r="G52" s="13" t="n">
        <f aca="false">IF(G51&gt;0,G51*(1+$B$22),IF(A52=$B$21,$B$20,0))</f>
        <v>999</v>
      </c>
      <c r="H52" s="13" t="n">
        <f aca="false">H51*(1+$B$26)</f>
        <v>5176.04708263574</v>
      </c>
      <c r="I52" s="13" t="n">
        <f aca="false">MIN(((C52+D52+E52+F52+G52)*$B$28*POWER((1+$B$29),A51)),($B$30*$B$28)*12*$B$34*POWER((1+$B$31),A51))</f>
        <v>10687.3021096473</v>
      </c>
      <c r="J52" s="18" t="n">
        <f aca="false">MAX((MAX((C52-(1000*$B$34)),0))+(D52*$B$8)+(E52*$B$13)+(F52*$B$18)+(G52*$B$23)-H52-I52,0)</f>
        <v>32943.987645434</v>
      </c>
      <c r="K52" s="23" t="n">
        <f aca="false">IF($B$34=1,MAX(ROUNDDOWN(IF($J52&lt;=$C$192,(((($J52-$C$191)/10000)*$D$192)+$E$192)*(($J52-$C$191)/10000),IF($J52&lt;=$C$193,(((($J52-$C$192)/10000)*$D$193)+$E$193)*(($J52-$C$192)/10000)+$F$193,IF($J52&lt;=$C$194,$J52*0.42-$E$194,$J52*0.45-$E$195))),0),0),0)</f>
        <v>5581</v>
      </c>
      <c r="L52" s="23" t="n">
        <f aca="false">IF($B$34=2,MAX(ROUNDDOWN(IF(($J52/2)&lt;=$C$192,((((($J52/2)-$C$191)/10000)*$D$192)+$E$192)*((($J52/2)-$C$191)/10000),IF(($J52/2)&lt;=$C$193,((((($J52/2)-$C$192)/10000)*$D$193)+$E$193)*((($J52/2)-$C$192)/10000)+$F$193,IF(($J52/2)&lt;=$C$194,($J52/2)*0.42-$E$194,($J52/2)*0.45-$E$195))),0),0),0)*$B$34</f>
        <v>0</v>
      </c>
      <c r="M52" s="13" t="n">
        <f aca="false">K52+L52</f>
        <v>5581</v>
      </c>
      <c r="N52" s="13" t="n">
        <f aca="false">IF($B$34=2,IF(M52&gt;1944,M52*0.055,0),IF(M52&gt;972,M52*0.055,0))</f>
        <v>306.955</v>
      </c>
      <c r="O52" s="13" t="n">
        <f aca="false">M52*$B$33</f>
        <v>502.29</v>
      </c>
      <c r="P52" s="13" t="n">
        <f aca="false">P51*(1+$B$37)</f>
        <v>51198.2614296775</v>
      </c>
      <c r="Q52" s="13" t="n">
        <f aca="false">B52+C52+D52+E52+F52+G52-H52-I52-M52-N52-O52-P52</f>
        <v>821330.05044802</v>
      </c>
      <c r="R52" s="16"/>
      <c r="S52" s="16"/>
      <c r="T52" s="13"/>
      <c r="U52" s="13"/>
      <c r="V52" s="13"/>
      <c r="W52" s="13"/>
    </row>
    <row r="53" customFormat="false" ht="12.8" hidden="false" customHeight="false" outlineLevel="0" collapsed="false">
      <c r="A53" s="17" t="n">
        <v>12</v>
      </c>
      <c r="B53" s="13" t="n">
        <f aca="false">Q52</f>
        <v>821330.05044802</v>
      </c>
      <c r="C53" s="13" t="n">
        <f aca="false">IF((B53-(P53/2))*$B$3&gt;0,(B53-(P53/2))*$B$3,0)</f>
        <v>44127.5472513247</v>
      </c>
      <c r="D53" s="13" t="n">
        <f aca="false">IF(D52&gt;0,D52*(1+$B$7),IF(A53=$B$6,$B$5,0))</f>
        <v>3366.33</v>
      </c>
      <c r="E53" s="13" t="n">
        <f aca="false">IF(E52&gt;0,E52*(1+$B$12),IF(A53=$B$11,$B$10,0))</f>
        <v>0</v>
      </c>
      <c r="F53" s="13" t="n">
        <f aca="false">IF(F52&gt;0,F52*(1+$B$17),IF(A53=$B$16,$B$15,0))</f>
        <v>0</v>
      </c>
      <c r="G53" s="13" t="n">
        <f aca="false">IF(G52&gt;0,G52*(1+$B$22),IF(A53=$B$21,$B$20,0))</f>
        <v>999</v>
      </c>
      <c r="H53" s="13" t="n">
        <f aca="false">H52*(1+$B$26)</f>
        <v>5408.96920135435</v>
      </c>
      <c r="I53" s="13" t="n">
        <f aca="false">MIN(((C53+D53+E53+F53+G53)*$B$28*POWER((1+$B$29),A52)),($B$30*$B$28)*12*$B$34*POWER((1+$B$31),A52))</f>
        <v>10509.3073205248</v>
      </c>
      <c r="J53" s="18" t="n">
        <f aca="false">MAX((MAX((C53-(1000*$B$34)),0))+(D53*$B$8)+(E53*$B$13)+(F53*$B$18)+(G53*$B$23)-H53-I53,0)</f>
        <v>31574.6007294456</v>
      </c>
      <c r="K53" s="23" t="n">
        <f aca="false">IF($B$34=1,MAX(ROUNDDOWN(IF($J53&lt;=$C$192,(((($J53-$C$191)/10000)*$D$192)+$E$192)*(($J53-$C$191)/10000),IF($J53&lt;=$C$193,(((($J53-$C$192)/10000)*$D$193)+$E$193)*(($J53-$C$192)/10000)+$F$193,IF($J53&lt;=$C$194,$J53*0.42-$E$194,$J53*0.45-$E$195))),0),0),0)</f>
        <v>5167</v>
      </c>
      <c r="L53" s="23" t="n">
        <f aca="false">IF($B$34=2,MAX(ROUNDDOWN(IF(($J53/2)&lt;=$C$192,((((($J53/2)-$C$191)/10000)*$D$192)+$E$192)*((($J53/2)-$C$191)/10000),IF(($J53/2)&lt;=$C$193,((((($J53/2)-$C$192)/10000)*$D$193)+$E$193)*((($J53/2)-$C$192)/10000)+$F$193,IF(($J53/2)&lt;=$C$194,($J53/2)*0.42-$E$194,($J53/2)*0.45-$E$195))),0),0),0)*$B$34</f>
        <v>0</v>
      </c>
      <c r="M53" s="13" t="n">
        <f aca="false">K53+L53</f>
        <v>5167</v>
      </c>
      <c r="N53" s="13" t="n">
        <f aca="false">IF($B$34=2,IF(M53&gt;1944,M53*0.055,0),IF(M53&gt;972,M53*0.055,0))</f>
        <v>284.185</v>
      </c>
      <c r="O53" s="13" t="n">
        <f aca="false">M53*$B$33</f>
        <v>465.03</v>
      </c>
      <c r="P53" s="13" t="n">
        <f aca="false">P52*(1+$B$37)</f>
        <v>52478.2179654194</v>
      </c>
      <c r="Q53" s="13" t="n">
        <f aca="false">B53+C53+D53+E53+F53+G53-H53-I53-M53-N53-O53-P53</f>
        <v>795510.218212046</v>
      </c>
      <c r="R53" s="16"/>
      <c r="S53" s="16"/>
      <c r="T53" s="13"/>
      <c r="U53" s="13"/>
      <c r="V53" s="13"/>
      <c r="W53" s="13"/>
    </row>
    <row r="54" customFormat="false" ht="12.8" hidden="false" customHeight="false" outlineLevel="0" collapsed="false">
      <c r="A54" s="17" t="n">
        <v>13</v>
      </c>
      <c r="B54" s="13" t="n">
        <f aca="false">Q53</f>
        <v>795510.218212046</v>
      </c>
      <c r="C54" s="13" t="n">
        <f aca="false">IF((B54-(P54/2))*$B$3&gt;0,(B54-(P54/2))*$B$3,0)</f>
        <v>42658.1397985147</v>
      </c>
      <c r="D54" s="13" t="n">
        <f aca="false">IF(D53&gt;0,D53*(1+$B$7),IF(A54=$B$6,$B$5,0))</f>
        <v>3399.9933</v>
      </c>
      <c r="E54" s="13" t="n">
        <f aca="false">IF(E53&gt;0,E53*(1+$B$12),IF(A54=$B$11,$B$10,0))</f>
        <v>0</v>
      </c>
      <c r="F54" s="13" t="n">
        <f aca="false">IF(F53&gt;0,F53*(1+$B$17),IF(A54=$B$16,$B$15,0))</f>
        <v>0</v>
      </c>
      <c r="G54" s="13" t="n">
        <f aca="false">IF(G53&gt;0,G53*(1+$B$22),IF(A54=$B$21,$B$20,0))</f>
        <v>999</v>
      </c>
      <c r="H54" s="13" t="n">
        <f aca="false">H53*(1+$B$26)</f>
        <v>5652.3728154153</v>
      </c>
      <c r="I54" s="13" t="n">
        <f aca="false">MIN(((C54+D54+E54+F54+G54)*$B$28*POWER((1+$B$29),A53)),($B$30*$B$28)*12*$B$34*POWER((1+$B$31),A53))</f>
        <v>10300.1364406571</v>
      </c>
      <c r="J54" s="18" t="n">
        <f aca="false">MAX((MAX((C54-(1000*$B$34)),0))+(D54*$B$8)+(E54*$B$13)+(F54*$B$18)+(G54*$B$23)-H54-I54,0)</f>
        <v>30104.6238424423</v>
      </c>
      <c r="K54" s="23" t="n">
        <f aca="false">IF($B$34=1,MAX(ROUNDDOWN(IF($J54&lt;=$C$192,(((($J54-$C$191)/10000)*$D$192)+$E$192)*(($J54-$C$191)/10000),IF($J54&lt;=$C$193,(((($J54-$C$192)/10000)*$D$193)+$E$193)*(($J54-$C$192)/10000)+$F$193,IF($J54&lt;=$C$194,$J54*0.42-$E$194,$J54*0.45-$E$195))),0),0),0)</f>
        <v>4730</v>
      </c>
      <c r="L54" s="23" t="n">
        <f aca="false">IF($B$34=2,MAX(ROUNDDOWN(IF(($J54/2)&lt;=$C$192,((((($J54/2)-$C$191)/10000)*$D$192)+$E$192)*((($J54/2)-$C$191)/10000),IF(($J54/2)&lt;=$C$193,((((($J54/2)-$C$192)/10000)*$D$193)+$E$193)*((($J54/2)-$C$192)/10000)+$F$193,IF(($J54/2)&lt;=$C$194,($J54/2)*0.42-$E$194,($J54/2)*0.45-$E$195))),0),0),0)*$B$34</f>
        <v>0</v>
      </c>
      <c r="M54" s="13" t="n">
        <f aca="false">K54+L54</f>
        <v>4730</v>
      </c>
      <c r="N54" s="13" t="n">
        <f aca="false">IF($B$34=2,IF(M54&gt;1944,M54*0.055,0),IF(M54&gt;972,M54*0.055,0))</f>
        <v>260.15</v>
      </c>
      <c r="O54" s="13" t="n">
        <f aca="false">M54*$B$33</f>
        <v>425.7</v>
      </c>
      <c r="P54" s="13" t="n">
        <f aca="false">P53*(1+$B$37)</f>
        <v>53790.1734145549</v>
      </c>
      <c r="Q54" s="13" t="n">
        <f aca="false">B54+C54+D54+E54+F54+G54-H54-I54-M54-N54-O54-P54</f>
        <v>767408.818639934</v>
      </c>
      <c r="R54" s="16"/>
      <c r="S54" s="16"/>
      <c r="T54" s="13"/>
      <c r="U54" s="13"/>
      <c r="V54" s="13"/>
      <c r="W54" s="13"/>
    </row>
    <row r="55" customFormat="false" ht="12.8" hidden="false" customHeight="false" outlineLevel="0" collapsed="false">
      <c r="A55" s="17" t="n">
        <v>14</v>
      </c>
      <c r="B55" s="13" t="n">
        <f aca="false">Q54</f>
        <v>767408.818639934</v>
      </c>
      <c r="C55" s="13" t="n">
        <f aca="false">IF((B55-(P55/2))*$B$3&gt;0,(B55-(P55/2))*$B$3,0)</f>
        <v>41061.1951894561</v>
      </c>
      <c r="D55" s="13" t="n">
        <f aca="false">IF(D54&gt;0,D54*(1+$B$7),IF(A55=$B$6,$B$5,0))</f>
        <v>3433.993233</v>
      </c>
      <c r="E55" s="13" t="n">
        <f aca="false">IF(E54&gt;0,E54*(1+$B$12),IF(A55=$B$11,$B$10,0))</f>
        <v>0</v>
      </c>
      <c r="F55" s="13" t="n">
        <f aca="false">IF(F54&gt;0,F54*(1+$B$17),IF(A55=$B$16,$B$15,0))</f>
        <v>0</v>
      </c>
      <c r="G55" s="13" t="n">
        <f aca="false">IF(G54&gt;0,G54*(1+$B$22),IF(A55=$B$21,$B$20,0))</f>
        <v>999</v>
      </c>
      <c r="H55" s="13" t="n">
        <f aca="false">H54*(1+$B$26)</f>
        <v>5906.72959210898</v>
      </c>
      <c r="I55" s="13" t="n">
        <f aca="false">MIN(((C55+D55+E55+F55+G55)*$B$28*POWER((1+$B$29),A54)),($B$30*$B$28)*12*$B$34*POWER((1+$B$31),A54))</f>
        <v>10057.6104051541</v>
      </c>
      <c r="J55" s="18" t="n">
        <f aca="false">MAX((MAX((C55-(1000*$B$34)),0))+(D55*$B$8)+(E55*$B$13)+(F55*$B$18)+(G55*$B$23)-H55-I55,0)</f>
        <v>28529.8484251931</v>
      </c>
      <c r="K55" s="23" t="n">
        <f aca="false">IF($B$34=1,MAX(ROUNDDOWN(IF($J55&lt;=$C$192,(((($J55-$C$191)/10000)*$D$192)+$E$192)*(($J55-$C$191)/10000),IF($J55&lt;=$C$193,(((($J55-$C$192)/10000)*$D$193)+$E$193)*(($J55-$C$192)/10000)+$F$193,IF($J55&lt;=$C$194,$J55*0.42-$E$194,$J55*0.45-$E$195))),0),0),0)</f>
        <v>4272</v>
      </c>
      <c r="L55" s="23" t="n">
        <f aca="false">IF($B$34=2,MAX(ROUNDDOWN(IF(($J55/2)&lt;=$C$192,((((($J55/2)-$C$191)/10000)*$D$192)+$E$192)*((($J55/2)-$C$191)/10000),IF(($J55/2)&lt;=$C$193,((((($J55/2)-$C$192)/10000)*$D$193)+$E$193)*((($J55/2)-$C$192)/10000)+$F$193,IF(($J55/2)&lt;=$C$194,($J55/2)*0.42-$E$194,($J55/2)*0.45-$E$195))),0),0),0)*$B$34</f>
        <v>0</v>
      </c>
      <c r="M55" s="13" t="n">
        <f aca="false">K55+L55</f>
        <v>4272</v>
      </c>
      <c r="N55" s="13" t="n">
        <f aca="false">IF($B$34=2,IF(M55&gt;1944,M55*0.055,0),IF(M55&gt;972,M55*0.055,0))</f>
        <v>234.96</v>
      </c>
      <c r="O55" s="13" t="n">
        <f aca="false">M55*$B$33</f>
        <v>384.48</v>
      </c>
      <c r="P55" s="13" t="n">
        <f aca="false">P54*(1+$B$37)</f>
        <v>55134.9277499188</v>
      </c>
      <c r="Q55" s="13" t="n">
        <f aca="false">B55+C55+D55+E55+F55+G55-H55-I55-M55-N55-O55-P55</f>
        <v>736912.299315208</v>
      </c>
      <c r="R55" s="16"/>
      <c r="S55" s="16"/>
      <c r="T55" s="13"/>
      <c r="U55" s="13"/>
      <c r="V55" s="13"/>
      <c r="W55" s="13"/>
    </row>
    <row r="56" customFormat="false" ht="12.8" hidden="false" customHeight="false" outlineLevel="0" collapsed="false">
      <c r="A56" s="17" t="n">
        <v>15</v>
      </c>
      <c r="B56" s="13" t="n">
        <f aca="false">Q55</f>
        <v>736912.299315208</v>
      </c>
      <c r="C56" s="13" t="n">
        <f aca="false">IF((B56-(P56/2))*$B$3&gt;0,(B56-(P56/2))*$B$3,0)</f>
        <v>39330.3885108073</v>
      </c>
      <c r="D56" s="13" t="n">
        <f aca="false">IF(D55&gt;0,D55*(1+$B$7),IF(A56=$B$6,$B$5,0))</f>
        <v>3468.33316533</v>
      </c>
      <c r="E56" s="13" t="n">
        <f aca="false">IF(E55&gt;0,E55*(1+$B$12),IF(A56=$B$11,$B$10,0))</f>
        <v>0</v>
      </c>
      <c r="F56" s="13" t="n">
        <f aca="false">IF(F55&gt;0,F55*(1+$B$17),IF(A56=$B$16,$B$15,0))</f>
        <v>0</v>
      </c>
      <c r="G56" s="13" t="n">
        <f aca="false">IF(G55&gt;0,G55*(1+$B$22),IF(A56=$B$21,$B$20,0))</f>
        <v>999</v>
      </c>
      <c r="H56" s="13" t="n">
        <f aca="false">H55*(1+$B$26)</f>
        <v>6172.53242375389</v>
      </c>
      <c r="I56" s="13" t="n">
        <f aca="false">MIN(((C56+D56+E56+F56+G56)*$B$28*POWER((1+$B$29),A55)),($B$30*$B$28)*12*$B$34*POWER((1+$B$31),A55))</f>
        <v>9779.39031098031</v>
      </c>
      <c r="J56" s="18" t="n">
        <f aca="false">MAX((MAX((C56-(1000*$B$34)),0))+(D56*$B$8)+(E56*$B$13)+(F56*$B$18)+(G56*$B$23)-H56-I56,0)</f>
        <v>26845.7989414031</v>
      </c>
      <c r="K56" s="23" t="n">
        <f aca="false">IF($B$34=1,MAX(ROUNDDOWN(IF($J56&lt;=$C$192,(((($J56-$C$191)/10000)*$D$192)+$E$192)*(($J56-$C$191)/10000),IF($J56&lt;=$C$193,(((($J56-$C$192)/10000)*$D$193)+$E$193)*(($J56-$C$192)/10000)+$F$193,IF($J56&lt;=$C$194,$J56*0.42-$E$194,$J56*0.45-$E$195))),0),0),0)</f>
        <v>3793</v>
      </c>
      <c r="L56" s="23" t="n">
        <f aca="false">IF($B$34=2,MAX(ROUNDDOWN(IF(($J56/2)&lt;=$C$192,((((($J56/2)-$C$191)/10000)*$D$192)+$E$192)*((($J56/2)-$C$191)/10000),IF(($J56/2)&lt;=$C$193,((((($J56/2)-$C$192)/10000)*$D$193)+$E$193)*((($J56/2)-$C$192)/10000)+$F$193,IF(($J56/2)&lt;=$C$194,($J56/2)*0.42-$E$194,($J56/2)*0.45-$E$195))),0),0),0)*$B$34</f>
        <v>0</v>
      </c>
      <c r="M56" s="13" t="n">
        <f aca="false">K56+L56</f>
        <v>3793</v>
      </c>
      <c r="N56" s="13" t="n">
        <f aca="false">IF($B$34=2,IF(M56&gt;1944,M56*0.055,0),IF(M56&gt;972,M56*0.055,0))</f>
        <v>208.615</v>
      </c>
      <c r="O56" s="13" t="n">
        <f aca="false">M56*$B$33</f>
        <v>341.37</v>
      </c>
      <c r="P56" s="13" t="n">
        <f aca="false">P55*(1+$B$37)</f>
        <v>56513.3009436667</v>
      </c>
      <c r="Q56" s="13" t="n">
        <f aca="false">B56+C56+D56+E56+F56+G56-H56-I56-M56-N56-O56-P56</f>
        <v>703901.812312945</v>
      </c>
      <c r="R56" s="16"/>
      <c r="S56" s="16"/>
      <c r="T56" s="13"/>
      <c r="U56" s="13"/>
      <c r="V56" s="13"/>
      <c r="W56" s="13"/>
    </row>
    <row r="57" customFormat="false" ht="12.8" hidden="false" customHeight="false" outlineLevel="0" collapsed="false">
      <c r="A57" s="17" t="n">
        <v>16</v>
      </c>
      <c r="B57" s="13" t="n">
        <f aca="false">Q56</f>
        <v>703901.812312945</v>
      </c>
      <c r="C57" s="13" t="n">
        <f aca="false">IF((B57-(P57/2))*$B$3&gt;0,(B57-(P57/2))*$B$3,0)</f>
        <v>37459.100379652</v>
      </c>
      <c r="D57" s="13" t="n">
        <f aca="false">IF(D56&gt;0,D56*(1+$B$7),IF(A57=$B$6,$B$5,0))</f>
        <v>3503.0164969833</v>
      </c>
      <c r="E57" s="13" t="n">
        <f aca="false">IF(E56&gt;0,E56*(1+$B$12),IF(A57=$B$11,$B$10,0))</f>
        <v>0</v>
      </c>
      <c r="F57" s="13" t="n">
        <f aca="false">IF(F56&gt;0,F56*(1+$B$17),IF(A57=$B$16,$B$15,0))</f>
        <v>0</v>
      </c>
      <c r="G57" s="13" t="n">
        <f aca="false">IF(G56&gt;0,G56*(1+$B$22),IF(A57=$B$21,$B$20,0))</f>
        <v>999</v>
      </c>
      <c r="H57" s="13" t="n">
        <f aca="false">H56*(1+$B$26)</f>
        <v>6450.29638282281</v>
      </c>
      <c r="I57" s="13" t="n">
        <f aca="false">MIN(((C57+D57+E57+F57+G57)*$B$28*POWER((1+$B$29),A56)),($B$30*$B$28)*12*$B$34*POWER((1+$B$31),A56))</f>
        <v>9462.99636963319</v>
      </c>
      <c r="J57" s="18" t="n">
        <f aca="false">MAX((MAX((C57-(1000*$B$34)),0))+(D57*$B$8)+(E57*$B$13)+(F57*$B$18)+(G57*$B$23)-H57-I57,0)</f>
        <v>25047.8241241793</v>
      </c>
      <c r="K57" s="23" t="n">
        <f aca="false">IF($B$34=1,MAX(ROUNDDOWN(IF($J57&lt;=$C$192,(((($J57-$C$191)/10000)*$D$192)+$E$192)*(($J57-$C$191)/10000),IF($J57&lt;=$C$193,(((($J57-$C$192)/10000)*$D$193)+$E$193)*(($J57-$C$192)/10000)+$F$193,IF($J57&lt;=$C$194,$J57*0.42-$E$194,$J57*0.45-$E$195))),0),0),0)</f>
        <v>3293</v>
      </c>
      <c r="L57" s="23" t="n">
        <f aca="false">IF($B$34=2,MAX(ROUNDDOWN(IF(($J57/2)&lt;=$C$192,((((($J57/2)-$C$191)/10000)*$D$192)+$E$192)*((($J57/2)-$C$191)/10000),IF(($J57/2)&lt;=$C$193,((((($J57/2)-$C$192)/10000)*$D$193)+$E$193)*((($J57/2)-$C$192)/10000)+$F$193,IF(($J57/2)&lt;=$C$194,($J57/2)*0.42-$E$194,($J57/2)*0.45-$E$195))),0),0),0)*$B$34</f>
        <v>0</v>
      </c>
      <c r="M57" s="13" t="n">
        <f aca="false">K57+L57</f>
        <v>3293</v>
      </c>
      <c r="N57" s="13" t="n">
        <f aca="false">IF($B$34=2,IF(M57&gt;1944,M57*0.055,0),IF(M57&gt;972,M57*0.055,0))</f>
        <v>181.115</v>
      </c>
      <c r="O57" s="13" t="n">
        <f aca="false">M57*$B$33</f>
        <v>296.37</v>
      </c>
      <c r="P57" s="13" t="n">
        <f aca="false">P56*(1+$B$37)</f>
        <v>57926.1334672584</v>
      </c>
      <c r="Q57" s="13" t="n">
        <f aca="false">B57+C57+D57+E57+F57+G57-H57-I57-M57-N57-O57-P57</f>
        <v>668253.017969866</v>
      </c>
      <c r="R57" s="16"/>
      <c r="S57" s="16"/>
      <c r="T57" s="13"/>
      <c r="U57" s="13"/>
      <c r="V57" s="13"/>
      <c r="W57" s="13"/>
    </row>
    <row r="58" customFormat="false" ht="12.8" hidden="false" customHeight="false" outlineLevel="0" collapsed="false">
      <c r="A58" s="17" t="n">
        <v>17</v>
      </c>
      <c r="B58" s="13" t="n">
        <f aca="false">Q57</f>
        <v>668253.017969866</v>
      </c>
      <c r="C58" s="13" t="n">
        <f aca="false">IF((B58-(P58/2))*$B$3&gt;0,(B58-(P58/2))*$B$3,0)</f>
        <v>35440.4060385182</v>
      </c>
      <c r="D58" s="13" t="n">
        <f aca="false">IF(D57&gt;0,D57*(1+$B$7),IF(A58=$B$6,$B$5,0))</f>
        <v>3538.04666195313</v>
      </c>
      <c r="E58" s="13" t="n">
        <f aca="false">IF(E57&gt;0,E57*(1+$B$12),IF(A58=$B$11,$B$10,0))</f>
        <v>0</v>
      </c>
      <c r="F58" s="13" t="n">
        <f aca="false">IF(F57&gt;0,F57*(1+$B$17),IF(A58=$B$16,$B$15,0))</f>
        <v>0</v>
      </c>
      <c r="G58" s="13" t="n">
        <f aca="false">IF(G57&gt;0,G57*(1+$B$22),IF(A58=$B$21,$B$20,0))</f>
        <v>999</v>
      </c>
      <c r="H58" s="13" t="n">
        <f aca="false">H57*(1+$B$26)</f>
        <v>6740.55972004984</v>
      </c>
      <c r="I58" s="13" t="n">
        <f aca="false">MIN(((C58+D58+E58+F58+G58)*$B$28*POWER((1+$B$29),A57)),($B$30*$B$28)*12*$B$34*POWER((1+$B$31),A57))</f>
        <v>9105.80039594262</v>
      </c>
      <c r="J58" s="18" t="n">
        <f aca="false">MAX((MAX((C58-(1000*$B$34)),0))+(D58*$B$8)+(E58*$B$13)+(F58*$B$18)+(G58*$B$23)-H58-I58,0)</f>
        <v>23131.0925844789</v>
      </c>
      <c r="K58" s="23" t="n">
        <f aca="false">IF($B$34=1,MAX(ROUNDDOWN(IF($J58&lt;=$C$192,(((($J58-$C$191)/10000)*$D$192)+$E$192)*(($J58-$C$191)/10000),IF($J58&lt;=$C$193,(((($J58-$C$192)/10000)*$D$193)+$E$193)*(($J58-$C$192)/10000)+$F$193,IF($J58&lt;=$C$194,$J58*0.42-$E$194,$J58*0.45-$E$195))),0),0),0)</f>
        <v>2774</v>
      </c>
      <c r="L58" s="23" t="n">
        <f aca="false">IF($B$34=2,MAX(ROUNDDOWN(IF(($J58/2)&lt;=$C$192,((((($J58/2)-$C$191)/10000)*$D$192)+$E$192)*((($J58/2)-$C$191)/10000),IF(($J58/2)&lt;=$C$193,((((($J58/2)-$C$192)/10000)*$D$193)+$E$193)*((($J58/2)-$C$192)/10000)+$F$193,IF(($J58/2)&lt;=$C$194,($J58/2)*0.42-$E$194,($J58/2)*0.45-$E$195))),0),0),0)*$B$34</f>
        <v>0</v>
      </c>
      <c r="M58" s="13" t="n">
        <f aca="false">K58+L58</f>
        <v>2774</v>
      </c>
      <c r="N58" s="13" t="n">
        <f aca="false">IF($B$34=2,IF(M58&gt;1944,M58*0.055,0),IF(M58&gt;972,M58*0.055,0))</f>
        <v>152.57</v>
      </c>
      <c r="O58" s="13" t="n">
        <f aca="false">M58*$B$33</f>
        <v>249.66</v>
      </c>
      <c r="P58" s="13" t="n">
        <f aca="false">P57*(1+$B$37)</f>
        <v>59374.2868039399</v>
      </c>
      <c r="Q58" s="13" t="n">
        <f aca="false">B58+C58+D58+E58+F58+G58-H58-I58-M58-N58-O58-P58</f>
        <v>629833.593750405</v>
      </c>
      <c r="R58" s="16"/>
      <c r="S58" s="16"/>
      <c r="T58" s="13"/>
      <c r="U58" s="13"/>
      <c r="V58" s="13"/>
      <c r="W58" s="13"/>
    </row>
    <row r="59" customFormat="false" ht="12.8" hidden="false" customHeight="false" outlineLevel="0" collapsed="false">
      <c r="A59" s="17" t="n">
        <v>18</v>
      </c>
      <c r="B59" s="13" t="n">
        <f aca="false">Q58</f>
        <v>629833.593750405</v>
      </c>
      <c r="C59" s="13" t="n">
        <f aca="false">IF((B59-(P59/2))*$B$3&gt;0,(B59-(P59/2))*$B$3,0)</f>
        <v>33266.9370828679</v>
      </c>
      <c r="D59" s="13" t="n">
        <f aca="false">IF(D58&gt;0,D58*(1+$B$7),IF(A59=$B$6,$B$5,0))</f>
        <v>3573.42712857267</v>
      </c>
      <c r="E59" s="13" t="n">
        <f aca="false">IF(E58&gt;0,E58*(1+$B$12),IF(A59=$B$11,$B$10,0))</f>
        <v>0</v>
      </c>
      <c r="F59" s="13" t="n">
        <f aca="false">IF(F58&gt;0,F58*(1+$B$17),IF(A59=$B$16,$B$15,0))</f>
        <v>0</v>
      </c>
      <c r="G59" s="13" t="n">
        <f aca="false">IF(G58&gt;0,G58*(1+$B$22),IF(A59=$B$21,$B$20,0))</f>
        <v>999</v>
      </c>
      <c r="H59" s="13" t="n">
        <f aca="false">H58*(1+$B$26)</f>
        <v>7043.88490745208</v>
      </c>
      <c r="I59" s="13" t="n">
        <f aca="false">MIN(((C59+D59+E59+F59+G59)*$B$28*POWER((1+$B$29),A58)),($B$30*$B$28)*12*$B$34*POWER((1+$B$31),A58))</f>
        <v>8704.98871457203</v>
      </c>
      <c r="J59" s="18" t="n">
        <f aca="false">MAX((MAX((C59-(1000*$B$34)),0))+(D59*$B$8)+(E59*$B$13)+(F59*$B$18)+(G59*$B$23)-H59-I59,0)</f>
        <v>21090.4905894164</v>
      </c>
      <c r="K59" s="23" t="n">
        <f aca="false">IF($B$34=1,MAX(ROUNDDOWN(IF($J59&lt;=$C$192,(((($J59-$C$191)/10000)*$D$192)+$E$192)*(($J59-$C$191)/10000),IF($J59&lt;=$C$193,(((($J59-$C$192)/10000)*$D$193)+$E$193)*(($J59-$C$192)/10000)+$F$193,IF($J59&lt;=$C$194,$J59*0.42-$E$194,$J59*0.45-$E$195))),0),0),0)</f>
        <v>2236</v>
      </c>
      <c r="L59" s="23" t="n">
        <f aca="false">IF($B$34=2,MAX(ROUNDDOWN(IF(($J59/2)&lt;=$C$192,((((($J59/2)-$C$191)/10000)*$D$192)+$E$192)*((($J59/2)-$C$191)/10000),IF(($J59/2)&lt;=$C$193,((((($J59/2)-$C$192)/10000)*$D$193)+$E$193)*((($J59/2)-$C$192)/10000)+$F$193,IF(($J59/2)&lt;=$C$194,($J59/2)*0.42-$E$194,($J59/2)*0.45-$E$195))),0),0),0)*$B$34</f>
        <v>0</v>
      </c>
      <c r="M59" s="13" t="n">
        <f aca="false">K59+L59</f>
        <v>2236</v>
      </c>
      <c r="N59" s="13" t="n">
        <f aca="false">IF($B$34=2,IF(M59&gt;1944,M59*0.055,0),IF(M59&gt;972,M59*0.055,0))</f>
        <v>122.98</v>
      </c>
      <c r="O59" s="13" t="n">
        <f aca="false">M59*$B$33</f>
        <v>201.24</v>
      </c>
      <c r="P59" s="13" t="n">
        <f aca="false">P58*(1+$B$37)</f>
        <v>60858.6439740383</v>
      </c>
      <c r="Q59" s="13" t="n">
        <f aca="false">B59+C59+D59+E59+F59+G59-H59-I59-M59-N59-O59-P59</f>
        <v>588505.220365783</v>
      </c>
      <c r="R59" s="16"/>
      <c r="S59" s="16"/>
      <c r="T59" s="13"/>
      <c r="U59" s="13"/>
      <c r="V59" s="13"/>
      <c r="W59" s="13"/>
    </row>
    <row r="60" customFormat="false" ht="12.8" hidden="false" customHeight="false" outlineLevel="0" collapsed="false">
      <c r="A60" s="17" t="n">
        <v>19</v>
      </c>
      <c r="B60" s="13" t="n">
        <f aca="false">Q59</f>
        <v>588505.220365783</v>
      </c>
      <c r="C60" s="13" t="n">
        <f aca="false">IF((B60-(P60/2))*$B$3&gt;0,(B60-(P60/2))*$B$3,0)</f>
        <v>30930.9916757644</v>
      </c>
      <c r="D60" s="13" t="n">
        <f aca="false">IF(D59&gt;0,D59*(1+$B$7),IF(A60=$B$6,$B$5,0))</f>
        <v>3609.16139985839</v>
      </c>
      <c r="E60" s="13" t="n">
        <f aca="false">IF(E59&gt;0,E59*(1+$B$12),IF(A60=$B$11,$B$10,0))</f>
        <v>0</v>
      </c>
      <c r="F60" s="13" t="n">
        <f aca="false">IF(F59&gt;0,F59*(1+$B$17),IF(A60=$B$16,$B$15,0))</f>
        <v>0</v>
      </c>
      <c r="G60" s="13" t="n">
        <f aca="false">IF(G59&gt;0,G59*(1+$B$22),IF(A60=$B$21,$B$20,0))</f>
        <v>999</v>
      </c>
      <c r="H60" s="13" t="n">
        <f aca="false">H59*(1+$B$26)</f>
        <v>7360.85972828742</v>
      </c>
      <c r="I60" s="13" t="n">
        <f aca="false">MIN(((C60+D60+E60+F60+G60)*$B$28*POWER((1+$B$29),A59)),($B$30*$B$28)*12*$B$34*POWER((1+$B$31),A59))</f>
        <v>8257.58075551281</v>
      </c>
      <c r="J60" s="18" t="n">
        <f aca="false">MAX((MAX((C60-(1000*$B$34)),0))+(D60*$B$8)+(E60*$B$13)+(F60*$B$18)+(G60*$B$23)-H60-I60,0)</f>
        <v>18920.7125918226</v>
      </c>
      <c r="K60" s="23" t="n">
        <f aca="false">IF($B$34=1,MAX(ROUNDDOWN(IF($J60&lt;=$C$192,(((($J60-$C$191)/10000)*$D$192)+$E$192)*(($J60-$C$191)/10000),IF($J60&lt;=$C$193,(((($J60-$C$192)/10000)*$D$193)+$E$193)*(($J60-$C$192)/10000)+$F$193,IF($J60&lt;=$C$194,$J60*0.42-$E$194,$J60*0.45-$E$195))),0),0),0)</f>
        <v>1683</v>
      </c>
      <c r="L60" s="23" t="n">
        <f aca="false">IF($B$34=2,MAX(ROUNDDOWN(IF(($J60/2)&lt;=$C$192,((((($J60/2)-$C$191)/10000)*$D$192)+$E$192)*((($J60/2)-$C$191)/10000),IF(($J60/2)&lt;=$C$193,((((($J60/2)-$C$192)/10000)*$D$193)+$E$193)*((($J60/2)-$C$192)/10000)+$F$193,IF(($J60/2)&lt;=$C$194,($J60/2)*0.42-$E$194,($J60/2)*0.45-$E$195))),0),0),0)*$B$34</f>
        <v>0</v>
      </c>
      <c r="M60" s="13" t="n">
        <f aca="false">K60+L60</f>
        <v>1683</v>
      </c>
      <c r="N60" s="13" t="n">
        <f aca="false">IF($B$34=2,IF(M60&gt;1944,M60*0.055,0),IF(M60&gt;972,M60*0.055,0))</f>
        <v>92.565</v>
      </c>
      <c r="O60" s="13" t="n">
        <f aca="false">M60*$B$33</f>
        <v>151.47</v>
      </c>
      <c r="P60" s="13" t="n">
        <f aca="false">P59*(1+$B$37)</f>
        <v>62380.1100733893</v>
      </c>
      <c r="Q60" s="13" t="n">
        <f aca="false">B60+C60+D60+E60+F60+G60-H60-I60-M60-N60-O60-P60</f>
        <v>544118.787884216</v>
      </c>
      <c r="R60" s="16"/>
      <c r="S60" s="16"/>
      <c r="T60" s="13"/>
      <c r="U60" s="13"/>
      <c r="V60" s="13"/>
      <c r="W60" s="13"/>
    </row>
    <row r="61" customFormat="false" ht="12.8" hidden="false" customHeight="false" outlineLevel="0" collapsed="false">
      <c r="A61" s="17" t="n">
        <v>20</v>
      </c>
      <c r="B61" s="13" t="n">
        <f aca="false">Q60</f>
        <v>544118.787884216</v>
      </c>
      <c r="C61" s="13" t="n">
        <f aca="false">IF((B61-(P61/2))*$B$3&gt;0,(B61-(P61/2))*$B$3,0)</f>
        <v>28424.268471674</v>
      </c>
      <c r="D61" s="13" t="n">
        <f aca="false">IF(D60&gt;0,D60*(1+$B$7),IF(A61=$B$6,$B$5,0))</f>
        <v>3645.25301385698</v>
      </c>
      <c r="E61" s="13" t="n">
        <f aca="false">IF(E60&gt;0,E60*(1+$B$12),IF(A61=$B$11,$B$10,0))</f>
        <v>0</v>
      </c>
      <c r="F61" s="13" t="n">
        <f aca="false">IF(F60&gt;0,F60*(1+$B$17),IF(A61=$B$16,$B$15,0))</f>
        <v>0</v>
      </c>
      <c r="G61" s="13" t="n">
        <f aca="false">IF(G60&gt;0,G60*(1+$B$22),IF(A61=$B$21,$B$20,0))</f>
        <v>999</v>
      </c>
      <c r="H61" s="13" t="n">
        <f aca="false">H60*(1+$B$26)</f>
        <v>7692.09841606036</v>
      </c>
      <c r="I61" s="13" t="n">
        <f aca="false">MIN(((C61+D61+E61+F61+G61)*$B$28*POWER((1+$B$29),A60)),($B$30*$B$28)*12*$B$34*POWER((1+$B$31),A60))</f>
        <v>7760.36069040937</v>
      </c>
      <c r="J61" s="18" t="n">
        <f aca="false">MAX((MAX((C61-(1000*$B$34)),0))+(D61*$B$8)+(E61*$B$13)+(F61*$B$18)+(G61*$B$23)-H61-I61,0)</f>
        <v>16616.0623790613</v>
      </c>
      <c r="K61" s="23" t="n">
        <f aca="false">IF($B$34=1,MAX(ROUNDDOWN(IF($J61&lt;=$C$192,(((($J61-$C$191)/10000)*$D$192)+$E$192)*(($J61-$C$191)/10000),IF($J61&lt;=$C$193,(((($J61-$C$192)/10000)*$D$193)+$E$193)*(($J61-$C$192)/10000)+$F$193,IF($J61&lt;=$C$194,$J61*0.42-$E$194,$J61*0.45-$E$195))),0),0),0)</f>
        <v>1115</v>
      </c>
      <c r="L61" s="23" t="n">
        <f aca="false">IF($B$34=2,MAX(ROUNDDOWN(IF(($J61/2)&lt;=$C$192,((((($J61/2)-$C$191)/10000)*$D$192)+$E$192)*((($J61/2)-$C$191)/10000),IF(($J61/2)&lt;=$C$193,((((($J61/2)-$C$192)/10000)*$D$193)+$E$193)*((($J61/2)-$C$192)/10000)+$F$193,IF(($J61/2)&lt;=$C$194,($J61/2)*0.42-$E$194,($J61/2)*0.45-$E$195))),0),0),0)*$B$34</f>
        <v>0</v>
      </c>
      <c r="M61" s="13" t="n">
        <f aca="false">K61+L61</f>
        <v>1115</v>
      </c>
      <c r="N61" s="13" t="n">
        <f aca="false">IF($B$34=2,IF(M61&gt;1944,M61*0.055,0),IF(M61&gt;972,M61*0.055,0))</f>
        <v>61.325</v>
      </c>
      <c r="O61" s="13" t="n">
        <f aca="false">M61*$B$33</f>
        <v>100.35</v>
      </c>
      <c r="P61" s="13" t="n">
        <f aca="false">P60*(1+$B$37)</f>
        <v>63939.612825224</v>
      </c>
      <c r="Q61" s="13" t="n">
        <f aca="false">B61+C61+D61+E61+F61+G61-H61-I61-M61-N61-O61-P61</f>
        <v>496518.562438054</v>
      </c>
      <c r="R61" s="16"/>
      <c r="S61" s="16"/>
      <c r="T61" s="13"/>
      <c r="U61" s="13"/>
      <c r="V61" s="13"/>
      <c r="W61" s="13"/>
    </row>
    <row r="62" customFormat="false" ht="12.8" hidden="false" customHeight="false" outlineLevel="0" collapsed="false">
      <c r="A62" s="17" t="n">
        <v>21</v>
      </c>
      <c r="B62" s="13" t="n">
        <f aca="false">Q61</f>
        <v>496518.562438054</v>
      </c>
      <c r="C62" s="13" t="n">
        <f aca="false">IF((B62-(P62/2))*$B$3&gt;0,(B62-(P62/2))*$B$3,0)</f>
        <v>25738.0978530145</v>
      </c>
      <c r="D62" s="13" t="n">
        <f aca="false">IF(D61&gt;0,D61*(1+$B$7),IF(A62=$B$6,$B$5,0))</f>
        <v>3681.70554399555</v>
      </c>
      <c r="E62" s="13" t="n">
        <f aca="false">IF(E61&gt;0,E61*(1+$B$12),IF(A62=$B$11,$B$10,0))</f>
        <v>0</v>
      </c>
      <c r="F62" s="13" t="n">
        <f aca="false">IF(F61&gt;0,F61*(1+$B$17),IF(A62=$B$16,$B$15,0))</f>
        <v>0</v>
      </c>
      <c r="G62" s="13" t="n">
        <f aca="false">IF(G61&gt;0,G61*(1+$B$22),IF(A62=$B$21,$B$20,0))</f>
        <v>999</v>
      </c>
      <c r="H62" s="13" t="n">
        <f aca="false">H61*(1+$B$26)</f>
        <v>8038.24284478307</v>
      </c>
      <c r="I62" s="13" t="n">
        <f aca="false">MIN(((C62+D62+E62+F62+G62)*$B$28*POWER((1+$B$29),A61)),($B$30*$B$28)*12*$B$34*POWER((1+$B$31),A61))</f>
        <v>7209.92304107345</v>
      </c>
      <c r="J62" s="18" t="n">
        <f aca="false">MAX((MAX((C62-(1000*$B$34)),0))+(D62*$B$8)+(E62*$B$13)+(F62*$B$18)+(G62*$B$23)-H62-I62,0)</f>
        <v>14170.6375111535</v>
      </c>
      <c r="K62" s="23" t="n">
        <f aca="false">IF($B$34=1,MAX(ROUNDDOWN(IF($J62&lt;=$C$192,(((($J62-$C$191)/10000)*$D$192)+$E$192)*(($J62-$C$191)/10000),IF($J62&lt;=$C$193,(((($J62-$C$192)/10000)*$D$193)+$E$193)*(($J62-$C$192)/10000)+$F$193,IF($J62&lt;=$C$194,$J62*0.42-$E$194,$J62*0.45-$E$195))),0),0),0)</f>
        <v>561</v>
      </c>
      <c r="L62" s="23" t="n">
        <f aca="false">IF($B$34=2,MAX(ROUNDDOWN(IF(($J62/2)&lt;=$C$192,((((($J62/2)-$C$191)/10000)*$D$192)+$E$192)*((($J62/2)-$C$191)/10000),IF(($J62/2)&lt;=$C$193,((((($J62/2)-$C$192)/10000)*$D$193)+$E$193)*((($J62/2)-$C$192)/10000)+$F$193,IF(($J62/2)&lt;=$C$194,($J62/2)*0.42-$E$194,($J62/2)*0.45-$E$195))),0),0),0)*$B$34</f>
        <v>0</v>
      </c>
      <c r="M62" s="13" t="n">
        <f aca="false">K62+L62</f>
        <v>561</v>
      </c>
      <c r="N62" s="13" t="n">
        <f aca="false">IF($B$34=2,IF(M62&gt;1944,M62*0.055,0),IF(M62&gt;972,M62*0.055,0))</f>
        <v>0</v>
      </c>
      <c r="O62" s="13" t="n">
        <f aca="false">M62*$B$33</f>
        <v>50.49</v>
      </c>
      <c r="P62" s="13" t="n">
        <f aca="false">P61*(1+$B$37)</f>
        <v>65538.1031458546</v>
      </c>
      <c r="Q62" s="13" t="n">
        <f aca="false">B62+C62+D62+E62+F62+G62-H62-I62-M62-N62-O62-P62</f>
        <v>445539.606803353</v>
      </c>
      <c r="R62" s="16"/>
      <c r="S62" s="16"/>
      <c r="T62" s="13"/>
      <c r="U62" s="13"/>
      <c r="V62" s="13"/>
      <c r="W62" s="13"/>
    </row>
    <row r="63" customFormat="false" ht="12.8" hidden="false" customHeight="false" outlineLevel="0" collapsed="false">
      <c r="A63" s="17" t="n">
        <v>22</v>
      </c>
      <c r="B63" s="13" t="n">
        <f aca="false">Q62</f>
        <v>445539.606803353</v>
      </c>
      <c r="C63" s="13" t="n">
        <f aca="false">IF((B63-(P63/2))*$B$3&gt;0,(B63-(P63/2))*$B$3,0)</f>
        <v>22863.2987562312</v>
      </c>
      <c r="D63" s="13" t="n">
        <f aca="false">IF(D62&gt;0,D62*(1+$B$7),IF(A63=$B$6,$B$5,0))</f>
        <v>3718.5225994355</v>
      </c>
      <c r="E63" s="13" t="n">
        <f aca="false">IF(E62&gt;0,E62*(1+$B$12),IF(A63=$B$11,$B$10,0))</f>
        <v>4444</v>
      </c>
      <c r="F63" s="13" t="n">
        <f aca="false">IF(F62&gt;0,F62*(1+$B$17),IF(A63=$B$16,$B$15,0))</f>
        <v>1111</v>
      </c>
      <c r="G63" s="13" t="n">
        <f aca="false">IF(G62&gt;0,G62*(1+$B$22),IF(A63=$B$21,$B$20,0))</f>
        <v>999</v>
      </c>
      <c r="H63" s="13" t="n">
        <f aca="false">H62*(1+$B$26)</f>
        <v>8399.96377279831</v>
      </c>
      <c r="I63" s="13" t="n">
        <f aca="false">MIN(((C63+D63+E63+F63+G63)*$B$28*POWER((1+$B$29),A62)),($B$30*$B$28)*12*$B$34*POWER((1+$B$31),A62))</f>
        <v>7932.45499984406</v>
      </c>
      <c r="J63" s="18" t="n">
        <f aca="false">MAX((MAX((C63-(1000*$B$34)),0))+(D63*$B$8)+(E63*$B$13)+(F63*$B$18)+(G63*$B$23)-H63-I63,0)</f>
        <v>15803.4025830243</v>
      </c>
      <c r="K63" s="23" t="n">
        <f aca="false">IF($B$34=1,MAX(ROUNDDOWN(IF($J63&lt;=$C$192,(((($J63-$C$191)/10000)*$D$192)+$E$192)*(($J63-$C$191)/10000),IF($J63&lt;=$C$193,(((($J63-$C$192)/10000)*$D$193)+$E$193)*(($J63-$C$192)/10000)+$F$193,IF($J63&lt;=$C$194,$J63*0.42-$E$194,$J63*0.45-$E$195))),0),0),0)</f>
        <v>920</v>
      </c>
      <c r="L63" s="23" t="n">
        <f aca="false">IF($B$34=2,MAX(ROUNDDOWN(IF(($J63/2)&lt;=$C$192,((((($J63/2)-$C$191)/10000)*$D$192)+$E$192)*((($J63/2)-$C$191)/10000),IF(($J63/2)&lt;=$C$193,((((($J63/2)-$C$192)/10000)*$D$193)+$E$193)*((($J63/2)-$C$192)/10000)+$F$193,IF(($J63/2)&lt;=$C$194,($J63/2)*0.42-$E$194,($J63/2)*0.45-$E$195))),0),0),0)*$B$34</f>
        <v>0</v>
      </c>
      <c r="M63" s="13" t="n">
        <f aca="false">K63+L63</f>
        <v>920</v>
      </c>
      <c r="N63" s="13" t="n">
        <f aca="false">IF($B$34=2,IF(M63&gt;1944,M63*0.055,0),IF(M63&gt;972,M63*0.055,0))</f>
        <v>0</v>
      </c>
      <c r="O63" s="13" t="n">
        <f aca="false">M63*$B$33</f>
        <v>82.8</v>
      </c>
      <c r="P63" s="13" t="n">
        <f aca="false">P62*(1+$B$37)</f>
        <v>67176.555724501</v>
      </c>
      <c r="Q63" s="13" t="n">
        <f aca="false">B63+C63+D63+E63+F63+G63-H63-I63-M63-N63-O63-P63</f>
        <v>394163.653661876</v>
      </c>
      <c r="R63" s="16"/>
      <c r="S63" s="16"/>
      <c r="T63" s="13"/>
      <c r="U63" s="13"/>
      <c r="V63" s="13"/>
      <c r="W63" s="13"/>
    </row>
    <row r="64" customFormat="false" ht="12.8" hidden="false" customHeight="false" outlineLevel="0" collapsed="false">
      <c r="A64" s="17" t="n">
        <v>23</v>
      </c>
      <c r="B64" s="13" t="n">
        <f aca="false">Q63</f>
        <v>394163.653661876</v>
      </c>
      <c r="C64" s="13" t="n">
        <f aca="false">IF((B64-(P64/2))*$B$3&gt;0,(B64-(P64/2))*$B$3,0)</f>
        <v>19965.3296213453</v>
      </c>
      <c r="D64" s="13" t="n">
        <f aca="false">IF(D63&gt;0,D63*(1+$B$7),IF(A64=$B$6,$B$5,0))</f>
        <v>3755.70782542986</v>
      </c>
      <c r="E64" s="13" t="n">
        <f aca="false">IF(E63&gt;0,E63*(1+$B$12),IF(A64=$B$11,$B$10,0))</f>
        <v>4488.44</v>
      </c>
      <c r="F64" s="13" t="n">
        <f aca="false">IF(F63&gt;0,F63*(1+$B$17),IF(A64=$B$16,$B$15,0))</f>
        <v>1111</v>
      </c>
      <c r="G64" s="13" t="n">
        <f aca="false">IF(G63&gt;0,G63*(1+$B$22),IF(A64=$B$21,$B$20,0))</f>
        <v>999</v>
      </c>
      <c r="H64" s="13" t="n">
        <f aca="false">H63*(1+$B$26)</f>
        <v>8777.96214257423</v>
      </c>
      <c r="I64" s="13" t="n">
        <f aca="false">MIN(((C64+D64+E64+F64+G64)*$B$28*POWER((1+$B$29),A63)),($B$30*$B$28)*12*$B$34*POWER((1+$B$31),A63))</f>
        <v>7330.82686445746</v>
      </c>
      <c r="J64" s="18" t="n">
        <f aca="false">MAX((MAX((C64-(1000*$B$34)),0))+(D64*$B$8)+(E64*$B$13)+(F64*$B$18)+(G64*$B$23)-H64-I64,0)</f>
        <v>13210.6884397435</v>
      </c>
      <c r="K64" s="23" t="n">
        <f aca="false">IF($B$34=1,MAX(ROUNDDOWN(IF($J64&lt;=$C$192,(((($J64-$C$191)/10000)*$D$192)+$E$192)*(($J64-$C$191)/10000),IF($J64&lt;=$C$193,(((($J64-$C$192)/10000)*$D$193)+$E$193)*(($J64-$C$192)/10000)+$F$193,IF($J64&lt;=$C$194,$J64*0.42-$E$194,$J64*0.45-$E$195))),0),0),0)</f>
        <v>374</v>
      </c>
      <c r="L64" s="23" t="n">
        <f aca="false">IF($B$34=2,MAX(ROUNDDOWN(IF(($J64/2)&lt;=$C$192,((((($J64/2)-$C$191)/10000)*$D$192)+$E$192)*((($J64/2)-$C$191)/10000),IF(($J64/2)&lt;=$C$193,((((($J64/2)-$C$192)/10000)*$D$193)+$E$193)*((($J64/2)-$C$192)/10000)+$F$193,IF(($J64/2)&lt;=$C$194,($J64/2)*0.42-$E$194,($J64/2)*0.45-$E$195))),0),0),0)*$B$34</f>
        <v>0</v>
      </c>
      <c r="M64" s="13" t="n">
        <f aca="false">K64+L64</f>
        <v>374</v>
      </c>
      <c r="N64" s="13" t="n">
        <f aca="false">IF($B$34=2,IF(M64&gt;1944,M64*0.055,0),IF(M64&gt;972,M64*0.055,0))</f>
        <v>0</v>
      </c>
      <c r="O64" s="13" t="n">
        <f aca="false">M64*$B$33</f>
        <v>33.66</v>
      </c>
      <c r="P64" s="13" t="n">
        <f aca="false">P63*(1+$B$37)</f>
        <v>68855.9696176135</v>
      </c>
      <c r="Q64" s="13" t="n">
        <f aca="false">B64+C64+D64+E64+F64+G64-H64-I64-M64-N64-O64-P64</f>
        <v>339110.712484006</v>
      </c>
      <c r="R64" s="16"/>
      <c r="S64" s="16"/>
      <c r="T64" s="13"/>
      <c r="U64" s="13"/>
      <c r="V64" s="13"/>
      <c r="W64" s="13"/>
    </row>
    <row r="65" customFormat="false" ht="12.8" hidden="false" customHeight="false" outlineLevel="0" collapsed="false">
      <c r="A65" s="17" t="n">
        <v>24</v>
      </c>
      <c r="B65" s="13" t="n">
        <f aca="false">Q64</f>
        <v>339110.712484006</v>
      </c>
      <c r="C65" s="13" t="n">
        <f aca="false">IF((B65-(P65/2))*$B$3&gt;0,(B65-(P65/2))*$B$3,0)</f>
        <v>16862.1225570513</v>
      </c>
      <c r="D65" s="13" t="n">
        <f aca="false">IF(D64&gt;0,D64*(1+$B$7),IF(A65=$B$6,$B$5,0))</f>
        <v>3793.26490368415</v>
      </c>
      <c r="E65" s="13" t="n">
        <f aca="false">IF(E64&gt;0,E64*(1+$B$12),IF(A65=$B$11,$B$10,0))</f>
        <v>4533.3244</v>
      </c>
      <c r="F65" s="13" t="n">
        <f aca="false">IF(F64&gt;0,F64*(1+$B$17),IF(A65=$B$16,$B$15,0))</f>
        <v>1111</v>
      </c>
      <c r="G65" s="13" t="n">
        <f aca="false">IF(G64&gt;0,G64*(1+$B$22),IF(A65=$B$21,$B$20,0))</f>
        <v>999</v>
      </c>
      <c r="H65" s="13" t="n">
        <f aca="false">H64*(1+$B$26)</f>
        <v>9172.97043899007</v>
      </c>
      <c r="I65" s="13" t="n">
        <f aca="false">MIN(((C65+D65+E65+F65+G65)*$B$28*POWER((1+$B$29),A64)),($B$30*$B$28)*12*$B$34*POWER((1+$B$31),A64))</f>
        <v>6666.45234672403</v>
      </c>
      <c r="J65" s="18" t="n">
        <f aca="false">MAX((MAX((C65-(1000*$B$34)),0))+(D65*$B$8)+(E65*$B$13)+(F65*$B$18)+(G65*$B$23)-H65-I65,0)</f>
        <v>10459.2890750214</v>
      </c>
      <c r="K65" s="23" t="n">
        <f aca="false">IF($B$34=1,MAX(ROUNDDOWN(IF($J65&lt;=$C$192,(((($J65-$C$191)/10000)*$D$192)+$E$192)*(($J65-$C$191)/10000),IF($J65&lt;=$C$193,(((($J65-$C$192)/10000)*$D$193)+$E$193)*(($J65-$C$192)/10000)+$F$193,IF($J65&lt;=$C$194,$J65*0.42-$E$194,$J65*0.45-$E$195))),0),0),0)</f>
        <v>0</v>
      </c>
      <c r="L65" s="23" t="n">
        <f aca="false">IF($B$34=2,MAX(ROUNDDOWN(IF(($J65/2)&lt;=$C$192,((((($J65/2)-$C$191)/10000)*$D$192)+$E$192)*((($J65/2)-$C$191)/10000),IF(($J65/2)&lt;=$C$193,((((($J65/2)-$C$192)/10000)*$D$193)+$E$193)*((($J65/2)-$C$192)/10000)+$F$193,IF(($J65/2)&lt;=$C$194,($J65/2)*0.42-$E$194,($J65/2)*0.45-$E$195))),0),0),0)*$B$34</f>
        <v>0</v>
      </c>
      <c r="M65" s="13" t="n">
        <f aca="false">K65+L65</f>
        <v>0</v>
      </c>
      <c r="N65" s="13" t="n">
        <f aca="false">IF($B$34=2,IF(M65&gt;1944,M65*0.055,0),IF(M65&gt;972,M65*0.055,0))</f>
        <v>0</v>
      </c>
      <c r="O65" s="13" t="n">
        <f aca="false">M65*$B$33</f>
        <v>0</v>
      </c>
      <c r="P65" s="13" t="n">
        <f aca="false">P64*(1+$B$37)</f>
        <v>70577.3688580538</v>
      </c>
      <c r="Q65" s="13" t="n">
        <f aca="false">B65+C65+D65+E65+F65+G65-H65-I65-M65-N65-O65-P65</f>
        <v>279992.632700974</v>
      </c>
      <c r="R65" s="16"/>
      <c r="S65" s="16"/>
      <c r="T65" s="13"/>
      <c r="U65" s="13"/>
      <c r="V65" s="13"/>
      <c r="W65" s="13"/>
    </row>
    <row r="66" customFormat="false" ht="12.8" hidden="false" customHeight="false" outlineLevel="0" collapsed="false">
      <c r="A66" s="17" t="n">
        <v>25</v>
      </c>
      <c r="B66" s="13" t="n">
        <f aca="false">Q65</f>
        <v>279992.632700974</v>
      </c>
      <c r="C66" s="13" t="n">
        <f aca="false">IF((B66-(P66/2))*$B$3&gt;0,(B66-(P66/2))*$B$3,0)</f>
        <v>13532.1060794478</v>
      </c>
      <c r="D66" s="13" t="n">
        <f aca="false">IF(D65&gt;0,D65*(1+$B$7),IF(A66=$B$6,$B$5,0))</f>
        <v>3831.197552721</v>
      </c>
      <c r="E66" s="13" t="n">
        <f aca="false">IF(E65&gt;0,E65*(1+$B$12),IF(A66=$B$11,$B$10,0))</f>
        <v>4578.657644</v>
      </c>
      <c r="F66" s="13" t="n">
        <f aca="false">IF(F65&gt;0,F65*(1+$B$17),IF(A66=$B$16,$B$15,0))</f>
        <v>1111</v>
      </c>
      <c r="G66" s="13" t="n">
        <f aca="false">IF(G65&gt;0,G65*(1+$B$22),IF(A66=$B$21,$B$20,0))</f>
        <v>999</v>
      </c>
      <c r="H66" s="13" t="n">
        <f aca="false">H65*(1+$B$26)</f>
        <v>9585.75410874462</v>
      </c>
      <c r="I66" s="13" t="n">
        <f aca="false">MIN(((C66+D66+E66+F66+G66)*$B$28*POWER((1+$B$29),A65)),($B$30*$B$28)*12*$B$34*POWER((1+$B$31),A65))</f>
        <v>5932.31897006425</v>
      </c>
      <c r="J66" s="18" t="n">
        <f aca="false">MAX((MAX((C66-(1000*$B$34)),0))+(D66*$B$8)+(E66*$B$13)+(F66*$B$18)+(G66*$B$23)-H66-I66,0)</f>
        <v>7533.88819735989</v>
      </c>
      <c r="K66" s="23" t="n">
        <f aca="false">IF($B$34=1,MAX(ROUNDDOWN(IF($J66&lt;=$C$192,(((($J66-$C$191)/10000)*$D$192)+$E$192)*(($J66-$C$191)/10000),IF($J66&lt;=$C$193,(((($J66-$C$192)/10000)*$D$193)+$E$193)*(($J66-$C$192)/10000)+$F$193,IF($J66&lt;=$C$194,$J66*0.42-$E$194,$J66*0.45-$E$195))),0),0),0)</f>
        <v>0</v>
      </c>
      <c r="L66" s="23" t="n">
        <f aca="false">IF($B$34=2,MAX(ROUNDDOWN(IF(($J66/2)&lt;=$C$192,((((($J66/2)-$C$191)/10000)*$D$192)+$E$192)*((($J66/2)-$C$191)/10000),IF(($J66/2)&lt;=$C$193,((((($J66/2)-$C$192)/10000)*$D$193)+$E$193)*((($J66/2)-$C$192)/10000)+$F$193,IF(($J66/2)&lt;=$C$194,($J66/2)*0.42-$E$194,($J66/2)*0.45-$E$195))),0),0),0)*$B$34</f>
        <v>0</v>
      </c>
      <c r="M66" s="13" t="n">
        <f aca="false">K66+L66</f>
        <v>0</v>
      </c>
      <c r="N66" s="13" t="n">
        <f aca="false">IF($B$34=2,IF(M66&gt;1944,M66*0.055,0),IF(M66&gt;972,M66*0.055,0))</f>
        <v>0</v>
      </c>
      <c r="O66" s="13" t="n">
        <f aca="false">M66*$B$33</f>
        <v>0</v>
      </c>
      <c r="P66" s="13" t="n">
        <f aca="false">P65*(1+$B$37)</f>
        <v>72341.8030795052</v>
      </c>
      <c r="Q66" s="13" t="n">
        <f aca="false">B66+C66+D66+E66+F66+G66-H66-I66-M66-N66-O66-P66</f>
        <v>216184.717818828</v>
      </c>
      <c r="R66" s="16"/>
      <c r="S66" s="16"/>
      <c r="T66" s="13"/>
      <c r="U66" s="13"/>
      <c r="V66" s="13"/>
      <c r="W66" s="13"/>
    </row>
    <row r="67" customFormat="false" ht="12.8" hidden="false" customHeight="false" outlineLevel="0" collapsed="false">
      <c r="A67" s="17" t="n">
        <v>26</v>
      </c>
      <c r="B67" s="13" t="n">
        <f aca="false">Q66</f>
        <v>216184.717818828</v>
      </c>
      <c r="C67" s="13" t="n">
        <f aca="false">IF((B67-(P67/2))*$B$3&gt;0,(B67-(P67/2))*$B$3,0)</f>
        <v>9940.5796776023</v>
      </c>
      <c r="D67" s="13" t="n">
        <f aca="false">IF(D66&gt;0,D66*(1+$B$7),IF(A67=$B$6,$B$5,0))</f>
        <v>3869.50952824821</v>
      </c>
      <c r="E67" s="13" t="n">
        <f aca="false">IF(E66&gt;0,E66*(1+$B$12),IF(A67=$B$11,$B$10,0))</f>
        <v>4624.44422044</v>
      </c>
      <c r="F67" s="13" t="n">
        <f aca="false">IF(F66&gt;0,F66*(1+$B$17),IF(A67=$B$16,$B$15,0))</f>
        <v>1111</v>
      </c>
      <c r="G67" s="13" t="n">
        <f aca="false">IF(G66&gt;0,G66*(1+$B$22),IF(A67=$B$21,$B$20,0))</f>
        <v>999</v>
      </c>
      <c r="H67" s="13" t="n">
        <f aca="false">H66*(1+$B$26)</f>
        <v>10017.1130436381</v>
      </c>
      <c r="I67" s="13" t="n">
        <f aca="false">MIN(((C67+D67+E67+F67+G67)*$B$28*POWER((1+$B$29),A66)),($B$30*$B$28)*12*$B$34*POWER((1+$B$31),A66))</f>
        <v>5117.89833753088</v>
      </c>
      <c r="J67" s="18" t="n">
        <f aca="false">MAX((MAX((C67-(1000*$B$34)),0))+(D67*$B$8)+(E67*$B$13)+(F67*$B$18)+(G67*$B$23)-H67-I67,0)</f>
        <v>4409.52204512149</v>
      </c>
      <c r="K67" s="23" t="n">
        <f aca="false">IF($B$34=1,MAX(ROUNDDOWN(IF($J67&lt;=$C$192,(((($J67-$C$191)/10000)*$D$192)+$E$192)*(($J67-$C$191)/10000),IF($J67&lt;=$C$193,(((($J67-$C$192)/10000)*$D$193)+$E$193)*(($J67-$C$192)/10000)+$F$193,IF($J67&lt;=$C$194,$J67*0.42-$E$194,$J67*0.45-$E$195))),0),0),0)</f>
        <v>0</v>
      </c>
      <c r="L67" s="23" t="n">
        <f aca="false">IF($B$34=2,MAX(ROUNDDOWN(IF(($J67/2)&lt;=$C$192,((((($J67/2)-$C$191)/10000)*$D$192)+$E$192)*((($J67/2)-$C$191)/10000),IF(($J67/2)&lt;=$C$193,((((($J67/2)-$C$192)/10000)*$D$193)+$E$193)*((($J67/2)-$C$192)/10000)+$F$193,IF(($J67/2)&lt;=$C$194,($J67/2)*0.42-$E$194,($J67/2)*0.45-$E$195))),0),0),0)*$B$34</f>
        <v>0</v>
      </c>
      <c r="M67" s="13" t="n">
        <f aca="false">K67+L67</f>
        <v>0</v>
      </c>
      <c r="N67" s="13" t="n">
        <f aca="false">IF($B$34=2,IF(M67&gt;1944,M67*0.055,0),IF(M67&gt;972,M67*0.055,0))</f>
        <v>0</v>
      </c>
      <c r="O67" s="13" t="n">
        <f aca="false">M67*$B$33</f>
        <v>0</v>
      </c>
      <c r="P67" s="13" t="n">
        <f aca="false">P66*(1+$B$37)</f>
        <v>74150.3481564928</v>
      </c>
      <c r="Q67" s="13" t="n">
        <f aca="false">B67+C67+D67+E67+F67+G67-H67-I67-M67-N67-O67-P67</f>
        <v>147443.891707457</v>
      </c>
      <c r="R67" s="16"/>
      <c r="S67" s="16"/>
      <c r="T67" s="13"/>
      <c r="U67" s="13"/>
      <c r="V67" s="13"/>
      <c r="W67" s="13"/>
    </row>
    <row r="68" customFormat="false" ht="12.8" hidden="false" customHeight="false" outlineLevel="0" collapsed="false">
      <c r="A68" s="17" t="n">
        <v>27</v>
      </c>
      <c r="B68" s="13" t="n">
        <f aca="false">Q67</f>
        <v>147443.891707457</v>
      </c>
      <c r="C68" s="13" t="n">
        <f aca="false">IF((B68-(P68/2))*$B$3&gt;0,(B68-(P68/2))*$B$3,0)</f>
        <v>6074.02202438763</v>
      </c>
      <c r="D68" s="13" t="n">
        <f aca="false">IF(D67&gt;0,D67*(1+$B$7),IF(A68=$B$6,$B$5,0))</f>
        <v>3908.20462353069</v>
      </c>
      <c r="E68" s="13" t="n">
        <f aca="false">IF(E67&gt;0,E67*(1+$B$12),IF(A68=$B$11,$B$10,0))</f>
        <v>4670.6886626444</v>
      </c>
      <c r="F68" s="13" t="n">
        <f aca="false">IF(F67&gt;0,F67*(1+$B$17),IF(A68=$B$16,$B$15,0))</f>
        <v>1111</v>
      </c>
      <c r="G68" s="13" t="n">
        <f aca="false">IF(G67&gt;0,G67*(1+$B$22),IF(A68=$B$21,$B$20,0))</f>
        <v>999</v>
      </c>
      <c r="H68" s="13" t="n">
        <f aca="false">H67*(1+$B$26)</f>
        <v>10467.8831306018</v>
      </c>
      <c r="I68" s="13" t="n">
        <f aca="false">MIN(((C68+D68+E68+F68+G68)*$B$28*POWER((1+$B$29),A67)),($B$30*$B$28)*12*$B$34*POWER((1+$B$31),A67))</f>
        <v>4217.60881915273</v>
      </c>
      <c r="J68" s="18" t="n">
        <f aca="false">MAX((MAX((C68-(1000*$B$34)),0))+(D68*$B$8)+(E68*$B$13)+(F68*$B$18)+(G68*$B$23)-H68-I68,0)</f>
        <v>1077.42336080814</v>
      </c>
      <c r="K68" s="23" t="n">
        <f aca="false">IF($B$34=1,MAX(ROUNDDOWN(IF($J68&lt;=$C$192,(((($J68-$C$191)/10000)*$D$192)+$E$192)*(($J68-$C$191)/10000),IF($J68&lt;=$C$193,(((($J68-$C$192)/10000)*$D$193)+$E$193)*(($J68-$C$192)/10000)+$F$193,IF($J68&lt;=$C$194,$J68*0.42-$E$194,$J68*0.45-$E$195))),0),0),0)</f>
        <v>0</v>
      </c>
      <c r="L68" s="23" t="n">
        <f aca="false">IF($B$34=2,MAX(ROUNDDOWN(IF(($J68/2)&lt;=$C$192,((((($J68/2)-$C$191)/10000)*$D$192)+$E$192)*((($J68/2)-$C$191)/10000),IF(($J68/2)&lt;=$C$193,((((($J68/2)-$C$192)/10000)*$D$193)+$E$193)*((($J68/2)-$C$192)/10000)+$F$193,IF(($J68/2)&lt;=$C$194,($J68/2)*0.42-$E$194,($J68/2)*0.45-$E$195))),0),0),0)*$B$34</f>
        <v>0</v>
      </c>
      <c r="M68" s="13" t="n">
        <f aca="false">K68+L68</f>
        <v>0</v>
      </c>
      <c r="N68" s="13" t="n">
        <f aca="false">IF($B$34=2,IF(M68&gt;1944,M68*0.055,0),IF(M68&gt;972,M68*0.055,0))</f>
        <v>0</v>
      </c>
      <c r="O68" s="13" t="n">
        <f aca="false">M68*$B$33</f>
        <v>0</v>
      </c>
      <c r="P68" s="13" t="n">
        <f aca="false">P67*(1+$B$37)</f>
        <v>76004.1068604051</v>
      </c>
      <c r="Q68" s="13" t="n">
        <f aca="false">B68+C68+D68+E68+F68+G68-H68-I68-M68-N68-O68-P68</f>
        <v>73517.2082078601</v>
      </c>
      <c r="R68" s="16"/>
      <c r="S68" s="16"/>
      <c r="T68" s="13"/>
      <c r="U68" s="13"/>
      <c r="V68" s="13"/>
      <c r="W68" s="13"/>
    </row>
    <row r="69" customFormat="false" ht="12.8" hidden="false" customHeight="false" outlineLevel="0" collapsed="false">
      <c r="A69" s="17" t="n">
        <v>28</v>
      </c>
      <c r="B69" s="13" t="n">
        <f aca="false">Q68</f>
        <v>73517.2082078601</v>
      </c>
      <c r="C69" s="13" t="n">
        <f aca="false">IF((B69-(P69/2))*$B$3&gt;0,(B69-(P69/2))*$B$3,0)</f>
        <v>1918.36324102559</v>
      </c>
      <c r="D69" s="13" t="n">
        <f aca="false">IF(D68&gt;0,D68*(1+$B$7),IF(A69=$B$6,$B$5,0))</f>
        <v>3947.28666976599</v>
      </c>
      <c r="E69" s="13" t="n">
        <f aca="false">IF(E68&gt;0,E68*(1+$B$12),IF(A69=$B$11,$B$10,0))</f>
        <v>4717.39554927085</v>
      </c>
      <c r="F69" s="13" t="n">
        <f aca="false">IF(F68&gt;0,F68*(1+$B$17),IF(A69=$B$16,$B$15,0))</f>
        <v>1111</v>
      </c>
      <c r="G69" s="13" t="n">
        <f aca="false">IF(G68&gt;0,G68*(1+$B$22),IF(A69=$B$21,$B$20,0))</f>
        <v>999</v>
      </c>
      <c r="H69" s="13" t="n">
        <f aca="false">H68*(1+$B$26)</f>
        <v>10938.9378714789</v>
      </c>
      <c r="I69" s="13" t="n">
        <f aca="false">MIN(((C69+D69+E69+F69+G69)*$B$28*POWER((1+$B$29),A68)),($B$30*$B$28)*12*$B$34*POWER((1+$B$31),A68))</f>
        <v>3225.55131236259</v>
      </c>
      <c r="J69" s="18" t="n">
        <f aca="false">MAX((MAX((C69-(1000*$B$34)),0))+(D69*$B$8)+(E69*$B$13)+(F69*$B$18)+(G69*$B$23)-H69-I69,0)</f>
        <v>0</v>
      </c>
      <c r="K69" s="23" t="n">
        <f aca="false">IF($B$34=1,MAX(ROUNDDOWN(IF($J69&lt;=$C$192,(((($J69-$C$191)/10000)*$D$192)+$E$192)*(($J69-$C$191)/10000),IF($J69&lt;=$C$193,(((($J69-$C$192)/10000)*$D$193)+$E$193)*(($J69-$C$192)/10000)+$F$193,IF($J69&lt;=$C$194,$J69*0.42-$E$194,$J69*0.45-$E$195))),0),0),0)</f>
        <v>0</v>
      </c>
      <c r="L69" s="23" t="n">
        <f aca="false">IF($B$34=2,MAX(ROUNDDOWN(IF(($J69/2)&lt;=$C$192,((((($J69/2)-$C$191)/10000)*$D$192)+$E$192)*((($J69/2)-$C$191)/10000),IF(($J69/2)&lt;=$C$193,((((($J69/2)-$C$192)/10000)*$D$193)+$E$193)*((($J69/2)-$C$192)/10000)+$F$193,IF(($J69/2)&lt;=$C$194,($J69/2)*0.42-$E$194,($J69/2)*0.45-$E$195))),0),0),0)*$B$34</f>
        <v>0</v>
      </c>
      <c r="M69" s="13" t="n">
        <f aca="false">K69+L69</f>
        <v>0</v>
      </c>
      <c r="N69" s="13" t="n">
        <f aca="false">IF($B$34=2,IF(M69&gt;1944,M69*0.055,0),IF(M69&gt;972,M69*0.055,0))</f>
        <v>0</v>
      </c>
      <c r="O69" s="13" t="n">
        <f aca="false">M69*$B$33</f>
        <v>0</v>
      </c>
      <c r="P69" s="13" t="n">
        <f aca="false">P68*(1+$B$37)</f>
        <v>77904.2095319152</v>
      </c>
      <c r="Q69" s="13" t="n">
        <f aca="false">B69+C69+D69+E69+F69+G69-H69-I69-M69-N69-O69-P69</f>
        <v>-5858.4450478342</v>
      </c>
      <c r="R69" s="16"/>
      <c r="S69" s="16"/>
      <c r="T69" s="13"/>
      <c r="U69" s="13"/>
      <c r="V69" s="13"/>
      <c r="W69" s="13"/>
    </row>
    <row r="70" customFormat="false" ht="12.8" hidden="false" customHeight="false" outlineLevel="0" collapsed="false">
      <c r="A70" s="17" t="n">
        <v>29</v>
      </c>
      <c r="B70" s="13" t="n">
        <f aca="false">Q69</f>
        <v>-5858.4450478342</v>
      </c>
      <c r="C70" s="13" t="n">
        <f aca="false">IF((B70-(P70/2))*$B$3&gt;0,(B70-(P70/2))*$B$3,0)</f>
        <v>0</v>
      </c>
      <c r="D70" s="13" t="n">
        <f aca="false">IF(D69&gt;0,D69*(1+$B$7),IF(A70=$B$6,$B$5,0))</f>
        <v>3986.75953646365</v>
      </c>
      <c r="E70" s="13" t="n">
        <f aca="false">IF(E69&gt;0,E69*(1+$B$12),IF(A70=$B$11,$B$10,0))</f>
        <v>4764.56950476355</v>
      </c>
      <c r="F70" s="13" t="n">
        <f aca="false">IF(F69&gt;0,F69*(1+$B$17),IF(A70=$B$16,$B$15,0))</f>
        <v>1111</v>
      </c>
      <c r="G70" s="13" t="n">
        <f aca="false">IF(G69&gt;0,G69*(1+$B$22),IF(A70=$B$21,$B$20,0))</f>
        <v>999</v>
      </c>
      <c r="H70" s="13" t="n">
        <f aca="false">H69*(1+$B$26)</f>
        <v>11431.1900756955</v>
      </c>
      <c r="I70" s="13" t="n">
        <f aca="false">MIN(((C70+D70+E70+F70+G70)*$B$28*POWER((1+$B$29),A69)),($B$30*$B$28)*12*$B$34*POWER((1+$B$31),A69))</f>
        <v>2787.6770784202</v>
      </c>
      <c r="J70" s="18" t="n">
        <f aca="false">MAX((MAX((C70-(1000*$B$34)),0))+(D70*$B$8)+(E70*$B$13)+(F70*$B$18)+(G70*$B$23)-H70-I70,0)</f>
        <v>0</v>
      </c>
      <c r="K70" s="23" t="n">
        <f aca="false">IF($B$34=1,MAX(ROUNDDOWN(IF($J70&lt;=$C$192,(((($J70-$C$191)/10000)*$D$192)+$E$192)*(($J70-$C$191)/10000),IF($J70&lt;=$C$193,(((($J70-$C$192)/10000)*$D$193)+$E$193)*(($J70-$C$192)/10000)+$F$193,IF($J70&lt;=$C$194,$J70*0.42-$E$194,$J70*0.45-$E$195))),0),0),0)</f>
        <v>0</v>
      </c>
      <c r="L70" s="23" t="n">
        <f aca="false">IF($B$34=2,MAX(ROUNDDOWN(IF(($J70/2)&lt;=$C$192,((((($J70/2)-$C$191)/10000)*$D$192)+$E$192)*((($J70/2)-$C$191)/10000),IF(($J70/2)&lt;=$C$193,((((($J70/2)-$C$192)/10000)*$D$193)+$E$193)*((($J70/2)-$C$192)/10000)+$F$193,IF(($J70/2)&lt;=$C$194,($J70/2)*0.42-$E$194,($J70/2)*0.45-$E$195))),0),0),0)*$B$34</f>
        <v>0</v>
      </c>
      <c r="M70" s="13" t="n">
        <f aca="false">K70+L70</f>
        <v>0</v>
      </c>
      <c r="N70" s="13" t="n">
        <f aca="false">IF($B$34=2,IF(M70&gt;1944,M70*0.055,0),IF(M70&gt;972,M70*0.055,0))</f>
        <v>0</v>
      </c>
      <c r="O70" s="13" t="n">
        <f aca="false">M70*$B$33</f>
        <v>0</v>
      </c>
      <c r="P70" s="13" t="n">
        <f aca="false">P69*(1+$B$37)</f>
        <v>79851.8147702131</v>
      </c>
      <c r="Q70" s="13" t="n">
        <f aca="false">B70+C70+D70+E70+F70+G70-H70-I70-M70-N70-O70-P70</f>
        <v>-89067.7979309358</v>
      </c>
      <c r="R70" s="16"/>
      <c r="S70" s="16"/>
      <c r="T70" s="13"/>
      <c r="U70" s="13"/>
      <c r="V70" s="13"/>
      <c r="W70" s="13"/>
    </row>
    <row r="71" customFormat="false" ht="12.8" hidden="false" customHeight="false" outlineLevel="0" collapsed="false">
      <c r="A71" s="17" t="n">
        <v>30</v>
      </c>
      <c r="B71" s="13" t="n">
        <f aca="false">Q70</f>
        <v>-89067.7979309358</v>
      </c>
      <c r="C71" s="13" t="n">
        <f aca="false">IF((B71-(P71/2))*$B$3&gt;0,(B71-(P71/2))*$B$3,0)</f>
        <v>0</v>
      </c>
      <c r="D71" s="13" t="n">
        <f aca="false">IF(D70&gt;0,D70*(1+$B$7),IF(A71=$B$6,$B$5,0))</f>
        <v>4026.62713182829</v>
      </c>
      <c r="E71" s="13" t="n">
        <f aca="false">IF(E70&gt;0,E70*(1+$B$12),IF(A71=$B$11,$B$10,0))</f>
        <v>4812.21519981119</v>
      </c>
      <c r="F71" s="13" t="n">
        <f aca="false">IF(F70&gt;0,F70*(1+$B$17),IF(A71=$B$16,$B$15,0))</f>
        <v>1111</v>
      </c>
      <c r="G71" s="13" t="n">
        <f aca="false">IF(G70&gt;0,G70*(1+$B$22),IF(A71=$B$21,$B$20,0))</f>
        <v>999</v>
      </c>
      <c r="H71" s="13" t="n">
        <f aca="false">H70*(1+$B$26)</f>
        <v>11945.5936291018</v>
      </c>
      <c r="I71" s="13" t="n">
        <f aca="false">MIN(((C71+D71+E71+F71+G71)*$B$28*POWER((1+$B$29),A70)),($B$30*$B$28)*12*$B$34*POWER((1+$B$31),A70))</f>
        <v>2838.23969002016</v>
      </c>
      <c r="J71" s="18" t="n">
        <f aca="false">MAX((MAX((C71-(1000*$B$34)),0))+(D71*$B$8)+(E71*$B$13)+(F71*$B$18)+(G71*$B$23)-H71-I71,0)</f>
        <v>0</v>
      </c>
      <c r="K71" s="23" t="n">
        <f aca="false">IF($B$34=1,MAX(ROUNDDOWN(IF($J71&lt;=$C$192,(((($J71-$C$191)/10000)*$D$192)+$E$192)*(($J71-$C$191)/10000),IF($J71&lt;=$C$193,(((($J71-$C$192)/10000)*$D$193)+$E$193)*(($J71-$C$192)/10000)+$F$193,IF($J71&lt;=$C$194,$J71*0.42-$E$194,$J71*0.45-$E$195))),0),0),0)</f>
        <v>0</v>
      </c>
      <c r="L71" s="23" t="n">
        <f aca="false">IF($B$34=2,MAX(ROUNDDOWN(IF(($J71/2)&lt;=$C$192,((((($J71/2)-$C$191)/10000)*$D$192)+$E$192)*((($J71/2)-$C$191)/10000),IF(($J71/2)&lt;=$C$193,((((($J71/2)-$C$192)/10000)*$D$193)+$E$193)*((($J71/2)-$C$192)/10000)+$F$193,IF(($J71/2)&lt;=$C$194,($J71/2)*0.42-$E$194,($J71/2)*0.45-$E$195))),0),0),0)*$B$34</f>
        <v>0</v>
      </c>
      <c r="M71" s="13" t="n">
        <f aca="false">K71+L71</f>
        <v>0</v>
      </c>
      <c r="N71" s="13" t="n">
        <f aca="false">IF($B$34=2,IF(M71&gt;1944,M71*0.055,0),IF(M71&gt;972,M71*0.055,0))</f>
        <v>0</v>
      </c>
      <c r="O71" s="13" t="n">
        <f aca="false">M71*$B$33</f>
        <v>0</v>
      </c>
      <c r="P71" s="13" t="n">
        <f aca="false">P70*(1+$B$37)</f>
        <v>81848.1101394684</v>
      </c>
      <c r="Q71" s="13" t="n">
        <f aca="false">B71+C71+D71+E71+F71+G71-H71-I71-M71-N71-O71-P71</f>
        <v>-174750.899057887</v>
      </c>
      <c r="R71" s="16"/>
      <c r="S71" s="16"/>
      <c r="T71" s="13"/>
      <c r="U71" s="13"/>
      <c r="V71" s="13"/>
      <c r="W71" s="13"/>
    </row>
    <row r="72" customFormat="false" ht="12.8" hidden="false" customHeight="false" outlineLevel="0" collapsed="false">
      <c r="A72" s="17" t="n">
        <v>31</v>
      </c>
      <c r="B72" s="13" t="n">
        <f aca="false">Q71</f>
        <v>-174750.899057887</v>
      </c>
      <c r="C72" s="13" t="n">
        <f aca="false">IF((B72-(P72/2))*$B$3&gt;0,(B72-(P72/2))*$B$3,0)</f>
        <v>0</v>
      </c>
      <c r="D72" s="13" t="n">
        <f aca="false">IF(D71&gt;0,D71*(1+$B$7),IF(A72=$B$6,$B$5,0))</f>
        <v>4066.89340314657</v>
      </c>
      <c r="E72" s="13" t="n">
        <f aca="false">IF(E71&gt;0,E71*(1+$B$12),IF(A72=$B$11,$B$10,0))</f>
        <v>4860.3373518093</v>
      </c>
      <c r="F72" s="13" t="n">
        <f aca="false">IF(F71&gt;0,F71*(1+$B$17),IF(A72=$B$16,$B$15,0))</f>
        <v>1111</v>
      </c>
      <c r="G72" s="13" t="n">
        <f aca="false">IF(G71&gt;0,G71*(1+$B$22),IF(A72=$B$21,$B$20,0))</f>
        <v>999</v>
      </c>
      <c r="H72" s="13" t="n">
        <f aca="false">H71*(1+$B$26)</f>
        <v>12483.1453424114</v>
      </c>
      <c r="I72" s="13" t="n">
        <f aca="false">MIN(((C72+D72+E72+F72+G72)*$B$28*POWER((1+$B$29),A71)),($B$30*$B$28)*12*$B$34*POWER((1+$B$31),A71))</f>
        <v>2889.76391313651</v>
      </c>
      <c r="J72" s="18" t="n">
        <f aca="false">MAX((MAX((C72-(1000*$B$34)),0))+(D72*$B$8)+(E72*$B$13)+(F72*$B$18)+(G72*$B$23)-H72-I72,0)</f>
        <v>0</v>
      </c>
      <c r="K72" s="23" t="n">
        <f aca="false">IF($B$34=1,MAX(ROUNDDOWN(IF($J72&lt;=$C$192,(((($J72-$C$191)/10000)*$D$192)+$E$192)*(($J72-$C$191)/10000),IF($J72&lt;=$C$193,(((($J72-$C$192)/10000)*$D$193)+$E$193)*(($J72-$C$192)/10000)+$F$193,IF($J72&lt;=$C$194,$J72*0.42-$E$194,$J72*0.45-$E$195))),0),0),0)</f>
        <v>0</v>
      </c>
      <c r="L72" s="23" t="n">
        <f aca="false">IF($B$34=2,MAX(ROUNDDOWN(IF(($J72/2)&lt;=$C$192,((((($J72/2)-$C$191)/10000)*$D$192)+$E$192)*((($J72/2)-$C$191)/10000),IF(($J72/2)&lt;=$C$193,((((($J72/2)-$C$192)/10000)*$D$193)+$E$193)*((($J72/2)-$C$192)/10000)+$F$193,IF(($J72/2)&lt;=$C$194,($J72/2)*0.42-$E$194,($J72/2)*0.45-$E$195))),0),0),0)*$B$34</f>
        <v>0</v>
      </c>
      <c r="M72" s="13" t="n">
        <f aca="false">K72+L72</f>
        <v>0</v>
      </c>
      <c r="N72" s="13" t="n">
        <f aca="false">IF($B$34=2,IF(M72&gt;1944,M72*0.055,0),IF(M72&gt;972,M72*0.055,0))</f>
        <v>0</v>
      </c>
      <c r="O72" s="13" t="n">
        <f aca="false">M72*$B$33</f>
        <v>0</v>
      </c>
      <c r="P72" s="13" t="n">
        <f aca="false">P71*(1+$B$37)</f>
        <v>83894.3128929551</v>
      </c>
      <c r="Q72" s="13" t="n">
        <f aca="false">B72+C72+D72+E72+F72+G72-H72-I72-M72-N72-O72-P72</f>
        <v>-262980.890451434</v>
      </c>
      <c r="R72" s="16"/>
      <c r="S72" s="16"/>
      <c r="T72" s="13"/>
      <c r="U72" s="13"/>
      <c r="V72" s="13"/>
      <c r="W72" s="13"/>
    </row>
    <row r="73" customFormat="false" ht="12.8" hidden="false" customHeight="false" outlineLevel="0" collapsed="false">
      <c r="A73" s="17" t="n">
        <v>32</v>
      </c>
      <c r="B73" s="13" t="n">
        <f aca="false">Q72</f>
        <v>-262980.890451434</v>
      </c>
      <c r="C73" s="13" t="n">
        <f aca="false">IF((B73-(P73/2))*$B$3&gt;0,(B73-(P73/2))*$B$3,0)</f>
        <v>0</v>
      </c>
      <c r="D73" s="13" t="n">
        <f aca="false">IF(D72&gt;0,D72*(1+$B$7),IF(A73=$B$6,$B$5,0))</f>
        <v>4107.56233717804</v>
      </c>
      <c r="E73" s="13" t="n">
        <f aca="false">IF(E72&gt;0,E72*(1+$B$12),IF(A73=$B$11,$B$10,0))</f>
        <v>4908.94072532739</v>
      </c>
      <c r="F73" s="13" t="n">
        <f aca="false">IF(F72&gt;0,F72*(1+$B$17),IF(A73=$B$16,$B$15,0))</f>
        <v>1111</v>
      </c>
      <c r="G73" s="13" t="n">
        <f aca="false">IF(G72&gt;0,G72*(1+$B$22),IF(A73=$B$21,$B$20,0))</f>
        <v>999</v>
      </c>
      <c r="H73" s="13" t="n">
        <f aca="false">H72*(1+$B$26)</f>
        <v>13044.8868828199</v>
      </c>
      <c r="I73" s="13" t="n">
        <f aca="false">MIN(((C73+D73+E73+F73+G73)*$B$28*POWER((1+$B$29),A72)),($B$30*$B$28)*12*$B$34*POWER((1+$B$31),A72))</f>
        <v>2942.26852919097</v>
      </c>
      <c r="J73" s="18" t="n">
        <f aca="false">MAX((MAX((C73-(1000*$B$34)),0))+(D73*$B$8)+(E73*$B$13)+(F73*$B$18)+(G73*$B$23)-H73-I73,0)</f>
        <v>0</v>
      </c>
      <c r="K73" s="23" t="n">
        <f aca="false">IF($B$34=1,MAX(ROUNDDOWN(IF($J73&lt;=$C$192,(((($J73-$C$191)/10000)*$D$192)+$E$192)*(($J73-$C$191)/10000),IF($J73&lt;=$C$193,(((($J73-$C$192)/10000)*$D$193)+$E$193)*(($J73-$C$192)/10000)+$F$193,IF($J73&lt;=$C$194,$J73*0.42-$E$194,$J73*0.45-$E$195))),0),0),0)</f>
        <v>0</v>
      </c>
      <c r="L73" s="23" t="n">
        <f aca="false">IF($B$34=2,MAX(ROUNDDOWN(IF(($J73/2)&lt;=$C$192,((((($J73/2)-$C$191)/10000)*$D$192)+$E$192)*((($J73/2)-$C$191)/10000),IF(($J73/2)&lt;=$C$193,((((($J73/2)-$C$192)/10000)*$D$193)+$E$193)*((($J73/2)-$C$192)/10000)+$F$193,IF(($J73/2)&lt;=$C$194,($J73/2)*0.42-$E$194,($J73/2)*0.45-$E$195))),0),0),0)*$B$34</f>
        <v>0</v>
      </c>
      <c r="M73" s="13" t="n">
        <f aca="false">K73+L73</f>
        <v>0</v>
      </c>
      <c r="N73" s="13" t="n">
        <f aca="false">IF($B$34=2,IF(M73&gt;1944,M73*0.055,0),IF(M73&gt;972,M73*0.055,0))</f>
        <v>0</v>
      </c>
      <c r="O73" s="13" t="n">
        <f aca="false">M73*$B$33</f>
        <v>0</v>
      </c>
      <c r="P73" s="13" t="n">
        <f aca="false">P72*(1+$B$37)</f>
        <v>85991.670715279</v>
      </c>
      <c r="Q73" s="13" t="n">
        <f aca="false">B73+C73+D73+E73+F73+G73-H73-I73-M73-N73-O73-P73</f>
        <v>-353833.213516218</v>
      </c>
      <c r="R73" s="16"/>
      <c r="S73" s="16"/>
      <c r="T73" s="13"/>
      <c r="U73" s="13"/>
      <c r="V73" s="13"/>
      <c r="W73" s="13"/>
    </row>
    <row r="74" customFormat="false" ht="12.8" hidden="false" customHeight="false" outlineLevel="0" collapsed="false">
      <c r="A74" s="17" t="n">
        <v>33</v>
      </c>
      <c r="B74" s="13" t="n">
        <f aca="false">Q73</f>
        <v>-353833.213516218</v>
      </c>
      <c r="C74" s="13" t="n">
        <f aca="false">IF((B74-(P74/2))*$B$3&gt;0,(B74-(P74/2))*$B$3,0)</f>
        <v>0</v>
      </c>
      <c r="D74" s="13" t="n">
        <f aca="false">IF(D73&gt;0,D73*(1+$B$7),IF(A74=$B$6,$B$5,0))</f>
        <v>4148.63796054982</v>
      </c>
      <c r="E74" s="13" t="n">
        <f aca="false">IF(E73&gt;0,E73*(1+$B$12),IF(A74=$B$11,$B$10,0))</f>
        <v>4958.03013258067</v>
      </c>
      <c r="F74" s="13" t="n">
        <f aca="false">IF(F73&gt;0,F73*(1+$B$17),IF(A74=$B$16,$B$15,0))</f>
        <v>1111</v>
      </c>
      <c r="G74" s="13" t="n">
        <f aca="false">IF(G73&gt;0,G73*(1+$B$22),IF(A74=$B$21,$B$20,0))</f>
        <v>999</v>
      </c>
      <c r="H74" s="13" t="n">
        <f aca="false">H73*(1+$B$26)</f>
        <v>13631.9067925468</v>
      </c>
      <c r="I74" s="13" t="n">
        <f aca="false">MIN(((C74+D74+E74+F74+G74)*$B$28*POWER((1+$B$29),A73)),($B$30*$B$28)*12*$B$34*POWER((1+$B$31),A73))</f>
        <v>2995.77269164213</v>
      </c>
      <c r="J74" s="18" t="n">
        <f aca="false">MAX((MAX((C74-(1000*$B$34)),0))+(D74*$B$8)+(E74*$B$13)+(F74*$B$18)+(G74*$B$23)-H74-I74,0)</f>
        <v>0</v>
      </c>
      <c r="K74" s="23" t="n">
        <f aca="false">IF($B$34=1,MAX(ROUNDDOWN(IF($J74&lt;=$C$192,(((($J74-$C$191)/10000)*$D$192)+$E$192)*(($J74-$C$191)/10000),IF($J74&lt;=$C$193,(((($J74-$C$192)/10000)*$D$193)+$E$193)*(($J74-$C$192)/10000)+$F$193,IF($J74&lt;=$C$194,$J74*0.42-$E$194,$J74*0.45-$E$195))),0),0),0)</f>
        <v>0</v>
      </c>
      <c r="L74" s="23" t="n">
        <f aca="false">IF($B$34=2,MAX(ROUNDDOWN(IF(($J74/2)&lt;=$C$192,((((($J74/2)-$C$191)/10000)*$D$192)+$E$192)*((($J74/2)-$C$191)/10000),IF(($J74/2)&lt;=$C$193,((((($J74/2)-$C$192)/10000)*$D$193)+$E$193)*((($J74/2)-$C$192)/10000)+$F$193,IF(($J74/2)&lt;=$C$194,($J74/2)*0.42-$E$194,($J74/2)*0.45-$E$195))),0),0),0)*$B$34</f>
        <v>0</v>
      </c>
      <c r="M74" s="13" t="n">
        <f aca="false">K74+L74</f>
        <v>0</v>
      </c>
      <c r="N74" s="13" t="n">
        <f aca="false">IF($B$34=2,IF(M74&gt;1944,M74*0.055,0),IF(M74&gt;972,M74*0.055,0))</f>
        <v>0</v>
      </c>
      <c r="O74" s="13" t="n">
        <f aca="false">M74*$B$33</f>
        <v>0</v>
      </c>
      <c r="P74" s="13" t="n">
        <f aca="false">P73*(1+$B$37)</f>
        <v>88141.462483161</v>
      </c>
      <c r="Q74" s="13" t="n">
        <f aca="false">B74+C74+D74+E74+F74+G74-H74-I74-M74-N74-O74-P74</f>
        <v>-447385.687390437</v>
      </c>
      <c r="R74" s="16"/>
      <c r="S74" s="16"/>
      <c r="T74" s="13"/>
      <c r="U74" s="13"/>
      <c r="V74" s="13"/>
      <c r="W74" s="13"/>
    </row>
    <row r="75" customFormat="false" ht="12.8" hidden="false" customHeight="false" outlineLevel="0" collapsed="false">
      <c r="A75" s="17" t="n">
        <v>34</v>
      </c>
      <c r="B75" s="13" t="n">
        <f aca="false">Q74</f>
        <v>-447385.687390437</v>
      </c>
      <c r="C75" s="13" t="n">
        <f aca="false">IF((B75-(P75/2))*$B$3&gt;0,(B75-(P75/2))*$B$3,0)</f>
        <v>0</v>
      </c>
      <c r="D75" s="13" t="n">
        <f aca="false">IF(D74&gt;0,D74*(1+$B$7),IF(A75=$B$6,$B$5,0))</f>
        <v>4190.12434015532</v>
      </c>
      <c r="E75" s="13" t="n">
        <f aca="false">IF(E74&gt;0,E74*(1+$B$12),IF(A75=$B$11,$B$10,0))</f>
        <v>5007.61043390647</v>
      </c>
      <c r="F75" s="13" t="n">
        <f aca="false">IF(F74&gt;0,F74*(1+$B$17),IF(A75=$B$16,$B$15,0))</f>
        <v>1111</v>
      </c>
      <c r="G75" s="13" t="n">
        <f aca="false">IF(G74&gt;0,G74*(1+$B$22),IF(A75=$B$21,$B$20,0))</f>
        <v>999</v>
      </c>
      <c r="H75" s="13" t="n">
        <f aca="false">H74*(1+$B$26)</f>
        <v>14245.3425982114</v>
      </c>
      <c r="I75" s="13" t="n">
        <f aca="false">MIN(((C75+D75+E75+F75+G75)*$B$28*POWER((1+$B$29),A74)),($B$30*$B$28)*12*$B$34*POWER((1+$B$31),A74))</f>
        <v>3050.29593340871</v>
      </c>
      <c r="J75" s="18" t="n">
        <f aca="false">MAX((MAX((C75-(1000*$B$34)),0))+(D75*$B$8)+(E75*$B$13)+(F75*$B$18)+(G75*$B$23)-H75-I75,0)</f>
        <v>0</v>
      </c>
      <c r="K75" s="23" t="n">
        <f aca="false">IF($B$34=1,MAX(ROUNDDOWN(IF($J75&lt;=$C$192,(((($J75-$C$191)/10000)*$D$192)+$E$192)*(($J75-$C$191)/10000),IF($J75&lt;=$C$193,(((($J75-$C$192)/10000)*$D$193)+$E$193)*(($J75-$C$192)/10000)+$F$193,IF($J75&lt;=$C$194,$J75*0.42-$E$194,$J75*0.45-$E$195))),0),0),0)</f>
        <v>0</v>
      </c>
      <c r="L75" s="23" t="n">
        <f aca="false">IF($B$34=2,MAX(ROUNDDOWN(IF(($J75/2)&lt;=$C$192,((((($J75/2)-$C$191)/10000)*$D$192)+$E$192)*((($J75/2)-$C$191)/10000),IF(($J75/2)&lt;=$C$193,((((($J75/2)-$C$192)/10000)*$D$193)+$E$193)*((($J75/2)-$C$192)/10000)+$F$193,IF(($J75/2)&lt;=$C$194,($J75/2)*0.42-$E$194,($J75/2)*0.45-$E$195))),0),0),0)*$B$34</f>
        <v>0</v>
      </c>
      <c r="M75" s="13" t="n">
        <f aca="false">K75+L75</f>
        <v>0</v>
      </c>
      <c r="N75" s="13" t="n">
        <f aca="false">IF($B$34=2,IF(M75&gt;1944,M75*0.055,0),IF(M75&gt;972,M75*0.055,0))</f>
        <v>0</v>
      </c>
      <c r="O75" s="13" t="n">
        <f aca="false">M75*$B$33</f>
        <v>0</v>
      </c>
      <c r="P75" s="13" t="n">
        <f aca="false">P74*(1+$B$37)</f>
        <v>90344.99904524</v>
      </c>
      <c r="Q75" s="13" t="n">
        <f aca="false">B75+C75+D75+E75+F75+G75-H75-I75-M75-N75-O75-P75</f>
        <v>-543718.590193236</v>
      </c>
      <c r="R75" s="16"/>
      <c r="S75" s="16"/>
      <c r="T75" s="13"/>
      <c r="U75" s="13"/>
      <c r="V75" s="13"/>
      <c r="W75" s="13"/>
    </row>
    <row r="76" customFormat="false" ht="12.8" hidden="false" customHeight="false" outlineLevel="0" collapsed="false">
      <c r="A76" s="17" t="n">
        <v>35</v>
      </c>
      <c r="B76" s="13" t="n">
        <f aca="false">Q75</f>
        <v>-543718.590193236</v>
      </c>
      <c r="C76" s="13" t="n">
        <f aca="false">IF((B76-(P76/2))*$B$3&gt;0,(B76-(P76/2))*$B$3,0)</f>
        <v>0</v>
      </c>
      <c r="D76" s="13" t="n">
        <f aca="false">IF(D75&gt;0,D75*(1+$B$7),IF(A76=$B$6,$B$5,0))</f>
        <v>4232.02558355687</v>
      </c>
      <c r="E76" s="13" t="n">
        <f aca="false">IF(E75&gt;0,E75*(1+$B$12),IF(A76=$B$11,$B$10,0))</f>
        <v>5057.68653824554</v>
      </c>
      <c r="F76" s="13" t="n">
        <f aca="false">IF(F75&gt;0,F75*(1+$B$17),IF(A76=$B$16,$B$15,0))</f>
        <v>1111</v>
      </c>
      <c r="G76" s="13" t="n">
        <f aca="false">IF(G75&gt;0,G75*(1+$B$22),IF(A76=$B$21,$B$20,0))</f>
        <v>999</v>
      </c>
      <c r="H76" s="13" t="n">
        <f aca="false">H75*(1+$B$26)</f>
        <v>14886.3830151309</v>
      </c>
      <c r="I76" s="13" t="n">
        <f aca="false">MIN(((C76+D76+E76+F76+G76)*$B$28*POWER((1+$B$29),A75)),($B$30*$B$28)*12*$B$34*POWER((1+$B$31),A75))</f>
        <v>3105.85817444143</v>
      </c>
      <c r="J76" s="18" t="n">
        <f aca="false">MAX((MAX((C76-(1000*$B$34)),0))+(D76*$B$8)+(E76*$B$13)+(F76*$B$18)+(G76*$B$23)-H76-I76,0)</f>
        <v>0</v>
      </c>
      <c r="K76" s="23" t="n">
        <f aca="false">IF($B$34=1,MAX(ROUNDDOWN(IF($J76&lt;=$C$192,(((($J76-$C$191)/10000)*$D$192)+$E$192)*(($J76-$C$191)/10000),IF($J76&lt;=$C$193,(((($J76-$C$192)/10000)*$D$193)+$E$193)*(($J76-$C$192)/10000)+$F$193,IF($J76&lt;=$C$194,$J76*0.42-$E$194,$J76*0.45-$E$195))),0),0),0)</f>
        <v>0</v>
      </c>
      <c r="L76" s="23" t="n">
        <f aca="false">IF($B$34=2,MAX(ROUNDDOWN(IF(($J76/2)&lt;=$C$192,((((($J76/2)-$C$191)/10000)*$D$192)+$E$192)*((($J76/2)-$C$191)/10000),IF(($J76/2)&lt;=$C$193,((((($J76/2)-$C$192)/10000)*$D$193)+$E$193)*((($J76/2)-$C$192)/10000)+$F$193,IF(($J76/2)&lt;=$C$194,($J76/2)*0.42-$E$194,($J76/2)*0.45-$E$195))),0),0),0)*$B$34</f>
        <v>0</v>
      </c>
      <c r="M76" s="13" t="n">
        <f aca="false">K76+L76</f>
        <v>0</v>
      </c>
      <c r="N76" s="13" t="n">
        <f aca="false">IF($B$34=2,IF(M76&gt;1944,M76*0.055,0),IF(M76&gt;972,M76*0.055,0))</f>
        <v>0</v>
      </c>
      <c r="O76" s="13" t="n">
        <f aca="false">M76*$B$33</f>
        <v>0</v>
      </c>
      <c r="P76" s="13" t="n">
        <f aca="false">P75*(1+$B$37)</f>
        <v>92603.624021371</v>
      </c>
      <c r="Q76" s="13" t="n">
        <f aca="false">B76+C76+D76+E76+F76+G76-H76-I76-M76-N76-O76-P76</f>
        <v>-642914.743282377</v>
      </c>
      <c r="R76" s="16"/>
      <c r="S76" s="16"/>
      <c r="T76" s="13"/>
      <c r="U76" s="13"/>
      <c r="V76" s="13"/>
      <c r="W76" s="13"/>
    </row>
    <row r="77" customFormat="false" ht="12.8" hidden="false" customHeight="false" outlineLevel="0" collapsed="false">
      <c r="A77" s="17" t="n">
        <v>36</v>
      </c>
      <c r="B77" s="13" t="n">
        <f aca="false">Q76</f>
        <v>-642914.743282377</v>
      </c>
      <c r="C77" s="13" t="n">
        <f aca="false">IF((B77-(P77/2))*$B$3&gt;0,(B77-(P77/2))*$B$3,0)</f>
        <v>0</v>
      </c>
      <c r="D77" s="13" t="n">
        <f aca="false">IF(D76&gt;0,D76*(1+$B$7),IF(A77=$B$6,$B$5,0))</f>
        <v>4274.34583939244</v>
      </c>
      <c r="E77" s="13" t="n">
        <f aca="false">IF(E76&gt;0,E76*(1+$B$12),IF(A77=$B$11,$B$10,0))</f>
        <v>5108.26340362799</v>
      </c>
      <c r="F77" s="13" t="n">
        <f aca="false">IF(F76&gt;0,F76*(1+$B$17),IF(A77=$B$16,$B$15,0))</f>
        <v>1111</v>
      </c>
      <c r="G77" s="13" t="n">
        <f aca="false">IF(G76&gt;0,G76*(1+$B$22),IF(A77=$B$21,$B$20,0))</f>
        <v>999</v>
      </c>
      <c r="H77" s="13" t="n">
        <f aca="false">H76*(1+$B$26)</f>
        <v>15556.2702508118</v>
      </c>
      <c r="I77" s="13" t="n">
        <f aca="false">MIN(((C77+D77+E77+F77+G77)*$B$28*POWER((1+$B$29),A76)),($B$30*$B$28)*12*$B$34*POWER((1+$B$31),A76))</f>
        <v>3162.47972944663</v>
      </c>
      <c r="J77" s="18" t="n">
        <f aca="false">MAX((MAX((C77-(1000*$B$34)),0))+(D77*$B$8)+(E77*$B$13)+(F77*$B$18)+(G77*$B$23)-H77-I77,0)</f>
        <v>0</v>
      </c>
      <c r="K77" s="23" t="n">
        <f aca="false">IF($B$34=1,MAX(ROUNDDOWN(IF($J77&lt;=$C$192,(((($J77-$C$191)/10000)*$D$192)+$E$192)*(($J77-$C$191)/10000),IF($J77&lt;=$C$193,(((($J77-$C$192)/10000)*$D$193)+$E$193)*(($J77-$C$192)/10000)+$F$193,IF($J77&lt;=$C$194,$J77*0.42-$E$194,$J77*0.45-$E$195))),0),0),0)</f>
        <v>0</v>
      </c>
      <c r="L77" s="23" t="n">
        <f aca="false">IF($B$34=2,MAX(ROUNDDOWN(IF(($J77/2)&lt;=$C$192,((((($J77/2)-$C$191)/10000)*$D$192)+$E$192)*((($J77/2)-$C$191)/10000),IF(($J77/2)&lt;=$C$193,((((($J77/2)-$C$192)/10000)*$D$193)+$E$193)*((($J77/2)-$C$192)/10000)+$F$193,IF(($J77/2)&lt;=$C$194,($J77/2)*0.42-$E$194,($J77/2)*0.45-$E$195))),0),0),0)*$B$34</f>
        <v>0</v>
      </c>
      <c r="M77" s="13" t="n">
        <f aca="false">K77+L77</f>
        <v>0</v>
      </c>
      <c r="N77" s="13" t="n">
        <f aca="false">IF($B$34=2,IF(M77&gt;1944,M77*0.055,0),IF(M77&gt;972,M77*0.055,0))</f>
        <v>0</v>
      </c>
      <c r="O77" s="13" t="n">
        <f aca="false">M77*$B$33</f>
        <v>0</v>
      </c>
      <c r="P77" s="13" t="n">
        <f aca="false">P76*(1+$B$37)</f>
        <v>94918.7146219052</v>
      </c>
      <c r="Q77" s="13" t="n">
        <f aca="false">B77+C77+D77+E77+F77+G77-H77-I77-M77-N77-O77-P77</f>
        <v>-745059.59864152</v>
      </c>
      <c r="R77" s="16"/>
      <c r="S77" s="16"/>
      <c r="T77" s="13"/>
      <c r="U77" s="13"/>
      <c r="V77" s="13"/>
      <c r="W77" s="13"/>
    </row>
    <row r="78" customFormat="false" ht="12.8" hidden="false" customHeight="false" outlineLevel="0" collapsed="false">
      <c r="A78" s="17" t="n">
        <v>37</v>
      </c>
      <c r="B78" s="13" t="n">
        <f aca="false">Q77</f>
        <v>-745059.59864152</v>
      </c>
      <c r="C78" s="13" t="n">
        <f aca="false">IF((B78-(P78/2))*$B$3&gt;0,(B78-(P78/2))*$B$3,0)</f>
        <v>0</v>
      </c>
      <c r="D78" s="13" t="n">
        <f aca="false">IF(D77&gt;0,D77*(1+$B$7),IF(A78=$B$6,$B$5,0))</f>
        <v>4317.08929778637</v>
      </c>
      <c r="E78" s="13" t="n">
        <f aca="false">IF(E77&gt;0,E77*(1+$B$12),IF(A78=$B$11,$B$10,0))</f>
        <v>5159.34603766427</v>
      </c>
      <c r="F78" s="13" t="n">
        <f aca="false">IF(F77&gt;0,F77*(1+$B$17),IF(A78=$B$16,$B$15,0))</f>
        <v>1111</v>
      </c>
      <c r="G78" s="13" t="n">
        <f aca="false">IF(G77&gt;0,G77*(1+$B$22),IF(A78=$B$21,$B$20,0))</f>
        <v>999</v>
      </c>
      <c r="H78" s="13" t="n">
        <f aca="false">H77*(1+$B$26)</f>
        <v>16256.3024120983</v>
      </c>
      <c r="I78" s="13" t="n">
        <f aca="false">MIN(((C78+D78+E78+F78+G78)*$B$28*POWER((1+$B$29),A77)),($B$30*$B$28)*12*$B$34*POWER((1+$B$31),A77))</f>
        <v>3220.18131576442</v>
      </c>
      <c r="J78" s="18" t="n">
        <f aca="false">MAX((MAX((C78-(1000*$B$34)),0))+(D78*$B$8)+(E78*$B$13)+(F78*$B$18)+(G78*$B$23)-H78-I78,0)</f>
        <v>0</v>
      </c>
      <c r="K78" s="23" t="n">
        <f aca="false">IF($B$34=1,MAX(ROUNDDOWN(IF($J78&lt;=$C$192,(((($J78-$C$191)/10000)*$D$192)+$E$192)*(($J78-$C$191)/10000),IF($J78&lt;=$C$193,(((($J78-$C$192)/10000)*$D$193)+$E$193)*(($J78-$C$192)/10000)+$F$193,IF($J78&lt;=$C$194,$J78*0.42-$E$194,$J78*0.45-$E$195))),0),0),0)</f>
        <v>0</v>
      </c>
      <c r="L78" s="23" t="n">
        <f aca="false">IF($B$34=2,MAX(ROUNDDOWN(IF(($J78/2)&lt;=$C$192,((((($J78/2)-$C$191)/10000)*$D$192)+$E$192)*((($J78/2)-$C$191)/10000),IF(($J78/2)&lt;=$C$193,((((($J78/2)-$C$192)/10000)*$D$193)+$E$193)*((($J78/2)-$C$192)/10000)+$F$193,IF(($J78/2)&lt;=$C$194,($J78/2)*0.42-$E$194,($J78/2)*0.45-$E$195))),0),0),0)*$B$34</f>
        <v>0</v>
      </c>
      <c r="M78" s="13" t="n">
        <f aca="false">K78+L78</f>
        <v>0</v>
      </c>
      <c r="N78" s="13" t="n">
        <f aca="false">IF($B$34=2,IF(M78&gt;1944,M78*0.055,0),IF(M78&gt;972,M78*0.055,0))</f>
        <v>0</v>
      </c>
      <c r="O78" s="13" t="n">
        <f aca="false">M78*$B$33</f>
        <v>0</v>
      </c>
      <c r="P78" s="13" t="n">
        <f aca="false">P77*(1+$B$37)</f>
        <v>97291.6824874529</v>
      </c>
      <c r="Q78" s="13" t="n">
        <f aca="false">B78+C78+D78+E78+F78+G78-H78-I78-M78-N78-O78-P78</f>
        <v>-850241.329521385</v>
      </c>
      <c r="R78" s="16"/>
      <c r="S78" s="16"/>
      <c r="T78" s="13"/>
      <c r="U78" s="13"/>
      <c r="V78" s="13"/>
      <c r="W78" s="13"/>
    </row>
    <row r="79" customFormat="false" ht="12.8" hidden="false" customHeight="false" outlineLevel="0" collapsed="false">
      <c r="A79" s="17" t="n">
        <v>38</v>
      </c>
      <c r="B79" s="13" t="n">
        <f aca="false">Q78</f>
        <v>-850241.329521385</v>
      </c>
      <c r="C79" s="13" t="n">
        <f aca="false">IF((B79-(P79/2))*$B$3&gt;0,(B79-(P79/2))*$B$3,0)</f>
        <v>0</v>
      </c>
      <c r="D79" s="13" t="n">
        <f aca="false">IF(D78&gt;0,D78*(1+$B$7),IF(A79=$B$6,$B$5,0))</f>
        <v>4360.26019076423</v>
      </c>
      <c r="E79" s="13" t="n">
        <f aca="false">IF(E78&gt;0,E78*(1+$B$12),IF(A79=$B$11,$B$10,0))</f>
        <v>5210.93949804092</v>
      </c>
      <c r="F79" s="13" t="n">
        <f aca="false">IF(F78&gt;0,F78*(1+$B$17),IF(A79=$B$16,$B$15,0))</f>
        <v>1111</v>
      </c>
      <c r="G79" s="13" t="n">
        <f aca="false">IF(G78&gt;0,G78*(1+$B$22),IF(A79=$B$21,$B$20,0))</f>
        <v>999</v>
      </c>
      <c r="H79" s="13" t="n">
        <f aca="false">H78*(1+$B$26)</f>
        <v>16987.8360206427</v>
      </c>
      <c r="I79" s="13" t="n">
        <f aca="false">MIN(((C79+D79+E79+F79+G79)*$B$28*POWER((1+$B$29),A78)),($B$30*$B$28)*12*$B$34*POWER((1+$B$31),A78))</f>
        <v>3278.98406140476</v>
      </c>
      <c r="J79" s="18" t="n">
        <f aca="false">MAX((MAX((C79-(1000*$B$34)),0))+(D79*$B$8)+(E79*$B$13)+(F79*$B$18)+(G79*$B$23)-H79-I79,0)</f>
        <v>0</v>
      </c>
      <c r="K79" s="23" t="n">
        <f aca="false">IF($B$34=1,MAX(ROUNDDOWN(IF($J79&lt;=$C$192,(((($J79-$C$191)/10000)*$D$192)+$E$192)*(($J79-$C$191)/10000),IF($J79&lt;=$C$193,(((($J79-$C$192)/10000)*$D$193)+$E$193)*(($J79-$C$192)/10000)+$F$193,IF($J79&lt;=$C$194,$J79*0.42-$E$194,$J79*0.45-$E$195))),0),0),0)</f>
        <v>0</v>
      </c>
      <c r="L79" s="23" t="n">
        <f aca="false">IF($B$34=2,MAX(ROUNDDOWN(IF(($J79/2)&lt;=$C$192,((((($J79/2)-$C$191)/10000)*$D$192)+$E$192)*((($J79/2)-$C$191)/10000),IF(($J79/2)&lt;=$C$193,((((($J79/2)-$C$192)/10000)*$D$193)+$E$193)*((($J79/2)-$C$192)/10000)+$F$193,IF(($J79/2)&lt;=$C$194,($J79/2)*0.42-$E$194,($J79/2)*0.45-$E$195))),0),0),0)*$B$34</f>
        <v>0</v>
      </c>
      <c r="M79" s="13" t="n">
        <f aca="false">K79+L79</f>
        <v>0</v>
      </c>
      <c r="N79" s="13" t="n">
        <f aca="false">IF($B$34=2,IF(M79&gt;1944,M79*0.055,0),IF(M79&gt;972,M79*0.055,0))</f>
        <v>0</v>
      </c>
      <c r="O79" s="13" t="n">
        <f aca="false">M79*$B$33</f>
        <v>0</v>
      </c>
      <c r="P79" s="13" t="n">
        <f aca="false">P78*(1+$B$37)</f>
        <v>99723.9745496392</v>
      </c>
      <c r="Q79" s="13" t="n">
        <f aca="false">B79+C79+D79+E79+F79+G79-H79-I79-M79-N79-O79-P79</f>
        <v>-958550.924464266</v>
      </c>
      <c r="R79" s="16"/>
      <c r="S79" s="16"/>
      <c r="T79" s="13"/>
      <c r="U79" s="13"/>
      <c r="V79" s="13"/>
      <c r="W79" s="13"/>
    </row>
    <row r="80" customFormat="false" ht="12.8" hidden="false" customHeight="false" outlineLevel="0" collapsed="false">
      <c r="A80" s="17" t="n">
        <v>39</v>
      </c>
      <c r="B80" s="13" t="n">
        <f aca="false">Q79</f>
        <v>-958550.924464266</v>
      </c>
      <c r="C80" s="13" t="n">
        <f aca="false">IF((B80-(P80/2))*$B$3&gt;0,(B80-(P80/2))*$B$3,0)</f>
        <v>0</v>
      </c>
      <c r="D80" s="13" t="n">
        <f aca="false">IF(D79&gt;0,D79*(1+$B$7),IF(A80=$B$6,$B$5,0))</f>
        <v>4403.86279267187</v>
      </c>
      <c r="E80" s="13" t="n">
        <f aca="false">IF(E79&gt;0,E79*(1+$B$12),IF(A80=$B$11,$B$10,0))</f>
        <v>5263.04889302133</v>
      </c>
      <c r="F80" s="13" t="n">
        <f aca="false">IF(F79&gt;0,F79*(1+$B$17),IF(A80=$B$16,$B$15,0))</f>
        <v>1111</v>
      </c>
      <c r="G80" s="13" t="n">
        <f aca="false">IF(G79&gt;0,G79*(1+$B$22),IF(A80=$B$21,$B$20,0))</f>
        <v>999</v>
      </c>
      <c r="H80" s="13" t="n">
        <f aca="false">H79*(1+$B$26)</f>
        <v>17752.2886415716</v>
      </c>
      <c r="I80" s="13" t="n">
        <f aca="false">MIN(((C80+D80+E80+F80+G80)*$B$28*POWER((1+$B$29),A79)),($B$30*$B$28)*12*$B$34*POWER((1+$B$31),A79))</f>
        <v>3338.9095132444</v>
      </c>
      <c r="J80" s="18" t="n">
        <f aca="false">MAX((MAX((C80-(1000*$B$34)),0))+(D80*$B$8)+(E80*$B$13)+(F80*$B$18)+(G80*$B$23)-H80-I80,0)</f>
        <v>0</v>
      </c>
      <c r="K80" s="23" t="n">
        <f aca="false">IF($B$34=1,MAX(ROUNDDOWN(IF($J80&lt;=$C$192,(((($J80-$C$191)/10000)*$D$192)+$E$192)*(($J80-$C$191)/10000),IF($J80&lt;=$C$193,(((($J80-$C$192)/10000)*$D$193)+$E$193)*(($J80-$C$192)/10000)+$F$193,IF($J80&lt;=$C$194,$J80*0.42-$E$194,$J80*0.45-$E$195))),0),0),0)</f>
        <v>0</v>
      </c>
      <c r="L80" s="23" t="n">
        <f aca="false">IF($B$34=2,MAX(ROUNDDOWN(IF(($J80/2)&lt;=$C$192,((((($J80/2)-$C$191)/10000)*$D$192)+$E$192)*((($J80/2)-$C$191)/10000),IF(($J80/2)&lt;=$C$193,((((($J80/2)-$C$192)/10000)*$D$193)+$E$193)*((($J80/2)-$C$192)/10000)+$F$193,IF(($J80/2)&lt;=$C$194,($J80/2)*0.42-$E$194,($J80/2)*0.45-$E$195))),0),0),0)*$B$34</f>
        <v>0</v>
      </c>
      <c r="M80" s="13" t="n">
        <f aca="false">K80+L80</f>
        <v>0</v>
      </c>
      <c r="N80" s="13" t="n">
        <f aca="false">IF($B$34=2,IF(M80&gt;1944,M80*0.055,0),IF(M80&gt;972,M80*0.055,0))</f>
        <v>0</v>
      </c>
      <c r="O80" s="13" t="n">
        <f aca="false">M80*$B$33</f>
        <v>0</v>
      </c>
      <c r="P80" s="13" t="n">
        <f aca="false">P79*(1+$B$37)</f>
        <v>102217.07391338</v>
      </c>
      <c r="Q80" s="13" t="n">
        <f aca="false">B80+C80+D80+E80+F80+G80-H80-I80-M80-N80-O80-P80</f>
        <v>-1070082.28484677</v>
      </c>
      <c r="R80" s="16"/>
      <c r="S80" s="16"/>
      <c r="T80" s="13"/>
      <c r="U80" s="13"/>
      <c r="V80" s="13"/>
      <c r="W80" s="13"/>
    </row>
    <row r="81" customFormat="false" ht="12.8" hidden="false" customHeight="false" outlineLevel="0" collapsed="false">
      <c r="A81" s="17" t="n">
        <v>40</v>
      </c>
      <c r="B81" s="13" t="n">
        <f aca="false">Q80</f>
        <v>-1070082.28484677</v>
      </c>
      <c r="C81" s="13" t="n">
        <f aca="false">IF((B81-(P81/2))*$B$3&gt;0,(B81-(P81/2))*$B$3,0)</f>
        <v>0</v>
      </c>
      <c r="D81" s="13" t="n">
        <f aca="false">IF(D80&gt;0,D80*(1+$B$7),IF(A81=$B$6,$B$5,0))</f>
        <v>4447.90142059859</v>
      </c>
      <c r="E81" s="13" t="n">
        <f aca="false">IF(E80&gt;0,E80*(1+$B$12),IF(A81=$B$11,$B$10,0))</f>
        <v>5315.67938195154</v>
      </c>
      <c r="F81" s="13" t="n">
        <f aca="false">IF(F80&gt;0,F80*(1+$B$17),IF(A81=$B$16,$B$15,0))</f>
        <v>1111</v>
      </c>
      <c r="G81" s="13" t="n">
        <f aca="false">IF(G80&gt;0,G80*(1+$B$22),IF(A81=$B$21,$B$20,0))</f>
        <v>999</v>
      </c>
      <c r="H81" s="13" t="n">
        <f aca="false">H80*(1+$B$26)</f>
        <v>18551.1416304424</v>
      </c>
      <c r="I81" s="13" t="n">
        <f aca="false">MIN(((C81+D81+E81+F81+G81)*$B$28*POWER((1+$B$29),A80)),($B$30*$B$28)*12*$B$34*POWER((1+$B$31),A80))</f>
        <v>3399.97964538807</v>
      </c>
      <c r="J81" s="18" t="n">
        <f aca="false">MAX((MAX((C81-(1000*$B$34)),0))+(D81*$B$8)+(E81*$B$13)+(F81*$B$18)+(G81*$B$23)-H81-I81,0)</f>
        <v>0</v>
      </c>
      <c r="K81" s="23" t="n">
        <f aca="false">IF($B$34=1,MAX(ROUNDDOWN(IF($J81&lt;=$C$192,(((($J81-$C$191)/10000)*$D$192)+$E$192)*(($J81-$C$191)/10000),IF($J81&lt;=$C$193,(((($J81-$C$192)/10000)*$D$193)+$E$193)*(($J81-$C$192)/10000)+$F$193,IF($J81&lt;=$C$194,$J81*0.42-$E$194,$J81*0.45-$E$195))),0),0),0)</f>
        <v>0</v>
      </c>
      <c r="L81" s="23" t="n">
        <f aca="false">IF($B$34=2,MAX(ROUNDDOWN(IF(($J81/2)&lt;=$C$192,((((($J81/2)-$C$191)/10000)*$D$192)+$E$192)*((($J81/2)-$C$191)/10000),IF(($J81/2)&lt;=$C$193,((((($J81/2)-$C$192)/10000)*$D$193)+$E$193)*((($J81/2)-$C$192)/10000)+$F$193,IF(($J81/2)&lt;=$C$194,($J81/2)*0.42-$E$194,($J81/2)*0.45-$E$195))),0),0),0)*$B$34</f>
        <v>0</v>
      </c>
      <c r="M81" s="13" t="n">
        <f aca="false">K81+L81</f>
        <v>0</v>
      </c>
      <c r="N81" s="13" t="n">
        <f aca="false">IF($B$34=2,IF(M81&gt;1944,M81*0.055,0),IF(M81&gt;972,M81*0.055,0))</f>
        <v>0</v>
      </c>
      <c r="O81" s="13" t="n">
        <f aca="false">M81*$B$33</f>
        <v>0</v>
      </c>
      <c r="P81" s="13" t="n">
        <f aca="false">P80*(1+$B$37)</f>
        <v>104772.500761215</v>
      </c>
      <c r="Q81" s="13" t="n">
        <f aca="false">B81+C81+D81+E81+F81+G81-H81-I81-M81-N81-O81-P81</f>
        <v>-1184932.32608126</v>
      </c>
      <c r="R81" s="16"/>
      <c r="S81" s="16"/>
      <c r="T81" s="13"/>
      <c r="U81" s="13"/>
      <c r="V81" s="13"/>
      <c r="W81" s="13"/>
    </row>
    <row r="82" customFormat="false" ht="12.8" hidden="false" customHeight="false" outlineLevel="0" collapsed="false">
      <c r="A82" s="17" t="n">
        <v>41</v>
      </c>
      <c r="B82" s="13" t="n">
        <f aca="false">Q81</f>
        <v>-1184932.32608126</v>
      </c>
      <c r="C82" s="13" t="n">
        <f aca="false">IF((B82-(P82/2))*$B$3&gt;0,(B82-(P82/2))*$B$3,0)</f>
        <v>0</v>
      </c>
      <c r="D82" s="13" t="n">
        <f aca="false">IF(D81&gt;0,D81*(1+$B$7),IF(A82=$B$6,$B$5,0))</f>
        <v>4492.38043480458</v>
      </c>
      <c r="E82" s="13" t="n">
        <f aca="false">IF(E81&gt;0,E81*(1+$B$12),IF(A82=$B$11,$B$10,0))</f>
        <v>5368.83617577105</v>
      </c>
      <c r="F82" s="13" t="n">
        <f aca="false">IF(F81&gt;0,F81*(1+$B$17),IF(A82=$B$16,$B$15,0))</f>
        <v>1111</v>
      </c>
      <c r="G82" s="13" t="n">
        <f aca="false">IF(G81&gt;0,G81*(1+$B$22),IF(A82=$B$21,$B$20,0))</f>
        <v>999</v>
      </c>
      <c r="H82" s="13" t="n">
        <f aca="false">H81*(1+$B$26)</f>
        <v>19385.9430038123</v>
      </c>
      <c r="I82" s="13" t="n">
        <f aca="false">MIN(((C82+D82+E82+F82+G82)*$B$28*POWER((1+$B$29),A81)),($B$30*$B$28)*12*$B$34*POWER((1+$B$31),A81))</f>
        <v>3462.21686769711</v>
      </c>
      <c r="J82" s="18" t="n">
        <f aca="false">MAX((MAX((C82-(1000*$B$34)),0))+(D82*$B$8)+(E82*$B$13)+(F82*$B$18)+(G82*$B$23)-H82-I82,0)</f>
        <v>0</v>
      </c>
      <c r="K82" s="23" t="n">
        <f aca="false">IF($B$34=1,MAX(ROUNDDOWN(IF($J82&lt;=$C$192,(((($J82-$C$191)/10000)*$D$192)+$E$192)*(($J82-$C$191)/10000),IF($J82&lt;=$C$193,(((($J82-$C$192)/10000)*$D$193)+$E$193)*(($J82-$C$192)/10000)+$F$193,IF($J82&lt;=$C$194,$J82*0.42-$E$194,$J82*0.45-$E$195))),0),0),0)</f>
        <v>0</v>
      </c>
      <c r="L82" s="23" t="n">
        <f aca="false">IF($B$34=2,MAX(ROUNDDOWN(IF(($J82/2)&lt;=$C$192,((((($J82/2)-$C$191)/10000)*$D$192)+$E$192)*((($J82/2)-$C$191)/10000),IF(($J82/2)&lt;=$C$193,((((($J82/2)-$C$192)/10000)*$D$193)+$E$193)*((($J82/2)-$C$192)/10000)+$F$193,IF(($J82/2)&lt;=$C$194,($J82/2)*0.42-$E$194,($J82/2)*0.45-$E$195))),0),0),0)*$B$34</f>
        <v>0</v>
      </c>
      <c r="M82" s="13" t="n">
        <f aca="false">K82+L82</f>
        <v>0</v>
      </c>
      <c r="N82" s="13" t="n">
        <f aca="false">IF($B$34=2,IF(M82&gt;1944,M82*0.055,0),IF(M82&gt;972,M82*0.055,0))</f>
        <v>0</v>
      </c>
      <c r="O82" s="13" t="n">
        <f aca="false">M82*$B$33</f>
        <v>0</v>
      </c>
      <c r="P82" s="13" t="n">
        <f aca="false">P81*(1+$B$37)</f>
        <v>107391.813280245</v>
      </c>
      <c r="Q82" s="13" t="n">
        <f aca="false">B82+C82+D82+E82+F82+G82-H82-I82-M82-N82-O82-P82</f>
        <v>-1303201.08262244</v>
      </c>
      <c r="R82" s="16"/>
      <c r="S82" s="16"/>
      <c r="T82" s="13"/>
      <c r="U82" s="13"/>
      <c r="V82" s="13"/>
      <c r="W82" s="13"/>
    </row>
    <row r="83" customFormat="false" ht="12.8" hidden="false" customHeight="false" outlineLevel="0" collapsed="false">
      <c r="A83" s="17" t="n">
        <v>42</v>
      </c>
      <c r="B83" s="13" t="n">
        <f aca="false">Q82</f>
        <v>-1303201.08262244</v>
      </c>
      <c r="C83" s="13" t="n">
        <f aca="false">IF((B83-(P83/2))*$B$3&gt;0,(B83-(P83/2))*$B$3,0)</f>
        <v>0</v>
      </c>
      <c r="D83" s="13" t="n">
        <f aca="false">IF(D82&gt;0,D82*(1+$B$7),IF(A83=$B$6,$B$5,0))</f>
        <v>4537.30423915262</v>
      </c>
      <c r="E83" s="13" t="n">
        <f aca="false">IF(E82&gt;0,E82*(1+$B$12),IF(A83=$B$11,$B$10,0))</f>
        <v>5422.52453752877</v>
      </c>
      <c r="F83" s="13" t="n">
        <f aca="false">IF(F82&gt;0,F82*(1+$B$17),IF(A83=$B$16,$B$15,0))</f>
        <v>1111</v>
      </c>
      <c r="G83" s="13" t="n">
        <f aca="false">IF(G82&gt;0,G82*(1+$B$22),IF(A83=$B$21,$B$20,0))</f>
        <v>999</v>
      </c>
      <c r="H83" s="13" t="n">
        <f aca="false">H82*(1+$B$26)</f>
        <v>20258.3104389838</v>
      </c>
      <c r="I83" s="13" t="n">
        <f aca="false">MIN(((C83+D83+E83+F83+G83)*$B$28*POWER((1+$B$29),A82)),($B$30*$B$28)*12*$B$34*POWER((1+$B$31),A82))</f>
        <v>3525.64403448892</v>
      </c>
      <c r="J83" s="18" t="n">
        <f aca="false">MAX((MAX((C83-(1000*$B$34)),0))+(D83*$B$8)+(E83*$B$13)+(F83*$B$18)+(G83*$B$23)-H83-I83,0)</f>
        <v>0</v>
      </c>
      <c r="K83" s="23" t="n">
        <f aca="false">IF($B$34=1,MAX(ROUNDDOWN(IF($J83&lt;=$C$192,(((($J83-$C$191)/10000)*$D$192)+$E$192)*(($J83-$C$191)/10000),IF($J83&lt;=$C$193,(((($J83-$C$192)/10000)*$D$193)+$E$193)*(($J83-$C$192)/10000)+$F$193,IF($J83&lt;=$C$194,$J83*0.42-$E$194,$J83*0.45-$E$195))),0),0),0)</f>
        <v>0</v>
      </c>
      <c r="L83" s="23" t="n">
        <f aca="false">IF($B$34=2,MAX(ROUNDDOWN(IF(($J83/2)&lt;=$C$192,((((($J83/2)-$C$191)/10000)*$D$192)+$E$192)*((($J83/2)-$C$191)/10000),IF(($J83/2)&lt;=$C$193,((((($J83/2)-$C$192)/10000)*$D$193)+$E$193)*((($J83/2)-$C$192)/10000)+$F$193,IF(($J83/2)&lt;=$C$194,($J83/2)*0.42-$E$194,($J83/2)*0.45-$E$195))),0),0),0)*$B$34</f>
        <v>0</v>
      </c>
      <c r="M83" s="13" t="n">
        <f aca="false">K83+L83</f>
        <v>0</v>
      </c>
      <c r="N83" s="13" t="n">
        <f aca="false">IF($B$34=2,IF(M83&gt;1944,M83*0.055,0),IF(M83&gt;972,M83*0.055,0))</f>
        <v>0</v>
      </c>
      <c r="O83" s="13" t="n">
        <f aca="false">M83*$B$33</f>
        <v>0</v>
      </c>
      <c r="P83" s="13" t="n">
        <f aca="false">P82*(1+$B$37)</f>
        <v>110076.608612251</v>
      </c>
      <c r="Q83" s="13" t="n">
        <f aca="false">B83+C83+D83+E83+F83+G83-H83-I83-M83-N83-O83-P83</f>
        <v>-1424991.81693149</v>
      </c>
      <c r="R83" s="16"/>
      <c r="S83" s="16"/>
      <c r="T83" s="13"/>
      <c r="U83" s="13"/>
      <c r="V83" s="13"/>
      <c r="W83" s="13"/>
    </row>
    <row r="84" customFormat="false" ht="12.8" hidden="false" customHeight="false" outlineLevel="0" collapsed="false">
      <c r="A84" s="17" t="n">
        <v>43</v>
      </c>
      <c r="B84" s="13" t="n">
        <f aca="false">Q83</f>
        <v>-1424991.81693149</v>
      </c>
      <c r="C84" s="13" t="n">
        <f aca="false">IF((B84-(P84/2))*$B$3&gt;0,(B84-(P84/2))*$B$3,0)</f>
        <v>0</v>
      </c>
      <c r="D84" s="13" t="n">
        <f aca="false">IF(D83&gt;0,D83*(1+$B$7),IF(A84=$B$6,$B$5,0))</f>
        <v>4582.67728154415</v>
      </c>
      <c r="E84" s="13" t="n">
        <f aca="false">IF(E83&gt;0,E83*(1+$B$12),IF(A84=$B$11,$B$10,0))</f>
        <v>5476.74978290405</v>
      </c>
      <c r="F84" s="13" t="n">
        <f aca="false">IF(F83&gt;0,F83*(1+$B$17),IF(A84=$B$16,$B$15,0))</f>
        <v>1111</v>
      </c>
      <c r="G84" s="13" t="n">
        <f aca="false">IF(G83&gt;0,G83*(1+$B$22),IF(A84=$B$21,$B$20,0))</f>
        <v>999</v>
      </c>
      <c r="H84" s="13" t="n">
        <f aca="false">H83*(1+$B$26)</f>
        <v>21169.9344087381</v>
      </c>
      <c r="I84" s="13" t="n">
        <f aca="false">MIN(((C84+D84+E84+F84+G84)*$B$28*POWER((1+$B$29),A83)),($B$30*$B$28)*12*$B$34*POWER((1+$B$31),A83))</f>
        <v>3590.28445341076</v>
      </c>
      <c r="J84" s="18" t="n">
        <f aca="false">MAX((MAX((C84-(1000*$B$34)),0))+(D84*$B$8)+(E84*$B$13)+(F84*$B$18)+(G84*$B$23)-H84-I84,0)</f>
        <v>0</v>
      </c>
      <c r="K84" s="23" t="n">
        <f aca="false">IF($B$34=1,MAX(ROUNDDOWN(IF($J84&lt;=$C$192,(((($J84-$C$191)/10000)*$D$192)+$E$192)*(($J84-$C$191)/10000),IF($J84&lt;=$C$193,(((($J84-$C$192)/10000)*$D$193)+$E$193)*(($J84-$C$192)/10000)+$F$193,IF($J84&lt;=$C$194,$J84*0.42-$E$194,$J84*0.45-$E$195))),0),0),0)</f>
        <v>0</v>
      </c>
      <c r="L84" s="23" t="n">
        <f aca="false">IF($B$34=2,MAX(ROUNDDOWN(IF(($J84/2)&lt;=$C$192,((((($J84/2)-$C$191)/10000)*$D$192)+$E$192)*((($J84/2)-$C$191)/10000),IF(($J84/2)&lt;=$C$193,((((($J84/2)-$C$192)/10000)*$D$193)+$E$193)*((($J84/2)-$C$192)/10000)+$F$193,IF(($J84/2)&lt;=$C$194,($J84/2)*0.42-$E$194,($J84/2)*0.45-$E$195))),0),0),0)*$B$34</f>
        <v>0</v>
      </c>
      <c r="M84" s="13" t="n">
        <f aca="false">K84+L84</f>
        <v>0</v>
      </c>
      <c r="N84" s="13" t="n">
        <f aca="false">IF($B$34=2,IF(M84&gt;1944,M84*0.055,0),IF(M84&gt;972,M84*0.055,0))</f>
        <v>0</v>
      </c>
      <c r="O84" s="13" t="n">
        <f aca="false">M84*$B$33</f>
        <v>0</v>
      </c>
      <c r="P84" s="13" t="n">
        <f aca="false">P83*(1+$B$37)</f>
        <v>112828.523827557</v>
      </c>
      <c r="Q84" s="13" t="n">
        <f aca="false">B84+C84+D84+E84+F84+G84-H84-I84-M84-N84-O84-P84</f>
        <v>-1550411.13255674</v>
      </c>
      <c r="R84" s="16"/>
      <c r="S84" s="16"/>
      <c r="T84" s="13"/>
      <c r="U84" s="13"/>
      <c r="V84" s="13"/>
      <c r="W84" s="13"/>
    </row>
    <row r="85" customFormat="false" ht="12.8" hidden="false" customHeight="false" outlineLevel="0" collapsed="false">
      <c r="A85" s="17" t="n">
        <v>44</v>
      </c>
      <c r="B85" s="13" t="n">
        <f aca="false">Q84</f>
        <v>-1550411.13255674</v>
      </c>
      <c r="C85" s="13" t="n">
        <f aca="false">IF((B85-(P85/2))*$B$3&gt;0,(B85-(P85/2))*$B$3,0)</f>
        <v>0</v>
      </c>
      <c r="D85" s="13" t="n">
        <f aca="false">IF(D84&gt;0,D84*(1+$B$7),IF(A85=$B$6,$B$5,0))</f>
        <v>4628.50405435959</v>
      </c>
      <c r="E85" s="13" t="n">
        <f aca="false">IF(E84&gt;0,E84*(1+$B$12),IF(A85=$B$11,$B$10,0))</f>
        <v>5531.51728073309</v>
      </c>
      <c r="F85" s="13" t="n">
        <f aca="false">IF(F84&gt;0,F84*(1+$B$17),IF(A85=$B$16,$B$15,0))</f>
        <v>1111</v>
      </c>
      <c r="G85" s="13" t="n">
        <f aca="false">IF(G84&gt;0,G84*(1+$B$22),IF(A85=$B$21,$B$20,0))</f>
        <v>999</v>
      </c>
      <c r="H85" s="13" t="n">
        <f aca="false">H84*(1+$B$26)</f>
        <v>22122.5814571313</v>
      </c>
      <c r="I85" s="13" t="n">
        <f aca="false">MIN(((C85+D85+E85+F85+G85)*$B$28*POWER((1+$B$29),A84)),($B$30*$B$28)*12*$B$34*POWER((1+$B$31),A84))</f>
        <v>3656.16189449122</v>
      </c>
      <c r="J85" s="18" t="n">
        <f aca="false">MAX((MAX((C85-(1000*$B$34)),0))+(D85*$B$8)+(E85*$B$13)+(F85*$B$18)+(G85*$B$23)-H85-I85,0)</f>
        <v>0</v>
      </c>
      <c r="K85" s="23" t="n">
        <f aca="false">IF($B$34=1,MAX(ROUNDDOWN(IF($J85&lt;=$C$192,(((($J85-$C$191)/10000)*$D$192)+$E$192)*(($J85-$C$191)/10000),IF($J85&lt;=$C$193,(((($J85-$C$192)/10000)*$D$193)+$E$193)*(($J85-$C$192)/10000)+$F$193,IF($J85&lt;=$C$194,$J85*0.42-$E$194,$J85*0.45-$E$195))),0),0),0)</f>
        <v>0</v>
      </c>
      <c r="L85" s="23" t="n">
        <f aca="false">IF($B$34=2,MAX(ROUNDDOWN(IF(($J85/2)&lt;=$C$192,((((($J85/2)-$C$191)/10000)*$D$192)+$E$192)*((($J85/2)-$C$191)/10000),IF(($J85/2)&lt;=$C$193,((((($J85/2)-$C$192)/10000)*$D$193)+$E$193)*((($J85/2)-$C$192)/10000)+$F$193,IF(($J85/2)&lt;=$C$194,($J85/2)*0.42-$E$194,($J85/2)*0.45-$E$195))),0),0),0)*$B$34</f>
        <v>0</v>
      </c>
      <c r="M85" s="13" t="n">
        <f aca="false">K85+L85</f>
        <v>0</v>
      </c>
      <c r="N85" s="13" t="n">
        <f aca="false">IF($B$34=2,IF(M85&gt;1944,M85*0.055,0),IF(M85&gt;972,M85*0.055,0))</f>
        <v>0</v>
      </c>
      <c r="O85" s="13" t="n">
        <f aca="false">M85*$B$33</f>
        <v>0</v>
      </c>
      <c r="P85" s="13" t="n">
        <f aca="false">P84*(1+$B$37)</f>
        <v>115649.236923246</v>
      </c>
      <c r="Q85" s="13" t="n">
        <f aca="false">B85+C85+D85+E85+F85+G85-H85-I85-M85-N85-O85-P85</f>
        <v>-1679569.09149652</v>
      </c>
      <c r="R85" s="16"/>
      <c r="S85" s="16"/>
      <c r="T85" s="13"/>
      <c r="U85" s="13"/>
      <c r="V85" s="13"/>
      <c r="W85" s="13"/>
    </row>
    <row r="86" customFormat="false" ht="12.8" hidden="false" customHeight="false" outlineLevel="0" collapsed="false">
      <c r="A86" s="17" t="n">
        <v>45</v>
      </c>
      <c r="B86" s="13" t="n">
        <f aca="false">Q85</f>
        <v>-1679569.09149652</v>
      </c>
      <c r="C86" s="13" t="n">
        <f aca="false">IF((B86-(P86/2))*$B$3&gt;0,(B86-(P86/2))*$B$3,0)</f>
        <v>0</v>
      </c>
      <c r="D86" s="13" t="n">
        <f aca="false">IF(D85&gt;0,D85*(1+$B$7),IF(A86=$B$6,$B$5,0))</f>
        <v>4674.78909490318</v>
      </c>
      <c r="E86" s="13" t="n">
        <f aca="false">IF(E85&gt;0,E85*(1+$B$12),IF(A86=$B$11,$B$10,0))</f>
        <v>5586.83245354042</v>
      </c>
      <c r="F86" s="13" t="n">
        <f aca="false">IF(F85&gt;0,F85*(1+$B$17),IF(A86=$B$16,$B$15,0))</f>
        <v>1111</v>
      </c>
      <c r="G86" s="13" t="n">
        <f aca="false">IF(G85&gt;0,G85*(1+$B$22),IF(A86=$B$21,$B$20,0))</f>
        <v>999</v>
      </c>
      <c r="H86" s="13" t="n">
        <f aca="false">H85*(1+$B$26)</f>
        <v>23118.0976227022</v>
      </c>
      <c r="I86" s="13" t="n">
        <f aca="false">MIN(((C86+D86+E86+F86+G86)*$B$28*POWER((1+$B$29),A85)),($B$30*$B$28)*12*$B$34*POWER((1+$B$31),A85))</f>
        <v>3723.30059937306</v>
      </c>
      <c r="J86" s="18" t="n">
        <f aca="false">MAX((MAX((C86-(1000*$B$34)),0))+(D86*$B$8)+(E86*$B$13)+(F86*$B$18)+(G86*$B$23)-H86-I86,0)</f>
        <v>0</v>
      </c>
      <c r="K86" s="23" t="n">
        <f aca="false">IF($B$34=1,MAX(ROUNDDOWN(IF($J86&lt;=$C$192,(((($J86-$C$191)/10000)*$D$192)+$E$192)*(($J86-$C$191)/10000),IF($J86&lt;=$C$193,(((($J86-$C$192)/10000)*$D$193)+$E$193)*(($J86-$C$192)/10000)+$F$193,IF($J86&lt;=$C$194,$J86*0.42-$E$194,$J86*0.45-$E$195))),0),0),0)</f>
        <v>0</v>
      </c>
      <c r="L86" s="23" t="n">
        <f aca="false">IF($B$34=2,MAX(ROUNDDOWN(IF(($J86/2)&lt;=$C$192,((((($J86/2)-$C$191)/10000)*$D$192)+$E$192)*((($J86/2)-$C$191)/10000),IF(($J86/2)&lt;=$C$193,((((($J86/2)-$C$192)/10000)*$D$193)+$E$193)*((($J86/2)-$C$192)/10000)+$F$193,IF(($J86/2)&lt;=$C$194,($J86/2)*0.42-$E$194,($J86/2)*0.45-$E$195))),0),0),0)*$B$34</f>
        <v>0</v>
      </c>
      <c r="M86" s="13" t="n">
        <f aca="false">K86+L86</f>
        <v>0</v>
      </c>
      <c r="N86" s="13" t="n">
        <f aca="false">IF($B$34=2,IF(M86&gt;1944,M86*0.055,0),IF(M86&gt;972,M86*0.055,0))</f>
        <v>0</v>
      </c>
      <c r="O86" s="13" t="n">
        <f aca="false">M86*$B$33</f>
        <v>0</v>
      </c>
      <c r="P86" s="13" t="n">
        <f aca="false">P85*(1+$B$37)</f>
        <v>118540.467846327</v>
      </c>
      <c r="Q86" s="13" t="n">
        <f aca="false">B86+C86+D86+E86+F86+G86-H86-I86-M86-N86-O86-P86</f>
        <v>-1812579.33601648</v>
      </c>
      <c r="R86" s="16"/>
      <c r="S86" s="16"/>
      <c r="T86" s="13"/>
      <c r="U86" s="13"/>
      <c r="V86" s="13"/>
      <c r="W86" s="13"/>
    </row>
    <row r="87" customFormat="false" ht="13.2" hidden="false" customHeight="false" outlineLevel="0" collapsed="false">
      <c r="A87" s="17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</row>
    <row r="88" customFormat="false" ht="13.2" hidden="false" customHeight="false" outlineLevel="0" collapsed="false">
      <c r="A88" s="17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</row>
    <row r="89" customFormat="false" ht="13.2" hidden="false" customHeight="false" outlineLevel="0" collapsed="false">
      <c r="A89" s="10" t="s">
        <v>18</v>
      </c>
      <c r="B89" s="16" t="s">
        <v>19</v>
      </c>
      <c r="C89" s="16" t="s">
        <v>20</v>
      </c>
      <c r="D89" s="16" t="s">
        <v>21</v>
      </c>
      <c r="E89" s="16" t="s">
        <v>22</v>
      </c>
      <c r="F89" s="16" t="s">
        <v>23</v>
      </c>
      <c r="G89" s="16" t="s">
        <v>24</v>
      </c>
      <c r="H89" s="16" t="s">
        <v>25</v>
      </c>
      <c r="I89" s="16" t="s">
        <v>26</v>
      </c>
      <c r="J89" s="16" t="s">
        <v>27</v>
      </c>
      <c r="K89" s="16" t="s">
        <v>28</v>
      </c>
      <c r="L89" s="16" t="s">
        <v>29</v>
      </c>
      <c r="M89" s="16" t="s">
        <v>30</v>
      </c>
      <c r="N89" s="16" t="s">
        <v>31</v>
      </c>
      <c r="O89" s="16" t="s">
        <v>32</v>
      </c>
      <c r="P89" s="16" t="s">
        <v>33</v>
      </c>
      <c r="Q89" s="16" t="s">
        <v>34</v>
      </c>
      <c r="R89" s="16"/>
      <c r="S89" s="16"/>
    </row>
    <row r="90" customFormat="false" ht="12.8" hidden="false" customHeight="false" outlineLevel="0" collapsed="false">
      <c r="A90" s="17" t="n">
        <v>1</v>
      </c>
      <c r="B90" s="13" t="n">
        <f aca="false">$C$2</f>
        <v>999999</v>
      </c>
      <c r="C90" s="13" t="n">
        <f aca="false">IF((B90-(P90/2))*$C$3&gt;0,(B90-(P90/2))*$C$3,0)</f>
        <v>43630.5924</v>
      </c>
      <c r="D90" s="13" t="n">
        <f aca="false">IF($A90&gt;=C6,C5,0)</f>
        <v>2222</v>
      </c>
      <c r="E90" s="13" t="n">
        <f aca="false">IF($A90&gt;=C11,C10,0)</f>
        <v>0</v>
      </c>
      <c r="F90" s="13" t="n">
        <f aca="false">IF($A90&gt;=C16,C15,0)</f>
        <v>0</v>
      </c>
      <c r="G90" s="13" t="n">
        <f aca="false">IF($A90&gt;=C21,C20,0)</f>
        <v>0</v>
      </c>
      <c r="H90" s="13" t="n">
        <f aca="false">$C$25</f>
        <v>4444</v>
      </c>
      <c r="I90" s="13" t="n">
        <f aca="false">MIN(((C90+D90+E90+F90+G90)*$C$28),($C$30*$C$28)*12*$C$34)</f>
        <v>0</v>
      </c>
      <c r="J90" s="18" t="n">
        <f aca="false">MAX((MAX((C90-(1000*$C$34)),0))+(D90*$C$8)+(E90*$C$13)+(F90*$C$18)+(G90*$C$23)-H90-I90,0)</f>
        <v>40408.5924</v>
      </c>
      <c r="K90" s="23" t="n">
        <f aca="false">IF($C$34=1,MAX(ROUNDDOWN(IF($J90&lt;=$C$192,(((($J90-$C$191)/10000)*$D$192)+$E$192)*(($J90-$C$191)/10000),IF($J90&lt;=$C$193,(((($J90-$C$192)/10000)*$D$193)+$E$193)*(($J90-$C$192)/10000)+$F$193,IF($J90&lt;=$C$194,$J90*0.42-$E$194,$J90*0.45-$E$195))),0),0),0)</f>
        <v>7965</v>
      </c>
      <c r="L90" s="23" t="n">
        <f aca="false">IF($C$34=2,MAX(ROUNDDOWN(IF(($J90/2)&lt;=$C$192,((((($J90/2)-$C$191)/10000)*$D$192)+$E$192)*((($J90/2)-$C$191)/10000),IF(($J90/2)&lt;=$C$193,((((($J90/2)-$C$192)/10000)*$D$193)+$E$193)*((($J90/2)-$C$192)/10000)+$F$193,IF(($J90/2)&lt;=$C$194,($J90/2)*0.42-$E$194,($J90/2)*0.45-$E$195))),0),0),0)*$C$34</f>
        <v>0</v>
      </c>
      <c r="M90" s="13" t="n">
        <f aca="false">K90+L90</f>
        <v>7965</v>
      </c>
      <c r="N90" s="13" t="n">
        <f aca="false">IF($B$34=2,IF(M90&gt;1944,M90*0.055,0),IF(M90&gt;972,M90*0.055,0))</f>
        <v>438.075</v>
      </c>
      <c r="O90" s="13" t="n">
        <f aca="false">M90*$C$33</f>
        <v>0</v>
      </c>
      <c r="P90" s="13" t="n">
        <f aca="false">C36*12</f>
        <v>34656</v>
      </c>
      <c r="Q90" s="13" t="n">
        <f aca="false">B90+C90+D90+E90+F90+G90-H90-I90-M90-N90-O90-P90</f>
        <v>998348.5174</v>
      </c>
      <c r="R90" s="13"/>
      <c r="S90" s="13"/>
      <c r="T90" s="13"/>
      <c r="U90" s="13"/>
      <c r="V90" s="13"/>
      <c r="W90" s="13"/>
      <c r="X90" s="13"/>
    </row>
    <row r="91" customFormat="false" ht="12.8" hidden="false" customHeight="false" outlineLevel="0" collapsed="false">
      <c r="A91" s="17" t="n">
        <v>2</v>
      </c>
      <c r="B91" s="13" t="n">
        <f aca="false">Q90</f>
        <v>998348.5174</v>
      </c>
      <c r="C91" s="13" t="n">
        <f aca="false">IF((B91-(P91/2))*$C$3&gt;0,(B91-(P91/2))*$C$3,0)</f>
        <v>43530.38326056</v>
      </c>
      <c r="D91" s="13" t="n">
        <f aca="false">IF(D90&gt;0,D90*(1+$C$7),IF(A91=$C$6,$C$5,0))</f>
        <v>2233.11</v>
      </c>
      <c r="E91" s="13" t="n">
        <f aca="false">IF(E90&gt;0,E90*(1+$C$12),IF(A91=$C$11,$C$10,0))</f>
        <v>0</v>
      </c>
      <c r="F91" s="13" t="n">
        <f aca="false">IF(F90&gt;0,F90*(1+$C$17),IF(A91=$C$16,$C$15,0))</f>
        <v>0</v>
      </c>
      <c r="G91" s="13" t="n">
        <f aca="false">IF(G90&gt;0,G90*(1+$C$22),IF(A91=$C$21,$C$20,0))</f>
        <v>0</v>
      </c>
      <c r="H91" s="13" t="n">
        <f aca="false">H90*(1+$C$26)</f>
        <v>4666.2</v>
      </c>
      <c r="I91" s="13" t="n">
        <f aca="false">MIN(((C91+D91+E91+F91+G91)*$C$28*POWER((1+$C$29),A90)),($C$30*$C$28)*12*$C$34*POWER((1+$C$31),A90))</f>
        <v>0</v>
      </c>
      <c r="J91" s="18" t="n">
        <f aca="false">MAX((MAX((C91-(1000*$C$34)),0))+(D91*$C$8)+(E91*$C$13)+(F91*$C$18)+(G91*$C$23)-H91-I91,0)</f>
        <v>40097.29326056</v>
      </c>
      <c r="K91" s="23" t="n">
        <f aca="false">IF($C$34=1,MAX(ROUNDDOWN(IF($J91&lt;=$C$192,(((($J91-$C$191)/10000)*$D$192)+$E$192)*(($J91-$C$191)/10000),IF($J91&lt;=$C$193,(((($J91-$C$192)/10000)*$D$193)+$E$193)*(($J91-$C$192)/10000)+$F$193,IF($J91&lt;=$C$194,$J91*0.42-$E$194,$J91*0.45-$E$195))),0),0),0)</f>
        <v>7861</v>
      </c>
      <c r="L91" s="23" t="n">
        <f aca="false">IF($C$34=2,MAX(ROUNDDOWN(IF(($J91/2)&lt;=$C$192,((((($J91/2)-$C$191)/10000)*$D$192)+$E$192)*((($J91/2)-$C$191)/10000),IF(($J91/2)&lt;=$C$193,((((($J91/2)-$C$192)/10000)*$D$193)+$E$193)*((($J91/2)-$C$192)/10000)+$F$193,IF(($J91/2)&lt;=$C$194,($J91/2)*0.42-$E$194,($J91/2)*0.45-$E$195))),0),0),0)*$C$34</f>
        <v>0</v>
      </c>
      <c r="M91" s="13" t="n">
        <f aca="false">K91+L91</f>
        <v>7861</v>
      </c>
      <c r="N91" s="13" t="n">
        <f aca="false">IF($B$34=2,IF(M91&gt;1944,M91*0.055,0),IF(M91&gt;972,M91*0.055,0))</f>
        <v>432.355</v>
      </c>
      <c r="O91" s="13" t="n">
        <f aca="false">M91*$C$33</f>
        <v>0</v>
      </c>
      <c r="P91" s="13" t="n">
        <f aca="false">P90*(1+$C$37)</f>
        <v>35868.96</v>
      </c>
      <c r="Q91" s="13" t="n">
        <f aca="false">B91+C91+D91+E91+F91+G91-H91-I91-M91-N91-O91-P91</f>
        <v>995283.49566056</v>
      </c>
      <c r="R91" s="13"/>
      <c r="S91" s="13"/>
      <c r="T91" s="13"/>
      <c r="U91" s="13"/>
      <c r="V91" s="13"/>
      <c r="W91" s="13"/>
      <c r="X91" s="13"/>
    </row>
    <row r="92" customFormat="false" ht="12.8" hidden="false" customHeight="false" outlineLevel="0" collapsed="false">
      <c r="A92" s="17" t="n">
        <v>3</v>
      </c>
      <c r="B92" s="13" t="n">
        <f aca="false">Q91</f>
        <v>995283.49566056</v>
      </c>
      <c r="C92" s="13" t="n">
        <f aca="false">IF((B92-(P92/2))*$C$3&gt;0,(B92-(P92/2))*$C$3,0)</f>
        <v>43366.4261134089</v>
      </c>
      <c r="D92" s="13" t="n">
        <f aca="false">IF(D91&gt;0,D91*(1+$C$7),IF(A92=$C$6,$C$5,0))</f>
        <v>2244.27555</v>
      </c>
      <c r="E92" s="13" t="n">
        <f aca="false">IF(E91&gt;0,E91*(1+$C$12),IF(A92=$C$11,$C$10,0))</f>
        <v>0</v>
      </c>
      <c r="F92" s="13" t="n">
        <f aca="false">IF(F91&gt;0,F91*(1+$C$17),IF(A92=$C$16,$C$15,0))</f>
        <v>0</v>
      </c>
      <c r="G92" s="13" t="n">
        <f aca="false">IF(G91&gt;0,G91*(1+$C$22),IF(A92=$C$21,$C$20,0))</f>
        <v>0</v>
      </c>
      <c r="H92" s="13" t="n">
        <f aca="false">H91*(1+$C$26)</f>
        <v>4899.51</v>
      </c>
      <c r="I92" s="13" t="n">
        <f aca="false">MIN(((C92+D92+E92+F92+G92)*$C$28*POWER((1+$C$29),A91)),($C$30*$C$28)*12*$C$34*POWER((1+$C$31),A91))</f>
        <v>0</v>
      </c>
      <c r="J92" s="18" t="n">
        <f aca="false">MAX((MAX((C92-(1000*$C$34)),0))+(D92*$C$8)+(E92*$C$13)+(F92*$C$18)+(G92*$C$23)-H92-I92,0)</f>
        <v>39711.1916634089</v>
      </c>
      <c r="K92" s="23" t="n">
        <f aca="false">IF($C$34=1,MAX(ROUNDDOWN(IF($J92&lt;=$C$192,(((($J92-$C$191)/10000)*$D$192)+$E$192)*(($J92-$C$191)/10000),IF($J92&lt;=$C$193,(((($J92-$C$192)/10000)*$D$193)+$E$193)*(($J92-$C$192)/10000)+$F$193,IF($J92&lt;=$C$194,$J92*0.42-$E$194,$J92*0.45-$E$195))),0),0),0)</f>
        <v>7733</v>
      </c>
      <c r="L92" s="23" t="n">
        <f aca="false">IF($C$34=2,MAX(ROUNDDOWN(IF(($J92/2)&lt;=$C$192,((((($J92/2)-$C$191)/10000)*$D$192)+$E$192)*((($J92/2)-$C$191)/10000),IF(($J92/2)&lt;=$C$193,((((($J92/2)-$C$192)/10000)*$D$193)+$E$193)*((($J92/2)-$C$192)/10000)+$F$193,IF(($J92/2)&lt;=$C$194,($J92/2)*0.42-$E$194,($J92/2)*0.45-$E$195))),0),0),0)*$C$34</f>
        <v>0</v>
      </c>
      <c r="M92" s="13" t="n">
        <f aca="false">K92+L92</f>
        <v>7733</v>
      </c>
      <c r="N92" s="13" t="n">
        <f aca="false">IF($B$34=2,IF(M92&gt;1944,M92*0.055,0),IF(M92&gt;972,M92*0.055,0))</f>
        <v>425.315</v>
      </c>
      <c r="O92" s="13" t="n">
        <f aca="false">M92*$C$33</f>
        <v>0</v>
      </c>
      <c r="P92" s="13" t="n">
        <f aca="false">P91*(1+$C$37)</f>
        <v>37124.3736</v>
      </c>
      <c r="Q92" s="13" t="n">
        <f aca="false">B92+C92+D92+E92+F92+G92-H92-I92-M92-N92-O92-P92</f>
        <v>990711.998723969</v>
      </c>
      <c r="R92" s="13"/>
      <c r="S92" s="13"/>
      <c r="T92" s="13"/>
      <c r="U92" s="13"/>
      <c r="V92" s="13"/>
      <c r="W92" s="13"/>
      <c r="X92" s="13"/>
    </row>
    <row r="93" customFormat="false" ht="12.8" hidden="false" customHeight="false" outlineLevel="0" collapsed="false">
      <c r="A93" s="17" t="n">
        <v>4</v>
      </c>
      <c r="B93" s="13" t="n">
        <f aca="false">Q92</f>
        <v>990711.998723969</v>
      </c>
      <c r="C93" s="13" t="n">
        <f aca="false">IF((B93-(P93/2))*$C$3&gt;0,(B93-(P93/2))*$C$3,0)</f>
        <v>43134.606011137</v>
      </c>
      <c r="D93" s="13" t="n">
        <f aca="false">IF(D92&gt;0,D92*(1+$C$7),IF(A93=$C$6,$C$5,0))</f>
        <v>2255.49692775</v>
      </c>
      <c r="E93" s="13" t="n">
        <f aca="false">IF(E92&gt;0,E92*(1+$C$12),IF(A93=$C$11,$C$10,0))</f>
        <v>0</v>
      </c>
      <c r="F93" s="13" t="n">
        <f aca="false">IF(F92&gt;0,F92*(1+$C$17),IF(A93=$C$16,$C$15,0))</f>
        <v>0</v>
      </c>
      <c r="G93" s="13" t="n">
        <f aca="false">IF(G92&gt;0,G92*(1+$C$22),IF(A93=$C$21,$C$20,0))</f>
        <v>0</v>
      </c>
      <c r="H93" s="13" t="n">
        <f aca="false">H92*(1+$C$26)</f>
        <v>5144.4855</v>
      </c>
      <c r="I93" s="13" t="n">
        <f aca="false">MIN(((C93+D93+E93+F93+G93)*$C$28*POWER((1+$C$29),A92)),($C$30*$C$28)*12*$C$34*POWER((1+$C$31),A92))</f>
        <v>0</v>
      </c>
      <c r="J93" s="18" t="n">
        <f aca="false">MAX((MAX((C93-(1000*$C$34)),0))+(D93*$C$8)+(E93*$C$13)+(F93*$C$18)+(G93*$C$23)-H93-I93,0)</f>
        <v>39245.617438887</v>
      </c>
      <c r="K93" s="23" t="n">
        <f aca="false">IF($C$34=1,MAX(ROUNDDOWN(IF($J93&lt;=$C$192,(((($J93-$C$191)/10000)*$D$192)+$E$192)*(($J93-$C$191)/10000),IF($J93&lt;=$C$193,(((($J93-$C$192)/10000)*$D$193)+$E$193)*(($J93-$C$192)/10000)+$F$193,IF($J93&lt;=$C$194,$J93*0.42-$E$194,$J93*0.45-$E$195))),0),0),0)</f>
        <v>7579</v>
      </c>
      <c r="L93" s="23" t="n">
        <f aca="false">IF($C$34=2,MAX(ROUNDDOWN(IF(($J93/2)&lt;=$C$192,((((($J93/2)-$C$191)/10000)*$D$192)+$E$192)*((($J93/2)-$C$191)/10000),IF(($J93/2)&lt;=$C$193,((((($J93/2)-$C$192)/10000)*$D$193)+$E$193)*((($J93/2)-$C$192)/10000)+$F$193,IF(($J93/2)&lt;=$C$194,($J93/2)*0.42-$E$194,($J93/2)*0.45-$E$195))),0),0),0)*$C$34</f>
        <v>0</v>
      </c>
      <c r="M93" s="13" t="n">
        <f aca="false">K93+L93</f>
        <v>7579</v>
      </c>
      <c r="N93" s="13" t="n">
        <f aca="false">IF($B$34=2,IF(M93&gt;1944,M93*0.055,0),IF(M93&gt;972,M93*0.055,0))</f>
        <v>416.845</v>
      </c>
      <c r="O93" s="13" t="n">
        <f aca="false">M93*$C$33</f>
        <v>0</v>
      </c>
      <c r="P93" s="13" t="n">
        <f aca="false">P92*(1+$C$37)</f>
        <v>38423.726676</v>
      </c>
      <c r="Q93" s="13" t="n">
        <f aca="false">B93+C93+D93+E93+F93+G93-H93-I93-M93-N93-O93-P93</f>
        <v>984538.044486856</v>
      </c>
      <c r="R93" s="13"/>
      <c r="S93" s="13"/>
      <c r="T93" s="13"/>
      <c r="U93" s="13"/>
      <c r="V93" s="13"/>
      <c r="W93" s="13"/>
      <c r="X93" s="13"/>
    </row>
    <row r="94" customFormat="false" ht="12.8" hidden="false" customHeight="false" outlineLevel="0" collapsed="false">
      <c r="A94" s="17" t="n">
        <v>5</v>
      </c>
      <c r="B94" s="13" t="n">
        <f aca="false">Q93</f>
        <v>984538.044486856</v>
      </c>
      <c r="C94" s="13" t="n">
        <f aca="false">IF((B94-(P94/2))*$C$3&gt;0,(B94-(P94/2))*$C$3,0)</f>
        <v>42830.627207382</v>
      </c>
      <c r="D94" s="13" t="n">
        <f aca="false">IF(D93&gt;0,D93*(1+$C$7),IF(A94=$C$6,$C$5,0))</f>
        <v>2266.77441238875</v>
      </c>
      <c r="E94" s="13" t="n">
        <f aca="false">IF(E93&gt;0,E93*(1+$C$12),IF(A94=$C$11,$C$10,0))</f>
        <v>0</v>
      </c>
      <c r="F94" s="13" t="n">
        <f aca="false">IF(F93&gt;0,F93*(1+$C$17),IF(A94=$C$16,$C$15,0))</f>
        <v>777</v>
      </c>
      <c r="G94" s="13" t="n">
        <f aca="false">IF(G93&gt;0,G93*(1+$C$22),IF(A94=$C$21,$C$20,0))</f>
        <v>0</v>
      </c>
      <c r="H94" s="13" t="n">
        <f aca="false">H93*(1+$C$26)</f>
        <v>5401.709775</v>
      </c>
      <c r="I94" s="13" t="n">
        <f aca="false">MIN(((C94+D94+E94+F94+G94)*$C$28*POWER((1+$C$29),A93)),($C$30*$C$28)*12*$C$34*POWER((1+$C$31),A93))</f>
        <v>0</v>
      </c>
      <c r="J94" s="18" t="n">
        <f aca="false">MAX((MAX((C94-(1000*$C$34)),0))+(D94*$C$8)+(E94*$C$13)+(F94*$C$18)+(G94*$C$23)-H94-I94,0)</f>
        <v>39402.7618447707</v>
      </c>
      <c r="K94" s="23" t="n">
        <f aca="false">IF($C$34=1,MAX(ROUNDDOWN(IF($J94&lt;=$C$192,(((($J94-$C$191)/10000)*$D$192)+$E$192)*(($J94-$C$191)/10000),IF($J94&lt;=$C$193,(((($J94-$C$192)/10000)*$D$193)+$E$193)*(($J94-$C$192)/10000)+$F$193,IF($J94&lt;=$C$194,$J94*0.42-$E$194,$J94*0.45-$E$195))),0),0),0)</f>
        <v>7631</v>
      </c>
      <c r="L94" s="23" t="n">
        <f aca="false">IF($C$34=2,MAX(ROUNDDOWN(IF(($J94/2)&lt;=$C$192,((((($J94/2)-$C$191)/10000)*$D$192)+$E$192)*((($J94/2)-$C$191)/10000),IF(($J94/2)&lt;=$C$193,((((($J94/2)-$C$192)/10000)*$D$193)+$E$193)*((($J94/2)-$C$192)/10000)+$F$193,IF(($J94/2)&lt;=$C$194,($J94/2)*0.42-$E$194,($J94/2)*0.45-$E$195))),0),0),0)*$C$34</f>
        <v>0</v>
      </c>
      <c r="M94" s="13" t="n">
        <f aca="false">K94+L94</f>
        <v>7631</v>
      </c>
      <c r="N94" s="13" t="n">
        <f aca="false">IF($B$34=2,IF(M94&gt;1944,M94*0.055,0),IF(M94&gt;972,M94*0.055,0))</f>
        <v>419.705</v>
      </c>
      <c r="O94" s="13" t="n">
        <f aca="false">M94*$C$33</f>
        <v>0</v>
      </c>
      <c r="P94" s="13" t="n">
        <f aca="false">P93*(1+$C$37)</f>
        <v>39768.55710966</v>
      </c>
      <c r="Q94" s="13" t="n">
        <f aca="false">B94+C94+D94+E94+F94+G94-H94-I94-M94-N94-O94-P94</f>
        <v>977191.474221967</v>
      </c>
      <c r="R94" s="13"/>
      <c r="S94" s="13"/>
      <c r="T94" s="13"/>
      <c r="U94" s="13"/>
      <c r="V94" s="13"/>
      <c r="W94" s="13"/>
      <c r="X94" s="13"/>
    </row>
    <row r="95" customFormat="false" ht="12.8" hidden="false" customHeight="false" outlineLevel="0" collapsed="false">
      <c r="A95" s="17" t="n">
        <v>6</v>
      </c>
      <c r="B95" s="13" t="n">
        <f aca="false">Q94</f>
        <v>977191.474221967</v>
      </c>
      <c r="C95" s="13" t="n">
        <f aca="false">IF((B95-(P95/2))*$C$3&gt;0,(B95-(P95/2))*$C$3,0)</f>
        <v>42473.5393187467</v>
      </c>
      <c r="D95" s="13" t="n">
        <f aca="false">IF(D94&gt;0,D94*(1+$C$7),IF(A95=$C$6,$C$5,0))</f>
        <v>2278.10828445069</v>
      </c>
      <c r="E95" s="13" t="n">
        <f aca="false">IF(E94&gt;0,E94*(1+$C$12),IF(A95=$C$11,$C$10,0))</f>
        <v>0</v>
      </c>
      <c r="F95" s="13" t="n">
        <f aca="false">IF(F94&gt;0,F94*(1+$C$17),IF(A95=$C$16,$C$15,0))</f>
        <v>777</v>
      </c>
      <c r="G95" s="13" t="n">
        <f aca="false">IF(G94&gt;0,G94*(1+$C$22),IF(A95=$C$21,$C$20,0))</f>
        <v>0</v>
      </c>
      <c r="H95" s="13" t="n">
        <f aca="false">H94*(1+$C$26)</f>
        <v>5671.79526375</v>
      </c>
      <c r="I95" s="13" t="n">
        <f aca="false">MIN(((C95+D95+E95+F95+G95)*$C$28*POWER((1+$C$29),A94)),($C$30*$C$28)*12*$C$34*POWER((1+$C$31),A94))</f>
        <v>0</v>
      </c>
      <c r="J95" s="18" t="n">
        <f aca="false">MAX((MAX((C95-(1000*$C$34)),0))+(D95*$C$8)+(E95*$C$13)+(F95*$C$18)+(G95*$C$23)-H95-I95,0)</f>
        <v>38786.9223394474</v>
      </c>
      <c r="K95" s="23" t="n">
        <f aca="false">IF($C$34=1,MAX(ROUNDDOWN(IF($J95&lt;=$C$192,(((($J95-$C$191)/10000)*$D$192)+$E$192)*(($J95-$C$191)/10000),IF($J95&lt;=$C$193,(((($J95-$C$192)/10000)*$D$193)+$E$193)*(($J95-$C$192)/10000)+$F$193,IF($J95&lt;=$C$194,$J95*0.42-$E$194,$J95*0.45-$E$195))),0),0),0)</f>
        <v>7428</v>
      </c>
      <c r="L95" s="23" t="n">
        <f aca="false">IF($C$34=2,MAX(ROUNDDOWN(IF(($J95/2)&lt;=$C$192,((((($J95/2)-$C$191)/10000)*$D$192)+$E$192)*((($J95/2)-$C$191)/10000),IF(($J95/2)&lt;=$C$193,((((($J95/2)-$C$192)/10000)*$D$193)+$E$193)*((($J95/2)-$C$192)/10000)+$F$193,IF(($J95/2)&lt;=$C$194,($J95/2)*0.42-$E$194,($J95/2)*0.45-$E$195))),0),0),0)*$C$34</f>
        <v>0</v>
      </c>
      <c r="M95" s="13" t="n">
        <f aca="false">K95+L95</f>
        <v>7428</v>
      </c>
      <c r="N95" s="13" t="n">
        <f aca="false">IF($B$34=2,IF(M95&gt;1944,M95*0.055,0),IF(M95&gt;972,M95*0.055,0))</f>
        <v>408.54</v>
      </c>
      <c r="O95" s="13" t="n">
        <f aca="false">M95*$C$33</f>
        <v>0</v>
      </c>
      <c r="P95" s="13" t="n">
        <f aca="false">P94*(1+$C$37)</f>
        <v>41160.4566084981</v>
      </c>
      <c r="Q95" s="13" t="n">
        <f aca="false">B95+C95+D95+E95+F95+G95-H95-I95-M95-N95-O95-P95</f>
        <v>968051.329952916</v>
      </c>
      <c r="R95" s="13"/>
      <c r="S95" s="13"/>
      <c r="T95" s="13"/>
      <c r="U95" s="13"/>
      <c r="V95" s="13"/>
      <c r="W95" s="13"/>
      <c r="X95" s="13"/>
    </row>
    <row r="96" customFormat="false" ht="12.8" hidden="false" customHeight="false" outlineLevel="0" collapsed="false">
      <c r="A96" s="17" t="n">
        <v>7</v>
      </c>
      <c r="B96" s="13" t="n">
        <f aca="false">Q95</f>
        <v>968051.329952916</v>
      </c>
      <c r="C96" s="13" t="n">
        <f aca="false">IF((B96-(P96/2))*$C$3&gt;0,(B96-(P96/2))*$C$3,0)</f>
        <v>42035.735238416</v>
      </c>
      <c r="D96" s="13" t="n">
        <f aca="false">IF(D95&gt;0,D95*(1+$C$7),IF(A96=$C$6,$C$5,0))</f>
        <v>2289.49882587295</v>
      </c>
      <c r="E96" s="13" t="n">
        <f aca="false">IF(E95&gt;0,E95*(1+$C$12),IF(A96=$C$11,$C$10,0))</f>
        <v>0</v>
      </c>
      <c r="F96" s="13" t="n">
        <f aca="false">IF(F95&gt;0,F95*(1+$C$17),IF(A96=$C$16,$C$15,0))</f>
        <v>777</v>
      </c>
      <c r="G96" s="13" t="n">
        <f aca="false">IF(G95&gt;0,G95*(1+$C$22),IF(A96=$C$21,$C$20,0))</f>
        <v>0</v>
      </c>
      <c r="H96" s="13" t="n">
        <f aca="false">H95*(1+$C$26)</f>
        <v>5955.3850269375</v>
      </c>
      <c r="I96" s="13" t="n">
        <f aca="false">MIN(((C96+D96+E96+F96+G96)*$C$28*POWER((1+$C$29),A95)),($C$30*$C$28)*12*$C$34*POWER((1+$C$31),A95))</f>
        <v>0</v>
      </c>
      <c r="J96" s="18" t="n">
        <f aca="false">MAX((MAX((C96-(1000*$C$34)),0))+(D96*$C$8)+(E96*$C$13)+(F96*$C$18)+(G96*$C$23)-H96-I96,0)</f>
        <v>38076.9190373515</v>
      </c>
      <c r="K96" s="23" t="n">
        <f aca="false">IF($C$34=1,MAX(ROUNDDOWN(IF($J96&lt;=$C$192,(((($J96-$C$191)/10000)*$D$192)+$E$192)*(($J96-$C$191)/10000),IF($J96&lt;=$C$193,(((($J96-$C$192)/10000)*$D$193)+$E$193)*(($J96-$C$192)/10000)+$F$193,IF($J96&lt;=$C$194,$J96*0.42-$E$194,$J96*0.45-$E$195))),0),0),0)</f>
        <v>7197</v>
      </c>
      <c r="L96" s="23" t="n">
        <f aca="false">IF($C$34=2,MAX(ROUNDDOWN(IF(($J96/2)&lt;=$C$192,((((($J96/2)-$C$191)/10000)*$D$192)+$E$192)*((($J96/2)-$C$191)/10000),IF(($J96/2)&lt;=$C$193,((((($J96/2)-$C$192)/10000)*$D$193)+$E$193)*((($J96/2)-$C$192)/10000)+$F$193,IF(($J96/2)&lt;=$C$194,($J96/2)*0.42-$E$194,($J96/2)*0.45-$E$195))),0),0),0)*$C$34</f>
        <v>0</v>
      </c>
      <c r="M96" s="13" t="n">
        <f aca="false">K96+L96</f>
        <v>7197</v>
      </c>
      <c r="N96" s="13" t="n">
        <f aca="false">IF($B$34=2,IF(M96&gt;1944,M96*0.055,0),IF(M96&gt;972,M96*0.055,0))</f>
        <v>395.835</v>
      </c>
      <c r="O96" s="13" t="n">
        <f aca="false">M96*$C$33</f>
        <v>0</v>
      </c>
      <c r="P96" s="13" t="n">
        <f aca="false">P95*(1+$C$37)</f>
        <v>42601.0725897955</v>
      </c>
      <c r="Q96" s="13" t="n">
        <f aca="false">B96+C96+D96+E96+F96+G96-H96-I96-M96-N96-O96-P96</f>
        <v>957004.271400472</v>
      </c>
      <c r="R96" s="13"/>
      <c r="S96" s="13"/>
      <c r="T96" s="13"/>
      <c r="U96" s="13"/>
      <c r="V96" s="13"/>
      <c r="W96" s="13"/>
      <c r="X96" s="13"/>
    </row>
    <row r="97" customFormat="false" ht="12.8" hidden="false" customHeight="false" outlineLevel="0" collapsed="false">
      <c r="A97" s="17" t="n">
        <v>8</v>
      </c>
      <c r="B97" s="13" t="n">
        <f aca="false">Q96</f>
        <v>957004.271400472</v>
      </c>
      <c r="C97" s="13" t="n">
        <f aca="false">IF((B97-(P97/2))*$C$3&gt;0,(B97-(P97/2))*$C$3,0)</f>
        <v>41512.1448052852</v>
      </c>
      <c r="D97" s="13" t="n">
        <f aca="false">IF(D96&gt;0,D96*(1+$C$7),IF(A97=$C$6,$C$5,0))</f>
        <v>2300.94632000231</v>
      </c>
      <c r="E97" s="13" t="n">
        <f aca="false">IF(E96&gt;0,E96*(1+$C$12),IF(A97=$C$11,$C$10,0))</f>
        <v>0</v>
      </c>
      <c r="F97" s="13" t="n">
        <f aca="false">IF(F96&gt;0,F96*(1+$C$17),IF(A97=$C$16,$C$15,0))</f>
        <v>777</v>
      </c>
      <c r="G97" s="13" t="n">
        <f aca="false">IF(G96&gt;0,G96*(1+$C$22),IF(A97=$C$21,$C$20,0))</f>
        <v>0</v>
      </c>
      <c r="H97" s="13" t="n">
        <f aca="false">H96*(1+$C$26)</f>
        <v>6253.15427828438</v>
      </c>
      <c r="I97" s="13" t="n">
        <f aca="false">MIN(((C97+D97+E97+F97+G97)*$C$28*POWER((1+$C$29),A96)),($C$30*$C$28)*12*$C$34*POWER((1+$C$31),A96))</f>
        <v>0</v>
      </c>
      <c r="J97" s="18" t="n">
        <f aca="false">MAX((MAX((C97-(1000*$C$34)),0))+(D97*$C$8)+(E97*$C$13)+(F97*$C$18)+(G97*$C$23)-H97-I97,0)</f>
        <v>37267.0068470032</v>
      </c>
      <c r="K97" s="23" t="n">
        <f aca="false">IF($C$34=1,MAX(ROUNDDOWN(IF($J97&lt;=$C$192,(((($J97-$C$191)/10000)*$D$192)+$E$192)*(($J97-$C$191)/10000),IF($J97&lt;=$C$193,(((($J97-$C$192)/10000)*$D$193)+$E$193)*(($J97-$C$192)/10000)+$F$193,IF($J97&lt;=$C$194,$J97*0.42-$E$194,$J97*0.45-$E$195))),0),0),0)</f>
        <v>6935</v>
      </c>
      <c r="L97" s="23" t="n">
        <f aca="false">IF($C$34=2,MAX(ROUNDDOWN(IF(($J97/2)&lt;=$C$192,((((($J97/2)-$C$191)/10000)*$D$192)+$E$192)*((($J97/2)-$C$191)/10000),IF(($J97/2)&lt;=$C$193,((((($J97/2)-$C$192)/10000)*$D$193)+$E$193)*((($J97/2)-$C$192)/10000)+$F$193,IF(($J97/2)&lt;=$C$194,($J97/2)*0.42-$E$194,($J97/2)*0.45-$E$195))),0),0),0)*$C$34</f>
        <v>0</v>
      </c>
      <c r="M97" s="13" t="n">
        <f aca="false">K97+L97</f>
        <v>6935</v>
      </c>
      <c r="N97" s="13" t="n">
        <f aca="false">IF($B$34=2,IF(M97&gt;1944,M97*0.055,0),IF(M97&gt;972,M97*0.055,0))</f>
        <v>381.425</v>
      </c>
      <c r="O97" s="13" t="n">
        <f aca="false">M97*$C$33</f>
        <v>0</v>
      </c>
      <c r="P97" s="13" t="n">
        <f aca="false">P96*(1+$C$37)</f>
        <v>44092.1101304384</v>
      </c>
      <c r="Q97" s="13" t="n">
        <f aca="false">B97+C97+D97+E97+F97+G97-H97-I97-M97-N97-O97-P97</f>
        <v>943932.673117037</v>
      </c>
      <c r="R97" s="13"/>
      <c r="S97" s="13"/>
      <c r="T97" s="13"/>
      <c r="U97" s="13"/>
      <c r="V97" s="13"/>
      <c r="W97" s="13"/>
      <c r="X97" s="13"/>
    </row>
    <row r="98" customFormat="false" ht="12.8" hidden="false" customHeight="false" outlineLevel="0" collapsed="false">
      <c r="A98" s="17" t="n">
        <v>9</v>
      </c>
      <c r="B98" s="13" t="n">
        <f aca="false">Q97</f>
        <v>943932.673117037</v>
      </c>
      <c r="C98" s="13" t="n">
        <f aca="false">IF((B98-(P98/2))*$C$3&gt;0,(B98-(P98/2))*$C$3,0)</f>
        <v>40897.5062719294</v>
      </c>
      <c r="D98" s="13" t="n">
        <f aca="false">IF(D97&gt;0,D97*(1+$C$7),IF(A98=$C$6,$C$5,0))</f>
        <v>2312.45105160232</v>
      </c>
      <c r="E98" s="13" t="n">
        <f aca="false">IF(E97&gt;0,E97*(1+$C$12),IF(A98=$C$11,$C$10,0))</f>
        <v>0</v>
      </c>
      <c r="F98" s="13" t="n">
        <f aca="false">IF(F97&gt;0,F97*(1+$C$17),IF(A98=$C$16,$C$15,0))</f>
        <v>777</v>
      </c>
      <c r="G98" s="13" t="n">
        <f aca="false">IF(G97&gt;0,G97*(1+$C$22),IF(A98=$C$21,$C$20,0))</f>
        <v>0</v>
      </c>
      <c r="H98" s="13" t="n">
        <f aca="false">H97*(1+$C$26)</f>
        <v>6565.8119921986</v>
      </c>
      <c r="I98" s="13" t="n">
        <f aca="false">MIN(((C98+D98+E98+F98+G98)*$C$28*POWER((1+$C$29),A97)),($C$30*$C$28)*12*$C$34*POWER((1+$C$31),A97))</f>
        <v>0</v>
      </c>
      <c r="J98" s="18" t="n">
        <f aca="false">MAX((MAX((C98-(1000*$C$34)),0))+(D98*$C$8)+(E98*$C$13)+(F98*$C$18)+(G98*$C$23)-H98-I98,0)</f>
        <v>36351.2153313331</v>
      </c>
      <c r="K98" s="23" t="n">
        <f aca="false">IF($C$34=1,MAX(ROUNDDOWN(IF($J98&lt;=$C$192,(((($J98-$C$191)/10000)*$D$192)+$E$192)*(($J98-$C$191)/10000),IF($J98&lt;=$C$193,(((($J98-$C$192)/10000)*$D$193)+$E$193)*(($J98-$C$192)/10000)+$F$193,IF($J98&lt;=$C$194,$J98*0.42-$E$194,$J98*0.45-$E$195))),0),0),0)</f>
        <v>6642</v>
      </c>
      <c r="L98" s="23" t="n">
        <f aca="false">IF($C$34=2,MAX(ROUNDDOWN(IF(($J98/2)&lt;=$C$192,((((($J98/2)-$C$191)/10000)*$D$192)+$E$192)*((($J98/2)-$C$191)/10000),IF(($J98/2)&lt;=$C$193,((((($J98/2)-$C$192)/10000)*$D$193)+$E$193)*((($J98/2)-$C$192)/10000)+$F$193,IF(($J98/2)&lt;=$C$194,($J98/2)*0.42-$E$194,($J98/2)*0.45-$E$195))),0),0),0)*$C$34</f>
        <v>0</v>
      </c>
      <c r="M98" s="13" t="n">
        <f aca="false">K98+L98</f>
        <v>6642</v>
      </c>
      <c r="N98" s="13" t="n">
        <f aca="false">IF($B$34=2,IF(M98&gt;1944,M98*0.055,0),IF(M98&gt;972,M98*0.055,0))</f>
        <v>365.31</v>
      </c>
      <c r="O98" s="13" t="n">
        <f aca="false">M98*$C$33</f>
        <v>0</v>
      </c>
      <c r="P98" s="13" t="n">
        <f aca="false">P97*(1+$C$37)</f>
        <v>45635.3339850037</v>
      </c>
      <c r="Q98" s="13" t="n">
        <f aca="false">B98+C98+D98+E98+F98+G98-H98-I98-M98-N98-O98-P98</f>
        <v>928711.174463366</v>
      </c>
      <c r="R98" s="13"/>
      <c r="S98" s="13"/>
      <c r="T98" s="13"/>
      <c r="U98" s="13"/>
      <c r="V98" s="13"/>
      <c r="W98" s="13"/>
      <c r="X98" s="13"/>
    </row>
    <row r="99" customFormat="false" ht="12.8" hidden="false" customHeight="false" outlineLevel="0" collapsed="false">
      <c r="A99" s="17" t="n">
        <v>10</v>
      </c>
      <c r="B99" s="13" t="n">
        <f aca="false">Q98</f>
        <v>928711.174463366</v>
      </c>
      <c r="C99" s="13" t="n">
        <f aca="false">IF((B99-(P99/2))*$C$3&gt;0,(B99-(P99/2))*$C$3,0)</f>
        <v>40186.2130772</v>
      </c>
      <c r="D99" s="13" t="n">
        <f aca="false">IF(D98&gt;0,D98*(1+$C$7),IF(A99=$C$6,$C$5,0))</f>
        <v>2324.01330686033</v>
      </c>
      <c r="E99" s="13" t="n">
        <f aca="false">IF(E98&gt;0,E98*(1+$C$12),IF(A99=$C$11,$C$10,0))</f>
        <v>0</v>
      </c>
      <c r="F99" s="13" t="n">
        <f aca="false">IF(F98&gt;0,F98*(1+$C$17),IF(A99=$C$16,$C$15,0))</f>
        <v>777</v>
      </c>
      <c r="G99" s="13" t="n">
        <f aca="false">IF(G98&gt;0,G98*(1+$C$22),IF(A99=$C$21,$C$20,0))</f>
        <v>2222</v>
      </c>
      <c r="H99" s="13" t="n">
        <f aca="false">H98*(1+$C$26)</f>
        <v>6894.10259180853</v>
      </c>
      <c r="I99" s="13" t="n">
        <f aca="false">MIN(((C99+D99+E99+F99+G99)*$C$28*POWER((1+$C$29),A98)),($C$30*$C$28)*12*$C$34*POWER((1+$C$31),A98))</f>
        <v>0</v>
      </c>
      <c r="J99" s="18" t="n">
        <f aca="false">MAX((MAX((C99-(1000*$C$34)),0))+(D99*$C$8)+(E99*$C$13)+(F99*$C$18)+(G99*$C$23)-H99-I99,0)</f>
        <v>37345.2137922518</v>
      </c>
      <c r="K99" s="23" t="n">
        <f aca="false">IF($C$34=1,MAX(ROUNDDOWN(IF($J99&lt;=$C$192,(((($J99-$C$191)/10000)*$D$192)+$E$192)*(($J99-$C$191)/10000),IF($J99&lt;=$C$193,(((($J99-$C$192)/10000)*$D$193)+$E$193)*(($J99-$C$192)/10000)+$F$193,IF($J99&lt;=$C$194,$J99*0.42-$E$194,$J99*0.45-$E$195))),0),0),0)</f>
        <v>6960</v>
      </c>
      <c r="L99" s="23" t="n">
        <f aca="false">IF($C$34=2,MAX(ROUNDDOWN(IF(($J99/2)&lt;=$C$192,((((($J99/2)-$C$191)/10000)*$D$192)+$E$192)*((($J99/2)-$C$191)/10000),IF(($J99/2)&lt;=$C$193,((((($J99/2)-$C$192)/10000)*$D$193)+$E$193)*((($J99/2)-$C$192)/10000)+$F$193,IF(($J99/2)&lt;=$C$194,($J99/2)*0.42-$E$194,($J99/2)*0.45-$E$195))),0),0),0)*$C$34</f>
        <v>0</v>
      </c>
      <c r="M99" s="13" t="n">
        <f aca="false">K99+L99</f>
        <v>6960</v>
      </c>
      <c r="N99" s="13" t="n">
        <f aca="false">IF($B$34=2,IF(M99&gt;1944,M99*0.055,0),IF(M99&gt;972,M99*0.055,0))</f>
        <v>382.8</v>
      </c>
      <c r="O99" s="13" t="n">
        <f aca="false">M99*$C$33</f>
        <v>0</v>
      </c>
      <c r="P99" s="13" t="n">
        <f aca="false">P98*(1+$C$37)</f>
        <v>47232.5706744788</v>
      </c>
      <c r="Q99" s="13" t="n">
        <f aca="false">B99+C99+D99+E99+F99+G99-H99-I99-M99-N99-O99-P99</f>
        <v>912750.927581139</v>
      </c>
      <c r="R99" s="13"/>
      <c r="S99" s="13"/>
      <c r="T99" s="13"/>
      <c r="U99" s="13"/>
      <c r="V99" s="13"/>
      <c r="W99" s="13"/>
      <c r="X99" s="13"/>
    </row>
    <row r="100" customFormat="false" ht="12.8" hidden="false" customHeight="false" outlineLevel="0" collapsed="false">
      <c r="A100" s="17" t="n">
        <v>11</v>
      </c>
      <c r="B100" s="13" t="n">
        <f aca="false">Q99</f>
        <v>912750.927581139</v>
      </c>
      <c r="C100" s="13" t="n">
        <f aca="false">IF((B100-(P100/2))*$C$3&gt;0,(B100-(P100/2))*$C$3,0)</f>
        <v>39440.8784082151</v>
      </c>
      <c r="D100" s="13" t="n">
        <f aca="false">IF(D99&gt;0,D99*(1+$C$7),IF(A100=$C$6,$C$5,0))</f>
        <v>2335.63337339463</v>
      </c>
      <c r="E100" s="13" t="n">
        <f aca="false">IF(E99&gt;0,E99*(1+$C$12),IF(A100=$C$11,$C$10,0))</f>
        <v>0</v>
      </c>
      <c r="F100" s="13" t="n">
        <f aca="false">IF(F99&gt;0,F99*(1+$C$17),IF(A100=$C$16,$C$15,0))</f>
        <v>777</v>
      </c>
      <c r="G100" s="13" t="n">
        <f aca="false">IF(G99&gt;0,G99*(1+$C$22),IF(A100=$C$21,$C$20,0))</f>
        <v>2222</v>
      </c>
      <c r="H100" s="13" t="n">
        <f aca="false">H99*(1+$C$26)</f>
        <v>7238.80772139895</v>
      </c>
      <c r="I100" s="13" t="n">
        <f aca="false">MIN(((C100+D100+E100+F100+G100)*$C$28*POWER((1+$C$29),A99)),($C$30*$C$28)*12*$C$34*POWER((1+$C$31),A99))</f>
        <v>0</v>
      </c>
      <c r="J100" s="18" t="n">
        <f aca="false">MAX((MAX((C100-(1000*$C$34)),0))+(D100*$C$8)+(E100*$C$13)+(F100*$C$18)+(G100*$C$23)-H100-I100,0)</f>
        <v>36266.7940602108</v>
      </c>
      <c r="K100" s="23" t="n">
        <f aca="false">IF($C$34=1,MAX(ROUNDDOWN(IF($J100&lt;=$C$192,(((($J100-$C$191)/10000)*$D$192)+$E$192)*(($J100-$C$191)/10000),IF($J100&lt;=$C$193,(((($J100-$C$192)/10000)*$D$193)+$E$193)*(($J100-$C$192)/10000)+$F$193,IF($J100&lt;=$C$194,$J100*0.42-$E$194,$J100*0.45-$E$195))),0),0),0)</f>
        <v>6615</v>
      </c>
      <c r="L100" s="23" t="n">
        <f aca="false">IF($C$34=2,MAX(ROUNDDOWN(IF(($J100/2)&lt;=$C$192,((((($J100/2)-$C$191)/10000)*$D$192)+$E$192)*((($J100/2)-$C$191)/10000),IF(($J100/2)&lt;=$C$193,((((($J100/2)-$C$192)/10000)*$D$193)+$E$193)*((($J100/2)-$C$192)/10000)+$F$193,IF(($J100/2)&lt;=$C$194,($J100/2)*0.42-$E$194,($J100/2)*0.45-$E$195))),0),0),0)*$C$34</f>
        <v>0</v>
      </c>
      <c r="M100" s="13" t="n">
        <f aca="false">K100+L100</f>
        <v>6615</v>
      </c>
      <c r="N100" s="13" t="n">
        <f aca="false">IF($B$34=2,IF(M100&gt;1944,M100*0.055,0),IF(M100&gt;972,M100*0.055,0))</f>
        <v>363.825</v>
      </c>
      <c r="O100" s="13" t="n">
        <f aca="false">M100*$C$33</f>
        <v>0</v>
      </c>
      <c r="P100" s="13" t="n">
        <f aca="false">P99*(1+$C$37)</f>
        <v>48885.7106480856</v>
      </c>
      <c r="Q100" s="13" t="n">
        <f aca="false">B100+C100+D100+E100+F100+G100-H100-I100-M100-N100-O100-P100</f>
        <v>894423.095993264</v>
      </c>
      <c r="R100" s="13"/>
      <c r="S100" s="13"/>
      <c r="T100" s="13"/>
      <c r="U100" s="13"/>
      <c r="V100" s="13"/>
      <c r="W100" s="13"/>
      <c r="X100" s="13"/>
    </row>
    <row r="101" customFormat="false" ht="12.8" hidden="false" customHeight="false" outlineLevel="0" collapsed="false">
      <c r="A101" s="17" t="n">
        <v>12</v>
      </c>
      <c r="B101" s="13" t="n">
        <f aca="false">Q100</f>
        <v>894423.095993264</v>
      </c>
      <c r="C101" s="13" t="n">
        <f aca="false">IF((B101-(P101/2))*$C$3&gt;0,(B101-(P101/2))*$C$3,0)</f>
        <v>38589.1384885399</v>
      </c>
      <c r="D101" s="13" t="n">
        <f aca="false">IF(D100&gt;0,D100*(1+$C$7),IF(A101=$C$6,$C$5,0))</f>
        <v>2347.31154026161</v>
      </c>
      <c r="E101" s="13" t="n">
        <f aca="false">IF(E100&gt;0,E100*(1+$C$12),IF(A101=$C$11,$C$10,0))</f>
        <v>0</v>
      </c>
      <c r="F101" s="13" t="n">
        <f aca="false">IF(F100&gt;0,F100*(1+$C$17),IF(A101=$C$16,$C$15,0))</f>
        <v>777</v>
      </c>
      <c r="G101" s="13" t="n">
        <f aca="false">IF(G100&gt;0,G100*(1+$C$22),IF(A101=$C$21,$C$20,0))</f>
        <v>2222</v>
      </c>
      <c r="H101" s="13" t="n">
        <f aca="false">H100*(1+$C$26)</f>
        <v>7600.7481074689</v>
      </c>
      <c r="I101" s="13" t="n">
        <f aca="false">MIN(((C101+D101+E101+F101+G101)*$C$28*POWER((1+$C$29),A100)),($C$30*$C$28)*12*$C$34*POWER((1+$C$31),A100))</f>
        <v>0</v>
      </c>
      <c r="J101" s="18" t="n">
        <f aca="false">MAX((MAX((C101-(1000*$C$34)),0))+(D101*$C$8)+(E101*$C$13)+(F101*$C$18)+(G101*$C$23)-H101-I101,0)</f>
        <v>35064.7919213326</v>
      </c>
      <c r="K101" s="23" t="n">
        <f aca="false">IF($C$34=1,MAX(ROUNDDOWN(IF($J101&lt;=$C$192,(((($J101-$C$191)/10000)*$D$192)+$E$192)*(($J101-$C$191)/10000),IF($J101&lt;=$C$193,(((($J101-$C$192)/10000)*$D$193)+$E$193)*(($J101-$C$192)/10000)+$F$193,IF($J101&lt;=$C$194,$J101*0.42-$E$194,$J101*0.45-$E$195))),0),0),0)</f>
        <v>6236</v>
      </c>
      <c r="L101" s="23" t="n">
        <f aca="false">IF($C$34=2,MAX(ROUNDDOWN(IF(($J101/2)&lt;=$C$192,((((($J101/2)-$C$191)/10000)*$D$192)+$E$192)*((($J101/2)-$C$191)/10000),IF(($J101/2)&lt;=$C$193,((((($J101/2)-$C$192)/10000)*$D$193)+$E$193)*((($J101/2)-$C$192)/10000)+$F$193,IF(($J101/2)&lt;=$C$194,($J101/2)*0.42-$E$194,($J101/2)*0.45-$E$195))),0),0),0)*$C$34</f>
        <v>0</v>
      </c>
      <c r="M101" s="13" t="n">
        <f aca="false">K101+L101</f>
        <v>6236</v>
      </c>
      <c r="N101" s="13" t="n">
        <f aca="false">IF($B$34=2,IF(M101&gt;1944,M101*0.055,0),IF(M101&gt;972,M101*0.055,0))</f>
        <v>342.98</v>
      </c>
      <c r="O101" s="13" t="n">
        <f aca="false">M101*$C$33</f>
        <v>0</v>
      </c>
      <c r="P101" s="13" t="n">
        <f aca="false">P100*(1+$C$37)</f>
        <v>50596.7105207686</v>
      </c>
      <c r="Q101" s="13" t="n">
        <f aca="false">B101+C101+D101+E101+F101+G101-H101-I101-M101-N101-O101-P101</f>
        <v>873582.107393828</v>
      </c>
      <c r="R101" s="13"/>
      <c r="S101" s="13"/>
      <c r="T101" s="13"/>
      <c r="U101" s="13"/>
      <c r="V101" s="13"/>
      <c r="W101" s="13"/>
      <c r="X101" s="13"/>
    </row>
    <row r="102" customFormat="false" ht="12.8" hidden="false" customHeight="false" outlineLevel="0" collapsed="false">
      <c r="A102" s="17" t="n">
        <v>13</v>
      </c>
      <c r="B102" s="13" t="n">
        <f aca="false">Q101</f>
        <v>873582.107393828</v>
      </c>
      <c r="C102" s="13" t="n">
        <f aca="false">IF((B102-(P102/2))*$C$3&gt;0,(B102-(P102/2))*$C$3,0)</f>
        <v>37624.4849506503</v>
      </c>
      <c r="D102" s="13" t="n">
        <f aca="false">IF(D101&gt;0,D101*(1+$C$7),IF(A102=$C$6,$C$5,0))</f>
        <v>2359.04809796291</v>
      </c>
      <c r="E102" s="13" t="n">
        <f aca="false">IF(E101&gt;0,E101*(1+$C$12),IF(A102=$C$11,$C$10,0))</f>
        <v>0</v>
      </c>
      <c r="F102" s="13" t="n">
        <f aca="false">IF(F101&gt;0,F101*(1+$C$17),IF(A102=$C$16,$C$15,0))</f>
        <v>777</v>
      </c>
      <c r="G102" s="13" t="n">
        <f aca="false">IF(G101&gt;0,G101*(1+$C$22),IF(A102=$C$21,$C$20,0))</f>
        <v>2222</v>
      </c>
      <c r="H102" s="13" t="n">
        <f aca="false">H101*(1+$C$26)</f>
        <v>7980.78551284235</v>
      </c>
      <c r="I102" s="13" t="n">
        <f aca="false">MIN(((C102+D102+E102+F102+G102)*$C$28*POWER((1+$C$29),A101)),($C$30*$C$28)*12*$C$34*POWER((1+$C$31),A101))</f>
        <v>0</v>
      </c>
      <c r="J102" s="18" t="n">
        <f aca="false">MAX((MAX((C102-(1000*$C$34)),0))+(D102*$C$8)+(E102*$C$13)+(F102*$C$18)+(G102*$C$23)-H102-I102,0)</f>
        <v>33731.8375357708</v>
      </c>
      <c r="K102" s="23" t="n">
        <f aca="false">IF($C$34=1,MAX(ROUNDDOWN(IF($J102&lt;=$C$192,(((($J102-$C$191)/10000)*$D$192)+$E$192)*(($J102-$C$191)/10000),IF($J102&lt;=$C$193,(((($J102-$C$192)/10000)*$D$193)+$E$193)*(($J102-$C$192)/10000)+$F$193,IF($J102&lt;=$C$194,$J102*0.42-$E$194,$J102*0.45-$E$195))),0),0),0)</f>
        <v>5822</v>
      </c>
      <c r="L102" s="23" t="n">
        <f aca="false">IF($C$34=2,MAX(ROUNDDOWN(IF(($J102/2)&lt;=$C$192,((((($J102/2)-$C$191)/10000)*$D$192)+$E$192)*((($J102/2)-$C$191)/10000),IF(($J102/2)&lt;=$C$193,((((($J102/2)-$C$192)/10000)*$D$193)+$E$193)*((($J102/2)-$C$192)/10000)+$F$193,IF(($J102/2)&lt;=$C$194,($J102/2)*0.42-$E$194,($J102/2)*0.45-$E$195))),0),0),0)*$C$34</f>
        <v>0</v>
      </c>
      <c r="M102" s="13" t="n">
        <f aca="false">K102+L102</f>
        <v>5822</v>
      </c>
      <c r="N102" s="13" t="n">
        <f aca="false">IF($B$34=2,IF(M102&gt;1944,M102*0.055,0),IF(M102&gt;972,M102*0.055,0))</f>
        <v>320.21</v>
      </c>
      <c r="O102" s="13" t="n">
        <f aca="false">M102*$C$33</f>
        <v>0</v>
      </c>
      <c r="P102" s="13" t="n">
        <f aca="false">P101*(1+$C$37)</f>
        <v>52367.5953889955</v>
      </c>
      <c r="Q102" s="13" t="n">
        <f aca="false">B102+C102+D102+E102+F102+G102-H102-I102-M102-N102-O102-P102</f>
        <v>850074.049540604</v>
      </c>
      <c r="R102" s="13"/>
      <c r="S102" s="13"/>
      <c r="T102" s="13"/>
      <c r="U102" s="13"/>
      <c r="V102" s="13"/>
      <c r="W102" s="13"/>
      <c r="X102" s="13"/>
    </row>
    <row r="103" customFormat="false" ht="12.8" hidden="false" customHeight="false" outlineLevel="0" collapsed="false">
      <c r="A103" s="17" t="n">
        <v>14</v>
      </c>
      <c r="B103" s="13" t="n">
        <f aca="false">Q102</f>
        <v>850074.049540604</v>
      </c>
      <c r="C103" s="13" t="n">
        <f aca="false">IF((B103-(P103/2))*$C$3&gt;0,(B103-(P103/2))*$C$3,0)</f>
        <v>36540.0375603499</v>
      </c>
      <c r="D103" s="13" t="n">
        <f aca="false">IF(D102&gt;0,D102*(1+$C$7),IF(A103=$C$6,$C$5,0))</f>
        <v>2370.84333845273</v>
      </c>
      <c r="E103" s="13" t="n">
        <f aca="false">IF(E102&gt;0,E102*(1+$C$12),IF(A103=$C$11,$C$10,0))</f>
        <v>0</v>
      </c>
      <c r="F103" s="13" t="n">
        <f aca="false">IF(F102&gt;0,F102*(1+$C$17),IF(A103=$C$16,$C$15,0))</f>
        <v>777</v>
      </c>
      <c r="G103" s="13" t="n">
        <f aca="false">IF(G102&gt;0,G102*(1+$C$22),IF(A103=$C$21,$C$20,0))</f>
        <v>2222</v>
      </c>
      <c r="H103" s="13" t="n">
        <f aca="false">H102*(1+$C$26)</f>
        <v>8379.82478848446</v>
      </c>
      <c r="I103" s="13" t="n">
        <f aca="false">MIN(((C103+D103+E103+F103+G103)*$C$28*POWER((1+$C$29),A102)),($C$30*$C$28)*12*$C$34*POWER((1+$C$31),A102))</f>
        <v>0</v>
      </c>
      <c r="J103" s="18" t="n">
        <f aca="false">MAX((MAX((C103-(1000*$C$34)),0))+(D103*$C$8)+(E103*$C$13)+(F103*$C$18)+(G103*$C$23)-H103-I103,0)</f>
        <v>32260.1461103181</v>
      </c>
      <c r="K103" s="23" t="n">
        <f aca="false">IF($C$34=1,MAX(ROUNDDOWN(IF($J103&lt;=$C$192,(((($J103-$C$191)/10000)*$D$192)+$E$192)*(($J103-$C$191)/10000),IF($J103&lt;=$C$193,(((($J103-$C$192)/10000)*$D$193)+$E$193)*(($J103-$C$192)/10000)+$F$193,IF($J103&lt;=$C$194,$J103*0.42-$E$194,$J103*0.45-$E$195))),0),0),0)</f>
        <v>5373</v>
      </c>
      <c r="L103" s="23" t="n">
        <f aca="false">IF($C$34=2,MAX(ROUNDDOWN(IF(($J103/2)&lt;=$C$192,((((($J103/2)-$C$191)/10000)*$D$192)+$E$192)*((($J103/2)-$C$191)/10000),IF(($J103/2)&lt;=$C$193,((((($J103/2)-$C$192)/10000)*$D$193)+$E$193)*((($J103/2)-$C$192)/10000)+$F$193,IF(($J103/2)&lt;=$C$194,($J103/2)*0.42-$E$194,($J103/2)*0.45-$E$195))),0),0),0)*$C$34</f>
        <v>0</v>
      </c>
      <c r="M103" s="13" t="n">
        <f aca="false">K103+L103</f>
        <v>5373</v>
      </c>
      <c r="N103" s="13" t="n">
        <f aca="false">IF($B$34=2,IF(M103&gt;1944,M103*0.055,0),IF(M103&gt;972,M103*0.055,0))</f>
        <v>295.515</v>
      </c>
      <c r="O103" s="13" t="n">
        <f aca="false">M103*$C$33</f>
        <v>0</v>
      </c>
      <c r="P103" s="13" t="n">
        <f aca="false">P102*(1+$C$37)</f>
        <v>54200.4612276103</v>
      </c>
      <c r="Q103" s="13" t="n">
        <f aca="false">B103+C103+D103+E103+F103+G103-H103-I103-M103-N103-O103-P103</f>
        <v>823735.129423311</v>
      </c>
      <c r="R103" s="13"/>
      <c r="S103" s="13"/>
      <c r="T103" s="13"/>
      <c r="U103" s="13"/>
      <c r="V103" s="13"/>
      <c r="W103" s="13"/>
      <c r="X103" s="13"/>
    </row>
    <row r="104" customFormat="false" ht="12.8" hidden="false" customHeight="false" outlineLevel="0" collapsed="false">
      <c r="A104" s="17" t="n">
        <v>15</v>
      </c>
      <c r="B104" s="13" t="n">
        <f aca="false">Q103</f>
        <v>823735.129423311</v>
      </c>
      <c r="C104" s="13" t="n">
        <f aca="false">IF((B104-(P104/2))*$C$3&gt;0,(B104-(P104/2))*$C$3,0)</f>
        <v>35328.4757487682</v>
      </c>
      <c r="D104" s="13" t="n">
        <f aca="false">IF(D103&gt;0,D103*(1+$C$7),IF(A104=$C$6,$C$5,0))</f>
        <v>2382.69755514499</v>
      </c>
      <c r="E104" s="13" t="n">
        <f aca="false">IF(E103&gt;0,E103*(1+$C$12),IF(A104=$C$11,$C$10,0))</f>
        <v>0</v>
      </c>
      <c r="F104" s="13" t="n">
        <f aca="false">IF(F103&gt;0,F103*(1+$C$17),IF(A104=$C$16,$C$15,0))</f>
        <v>777</v>
      </c>
      <c r="G104" s="13" t="n">
        <f aca="false">IF(G103&gt;0,G103*(1+$C$22),IF(A104=$C$21,$C$20,0))</f>
        <v>2222</v>
      </c>
      <c r="H104" s="13" t="n">
        <f aca="false">H103*(1+$C$26)</f>
        <v>8798.81602790869</v>
      </c>
      <c r="I104" s="13" t="n">
        <f aca="false">MIN(((C104+D104+E104+F104+G104)*$C$28*POWER((1+$C$29),A103)),($C$30*$C$28)*12*$C$34*POWER((1+$C$31),A103))</f>
        <v>0</v>
      </c>
      <c r="J104" s="18" t="n">
        <f aca="false">MAX((MAX((C104-(1000*$C$34)),0))+(D104*$C$8)+(E104*$C$13)+(F104*$C$18)+(G104*$C$23)-H104-I104,0)</f>
        <v>30641.4472760045</v>
      </c>
      <c r="K104" s="23" t="n">
        <f aca="false">IF($C$34=1,MAX(ROUNDDOWN(IF($J104&lt;=$C$192,(((($J104-$C$191)/10000)*$D$192)+$E$192)*(($J104-$C$191)/10000),IF($J104&lt;=$C$193,(((($J104-$C$192)/10000)*$D$193)+$E$193)*(($J104-$C$192)/10000)+$F$193,IF($J104&lt;=$C$194,$J104*0.42-$E$194,$J104*0.45-$E$195))),0),0),0)</f>
        <v>4889</v>
      </c>
      <c r="L104" s="23" t="n">
        <f aca="false">IF($C$34=2,MAX(ROUNDDOWN(IF(($J104/2)&lt;=$C$192,((((($J104/2)-$C$191)/10000)*$D$192)+$E$192)*((($J104/2)-$C$191)/10000),IF(($J104/2)&lt;=$C$193,((((($J104/2)-$C$192)/10000)*$D$193)+$E$193)*((($J104/2)-$C$192)/10000)+$F$193,IF(($J104/2)&lt;=$C$194,($J104/2)*0.42-$E$194,($J104/2)*0.45-$E$195))),0),0),0)*$C$34</f>
        <v>0</v>
      </c>
      <c r="M104" s="13" t="n">
        <f aca="false">K104+L104</f>
        <v>4889</v>
      </c>
      <c r="N104" s="13" t="n">
        <f aca="false">IF($B$34=2,IF(M104&gt;1944,M104*0.055,0),IF(M104&gt;972,M104*0.055,0))</f>
        <v>268.895</v>
      </c>
      <c r="O104" s="13" t="n">
        <f aca="false">M104*$C$33</f>
        <v>0</v>
      </c>
      <c r="P104" s="13" t="n">
        <f aca="false">P103*(1+$C$37)</f>
        <v>56097.4773705767</v>
      </c>
      <c r="Q104" s="13" t="n">
        <f aca="false">B104+C104+D104+E104+F104+G104-H104-I104-M104-N104-O104-P104</f>
        <v>794391.114328739</v>
      </c>
      <c r="R104" s="13"/>
      <c r="S104" s="13"/>
      <c r="T104" s="13"/>
      <c r="U104" s="13"/>
      <c r="V104" s="13"/>
      <c r="W104" s="13"/>
      <c r="X104" s="13"/>
    </row>
    <row r="105" customFormat="false" ht="12.8" hidden="false" customHeight="false" outlineLevel="0" collapsed="false">
      <c r="A105" s="17" t="n">
        <v>16</v>
      </c>
      <c r="B105" s="13" t="n">
        <f aca="false">Q104</f>
        <v>794391.114328739</v>
      </c>
      <c r="C105" s="13" t="n">
        <f aca="false">IF((B105-(P105/2))*$C$3&gt;0,(B105-(P105/2))*$C$3,0)</f>
        <v>33982.0137386523</v>
      </c>
      <c r="D105" s="13" t="n">
        <f aca="false">IF(D104&gt;0,D104*(1+$C$7),IF(A105=$C$6,$C$5,0))</f>
        <v>2394.61104292072</v>
      </c>
      <c r="E105" s="13" t="n">
        <f aca="false">IF(E104&gt;0,E104*(1+$C$12),IF(A105=$C$11,$C$10,0))</f>
        <v>0</v>
      </c>
      <c r="F105" s="13" t="n">
        <f aca="false">IF(F104&gt;0,F104*(1+$C$17),IF(A105=$C$16,$C$15,0))</f>
        <v>777</v>
      </c>
      <c r="G105" s="13" t="n">
        <f aca="false">IF(G104&gt;0,G104*(1+$C$22),IF(A105=$C$21,$C$20,0))</f>
        <v>2222</v>
      </c>
      <c r="H105" s="13" t="n">
        <f aca="false">H104*(1+$C$26)</f>
        <v>9238.75682930412</v>
      </c>
      <c r="I105" s="13" t="n">
        <f aca="false">MIN(((C105+D105+E105+F105+G105)*$C$28*POWER((1+$C$29),A104)),($C$30*$C$28)*12*$C$34*POWER((1+$C$31),A104))</f>
        <v>0</v>
      </c>
      <c r="J105" s="18" t="n">
        <f aca="false">MAX((MAX((C105-(1000*$C$34)),0))+(D105*$C$8)+(E105*$C$13)+(F105*$C$18)+(G105*$C$23)-H105-I105,0)</f>
        <v>28866.9579522689</v>
      </c>
      <c r="K105" s="23" t="n">
        <f aca="false">IF($C$34=1,MAX(ROUNDDOWN(IF($J105&lt;=$C$192,(((($J105-$C$191)/10000)*$D$192)+$E$192)*(($J105-$C$191)/10000),IF($J105&lt;=$C$193,(((($J105-$C$192)/10000)*$D$193)+$E$193)*(($J105-$C$192)/10000)+$F$193,IF($J105&lt;=$C$194,$J105*0.42-$E$194,$J105*0.45-$E$195))),0),0),0)</f>
        <v>4369</v>
      </c>
      <c r="L105" s="23" t="n">
        <f aca="false">IF($C$34=2,MAX(ROUNDDOWN(IF(($J105/2)&lt;=$C$192,((((($J105/2)-$C$191)/10000)*$D$192)+$E$192)*((($J105/2)-$C$191)/10000),IF(($J105/2)&lt;=$C$193,((((($J105/2)-$C$192)/10000)*$D$193)+$E$193)*((($J105/2)-$C$192)/10000)+$F$193,IF(($J105/2)&lt;=$C$194,($J105/2)*0.42-$E$194,($J105/2)*0.45-$E$195))),0),0),0)*$C$34</f>
        <v>0</v>
      </c>
      <c r="M105" s="13" t="n">
        <f aca="false">K105+L105</f>
        <v>4369</v>
      </c>
      <c r="N105" s="13" t="n">
        <f aca="false">IF($B$34=2,IF(M105&gt;1944,M105*0.055,0),IF(M105&gt;972,M105*0.055,0))</f>
        <v>240.295</v>
      </c>
      <c r="O105" s="13" t="n">
        <f aca="false">M105*$C$33</f>
        <v>0</v>
      </c>
      <c r="P105" s="13" t="n">
        <f aca="false">P104*(1+$C$37)</f>
        <v>58060.8890785468</v>
      </c>
      <c r="Q105" s="13" t="n">
        <f aca="false">B105+C105+D105+E105+F105+G105-H105-I105-M105-N105-O105-P105</f>
        <v>761857.798202461</v>
      </c>
      <c r="R105" s="13"/>
      <c r="S105" s="13"/>
      <c r="T105" s="13"/>
      <c r="U105" s="13"/>
      <c r="V105" s="13"/>
      <c r="W105" s="13"/>
      <c r="X105" s="13"/>
    </row>
    <row r="106" customFormat="false" ht="12.8" hidden="false" customHeight="false" outlineLevel="0" collapsed="false">
      <c r="A106" s="17" t="n">
        <v>17</v>
      </c>
      <c r="B106" s="13" t="n">
        <f aca="false">Q105</f>
        <v>761857.798202461</v>
      </c>
      <c r="C106" s="13" t="n">
        <f aca="false">IF((B106-(P106/2))*$C$3&gt;0,(B106-(P106/2))*$C$3,0)</f>
        <v>32492.4211918315</v>
      </c>
      <c r="D106" s="13" t="n">
        <f aca="false">IF(D105&gt;0,D105*(1+$C$7),IF(A106=$C$6,$C$5,0))</f>
        <v>2406.58409813532</v>
      </c>
      <c r="E106" s="13" t="n">
        <f aca="false">IF(E105&gt;0,E105*(1+$C$12),IF(A106=$C$11,$C$10,0))</f>
        <v>0</v>
      </c>
      <c r="F106" s="13" t="n">
        <f aca="false">IF(F105&gt;0,F105*(1+$C$17),IF(A106=$C$16,$C$15,0))</f>
        <v>777</v>
      </c>
      <c r="G106" s="13" t="n">
        <f aca="false">IF(G105&gt;0,G105*(1+$C$22),IF(A106=$C$21,$C$20,0))</f>
        <v>2222</v>
      </c>
      <c r="H106" s="13" t="n">
        <f aca="false">H105*(1+$C$26)</f>
        <v>9700.69467076933</v>
      </c>
      <c r="I106" s="13" t="n">
        <f aca="false">MIN(((C106+D106+E106+F106+G106)*$C$28*POWER((1+$C$29),A105)),($C$30*$C$28)*12*$C$34*POWER((1+$C$31),A105))</f>
        <v>0</v>
      </c>
      <c r="J106" s="18" t="n">
        <f aca="false">MAX((MAX((C106-(1000*$C$34)),0))+(D106*$C$8)+(E106*$C$13)+(F106*$C$18)+(G106*$C$23)-H106-I106,0)</f>
        <v>26927.4006191975</v>
      </c>
      <c r="K106" s="23" t="n">
        <f aca="false">IF($C$34=1,MAX(ROUNDDOWN(IF($J106&lt;=$C$192,(((($J106-$C$191)/10000)*$D$192)+$E$192)*(($J106-$C$191)/10000),IF($J106&lt;=$C$193,(((($J106-$C$192)/10000)*$D$193)+$E$193)*(($J106-$C$192)/10000)+$F$193,IF($J106&lt;=$C$194,$J106*0.42-$E$194,$J106*0.45-$E$195))),0),0),0)</f>
        <v>3816</v>
      </c>
      <c r="L106" s="23" t="n">
        <f aca="false">IF($C$34=2,MAX(ROUNDDOWN(IF(($J106/2)&lt;=$C$192,((((($J106/2)-$C$191)/10000)*$D$192)+$E$192)*((($J106/2)-$C$191)/10000),IF(($J106/2)&lt;=$C$193,((((($J106/2)-$C$192)/10000)*$D$193)+$E$193)*((($J106/2)-$C$192)/10000)+$F$193,IF(($J106/2)&lt;=$C$194,($J106/2)*0.42-$E$194,($J106/2)*0.45-$E$195))),0),0),0)*$C$34</f>
        <v>0</v>
      </c>
      <c r="M106" s="13" t="n">
        <f aca="false">K106+L106</f>
        <v>3816</v>
      </c>
      <c r="N106" s="13" t="n">
        <f aca="false">IF($B$34=2,IF(M106&gt;1944,M106*0.055,0),IF(M106&gt;972,M106*0.055,0))</f>
        <v>209.88</v>
      </c>
      <c r="O106" s="13" t="n">
        <f aca="false">M106*$C$33</f>
        <v>0</v>
      </c>
      <c r="P106" s="13" t="n">
        <f aca="false">P105*(1+$C$37)</f>
        <v>60093.020196296</v>
      </c>
      <c r="Q106" s="13" t="n">
        <f aca="false">B106+C106+D106+E106+F106+G106-H106-I106-M106-N106-O106-P106</f>
        <v>725936.208625363</v>
      </c>
      <c r="R106" s="13"/>
      <c r="S106" s="13"/>
      <c r="T106" s="13"/>
      <c r="U106" s="13"/>
      <c r="V106" s="13"/>
      <c r="W106" s="13"/>
      <c r="X106" s="13"/>
    </row>
    <row r="107" customFormat="false" ht="12.8" hidden="false" customHeight="false" outlineLevel="0" collapsed="false">
      <c r="A107" s="17" t="n">
        <v>18</v>
      </c>
      <c r="B107" s="13" t="n">
        <f aca="false">Q106</f>
        <v>725936.208625363</v>
      </c>
      <c r="C107" s="13" t="n">
        <f aca="false">IF((B107-(P107/2))*$C$3&gt;0,(B107-(P107/2))*$C$3,0)</f>
        <v>30850.8103379158</v>
      </c>
      <c r="D107" s="13" t="n">
        <f aca="false">IF(D106&gt;0,D106*(1+$C$7),IF(A107=$C$6,$C$5,0))</f>
        <v>2418.617018626</v>
      </c>
      <c r="E107" s="13" t="n">
        <f aca="false">IF(E106&gt;0,E106*(1+$C$12),IF(A107=$C$11,$C$10,0))</f>
        <v>0</v>
      </c>
      <c r="F107" s="13" t="n">
        <f aca="false">IF(F106&gt;0,F106*(1+$C$17),IF(A107=$C$16,$C$15,0))</f>
        <v>777</v>
      </c>
      <c r="G107" s="13" t="n">
        <f aca="false">IF(G106&gt;0,G106*(1+$C$22),IF(A107=$C$21,$C$20,0))</f>
        <v>2222</v>
      </c>
      <c r="H107" s="13" t="n">
        <f aca="false">H106*(1+$C$26)</f>
        <v>10185.7294043078</v>
      </c>
      <c r="I107" s="13" t="n">
        <f aca="false">MIN(((C107+D107+E107+F107+G107)*$C$28*POWER((1+$C$29),A106)),($C$30*$C$28)*12*$C$34*POWER((1+$C$31),A106))</f>
        <v>0</v>
      </c>
      <c r="J107" s="18" t="n">
        <f aca="false">MAX((MAX((C107-(1000*$C$34)),0))+(D107*$C$8)+(E107*$C$13)+(F107*$C$18)+(G107*$C$23)-H107-I107,0)</f>
        <v>24812.787952234</v>
      </c>
      <c r="K107" s="23" t="n">
        <f aca="false">IF($C$34=1,MAX(ROUNDDOWN(IF($J107&lt;=$C$192,(((($J107-$C$191)/10000)*$D$192)+$E$192)*(($J107-$C$191)/10000),IF($J107&lt;=$C$193,(((($J107-$C$192)/10000)*$D$193)+$E$193)*(($J107-$C$192)/10000)+$F$193,IF($J107&lt;=$C$194,$J107*0.42-$E$194,$J107*0.45-$E$195))),0),0),0)</f>
        <v>3228</v>
      </c>
      <c r="L107" s="23" t="n">
        <f aca="false">IF($C$34=2,MAX(ROUNDDOWN(IF(($J107/2)&lt;=$C$192,((((($J107/2)-$C$191)/10000)*$D$192)+$E$192)*((($J107/2)-$C$191)/10000),IF(($J107/2)&lt;=$C$193,((((($J107/2)-$C$192)/10000)*$D$193)+$E$193)*((($J107/2)-$C$192)/10000)+$F$193,IF(($J107/2)&lt;=$C$194,($J107/2)*0.42-$E$194,($J107/2)*0.45-$E$195))),0),0),0)*$C$34</f>
        <v>0</v>
      </c>
      <c r="M107" s="13" t="n">
        <f aca="false">K107+L107</f>
        <v>3228</v>
      </c>
      <c r="N107" s="13" t="n">
        <f aca="false">IF($B$34=2,IF(M107&gt;1944,M107*0.055,0),IF(M107&gt;972,M107*0.055,0))</f>
        <v>177.54</v>
      </c>
      <c r="O107" s="13" t="n">
        <f aca="false">M107*$C$33</f>
        <v>0</v>
      </c>
      <c r="P107" s="13" t="n">
        <f aca="false">P106*(1+$C$37)</f>
        <v>62196.2759031663</v>
      </c>
      <c r="Q107" s="13" t="n">
        <f aca="false">B107+C107+D107+E107+F107+G107-H107-I107-M107-N107-O107-P107</f>
        <v>686417.09067443</v>
      </c>
      <c r="R107" s="13"/>
      <c r="S107" s="13"/>
      <c r="T107" s="13"/>
      <c r="U107" s="13"/>
      <c r="V107" s="13"/>
      <c r="W107" s="13"/>
      <c r="X107" s="13"/>
    </row>
    <row r="108" customFormat="false" ht="12.8" hidden="false" customHeight="false" outlineLevel="0" collapsed="false">
      <c r="A108" s="17" t="n">
        <v>19</v>
      </c>
      <c r="B108" s="13" t="n">
        <f aca="false">Q107</f>
        <v>686417.09067443</v>
      </c>
      <c r="C108" s="13" t="n">
        <f aca="false">IF((B108-(P108/2))*$C$3&gt;0,(B108-(P108/2))*$C$3,0)</f>
        <v>29047.8349945177</v>
      </c>
      <c r="D108" s="13" t="n">
        <f aca="false">IF(D107&gt;0,D107*(1+$C$7),IF(A108=$C$6,$C$5,0))</f>
        <v>2430.71010371913</v>
      </c>
      <c r="E108" s="13" t="n">
        <f aca="false">IF(E107&gt;0,E107*(1+$C$12),IF(A108=$C$11,$C$10,0))</f>
        <v>0</v>
      </c>
      <c r="F108" s="13" t="n">
        <f aca="false">IF(F107&gt;0,F107*(1+$C$17),IF(A108=$C$16,$C$15,0))</f>
        <v>777</v>
      </c>
      <c r="G108" s="13" t="n">
        <f aca="false">IF(G107&gt;0,G107*(1+$C$22),IF(A108=$C$21,$C$20,0))</f>
        <v>2222</v>
      </c>
      <c r="H108" s="13" t="n">
        <f aca="false">H107*(1+$C$26)</f>
        <v>10695.0158745232</v>
      </c>
      <c r="I108" s="13" t="n">
        <f aca="false">MIN(((C108+D108+E108+F108+G108)*$C$28*POWER((1+$C$29),A107)),($C$30*$C$28)*12*$C$34*POWER((1+$C$31),A107))</f>
        <v>0</v>
      </c>
      <c r="J108" s="18" t="n">
        <f aca="false">MAX((MAX((C108-(1000*$C$34)),0))+(D108*$C$8)+(E108*$C$13)+(F108*$C$18)+(G108*$C$23)-H108-I108,0)</f>
        <v>22512.6192237136</v>
      </c>
      <c r="K108" s="23" t="n">
        <f aca="false">IF($C$34=1,MAX(ROUNDDOWN(IF($J108&lt;=$C$192,(((($J108-$C$191)/10000)*$D$192)+$E$192)*(($J108-$C$191)/10000),IF($J108&lt;=$C$193,(((($J108-$C$192)/10000)*$D$193)+$E$193)*(($J108-$C$192)/10000)+$F$193,IF($J108&lt;=$C$194,$J108*0.42-$E$194,$J108*0.45-$E$195))),0),0),0)</f>
        <v>2609</v>
      </c>
      <c r="L108" s="23" t="n">
        <f aca="false">IF($C$34=2,MAX(ROUNDDOWN(IF(($J108/2)&lt;=$C$192,((((($J108/2)-$C$191)/10000)*$D$192)+$E$192)*((($J108/2)-$C$191)/10000),IF(($J108/2)&lt;=$C$193,((((($J108/2)-$C$192)/10000)*$D$193)+$E$193)*((($J108/2)-$C$192)/10000)+$F$193,IF(($J108/2)&lt;=$C$194,($J108/2)*0.42-$E$194,($J108/2)*0.45-$E$195))),0),0),0)*$C$34</f>
        <v>0</v>
      </c>
      <c r="M108" s="13" t="n">
        <f aca="false">K108+L108</f>
        <v>2609</v>
      </c>
      <c r="N108" s="13" t="n">
        <f aca="false">IF($B$34=2,IF(M108&gt;1944,M108*0.055,0),IF(M108&gt;972,M108*0.055,0))</f>
        <v>143.495</v>
      </c>
      <c r="O108" s="13" t="n">
        <f aca="false">M108*$C$33</f>
        <v>0</v>
      </c>
      <c r="P108" s="13" t="n">
        <f aca="false">P107*(1+$C$37)</f>
        <v>64373.1455597772</v>
      </c>
      <c r="Q108" s="13" t="n">
        <f aca="false">B108+C108+D108+E108+F108+G108-H108-I108-M108-N108-O108-P108</f>
        <v>643073.979338367</v>
      </c>
      <c r="R108" s="13"/>
      <c r="S108" s="13"/>
      <c r="T108" s="13"/>
      <c r="U108" s="13"/>
      <c r="V108" s="13"/>
      <c r="W108" s="13"/>
      <c r="X108" s="13"/>
    </row>
    <row r="109" customFormat="false" ht="12.8" hidden="false" customHeight="false" outlineLevel="0" collapsed="false">
      <c r="A109" s="17" t="n">
        <v>20</v>
      </c>
      <c r="B109" s="13" t="n">
        <f aca="false">Q108</f>
        <v>643073.979338367</v>
      </c>
      <c r="C109" s="13" t="n">
        <f aca="false">IF((B109-(P109/2))*$C$3&gt;0,(B109-(P109/2))*$C$3,0)</f>
        <v>27073.3829170965</v>
      </c>
      <c r="D109" s="13" t="n">
        <f aca="false">IF(D108&gt;0,D108*(1+$C$7),IF(A109=$C$6,$C$5,0))</f>
        <v>2442.86365423772</v>
      </c>
      <c r="E109" s="13" t="n">
        <f aca="false">IF(E108&gt;0,E108*(1+$C$12),IF(A109=$C$11,$C$10,0))</f>
        <v>0</v>
      </c>
      <c r="F109" s="13" t="n">
        <f aca="false">IF(F108&gt;0,F108*(1+$C$17),IF(A109=$C$16,$C$15,0))</f>
        <v>777</v>
      </c>
      <c r="G109" s="13" t="n">
        <f aca="false">IF(G108&gt;0,G108*(1+$C$22),IF(A109=$C$21,$C$20,0))</f>
        <v>2222</v>
      </c>
      <c r="H109" s="13" t="n">
        <f aca="false">H108*(1+$C$26)</f>
        <v>11229.7666682493</v>
      </c>
      <c r="I109" s="13" t="n">
        <f aca="false">MIN(((C109+D109+E109+F109+G109)*$C$28*POWER((1+$C$29),A108)),($C$30*$C$28)*12*$C$34*POWER((1+$C$31),A108))</f>
        <v>0</v>
      </c>
      <c r="J109" s="18" t="n">
        <f aca="false">MAX((MAX((C109-(1000*$C$34)),0))+(D109*$C$8)+(E109*$C$13)+(F109*$C$18)+(G109*$C$23)-H109-I109,0)</f>
        <v>20015.5699030849</v>
      </c>
      <c r="K109" s="23" t="n">
        <f aca="false">IF($C$34=1,MAX(ROUNDDOWN(IF($J109&lt;=$C$192,(((($J109-$C$191)/10000)*$D$192)+$E$192)*(($J109-$C$191)/10000),IF($J109&lt;=$C$193,(((($J109-$C$192)/10000)*$D$193)+$E$193)*(($J109-$C$192)/10000)+$F$193,IF($J109&lt;=$C$194,$J109*0.42-$E$194,$J109*0.45-$E$195))),0),0),0)</f>
        <v>1960</v>
      </c>
      <c r="L109" s="23" t="n">
        <f aca="false">IF($C$34=2,MAX(ROUNDDOWN(IF(($J109/2)&lt;=$C$192,((((($J109/2)-$C$191)/10000)*$D$192)+$E$192)*((($J109/2)-$C$191)/10000),IF(($J109/2)&lt;=$C$193,((((($J109/2)-$C$192)/10000)*$D$193)+$E$193)*((($J109/2)-$C$192)/10000)+$F$193,IF(($J109/2)&lt;=$C$194,($J109/2)*0.42-$E$194,($J109/2)*0.45-$E$195))),0),0),0)*$C$34</f>
        <v>0</v>
      </c>
      <c r="M109" s="13" t="n">
        <f aca="false">K109+L109</f>
        <v>1960</v>
      </c>
      <c r="N109" s="13" t="n">
        <f aca="false">IF($B$34=2,IF(M109&gt;1944,M109*0.055,0),IF(M109&gt;972,M109*0.055,0))</f>
        <v>107.8</v>
      </c>
      <c r="O109" s="13" t="n">
        <f aca="false">M109*$C$33</f>
        <v>0</v>
      </c>
      <c r="P109" s="13" t="n">
        <f aca="false">P108*(1+$C$37)</f>
        <v>66626.2056543694</v>
      </c>
      <c r="Q109" s="13" t="n">
        <f aca="false">B109+C109+D109+E109+F109+G109-H109-I109-M109-N109-O109-P109</f>
        <v>595665.453587082</v>
      </c>
      <c r="R109" s="13"/>
      <c r="S109" s="13"/>
      <c r="T109" s="13"/>
      <c r="U109" s="13"/>
      <c r="V109" s="13"/>
      <c r="W109" s="13"/>
      <c r="X109" s="13"/>
    </row>
    <row r="110" customFormat="false" ht="12.8" hidden="false" customHeight="false" outlineLevel="0" collapsed="false">
      <c r="A110" s="17" t="n">
        <v>21</v>
      </c>
      <c r="B110" s="13" t="n">
        <f aca="false">Q109</f>
        <v>595665.453587082</v>
      </c>
      <c r="C110" s="13" t="n">
        <f aca="false">IF((B110-(P110/2))*$C$3&gt;0,(B110-(P110/2))*$C$3,0)</f>
        <v>24916.675811946</v>
      </c>
      <c r="D110" s="13" t="n">
        <f aca="false">IF(D109&gt;0,D109*(1+$C$7),IF(A110=$C$6,$C$5,0))</f>
        <v>2455.07797250891</v>
      </c>
      <c r="E110" s="13" t="n">
        <f aca="false">IF(E109&gt;0,E109*(1+$C$12),IF(A110=$C$11,$C$10,0))</f>
        <v>0</v>
      </c>
      <c r="F110" s="13" t="n">
        <f aca="false">IF(F109&gt;0,F109*(1+$C$17),IF(A110=$C$16,$C$15,0))</f>
        <v>777</v>
      </c>
      <c r="G110" s="13" t="n">
        <f aca="false">IF(G109&gt;0,G109*(1+$C$22),IF(A110=$C$21,$C$20,0))</f>
        <v>2222</v>
      </c>
      <c r="H110" s="13" t="n">
        <f aca="false">H109*(1+$C$26)</f>
        <v>11791.2550016618</v>
      </c>
      <c r="I110" s="13" t="n">
        <f aca="false">MIN(((C110+D110+E110+F110+G110)*$C$28*POWER((1+$C$29),A109)),($C$30*$C$28)*12*$C$34*POWER((1+$C$31),A109))</f>
        <v>0</v>
      </c>
      <c r="J110" s="18" t="n">
        <f aca="false">MAX((MAX((C110-(1000*$C$34)),0))+(D110*$C$8)+(E110*$C$13)+(F110*$C$18)+(G110*$C$23)-H110-I110,0)</f>
        <v>17309.5887827931</v>
      </c>
      <c r="K110" s="23" t="n">
        <f aca="false">IF($C$34=1,MAX(ROUNDDOWN(IF($J110&lt;=$C$192,(((($J110-$C$191)/10000)*$D$192)+$E$192)*(($J110-$C$191)/10000),IF($J110&lt;=$C$193,(((($J110-$C$192)/10000)*$D$193)+$E$193)*(($J110-$C$192)/10000)+$F$193,IF($J110&lt;=$C$194,$J110*0.42-$E$194,$J110*0.45-$E$195))),0),0),0)</f>
        <v>1283</v>
      </c>
      <c r="L110" s="23" t="n">
        <f aca="false">IF($C$34=2,MAX(ROUNDDOWN(IF(($J110/2)&lt;=$C$192,((((($J110/2)-$C$191)/10000)*$D$192)+$E$192)*((($J110/2)-$C$191)/10000),IF(($J110/2)&lt;=$C$193,((((($J110/2)-$C$192)/10000)*$D$193)+$E$193)*((($J110/2)-$C$192)/10000)+$F$193,IF(($J110/2)&lt;=$C$194,($J110/2)*0.42-$E$194,($J110/2)*0.45-$E$195))),0),0),0)*$C$34</f>
        <v>0</v>
      </c>
      <c r="M110" s="13" t="n">
        <f aca="false">K110+L110</f>
        <v>1283</v>
      </c>
      <c r="N110" s="13" t="n">
        <f aca="false">IF($B$34=2,IF(M110&gt;1944,M110*0.055,0),IF(M110&gt;972,M110*0.055,0))</f>
        <v>70.565</v>
      </c>
      <c r="O110" s="13" t="n">
        <f aca="false">M110*$C$33</f>
        <v>0</v>
      </c>
      <c r="P110" s="13" t="n">
        <f aca="false">P109*(1+$C$37)</f>
        <v>68958.1228522723</v>
      </c>
      <c r="Q110" s="13" t="n">
        <f aca="false">B110+C110+D110+E110+F110+G110-H110-I110-M110-N110-O110-P110</f>
        <v>543933.264517603</v>
      </c>
      <c r="R110" s="13"/>
      <c r="S110" s="13"/>
      <c r="T110" s="13"/>
      <c r="U110" s="13"/>
      <c r="V110" s="13"/>
      <c r="W110" s="13"/>
      <c r="X110" s="13"/>
    </row>
    <row r="111" customFormat="false" ht="12.8" hidden="false" customHeight="false" outlineLevel="0" collapsed="false">
      <c r="A111" s="17" t="n">
        <v>22</v>
      </c>
      <c r="B111" s="13" t="n">
        <f aca="false">Q110</f>
        <v>543933.264517603</v>
      </c>
      <c r="C111" s="13" t="n">
        <f aca="false">IF((B111-(P111/2))*$C$3&gt;0,(B111-(P111/2))*$C$3,0)</f>
        <v>22566.1861558049</v>
      </c>
      <c r="D111" s="13" t="n">
        <f aca="false">IF(D110&gt;0,D110*(1+$C$7),IF(A111=$C$6,$C$5,0))</f>
        <v>2467.35336237145</v>
      </c>
      <c r="E111" s="13" t="n">
        <f aca="false">IF(E110&gt;0,E110*(1+$C$12),IF(A111=$C$11,$C$10,0))</f>
        <v>0</v>
      </c>
      <c r="F111" s="13" t="n">
        <f aca="false">IF(F110&gt;0,F110*(1+$C$17),IF(A111=$C$16,$C$15,0))</f>
        <v>777</v>
      </c>
      <c r="G111" s="13" t="n">
        <f aca="false">IF(G110&gt;0,G110*(1+$C$22),IF(A111=$C$21,$C$20,0))</f>
        <v>2222</v>
      </c>
      <c r="H111" s="13" t="n">
        <f aca="false">H110*(1+$C$26)</f>
        <v>12380.8177517449</v>
      </c>
      <c r="I111" s="13" t="n">
        <f aca="false">MIN(((C111+D111+E111+F111+G111)*$C$28*POWER((1+$C$29),A110)),($C$30*$C$28)*12*$C$34*POWER((1+$C$31),A110))</f>
        <v>0</v>
      </c>
      <c r="J111" s="18" t="n">
        <f aca="false">MAX((MAX((C111-(1000*$C$34)),0))+(D111*$C$8)+(E111*$C$13)+(F111*$C$18)+(G111*$C$23)-H111-I111,0)</f>
        <v>14381.8117664315</v>
      </c>
      <c r="K111" s="23" t="n">
        <f aca="false">IF($C$34=1,MAX(ROUNDDOWN(IF($J111&lt;=$C$192,(((($J111-$C$191)/10000)*$D$192)+$E$192)*(($J111-$C$191)/10000),IF($J111&lt;=$C$193,(((($J111-$C$192)/10000)*$D$193)+$E$193)*(($J111-$C$192)/10000)+$F$193,IF($J111&lt;=$C$194,$J111*0.42-$E$194,$J111*0.45-$E$195))),0),0),0)</f>
        <v>604</v>
      </c>
      <c r="L111" s="23" t="n">
        <f aca="false">IF($C$34=2,MAX(ROUNDDOWN(IF(($J111/2)&lt;=$C$192,((((($J111/2)-$C$191)/10000)*$D$192)+$E$192)*((($J111/2)-$C$191)/10000),IF(($J111/2)&lt;=$C$193,((((($J111/2)-$C$192)/10000)*$D$193)+$E$193)*((($J111/2)-$C$192)/10000)+$F$193,IF(($J111/2)&lt;=$C$194,($J111/2)*0.42-$E$194,($J111/2)*0.45-$E$195))),0),0),0)*$C$34</f>
        <v>0</v>
      </c>
      <c r="M111" s="13" t="n">
        <f aca="false">K111+L111</f>
        <v>604</v>
      </c>
      <c r="N111" s="13" t="n">
        <f aca="false">IF($B$34=2,IF(M111&gt;1944,M111*0.055,0),IF(M111&gt;972,M111*0.055,0))</f>
        <v>0</v>
      </c>
      <c r="O111" s="13" t="n">
        <f aca="false">M111*$C$33</f>
        <v>0</v>
      </c>
      <c r="P111" s="13" t="n">
        <f aca="false">P110*(1+$C$37)</f>
        <v>71371.6571521018</v>
      </c>
      <c r="Q111" s="13" t="n">
        <f aca="false">B111+C111+D111+E111+F111+G111-H111-I111-M111-N111-O111-P111</f>
        <v>487609.329131933</v>
      </c>
      <c r="R111" s="13"/>
      <c r="S111" s="13"/>
      <c r="T111" s="13"/>
      <c r="U111" s="13"/>
      <c r="V111" s="13"/>
      <c r="W111" s="13"/>
      <c r="X111" s="13"/>
    </row>
    <row r="112" customFormat="false" ht="12.8" hidden="false" customHeight="false" outlineLevel="0" collapsed="false">
      <c r="A112" s="17" t="n">
        <v>23</v>
      </c>
      <c r="B112" s="13" t="n">
        <f aca="false">Q111</f>
        <v>487609.329131933</v>
      </c>
      <c r="C112" s="13" t="n">
        <f aca="false">IF((B112-(P112/2))*$C$3&gt;0,(B112-(P112/2))*$C$3,0)</f>
        <v>20009.947647074</v>
      </c>
      <c r="D112" s="13" t="n">
        <f aca="false">IF(D111&gt;0,D111*(1+$C$7),IF(A112=$C$6,$C$5,0))</f>
        <v>2479.69012918331</v>
      </c>
      <c r="E112" s="13" t="n">
        <f aca="false">IF(E111&gt;0,E111*(1+$C$12),IF(A112=$C$11,$C$10,0))</f>
        <v>0</v>
      </c>
      <c r="F112" s="13" t="n">
        <f aca="false">IF(F111&gt;0,F111*(1+$C$17),IF(A112=$C$16,$C$15,0))</f>
        <v>777</v>
      </c>
      <c r="G112" s="13" t="n">
        <f aca="false">IF(G111&gt;0,G111*(1+$C$22),IF(A112=$C$21,$C$20,0))</f>
        <v>2222</v>
      </c>
      <c r="H112" s="13" t="n">
        <f aca="false">H111*(1+$C$26)</f>
        <v>12999.8586393321</v>
      </c>
      <c r="I112" s="13" t="n">
        <f aca="false">MIN(((C112+D112+E112+F112+G112)*$C$28*POWER((1+$C$29),A111)),($C$30*$C$28)*12*$C$34*POWER((1+$C$31),A111))</f>
        <v>0</v>
      </c>
      <c r="J112" s="18" t="n">
        <f aca="false">MAX((MAX((C112-(1000*$C$34)),0))+(D112*$C$8)+(E112*$C$13)+(F112*$C$18)+(G112*$C$23)-H112-I112,0)</f>
        <v>11218.8691369251</v>
      </c>
      <c r="K112" s="23" t="n">
        <f aca="false">IF($C$34=1,MAX(ROUNDDOWN(IF($J112&lt;=$C$192,(((($J112-$C$191)/10000)*$D$192)+$E$192)*(($J112-$C$191)/10000),IF($J112&lt;=$C$193,(((($J112-$C$192)/10000)*$D$193)+$E$193)*(($J112-$C$192)/10000)+$F$193,IF($J112&lt;=$C$194,$J112*0.42-$E$194,$J112*0.45-$E$195))),0),0),0)</f>
        <v>44</v>
      </c>
      <c r="L112" s="23" t="n">
        <f aca="false">IF($C$34=2,MAX(ROUNDDOWN(IF(($J112/2)&lt;=$C$192,((((($J112/2)-$C$191)/10000)*$D$192)+$E$192)*((($J112/2)-$C$191)/10000),IF(($J112/2)&lt;=$C$193,((((($J112/2)-$C$192)/10000)*$D$193)+$E$193)*((($J112/2)-$C$192)/10000)+$F$193,IF(($J112/2)&lt;=$C$194,($J112/2)*0.42-$E$194,($J112/2)*0.45-$E$195))),0),0),0)*$C$34</f>
        <v>0</v>
      </c>
      <c r="M112" s="13" t="n">
        <f aca="false">K112+L112</f>
        <v>44</v>
      </c>
      <c r="N112" s="13" t="n">
        <f aca="false">IF($B$34=2,IF(M112&gt;1944,M112*0.055,0),IF(M112&gt;972,M112*0.055,0))</f>
        <v>0</v>
      </c>
      <c r="O112" s="13" t="n">
        <f aca="false">M112*$C$33</f>
        <v>0</v>
      </c>
      <c r="P112" s="13" t="n">
        <f aca="false">P111*(1+$C$37)</f>
        <v>73869.6651524254</v>
      </c>
      <c r="Q112" s="13" t="n">
        <f aca="false">B112+C112+D112+E112+F112+G112-H112-I112-M112-N112-O112-P112</f>
        <v>426184.443116433</v>
      </c>
      <c r="R112" s="13"/>
      <c r="S112" s="13"/>
      <c r="T112" s="13"/>
      <c r="U112" s="13"/>
      <c r="V112" s="13"/>
      <c r="W112" s="13"/>
      <c r="X112" s="13"/>
    </row>
    <row r="113" customFormat="false" ht="12.8" hidden="false" customHeight="false" outlineLevel="0" collapsed="false">
      <c r="A113" s="17" t="n">
        <v>24</v>
      </c>
      <c r="B113" s="13" t="n">
        <f aca="false">Q112</f>
        <v>426184.443116433</v>
      </c>
      <c r="C113" s="13" t="n">
        <f aca="false">IF((B113-(P113/2))*$C$3&gt;0,(B113-(P113/2))*$C$3,0)</f>
        <v>17225.2859781623</v>
      </c>
      <c r="D113" s="13" t="n">
        <f aca="false">IF(D112&gt;0,D112*(1+$C$7),IF(A113=$C$6,$C$5,0))</f>
        <v>2492.08857982923</v>
      </c>
      <c r="E113" s="13" t="n">
        <f aca="false">IF(E112&gt;0,E112*(1+$C$12),IF(A113=$C$11,$C$10,0))</f>
        <v>0</v>
      </c>
      <c r="F113" s="13" t="n">
        <f aca="false">IF(F112&gt;0,F112*(1+$C$17),IF(A113=$C$16,$C$15,0))</f>
        <v>777</v>
      </c>
      <c r="G113" s="13" t="n">
        <f aca="false">IF(G112&gt;0,G112*(1+$C$22),IF(A113=$C$21,$C$20,0))</f>
        <v>2222</v>
      </c>
      <c r="H113" s="13" t="n">
        <f aca="false">H112*(1+$C$26)</f>
        <v>13649.8515712988</v>
      </c>
      <c r="I113" s="13" t="n">
        <f aca="false">MIN(((C113+D113+E113+F113+G113)*$C$28*POWER((1+$C$29),A112)),($C$30*$C$28)*12*$C$34*POWER((1+$C$31),A112))</f>
        <v>0</v>
      </c>
      <c r="J113" s="18" t="n">
        <f aca="false">MAX((MAX((C113-(1000*$C$34)),0))+(D113*$C$8)+(E113*$C$13)+(F113*$C$18)+(G113*$C$23)-H113-I113,0)</f>
        <v>7796.61298669281</v>
      </c>
      <c r="K113" s="23" t="n">
        <f aca="false">IF($C$34=1,MAX(ROUNDDOWN(IF($J113&lt;=$C$192,(((($J113-$C$191)/10000)*$D$192)+$E$192)*(($J113-$C$191)/10000),IF($J113&lt;=$C$193,(((($J113-$C$192)/10000)*$D$193)+$E$193)*(($J113-$C$192)/10000)+$F$193,IF($J113&lt;=$C$194,$J113*0.42-$E$194,$J113*0.45-$E$195))),0),0),0)</f>
        <v>0</v>
      </c>
      <c r="L113" s="23" t="n">
        <f aca="false">IF($C$34=2,MAX(ROUNDDOWN(IF(($J113/2)&lt;=$C$192,((((($J113/2)-$C$191)/10000)*$D$192)+$E$192)*((($J113/2)-$C$191)/10000),IF(($J113/2)&lt;=$C$193,((((($J113/2)-$C$192)/10000)*$D$193)+$E$193)*((($J113/2)-$C$192)/10000)+$F$193,IF(($J113/2)&lt;=$C$194,($J113/2)*0.42-$E$194,($J113/2)*0.45-$E$195))),0),0),0)*$C$34</f>
        <v>0</v>
      </c>
      <c r="M113" s="13" t="n">
        <f aca="false">K113+L113</f>
        <v>0</v>
      </c>
      <c r="N113" s="13" t="n">
        <f aca="false">IF($B$34=2,IF(M113&gt;1944,M113*0.055,0),IF(M113&gt;972,M113*0.055,0))</f>
        <v>0</v>
      </c>
      <c r="O113" s="13" t="n">
        <f aca="false">M113*$C$33</f>
        <v>0</v>
      </c>
      <c r="P113" s="13" t="n">
        <f aca="false">P112*(1+$C$37)</f>
        <v>76455.1034327602</v>
      </c>
      <c r="Q113" s="13" t="n">
        <f aca="false">B113+C113+D113+E113+F113+G113-H113-I113-M113-N113-O113-P113</f>
        <v>358795.862670365</v>
      </c>
      <c r="R113" s="13"/>
      <c r="S113" s="13"/>
      <c r="T113" s="13"/>
      <c r="U113" s="13"/>
      <c r="V113" s="13"/>
      <c r="W113" s="13"/>
      <c r="X113" s="13"/>
    </row>
    <row r="114" customFormat="false" ht="12.8" hidden="false" customHeight="false" outlineLevel="0" collapsed="false">
      <c r="A114" s="17" t="n">
        <v>25</v>
      </c>
      <c r="B114" s="13" t="n">
        <f aca="false">Q113</f>
        <v>358795.862670365</v>
      </c>
      <c r="C114" s="13" t="n">
        <f aca="false">IF((B114-(P114/2))*$C$3&gt;0,(B114-(P114/2))*$C$3,0)</f>
        <v>14173.8273909897</v>
      </c>
      <c r="D114" s="13" t="n">
        <f aca="false">IF(D113&gt;0,D113*(1+$C$7),IF(A114=$C$6,$C$5,0))</f>
        <v>2504.54902272837</v>
      </c>
      <c r="E114" s="13" t="n">
        <f aca="false">IF(E113&gt;0,E113*(1+$C$12),IF(A114=$C$11,$C$10,0))</f>
        <v>0</v>
      </c>
      <c r="F114" s="13" t="n">
        <f aca="false">IF(F113&gt;0,F113*(1+$C$17),IF(A114=$C$16,$C$15,0))</f>
        <v>777</v>
      </c>
      <c r="G114" s="13" t="n">
        <f aca="false">IF(G113&gt;0,G113*(1+$C$22),IF(A114=$C$21,$C$20,0))</f>
        <v>2222</v>
      </c>
      <c r="H114" s="13" t="n">
        <f aca="false">H113*(1+$C$26)</f>
        <v>14332.3441498637</v>
      </c>
      <c r="I114" s="13" t="n">
        <f aca="false">MIN(((C114+D114+E114+F114+G114)*$C$28*POWER((1+$C$29),A113)),($C$30*$C$28)*12*$C$34*POWER((1+$C$31),A113))</f>
        <v>0</v>
      </c>
      <c r="J114" s="18" t="n">
        <f aca="false">MAX((MAX((C114-(1000*$C$34)),0))+(D114*$C$8)+(E114*$C$13)+(F114*$C$18)+(G114*$C$23)-H114-I114,0)</f>
        <v>4075.12226385437</v>
      </c>
      <c r="K114" s="23" t="n">
        <f aca="false">IF($C$34=1,MAX(ROUNDDOWN(IF($J114&lt;=$C$192,(((($J114-$C$191)/10000)*$D$192)+$E$192)*(($J114-$C$191)/10000),IF($J114&lt;=$C$193,(((($J114-$C$192)/10000)*$D$193)+$E$193)*(($J114-$C$192)/10000)+$F$193,IF($J114&lt;=$C$194,$J114*0.42-$E$194,$J114*0.45-$E$195))),0),0),0)</f>
        <v>0</v>
      </c>
      <c r="L114" s="23" t="n">
        <f aca="false">IF($C$34=2,MAX(ROUNDDOWN(IF(($J114/2)&lt;=$C$192,((((($J114/2)-$C$191)/10000)*$D$192)+$E$192)*((($J114/2)-$C$191)/10000),IF(($J114/2)&lt;=$C$193,((((($J114/2)-$C$192)/10000)*$D$193)+$E$193)*((($J114/2)-$C$192)/10000)+$F$193,IF(($J114/2)&lt;=$C$194,($J114/2)*0.42-$E$194,($J114/2)*0.45-$E$195))),0),0),0)*$C$34</f>
        <v>0</v>
      </c>
      <c r="M114" s="13" t="n">
        <f aca="false">K114+L114</f>
        <v>0</v>
      </c>
      <c r="N114" s="13" t="n">
        <f aca="false">IF($B$34=2,IF(M114&gt;1944,M114*0.055,0),IF(M114&gt;972,M114*0.055,0))</f>
        <v>0</v>
      </c>
      <c r="O114" s="13" t="n">
        <f aca="false">M114*$C$33</f>
        <v>0</v>
      </c>
      <c r="P114" s="13" t="n">
        <f aca="false">P113*(1+$C$37)</f>
        <v>79131.0320529068</v>
      </c>
      <c r="Q114" s="13" t="n">
        <f aca="false">B114+C114+D114+E114+F114+G114-H114-I114-M114-N114-O114-P114</f>
        <v>285009.862881313</v>
      </c>
      <c r="R114" s="13"/>
      <c r="S114" s="13"/>
      <c r="T114" s="13"/>
      <c r="U114" s="13"/>
      <c r="V114" s="13"/>
      <c r="W114" s="13"/>
      <c r="X114" s="13"/>
    </row>
    <row r="115" customFormat="false" ht="12.8" hidden="false" customHeight="false" outlineLevel="0" collapsed="false">
      <c r="A115" s="17" t="n">
        <v>26</v>
      </c>
      <c r="B115" s="13" t="n">
        <f aca="false">Q114</f>
        <v>285009.862881313</v>
      </c>
      <c r="C115" s="13" t="n">
        <f aca="false">IF((B115-(P115/2))*$C$3&gt;0,(B115-(P115/2))*$C$3,0)</f>
        <v>10836.2441884506</v>
      </c>
      <c r="D115" s="13" t="n">
        <f aca="false">IF(D114&gt;0,D114*(1+$C$7),IF(A115=$C$6,$C$5,0))</f>
        <v>2517.07176784201</v>
      </c>
      <c r="E115" s="13" t="n">
        <f aca="false">IF(E114&gt;0,E114*(1+$C$12),IF(A115=$C$11,$C$10,0))</f>
        <v>0</v>
      </c>
      <c r="F115" s="13" t="n">
        <f aca="false">IF(F114&gt;0,F114*(1+$C$17),IF(A115=$C$16,$C$15,0))</f>
        <v>777</v>
      </c>
      <c r="G115" s="13" t="n">
        <f aca="false">IF(G114&gt;0,G114*(1+$C$22),IF(A115=$C$21,$C$20,0))</f>
        <v>2222</v>
      </c>
      <c r="H115" s="13" t="n">
        <f aca="false">H114*(1+$C$26)</f>
        <v>15048.9613573569</v>
      </c>
      <c r="I115" s="13" t="n">
        <f aca="false">MIN(((C115+D115+E115+F115+G115)*$C$28*POWER((1+$C$29),A114)),($C$30*$C$28)*12*$C$34*POWER((1+$C$31),A114))</f>
        <v>0</v>
      </c>
      <c r="J115" s="18" t="n">
        <f aca="false">MAX((MAX((C115-(1000*$C$34)),0))+(D115*$C$8)+(E115*$C$13)+(F115*$C$18)+(G115*$C$23)-H115-I115,0)</f>
        <v>33.4445989357846</v>
      </c>
      <c r="K115" s="23" t="n">
        <f aca="false">IF($C$34=1,MAX(ROUNDDOWN(IF($J115&lt;=$C$192,(((($J115-$C$191)/10000)*$D$192)+$E$192)*(($J115-$C$191)/10000),IF($J115&lt;=$C$193,(((($J115-$C$192)/10000)*$D$193)+$E$193)*(($J115-$C$192)/10000)+$F$193,IF($J115&lt;=$C$194,$J115*0.42-$E$194,$J115*0.45-$E$195))),0),0),0)</f>
        <v>0</v>
      </c>
      <c r="L115" s="23" t="n">
        <f aca="false">IF($C$34=2,MAX(ROUNDDOWN(IF(($J115/2)&lt;=$C$192,((((($J115/2)-$C$191)/10000)*$D$192)+$E$192)*((($J115/2)-$C$191)/10000),IF(($J115/2)&lt;=$C$193,((((($J115/2)-$C$192)/10000)*$D$193)+$E$193)*((($J115/2)-$C$192)/10000)+$F$193,IF(($J115/2)&lt;=$C$194,($J115/2)*0.42-$E$194,($J115/2)*0.45-$E$195))),0),0),0)*$C$34</f>
        <v>0</v>
      </c>
      <c r="M115" s="13" t="n">
        <f aca="false">K115+L115</f>
        <v>0</v>
      </c>
      <c r="N115" s="13" t="n">
        <f aca="false">IF($B$34=2,IF(M115&gt;1944,M115*0.055,0),IF(M115&gt;972,M115*0.055,0))</f>
        <v>0</v>
      </c>
      <c r="O115" s="13" t="n">
        <f aca="false">M115*$C$33</f>
        <v>0</v>
      </c>
      <c r="P115" s="13" t="n">
        <f aca="false">P114*(1+$C$37)</f>
        <v>81900.6181747586</v>
      </c>
      <c r="Q115" s="13" t="n">
        <f aca="false">B115+C115+D115+E115+F115+G115-H115-I115-M115-N115-O115-P115</f>
        <v>204412.59930549</v>
      </c>
      <c r="R115" s="13"/>
      <c r="S115" s="13"/>
      <c r="T115" s="13"/>
      <c r="U115" s="13"/>
      <c r="V115" s="13"/>
      <c r="W115" s="13"/>
      <c r="X115" s="13"/>
    </row>
    <row r="116" customFormat="false" ht="12.8" hidden="false" customHeight="false" outlineLevel="0" collapsed="false">
      <c r="A116" s="17" t="n">
        <v>27</v>
      </c>
      <c r="B116" s="13" t="n">
        <f aca="false">Q115</f>
        <v>204412.59930549</v>
      </c>
      <c r="C116" s="13" t="n">
        <f aca="false">IF((B116-(P116/2))*$C$3&gt;0,(B116-(P116/2))*$C$3,0)</f>
        <v>7194.08890536233</v>
      </c>
      <c r="D116" s="13" t="n">
        <f aca="false">IF(D115&gt;0,D115*(1+$C$7),IF(A116=$C$6,$C$5,0))</f>
        <v>2529.65712668122</v>
      </c>
      <c r="E116" s="13" t="n">
        <f aca="false">IF(E115&gt;0,E115*(1+$C$12),IF(A116=$C$11,$C$10,0))</f>
        <v>0</v>
      </c>
      <c r="F116" s="13" t="n">
        <f aca="false">IF(F115&gt;0,F115*(1+$C$17),IF(A116=$C$16,$C$15,0))</f>
        <v>777</v>
      </c>
      <c r="G116" s="13" t="n">
        <f aca="false">IF(G115&gt;0,G115*(1+$C$22),IF(A116=$C$21,$C$20,0))</f>
        <v>2222</v>
      </c>
      <c r="H116" s="13" t="n">
        <f aca="false">H115*(1+$C$26)</f>
        <v>15801.4094252247</v>
      </c>
      <c r="I116" s="13" t="n">
        <f aca="false">MIN(((C116+D116+E116+F116+G116)*$C$28*POWER((1+$C$29),A115)),($C$30*$C$28)*12*$C$34*POWER((1+$C$31),A115))</f>
        <v>0</v>
      </c>
      <c r="J116" s="18" t="n">
        <f aca="false">MAX((MAX((C116-(1000*$C$34)),0))+(D116*$C$8)+(E116*$C$13)+(F116*$C$18)+(G116*$C$23)-H116-I116,0)</f>
        <v>0</v>
      </c>
      <c r="K116" s="23" t="n">
        <f aca="false">IF($C$34=1,MAX(ROUNDDOWN(IF($J116&lt;=$C$192,(((($J116-$C$191)/10000)*$D$192)+$E$192)*(($J116-$C$191)/10000),IF($J116&lt;=$C$193,(((($J116-$C$192)/10000)*$D$193)+$E$193)*(($J116-$C$192)/10000)+$F$193,IF($J116&lt;=$C$194,$J116*0.42-$E$194,$J116*0.45-$E$195))),0),0),0)</f>
        <v>0</v>
      </c>
      <c r="L116" s="23" t="n">
        <f aca="false">IF($C$34=2,MAX(ROUNDDOWN(IF(($J116/2)&lt;=$C$192,((((($J116/2)-$C$191)/10000)*$D$192)+$E$192)*((($J116/2)-$C$191)/10000),IF(($J116/2)&lt;=$C$193,((((($J116/2)-$C$192)/10000)*$D$193)+$E$193)*((($J116/2)-$C$192)/10000)+$F$193,IF(($J116/2)&lt;=$C$194,($J116/2)*0.42-$E$194,($J116/2)*0.45-$E$195))),0),0),0)*$C$34</f>
        <v>0</v>
      </c>
      <c r="M116" s="13" t="n">
        <f aca="false">K116+L116</f>
        <v>0</v>
      </c>
      <c r="N116" s="13" t="n">
        <f aca="false">IF($B$34=2,IF(M116&gt;1944,M116*0.055,0),IF(M116&gt;972,M116*0.055,0))</f>
        <v>0</v>
      </c>
      <c r="O116" s="13" t="n">
        <f aca="false">M116*$C$33</f>
        <v>0</v>
      </c>
      <c r="P116" s="13" t="n">
        <f aca="false">P115*(1+$C$37)</f>
        <v>84767.1398108751</v>
      </c>
      <c r="Q116" s="13" t="n">
        <f aca="false">B116+C116+D116+E116+F116+G116-H116-I116-M116-N116-O116-P116</f>
        <v>116566.796101434</v>
      </c>
      <c r="R116" s="13"/>
      <c r="S116" s="13"/>
      <c r="T116" s="13"/>
      <c r="U116" s="13"/>
      <c r="V116" s="13"/>
      <c r="W116" s="13"/>
      <c r="X116" s="13"/>
    </row>
    <row r="117" customFormat="false" ht="12.8" hidden="false" customHeight="false" outlineLevel="0" collapsed="false">
      <c r="A117" s="17" t="n">
        <v>28</v>
      </c>
      <c r="B117" s="13" t="n">
        <f aca="false">Q116</f>
        <v>116566.796101434</v>
      </c>
      <c r="C117" s="13" t="n">
        <f aca="false">IF((B117-(P117/2))*$C$3&gt;0,(B117-(P117/2))*$C$3,0)</f>
        <v>3227.87117546917</v>
      </c>
      <c r="D117" s="13" t="n">
        <f aca="false">IF(D116&gt;0,D116*(1+$C$7),IF(A117=$C$6,$C$5,0))</f>
        <v>2542.30541231463</v>
      </c>
      <c r="E117" s="13" t="n">
        <f aca="false">IF(E116&gt;0,E116*(1+$C$12),IF(A117=$C$11,$C$10,0))</f>
        <v>0</v>
      </c>
      <c r="F117" s="13" t="n">
        <f aca="false">IF(F116&gt;0,F116*(1+$C$17),IF(A117=$C$16,$C$15,0))</f>
        <v>777</v>
      </c>
      <c r="G117" s="13" t="n">
        <f aca="false">IF(G116&gt;0,G116*(1+$C$22),IF(A117=$C$21,$C$20,0))</f>
        <v>2222</v>
      </c>
      <c r="H117" s="13" t="n">
        <f aca="false">H116*(1+$C$26)</f>
        <v>16591.479896486</v>
      </c>
      <c r="I117" s="13" t="n">
        <f aca="false">MIN(((C117+D117+E117+F117+G117)*$C$28*POWER((1+$C$29),A116)),($C$30*$C$28)*12*$C$34*POWER((1+$C$31),A116))</f>
        <v>0</v>
      </c>
      <c r="J117" s="18" t="n">
        <f aca="false">MAX((MAX((C117-(1000*$C$34)),0))+(D117*$C$8)+(E117*$C$13)+(F117*$C$18)+(G117*$C$23)-H117-I117,0)</f>
        <v>0</v>
      </c>
      <c r="K117" s="23" t="n">
        <f aca="false">IF($C$34=1,MAX(ROUNDDOWN(IF($J117&lt;=$C$192,(((($J117-$C$191)/10000)*$D$192)+$E$192)*(($J117-$C$191)/10000),IF($J117&lt;=$C$193,(((($J117-$C$192)/10000)*$D$193)+$E$193)*(($J117-$C$192)/10000)+$F$193,IF($J117&lt;=$C$194,$J117*0.42-$E$194,$J117*0.45-$E$195))),0),0),0)</f>
        <v>0</v>
      </c>
      <c r="L117" s="23" t="n">
        <f aca="false">IF($C$34=2,MAX(ROUNDDOWN(IF(($J117/2)&lt;=$C$192,((((($J117/2)-$C$191)/10000)*$D$192)+$E$192)*((($J117/2)-$C$191)/10000),IF(($J117/2)&lt;=$C$193,((((($J117/2)-$C$192)/10000)*$D$193)+$E$193)*((($J117/2)-$C$192)/10000)+$F$193,IF(($J117/2)&lt;=$C$194,($J117/2)*0.42-$E$194,($J117/2)*0.45-$E$195))),0),0),0)*$C$34</f>
        <v>0</v>
      </c>
      <c r="M117" s="13" t="n">
        <f aca="false">K117+L117</f>
        <v>0</v>
      </c>
      <c r="N117" s="13" t="n">
        <f aca="false">IF($B$34=2,IF(M117&gt;1944,M117*0.055,0),IF(M117&gt;972,M117*0.055,0))</f>
        <v>0</v>
      </c>
      <c r="O117" s="13" t="n">
        <f aca="false">M117*$C$33</f>
        <v>0</v>
      </c>
      <c r="P117" s="13" t="n">
        <f aca="false">P116*(1+$C$37)</f>
        <v>87733.9897042557</v>
      </c>
      <c r="Q117" s="13" t="n">
        <f aca="false">B117+C117+D117+E117+F117+G117-H117-I117-M117-N117-O117-P117</f>
        <v>21010.5030884757</v>
      </c>
      <c r="R117" s="13"/>
      <c r="S117" s="13"/>
      <c r="T117" s="13"/>
      <c r="U117" s="13"/>
      <c r="V117" s="13"/>
      <c r="W117" s="13"/>
      <c r="X117" s="13"/>
    </row>
    <row r="118" customFormat="false" ht="12.8" hidden="false" customHeight="false" outlineLevel="0" collapsed="false">
      <c r="A118" s="17" t="n">
        <v>29</v>
      </c>
      <c r="B118" s="13" t="n">
        <f aca="false">Q117</f>
        <v>21010.5030884757</v>
      </c>
      <c r="C118" s="13" t="n">
        <f aca="false">IF((B118-(P118/2))*$C$3&gt;0,(B118-(P118/2))*$C$3,0)</f>
        <v>0</v>
      </c>
      <c r="D118" s="13" t="n">
        <f aca="false">IF(D117&gt;0,D117*(1+$C$7),IF(A118=$C$6,$C$5,0))</f>
        <v>2555.0169393762</v>
      </c>
      <c r="E118" s="13" t="n">
        <f aca="false">IF(E117&gt;0,E117*(1+$C$12),IF(A118=$C$11,$C$10,0))</f>
        <v>0</v>
      </c>
      <c r="F118" s="13" t="n">
        <f aca="false">IF(F117&gt;0,F117*(1+$C$17),IF(A118=$C$16,$C$15,0))</f>
        <v>777</v>
      </c>
      <c r="G118" s="13" t="n">
        <f aca="false">IF(G117&gt;0,G117*(1+$C$22),IF(A118=$C$21,$C$20,0))</f>
        <v>2222</v>
      </c>
      <c r="H118" s="13" t="n">
        <f aca="false">H117*(1+$C$26)</f>
        <v>17421.0538913103</v>
      </c>
      <c r="I118" s="13" t="n">
        <f aca="false">MIN(((C118+D118+E118+F118+G118)*$C$28*POWER((1+$C$29),A117)),($C$30*$C$28)*12*$C$34*POWER((1+$C$31),A117))</f>
        <v>0</v>
      </c>
      <c r="J118" s="18" t="n">
        <f aca="false">MAX((MAX((C118-(1000*$C$34)),0))+(D118*$C$8)+(E118*$C$13)+(F118*$C$18)+(G118*$C$23)-H118-I118,0)</f>
        <v>0</v>
      </c>
      <c r="K118" s="23" t="n">
        <f aca="false">IF($C$34=1,MAX(ROUNDDOWN(IF($J118&lt;=$C$192,(((($J118-$C$191)/10000)*$D$192)+$E$192)*(($J118-$C$191)/10000),IF($J118&lt;=$C$193,(((($J118-$C$192)/10000)*$D$193)+$E$193)*(($J118-$C$192)/10000)+$F$193,IF($J118&lt;=$C$194,$J118*0.42-$E$194,$J118*0.45-$E$195))),0),0),0)</f>
        <v>0</v>
      </c>
      <c r="L118" s="23" t="n">
        <f aca="false">IF($C$34=2,MAX(ROUNDDOWN(IF(($J118/2)&lt;=$C$192,((((($J118/2)-$C$191)/10000)*$D$192)+$E$192)*((($J118/2)-$C$191)/10000),IF(($J118/2)&lt;=$C$193,((((($J118/2)-$C$192)/10000)*$D$193)+$E$193)*((($J118/2)-$C$192)/10000)+$F$193,IF(($J118/2)&lt;=$C$194,($J118/2)*0.42-$E$194,($J118/2)*0.45-$E$195))),0),0),0)*$C$34</f>
        <v>0</v>
      </c>
      <c r="M118" s="13" t="n">
        <f aca="false">K118+L118</f>
        <v>0</v>
      </c>
      <c r="N118" s="13" t="n">
        <f aca="false">IF($B$34=2,IF(M118&gt;1944,M118*0.055,0),IF(M118&gt;972,M118*0.055,0))</f>
        <v>0</v>
      </c>
      <c r="O118" s="13" t="n">
        <f aca="false">M118*$C$33</f>
        <v>0</v>
      </c>
      <c r="P118" s="13" t="n">
        <f aca="false">P117*(1+$C$37)</f>
        <v>90804.6793439047</v>
      </c>
      <c r="Q118" s="13" t="n">
        <f aca="false">B118+C118+D118+E118+F118+G118-H118-I118-M118-N118-O118-P118</f>
        <v>-81661.213207363</v>
      </c>
      <c r="R118" s="13"/>
      <c r="S118" s="13"/>
      <c r="T118" s="13"/>
      <c r="U118" s="13"/>
      <c r="V118" s="13"/>
      <c r="W118" s="13"/>
      <c r="X118" s="13"/>
    </row>
    <row r="119" customFormat="false" ht="12.8" hidden="false" customHeight="false" outlineLevel="0" collapsed="false">
      <c r="A119" s="17" t="n">
        <v>30</v>
      </c>
      <c r="B119" s="13" t="n">
        <f aca="false">Q118</f>
        <v>-81661.213207363</v>
      </c>
      <c r="C119" s="13" t="n">
        <f aca="false">IF((B119-(P119/2))*$C$3&gt;0,(B119-(P119/2))*$C$3,0)</f>
        <v>0</v>
      </c>
      <c r="D119" s="13" t="n">
        <f aca="false">IF(D118&gt;0,D118*(1+$C$7),IF(A119=$C$6,$C$5,0))</f>
        <v>2567.79202407308</v>
      </c>
      <c r="E119" s="13" t="n">
        <f aca="false">IF(E118&gt;0,E118*(1+$C$12),IF(A119=$C$11,$C$10,0))</f>
        <v>0</v>
      </c>
      <c r="F119" s="13" t="n">
        <f aca="false">IF(F118&gt;0,F118*(1+$C$17),IF(A119=$C$16,$C$15,0))</f>
        <v>777</v>
      </c>
      <c r="G119" s="13" t="n">
        <f aca="false">IF(G118&gt;0,G118*(1+$C$22),IF(A119=$C$21,$C$20,0))</f>
        <v>2222</v>
      </c>
      <c r="H119" s="13" t="n">
        <f aca="false">H118*(1+$C$26)</f>
        <v>18292.1065858758</v>
      </c>
      <c r="I119" s="13" t="n">
        <f aca="false">MIN(((C119+D119+E119+F119+G119)*$C$28*POWER((1+$C$29),A118)),($C$30*$C$28)*12*$C$34*POWER((1+$C$31),A118))</f>
        <v>0</v>
      </c>
      <c r="J119" s="18" t="n">
        <f aca="false">MAX((MAX((C119-(1000*$C$34)),0))+(D119*$C$8)+(E119*$C$13)+(F119*$C$18)+(G119*$C$23)-H119-I119,0)</f>
        <v>0</v>
      </c>
      <c r="K119" s="23" t="n">
        <f aca="false">IF($C$34=1,MAX(ROUNDDOWN(IF($J119&lt;=$C$192,(((($J119-$C$191)/10000)*$D$192)+$E$192)*(($J119-$C$191)/10000),IF($J119&lt;=$C$193,(((($J119-$C$192)/10000)*$D$193)+$E$193)*(($J119-$C$192)/10000)+$F$193,IF($J119&lt;=$C$194,$J119*0.42-$E$194,$J119*0.45-$E$195))),0),0),0)</f>
        <v>0</v>
      </c>
      <c r="L119" s="23" t="n">
        <f aca="false">IF($C$34=2,MAX(ROUNDDOWN(IF(($J119/2)&lt;=$C$192,((((($J119/2)-$C$191)/10000)*$D$192)+$E$192)*((($J119/2)-$C$191)/10000),IF(($J119/2)&lt;=$C$193,((((($J119/2)-$C$192)/10000)*$D$193)+$E$193)*((($J119/2)-$C$192)/10000)+$F$193,IF(($J119/2)&lt;=$C$194,($J119/2)*0.42-$E$194,($J119/2)*0.45-$E$195))),0),0),0)*$C$34</f>
        <v>0</v>
      </c>
      <c r="M119" s="13" t="n">
        <f aca="false">K119+L119</f>
        <v>0</v>
      </c>
      <c r="N119" s="13" t="n">
        <f aca="false">IF($B$34=2,IF(M119&gt;1944,M119*0.055,0),IF(M119&gt;972,M119*0.055,0))</f>
        <v>0</v>
      </c>
      <c r="O119" s="13" t="n">
        <f aca="false">M119*$C$33</f>
        <v>0</v>
      </c>
      <c r="P119" s="13" t="n">
        <f aca="false">P118*(1+$C$37)</f>
        <v>93982.8431209413</v>
      </c>
      <c r="Q119" s="13" t="n">
        <f aca="false">B119+C119+D119+E119+F119+G119-H119-I119-M119-N119-O119-P119</f>
        <v>-188369.370890107</v>
      </c>
      <c r="R119" s="13"/>
      <c r="S119" s="13"/>
      <c r="T119" s="13"/>
      <c r="U119" s="13"/>
      <c r="V119" s="13"/>
      <c r="W119" s="13"/>
      <c r="X119" s="13"/>
    </row>
    <row r="120" customFormat="false" ht="12.8" hidden="false" customHeight="false" outlineLevel="0" collapsed="false">
      <c r="A120" s="17" t="n">
        <v>31</v>
      </c>
      <c r="B120" s="13" t="n">
        <f aca="false">Q119</f>
        <v>-188369.370890107</v>
      </c>
      <c r="C120" s="13" t="n">
        <f aca="false">IF((B120-(P120/2))*$C$3&gt;0,(B120-(P120/2))*$C$3,0)</f>
        <v>0</v>
      </c>
      <c r="D120" s="13" t="n">
        <f aca="false">IF(D119&gt;0,D119*(1+$C$7),IF(A120=$C$6,$C$5,0))</f>
        <v>2580.63098419345</v>
      </c>
      <c r="E120" s="13" t="n">
        <f aca="false">IF(E119&gt;0,E119*(1+$C$12),IF(A120=$C$11,$C$10,0))</f>
        <v>0</v>
      </c>
      <c r="F120" s="13" t="n">
        <f aca="false">IF(F119&gt;0,F119*(1+$C$17),IF(A120=$C$16,$C$15,0))</f>
        <v>777</v>
      </c>
      <c r="G120" s="13" t="n">
        <f aca="false">IF(G119&gt;0,G119*(1+$C$22),IF(A120=$C$21,$C$20,0))</f>
        <v>2222</v>
      </c>
      <c r="H120" s="13" t="n">
        <f aca="false">H119*(1+$C$26)</f>
        <v>19206.7119151696</v>
      </c>
      <c r="I120" s="13" t="n">
        <f aca="false">MIN(((C120+D120+E120+F120+G120)*$C$28*POWER((1+$C$29),A119)),($C$30*$C$28)*12*$C$34*POWER((1+$C$31),A119))</f>
        <v>0</v>
      </c>
      <c r="J120" s="18" t="n">
        <f aca="false">MAX((MAX((C120-(1000*$C$34)),0))+(D120*$C$8)+(E120*$C$13)+(F120*$C$18)+(G120*$C$23)-H120-I120,0)</f>
        <v>0</v>
      </c>
      <c r="K120" s="23" t="n">
        <f aca="false">IF($C$34=1,MAX(ROUNDDOWN(IF($J120&lt;=$C$192,(((($J120-$C$191)/10000)*$D$192)+$E$192)*(($J120-$C$191)/10000),IF($J120&lt;=$C$193,(((($J120-$C$192)/10000)*$D$193)+$E$193)*(($J120-$C$192)/10000)+$F$193,IF($J120&lt;=$C$194,$J120*0.42-$E$194,$J120*0.45-$E$195))),0),0),0)</f>
        <v>0</v>
      </c>
      <c r="L120" s="23" t="n">
        <f aca="false">IF($C$34=2,MAX(ROUNDDOWN(IF(($J120/2)&lt;=$C$192,((((($J120/2)-$C$191)/10000)*$D$192)+$E$192)*((($J120/2)-$C$191)/10000),IF(($J120/2)&lt;=$C$193,((((($J120/2)-$C$192)/10000)*$D$193)+$E$193)*((($J120/2)-$C$192)/10000)+$F$193,IF(($J120/2)&lt;=$C$194,($J120/2)*0.42-$E$194,($J120/2)*0.45-$E$195))),0),0),0)*$C$34</f>
        <v>0</v>
      </c>
      <c r="M120" s="13" t="n">
        <f aca="false">K120+L120</f>
        <v>0</v>
      </c>
      <c r="N120" s="13" t="n">
        <f aca="false">IF($B$34=2,IF(M120&gt;1944,M120*0.055,0),IF(M120&gt;972,M120*0.055,0))</f>
        <v>0</v>
      </c>
      <c r="O120" s="13" t="n">
        <f aca="false">M120*$C$33</f>
        <v>0</v>
      </c>
      <c r="P120" s="13" t="n">
        <f aca="false">P119*(1+$C$37)</f>
        <v>97272.2426301743</v>
      </c>
      <c r="Q120" s="13" t="n">
        <f aca="false">B120+C120+D120+E120+F120+G120-H120-I120-M120-N120-O120-P120</f>
        <v>-299268.694451257</v>
      </c>
      <c r="R120" s="13"/>
      <c r="S120" s="13"/>
      <c r="T120" s="13"/>
      <c r="U120" s="13"/>
      <c r="V120" s="13"/>
      <c r="W120" s="13"/>
      <c r="X120" s="13"/>
    </row>
    <row r="121" customFormat="false" ht="12.8" hidden="false" customHeight="false" outlineLevel="0" collapsed="false">
      <c r="A121" s="17" t="n">
        <v>32</v>
      </c>
      <c r="B121" s="13" t="n">
        <f aca="false">Q120</f>
        <v>-299268.694451257</v>
      </c>
      <c r="C121" s="13" t="n">
        <f aca="false">IF((B121-(P121/2))*$C$3&gt;0,(B121-(P121/2))*$C$3,0)</f>
        <v>0</v>
      </c>
      <c r="D121" s="13" t="n">
        <f aca="false">IF(D120&gt;0,D120*(1+$C$7),IF(A121=$C$6,$C$5,0))</f>
        <v>2593.53413911442</v>
      </c>
      <c r="E121" s="13" t="n">
        <f aca="false">IF(E120&gt;0,E120*(1+$C$12),IF(A121=$C$11,$C$10,0))</f>
        <v>0</v>
      </c>
      <c r="F121" s="13" t="n">
        <f aca="false">IF(F120&gt;0,F120*(1+$C$17),IF(A121=$C$16,$C$15,0))</f>
        <v>777</v>
      </c>
      <c r="G121" s="13" t="n">
        <f aca="false">IF(G120&gt;0,G120*(1+$C$22),IF(A121=$C$21,$C$20,0))</f>
        <v>2222</v>
      </c>
      <c r="H121" s="13" t="n">
        <f aca="false">H120*(1+$C$26)</f>
        <v>20167.047510928</v>
      </c>
      <c r="I121" s="13" t="n">
        <f aca="false">MIN(((C121+D121+E121+F121+G121)*$C$28*POWER((1+$C$29),A120)),($C$30*$C$28)*12*$C$34*POWER((1+$C$31),A120))</f>
        <v>0</v>
      </c>
      <c r="J121" s="18" t="n">
        <f aca="false">MAX((MAX((C121-(1000*$C$34)),0))+(D121*$C$8)+(E121*$C$13)+(F121*$C$18)+(G121*$C$23)-H121-I121,0)</f>
        <v>0</v>
      </c>
      <c r="K121" s="23" t="n">
        <f aca="false">IF($C$34=1,MAX(ROUNDDOWN(IF($J121&lt;=$C$192,(((($J121-$C$191)/10000)*$D$192)+$E$192)*(($J121-$C$191)/10000),IF($J121&lt;=$C$193,(((($J121-$C$192)/10000)*$D$193)+$E$193)*(($J121-$C$192)/10000)+$F$193,IF($J121&lt;=$C$194,$J121*0.42-$E$194,$J121*0.45-$E$195))),0),0),0)</f>
        <v>0</v>
      </c>
      <c r="L121" s="23" t="n">
        <f aca="false">IF($C$34=2,MAX(ROUNDDOWN(IF(($J121/2)&lt;=$C$192,((((($J121/2)-$C$191)/10000)*$D$192)+$E$192)*((($J121/2)-$C$191)/10000),IF(($J121/2)&lt;=$C$193,((((($J121/2)-$C$192)/10000)*$D$193)+$E$193)*((($J121/2)-$C$192)/10000)+$F$193,IF(($J121/2)&lt;=$C$194,($J121/2)*0.42-$E$194,($J121/2)*0.45-$E$195))),0),0),0)*$C$34</f>
        <v>0</v>
      </c>
      <c r="M121" s="13" t="n">
        <f aca="false">K121+L121</f>
        <v>0</v>
      </c>
      <c r="N121" s="13" t="n">
        <f aca="false">IF($B$34=2,IF(M121&gt;1944,M121*0.055,0),IF(M121&gt;972,M121*0.055,0))</f>
        <v>0</v>
      </c>
      <c r="O121" s="13" t="n">
        <f aca="false">M121*$C$33</f>
        <v>0</v>
      </c>
      <c r="P121" s="13" t="n">
        <f aca="false">P120*(1+$C$37)</f>
        <v>100676.77112223</v>
      </c>
      <c r="Q121" s="13" t="n">
        <f aca="false">B121+C121+D121+E121+F121+G121-H121-I121-M121-N121-O121-P121</f>
        <v>-414519.978945302</v>
      </c>
      <c r="R121" s="13"/>
      <c r="S121" s="13"/>
      <c r="T121" s="13"/>
      <c r="U121" s="13"/>
      <c r="V121" s="13"/>
      <c r="W121" s="13"/>
      <c r="X121" s="13"/>
    </row>
    <row r="122" customFormat="false" ht="12.8" hidden="false" customHeight="false" outlineLevel="0" collapsed="false">
      <c r="A122" s="17" t="n">
        <v>33</v>
      </c>
      <c r="B122" s="13" t="n">
        <f aca="false">Q121</f>
        <v>-414519.978945302</v>
      </c>
      <c r="C122" s="13" t="n">
        <f aca="false">IF((B122-(P122/2))*$C$3&gt;0,(B122-(P122/2))*$C$3,0)</f>
        <v>0</v>
      </c>
      <c r="D122" s="13" t="n">
        <f aca="false">IF(D121&gt;0,D121*(1+$C$7),IF(A122=$C$6,$C$5,0))</f>
        <v>2606.50180980999</v>
      </c>
      <c r="E122" s="13" t="n">
        <f aca="false">IF(E121&gt;0,E121*(1+$C$12),IF(A122=$C$11,$C$10,0))</f>
        <v>1111</v>
      </c>
      <c r="F122" s="13" t="n">
        <f aca="false">IF(F121&gt;0,F121*(1+$C$17),IF(A122=$C$16,$C$15,0))</f>
        <v>777</v>
      </c>
      <c r="G122" s="13" t="n">
        <f aca="false">IF(G121&gt;0,G121*(1+$C$22),IF(A122=$C$21,$C$20,0))</f>
        <v>2222</v>
      </c>
      <c r="H122" s="13" t="n">
        <f aca="false">H121*(1+$C$26)</f>
        <v>21175.3998864744</v>
      </c>
      <c r="I122" s="13" t="n">
        <f aca="false">MIN(((C122+D122+E122+F122+G122)*$C$28*POWER((1+$C$29),A121)),($C$30*$C$28)*12*$C$34*POWER((1+$C$31),A121))</f>
        <v>0</v>
      </c>
      <c r="J122" s="18" t="n">
        <f aca="false">MAX((MAX((C122-(1000*$C$34)),0))+(D122*$C$8)+(E122*$C$13)+(F122*$C$18)+(G122*$C$23)-H122-I122,0)</f>
        <v>0</v>
      </c>
      <c r="K122" s="23" t="n">
        <f aca="false">IF($C$34=1,MAX(ROUNDDOWN(IF($J122&lt;=$C$192,(((($J122-$C$191)/10000)*$D$192)+$E$192)*(($J122-$C$191)/10000),IF($J122&lt;=$C$193,(((($J122-$C$192)/10000)*$D$193)+$E$193)*(($J122-$C$192)/10000)+$F$193,IF($J122&lt;=$C$194,$J122*0.42-$E$194,$J122*0.45-$E$195))),0),0),0)</f>
        <v>0</v>
      </c>
      <c r="L122" s="23" t="n">
        <f aca="false">IF($C$34=2,MAX(ROUNDDOWN(IF(($J122/2)&lt;=$C$192,((((($J122/2)-$C$191)/10000)*$D$192)+$E$192)*((($J122/2)-$C$191)/10000),IF(($J122/2)&lt;=$C$193,((((($J122/2)-$C$192)/10000)*$D$193)+$E$193)*((($J122/2)-$C$192)/10000)+$F$193,IF(($J122/2)&lt;=$C$194,($J122/2)*0.42-$E$194,($J122/2)*0.45-$E$195))),0),0),0)*$C$34</f>
        <v>0</v>
      </c>
      <c r="M122" s="13" t="n">
        <f aca="false">K122+L122</f>
        <v>0</v>
      </c>
      <c r="N122" s="13" t="n">
        <f aca="false">IF($B$34=2,IF(M122&gt;1944,M122*0.055,0),IF(M122&gt;972,M122*0.055,0))</f>
        <v>0</v>
      </c>
      <c r="O122" s="13" t="n">
        <f aca="false">M122*$C$33</f>
        <v>0</v>
      </c>
      <c r="P122" s="13" t="n">
        <f aca="false">P121*(1+$C$37)</f>
        <v>104200.458111508</v>
      </c>
      <c r="Q122" s="13" t="n">
        <f aca="false">B122+C122+D122+E122+F122+G122-H122-I122-M122-N122-O122-P122</f>
        <v>-533179.335133474</v>
      </c>
      <c r="R122" s="13"/>
      <c r="S122" s="13"/>
      <c r="T122" s="13"/>
      <c r="U122" s="13"/>
      <c r="V122" s="13"/>
      <c r="W122" s="13"/>
      <c r="X122" s="13"/>
    </row>
    <row r="123" customFormat="false" ht="12.8" hidden="false" customHeight="false" outlineLevel="0" collapsed="false">
      <c r="A123" s="17" t="n">
        <v>34</v>
      </c>
      <c r="B123" s="13" t="n">
        <f aca="false">Q122</f>
        <v>-533179.335133474</v>
      </c>
      <c r="C123" s="13" t="n">
        <f aca="false">IF((B123-(P123/2))*$C$3&gt;0,(B123-(P123/2))*$C$3,0)</f>
        <v>0</v>
      </c>
      <c r="D123" s="13" t="n">
        <f aca="false">IF(D122&gt;0,D122*(1+$C$7),IF(A123=$C$6,$C$5,0))</f>
        <v>2619.53431885904</v>
      </c>
      <c r="E123" s="13" t="n">
        <f aca="false">IF(E122&gt;0,E122*(1+$C$12),IF(A123=$C$11,$C$10,0))</f>
        <v>1116.555</v>
      </c>
      <c r="F123" s="13" t="n">
        <f aca="false">IF(F122&gt;0,F122*(1+$C$17),IF(A123=$C$16,$C$15,0))</f>
        <v>777</v>
      </c>
      <c r="G123" s="13" t="n">
        <f aca="false">IF(G122&gt;0,G122*(1+$C$22),IF(A123=$C$21,$C$20,0))</f>
        <v>2222</v>
      </c>
      <c r="H123" s="13" t="n">
        <f aca="false">H122*(1+$C$26)</f>
        <v>22234.1698807982</v>
      </c>
      <c r="I123" s="13" t="n">
        <f aca="false">MIN(((C123+D123+E123+F123+G123)*$C$28*POWER((1+$C$29),A122)),($C$30*$C$28)*12*$C$34*POWER((1+$C$31),A122))</f>
        <v>0</v>
      </c>
      <c r="J123" s="18" t="n">
        <f aca="false">MAX((MAX((C123-(1000*$C$34)),0))+(D123*$C$8)+(E123*$C$13)+(F123*$C$18)+(G123*$C$23)-H123-I123,0)</f>
        <v>0</v>
      </c>
      <c r="K123" s="23" t="n">
        <f aca="false">IF($C$34=1,MAX(ROUNDDOWN(IF($J123&lt;=$C$192,(((($J123-$C$191)/10000)*$D$192)+$E$192)*(($J123-$C$191)/10000),IF($J123&lt;=$C$193,(((($J123-$C$192)/10000)*$D$193)+$E$193)*(($J123-$C$192)/10000)+$F$193,IF($J123&lt;=$C$194,$J123*0.42-$E$194,$J123*0.45-$E$195))),0),0),0)</f>
        <v>0</v>
      </c>
      <c r="L123" s="23" t="n">
        <f aca="false">IF($C$34=2,MAX(ROUNDDOWN(IF(($J123/2)&lt;=$C$192,((((($J123/2)-$C$191)/10000)*$D$192)+$E$192)*((($J123/2)-$C$191)/10000),IF(($J123/2)&lt;=$C$193,((((($J123/2)-$C$192)/10000)*$D$193)+$E$193)*((($J123/2)-$C$192)/10000)+$F$193,IF(($J123/2)&lt;=$C$194,($J123/2)*0.42-$E$194,($J123/2)*0.45-$E$195))),0),0),0)*$C$34</f>
        <v>0</v>
      </c>
      <c r="M123" s="13" t="n">
        <f aca="false">K123+L123</f>
        <v>0</v>
      </c>
      <c r="N123" s="13" t="n">
        <f aca="false">IF($B$34=2,IF(M123&gt;1944,M123*0.055,0),IF(M123&gt;972,M123*0.055,0))</f>
        <v>0</v>
      </c>
      <c r="O123" s="13" t="n">
        <f aca="false">M123*$C$33</f>
        <v>0</v>
      </c>
      <c r="P123" s="13" t="n">
        <f aca="false">P122*(1+$C$37)</f>
        <v>107847.474145411</v>
      </c>
      <c r="Q123" s="13" t="n">
        <f aca="false">B123+C123+D123+E123+F123+G123-H123-I123-M123-N123-O123-P123</f>
        <v>-656525.889840825</v>
      </c>
      <c r="R123" s="13"/>
      <c r="S123" s="13"/>
      <c r="T123" s="13"/>
      <c r="U123" s="13"/>
      <c r="V123" s="13"/>
      <c r="W123" s="13"/>
      <c r="X123" s="13"/>
    </row>
    <row r="124" customFormat="false" ht="12.8" hidden="false" customHeight="false" outlineLevel="0" collapsed="false">
      <c r="A124" s="17" t="n">
        <v>35</v>
      </c>
      <c r="B124" s="13" t="n">
        <f aca="false">Q123</f>
        <v>-656525.889840825</v>
      </c>
      <c r="C124" s="13" t="n">
        <f aca="false">IF((B124-(P124/2))*$C$3&gt;0,(B124-(P124/2))*$C$3,0)</f>
        <v>0</v>
      </c>
      <c r="D124" s="13" t="n">
        <f aca="false">IF(D123&gt;0,D123*(1+$C$7),IF(A124=$C$6,$C$5,0))</f>
        <v>2632.63199045333</v>
      </c>
      <c r="E124" s="13" t="n">
        <f aca="false">IF(E123&gt;0,E123*(1+$C$12),IF(A124=$C$11,$C$10,0))</f>
        <v>1122.137775</v>
      </c>
      <c r="F124" s="13" t="n">
        <f aca="false">IF(F123&gt;0,F123*(1+$C$17),IF(A124=$C$16,$C$15,0))</f>
        <v>777</v>
      </c>
      <c r="G124" s="13" t="n">
        <f aca="false">IF(G123&gt;0,G123*(1+$C$22),IF(A124=$C$21,$C$20,0))</f>
        <v>2222</v>
      </c>
      <c r="H124" s="13" t="n">
        <f aca="false">H123*(1+$C$26)</f>
        <v>23345.8783748381</v>
      </c>
      <c r="I124" s="13" t="n">
        <f aca="false">MIN(((C124+D124+E124+F124+G124)*$C$28*POWER((1+$C$29),A123)),($C$30*$C$28)*12*$C$34*POWER((1+$C$31),A123))</f>
        <v>0</v>
      </c>
      <c r="J124" s="18" t="n">
        <f aca="false">MAX((MAX((C124-(1000*$C$34)),0))+(D124*$C$8)+(E124*$C$13)+(F124*$C$18)+(G124*$C$23)-H124-I124,0)</f>
        <v>0</v>
      </c>
      <c r="K124" s="23" t="n">
        <f aca="false">IF($C$34=1,MAX(ROUNDDOWN(IF($J124&lt;=$C$192,(((($J124-$C$191)/10000)*$D$192)+$E$192)*(($J124-$C$191)/10000),IF($J124&lt;=$C$193,(((($J124-$C$192)/10000)*$D$193)+$E$193)*(($J124-$C$192)/10000)+$F$193,IF($J124&lt;=$C$194,$J124*0.42-$E$194,$J124*0.45-$E$195))),0),0),0)</f>
        <v>0</v>
      </c>
      <c r="L124" s="23" t="n">
        <f aca="false">IF($C$34=2,MAX(ROUNDDOWN(IF(($J124/2)&lt;=$C$192,((((($J124/2)-$C$191)/10000)*$D$192)+$E$192)*((($J124/2)-$C$191)/10000),IF(($J124/2)&lt;=$C$193,((((($J124/2)-$C$192)/10000)*$D$193)+$E$193)*((($J124/2)-$C$192)/10000)+$F$193,IF(($J124/2)&lt;=$C$194,($J124/2)*0.42-$E$194,($J124/2)*0.45-$E$195))),0),0),0)*$C$34</f>
        <v>0</v>
      </c>
      <c r="M124" s="13" t="n">
        <f aca="false">K124+L124</f>
        <v>0</v>
      </c>
      <c r="N124" s="13" t="n">
        <f aca="false">IF($B$34=2,IF(M124&gt;1944,M124*0.055,0),IF(M124&gt;972,M124*0.055,0))</f>
        <v>0</v>
      </c>
      <c r="O124" s="13" t="n">
        <f aca="false">M124*$C$33</f>
        <v>0</v>
      </c>
      <c r="P124" s="13" t="n">
        <f aca="false">P123*(1+$C$37)</f>
        <v>111622.135740501</v>
      </c>
      <c r="Q124" s="13" t="n">
        <f aca="false">B124+C124+D124+E124+F124+G124-H124-I124-M124-N124-O124-P124</f>
        <v>-784740.13419071</v>
      </c>
      <c r="R124" s="13"/>
      <c r="S124" s="13"/>
      <c r="T124" s="13"/>
      <c r="U124" s="13"/>
      <c r="V124" s="13"/>
      <c r="W124" s="13"/>
      <c r="X124" s="13"/>
    </row>
    <row r="125" customFormat="false" ht="12.8" hidden="false" customHeight="false" outlineLevel="0" collapsed="false">
      <c r="A125" s="17" t="n">
        <v>36</v>
      </c>
      <c r="B125" s="13" t="n">
        <f aca="false">Q124</f>
        <v>-784740.13419071</v>
      </c>
      <c r="C125" s="13" t="n">
        <f aca="false">IF((B125-(P125/2))*$C$3&gt;0,(B125-(P125/2))*$C$3,0)</f>
        <v>0</v>
      </c>
      <c r="D125" s="13" t="n">
        <f aca="false">IF(D124&gt;0,D124*(1+$C$7),IF(A125=$C$6,$C$5,0))</f>
        <v>2645.7951504056</v>
      </c>
      <c r="E125" s="13" t="n">
        <f aca="false">IF(E124&gt;0,E124*(1+$C$12),IF(A125=$C$11,$C$10,0))</f>
        <v>1127.748463875</v>
      </c>
      <c r="F125" s="13" t="n">
        <f aca="false">IF(F124&gt;0,F124*(1+$C$17),IF(A125=$C$16,$C$15,0))</f>
        <v>777</v>
      </c>
      <c r="G125" s="13" t="n">
        <f aca="false">IF(G124&gt;0,G124*(1+$C$22),IF(A125=$C$21,$C$20,0))</f>
        <v>2222</v>
      </c>
      <c r="H125" s="13" t="n">
        <f aca="false">H124*(1+$C$26)</f>
        <v>24513.17229358</v>
      </c>
      <c r="I125" s="13" t="n">
        <f aca="false">MIN(((C125+D125+E125+F125+G125)*$C$28*POWER((1+$C$29),A124)),($C$30*$C$28)*12*$C$34*POWER((1+$C$31),A124))</f>
        <v>0</v>
      </c>
      <c r="J125" s="18" t="n">
        <f aca="false">MAX((MAX((C125-(1000*$C$34)),0))+(D125*$C$8)+(E125*$C$13)+(F125*$C$18)+(G125*$C$23)-H125-I125,0)</f>
        <v>0</v>
      </c>
      <c r="K125" s="23" t="n">
        <f aca="false">IF($C$34=1,MAX(ROUNDDOWN(IF($J125&lt;=$C$192,(((($J125-$C$191)/10000)*$D$192)+$E$192)*(($J125-$C$191)/10000),IF($J125&lt;=$C$193,(((($J125-$C$192)/10000)*$D$193)+$E$193)*(($J125-$C$192)/10000)+$F$193,IF($J125&lt;=$C$194,$J125*0.42-$E$194,$J125*0.45-$E$195))),0),0),0)</f>
        <v>0</v>
      </c>
      <c r="L125" s="23" t="n">
        <f aca="false">IF($C$34=2,MAX(ROUNDDOWN(IF(($J125/2)&lt;=$C$192,((((($J125/2)-$C$191)/10000)*$D$192)+$E$192)*((($J125/2)-$C$191)/10000),IF(($J125/2)&lt;=$C$193,((((($J125/2)-$C$192)/10000)*$D$193)+$E$193)*((($J125/2)-$C$192)/10000)+$F$193,IF(($J125/2)&lt;=$C$194,($J125/2)*0.42-$E$194,($J125/2)*0.45-$E$195))),0),0),0)*$C$34</f>
        <v>0</v>
      </c>
      <c r="M125" s="13" t="n">
        <f aca="false">K125+L125</f>
        <v>0</v>
      </c>
      <c r="N125" s="13" t="n">
        <f aca="false">IF($B$34=2,IF(M125&gt;1944,M125*0.055,0),IF(M125&gt;972,M125*0.055,0))</f>
        <v>0</v>
      </c>
      <c r="O125" s="13" t="n">
        <f aca="false">M125*$C$33</f>
        <v>0</v>
      </c>
      <c r="P125" s="13" t="n">
        <f aca="false">P124*(1+$C$37)</f>
        <v>115528.910491418</v>
      </c>
      <c r="Q125" s="13" t="n">
        <f aca="false">B125+C125+D125+E125+F125+G125-H125-I125-M125-N125-O125-P125</f>
        <v>-918009.673361428</v>
      </c>
      <c r="R125" s="13"/>
      <c r="S125" s="13"/>
      <c r="T125" s="13"/>
      <c r="U125" s="13"/>
      <c r="V125" s="13"/>
      <c r="W125" s="13"/>
      <c r="X125" s="13"/>
    </row>
    <row r="126" customFormat="false" ht="12.8" hidden="false" customHeight="false" outlineLevel="0" collapsed="false">
      <c r="A126" s="17" t="n">
        <v>37</v>
      </c>
      <c r="B126" s="13" t="n">
        <f aca="false">Q125</f>
        <v>-918009.673361428</v>
      </c>
      <c r="C126" s="13" t="n">
        <f aca="false">IF((B126-(P126/2))*$C$3&gt;0,(B126-(P126/2))*$C$3,0)</f>
        <v>0</v>
      </c>
      <c r="D126" s="13" t="n">
        <f aca="false">IF(D125&gt;0,D125*(1+$C$7),IF(A126=$C$6,$C$5,0))</f>
        <v>2659.02412615763</v>
      </c>
      <c r="E126" s="13" t="n">
        <f aca="false">IF(E125&gt;0,E125*(1+$C$12),IF(A126=$C$11,$C$10,0))</f>
        <v>1133.38720619437</v>
      </c>
      <c r="F126" s="13" t="n">
        <f aca="false">IF(F125&gt;0,F125*(1+$C$17),IF(A126=$C$16,$C$15,0))</f>
        <v>777</v>
      </c>
      <c r="G126" s="13" t="n">
        <f aca="false">IF(G125&gt;0,G125*(1+$C$22),IF(A126=$C$21,$C$20,0))</f>
        <v>2222</v>
      </c>
      <c r="H126" s="13" t="n">
        <f aca="false">H125*(1+$C$26)</f>
        <v>25738.830908259</v>
      </c>
      <c r="I126" s="13" t="n">
        <f aca="false">MIN(((C126+D126+E126+F126+G126)*$C$28*POWER((1+$C$29),A125)),($C$30*$C$28)*12*$C$34*POWER((1+$C$31),A125))</f>
        <v>0</v>
      </c>
      <c r="J126" s="18" t="n">
        <f aca="false">MAX((MAX((C126-(1000*$C$34)),0))+(D126*$C$8)+(E126*$C$13)+(F126*$C$18)+(G126*$C$23)-H126-I126,0)</f>
        <v>0</v>
      </c>
      <c r="K126" s="23" t="n">
        <f aca="false">IF($C$34=1,MAX(ROUNDDOWN(IF($J126&lt;=$C$192,(((($J126-$C$191)/10000)*$D$192)+$E$192)*(($J126-$C$191)/10000),IF($J126&lt;=$C$193,(((($J126-$C$192)/10000)*$D$193)+$E$193)*(($J126-$C$192)/10000)+$F$193,IF($J126&lt;=$C$194,$J126*0.42-$E$194,$J126*0.45-$E$195))),0),0),0)</f>
        <v>0</v>
      </c>
      <c r="L126" s="23" t="n">
        <f aca="false">IF($C$34=2,MAX(ROUNDDOWN(IF(($J126/2)&lt;=$C$192,((((($J126/2)-$C$191)/10000)*$D$192)+$E$192)*((($J126/2)-$C$191)/10000),IF(($J126/2)&lt;=$C$193,((((($J126/2)-$C$192)/10000)*$D$193)+$E$193)*((($J126/2)-$C$192)/10000)+$F$193,IF(($J126/2)&lt;=$C$194,($J126/2)*0.42-$E$194,($J126/2)*0.45-$E$195))),0),0),0)*$C$34</f>
        <v>0</v>
      </c>
      <c r="M126" s="13" t="n">
        <f aca="false">K126+L126</f>
        <v>0</v>
      </c>
      <c r="N126" s="13" t="n">
        <f aca="false">IF($B$34=2,IF(M126&gt;1944,M126*0.055,0),IF(M126&gt;972,M126*0.055,0))</f>
        <v>0</v>
      </c>
      <c r="O126" s="13" t="n">
        <f aca="false">M126*$C$33</f>
        <v>0</v>
      </c>
      <c r="P126" s="13" t="n">
        <f aca="false">P125*(1+$C$37)</f>
        <v>119572.422358618</v>
      </c>
      <c r="Q126" s="13" t="n">
        <f aca="false">B126+C126+D126+E126+F126+G126-H126-I126-M126-N126-O126-P126</f>
        <v>-1056529.51529595</v>
      </c>
      <c r="R126" s="13"/>
      <c r="S126" s="13"/>
      <c r="T126" s="13"/>
      <c r="U126" s="13"/>
      <c r="V126" s="13"/>
      <c r="W126" s="13"/>
      <c r="X126" s="13"/>
    </row>
    <row r="127" customFormat="false" ht="12.8" hidden="false" customHeight="false" outlineLevel="0" collapsed="false">
      <c r="A127" s="17" t="n">
        <v>38</v>
      </c>
      <c r="B127" s="13" t="n">
        <f aca="false">Q126</f>
        <v>-1056529.51529595</v>
      </c>
      <c r="C127" s="13" t="n">
        <f aca="false">IF((B127-(P127/2))*$C$3&gt;0,(B127-(P127/2))*$C$3,0)</f>
        <v>0</v>
      </c>
      <c r="D127" s="13" t="n">
        <f aca="false">IF(D126&gt;0,D126*(1+$C$7),IF(A127=$C$6,$C$5,0))</f>
        <v>2672.31924678841</v>
      </c>
      <c r="E127" s="13" t="n">
        <f aca="false">IF(E126&gt;0,E126*(1+$C$12),IF(A127=$C$11,$C$10,0))</f>
        <v>1139.05414222535</v>
      </c>
      <c r="F127" s="13" t="n">
        <f aca="false">IF(F126&gt;0,F126*(1+$C$17),IF(A127=$C$16,$C$15,0))</f>
        <v>777</v>
      </c>
      <c r="G127" s="13" t="n">
        <f aca="false">IF(G126&gt;0,G126*(1+$C$22),IF(A127=$C$21,$C$20,0))</f>
        <v>2222</v>
      </c>
      <c r="H127" s="13" t="n">
        <f aca="false">H126*(1+$C$26)</f>
        <v>27025.7724536719</v>
      </c>
      <c r="I127" s="13" t="n">
        <f aca="false">MIN(((C127+D127+E127+F127+G127)*$C$28*POWER((1+$C$29),A126)),($C$30*$C$28)*12*$C$34*POWER((1+$C$31),A126))</f>
        <v>0</v>
      </c>
      <c r="J127" s="18" t="n">
        <f aca="false">MAX((MAX((C127-(1000*$C$34)),0))+(D127*$C$8)+(E127*$C$13)+(F127*$C$18)+(G127*$C$23)-H127-I127,0)</f>
        <v>0</v>
      </c>
      <c r="K127" s="23" t="n">
        <f aca="false">IF($C$34=1,MAX(ROUNDDOWN(IF($J127&lt;=$C$192,(((($J127-$C$191)/10000)*$D$192)+$E$192)*(($J127-$C$191)/10000),IF($J127&lt;=$C$193,(((($J127-$C$192)/10000)*$D$193)+$E$193)*(($J127-$C$192)/10000)+$F$193,IF($J127&lt;=$C$194,$J127*0.42-$E$194,$J127*0.45-$E$195))),0),0),0)</f>
        <v>0</v>
      </c>
      <c r="L127" s="23" t="n">
        <f aca="false">IF($C$34=2,MAX(ROUNDDOWN(IF(($J127/2)&lt;=$C$192,((((($J127/2)-$C$191)/10000)*$D$192)+$E$192)*((($J127/2)-$C$191)/10000),IF(($J127/2)&lt;=$C$193,((((($J127/2)-$C$192)/10000)*$D$193)+$E$193)*((($J127/2)-$C$192)/10000)+$F$193,IF(($J127/2)&lt;=$C$194,($J127/2)*0.42-$E$194,($J127/2)*0.45-$E$195))),0),0),0)*$C$34</f>
        <v>0</v>
      </c>
      <c r="M127" s="13" t="n">
        <f aca="false">K127+L127</f>
        <v>0</v>
      </c>
      <c r="N127" s="13" t="n">
        <f aca="false">IF($B$34=2,IF(M127&gt;1944,M127*0.055,0),IF(M127&gt;972,M127*0.055,0))</f>
        <v>0</v>
      </c>
      <c r="O127" s="13" t="n">
        <f aca="false">M127*$C$33</f>
        <v>0</v>
      </c>
      <c r="P127" s="13" t="n">
        <f aca="false">P126*(1+$C$37)</f>
        <v>123757.457141169</v>
      </c>
      <c r="Q127" s="13" t="n">
        <f aca="false">B127+C127+D127+E127+F127+G127-H127-I127-M127-N127-O127-P127</f>
        <v>-1200502.37150178</v>
      </c>
      <c r="R127" s="13"/>
      <c r="S127" s="13"/>
      <c r="T127" s="13"/>
      <c r="U127" s="13"/>
      <c r="V127" s="13"/>
      <c r="W127" s="13"/>
      <c r="X127" s="13"/>
    </row>
    <row r="128" customFormat="false" ht="12.8" hidden="false" customHeight="false" outlineLevel="0" collapsed="false">
      <c r="A128" s="17" t="n">
        <v>39</v>
      </c>
      <c r="B128" s="13" t="n">
        <f aca="false">Q127</f>
        <v>-1200502.37150178</v>
      </c>
      <c r="C128" s="13" t="n">
        <f aca="false">IF((B128-(P128/2))*$C$3&gt;0,(B128-(P128/2))*$C$3,0)</f>
        <v>0</v>
      </c>
      <c r="D128" s="13" t="n">
        <f aca="false">IF(D127&gt;0,D127*(1+$C$7),IF(A128=$C$6,$C$5,0))</f>
        <v>2685.68084302236</v>
      </c>
      <c r="E128" s="13" t="n">
        <f aca="false">IF(E127&gt;0,E127*(1+$C$12),IF(A128=$C$11,$C$10,0))</f>
        <v>1144.74941293647</v>
      </c>
      <c r="F128" s="13" t="n">
        <f aca="false">IF(F127&gt;0,F127*(1+$C$17),IF(A128=$C$16,$C$15,0))</f>
        <v>777</v>
      </c>
      <c r="G128" s="13" t="n">
        <f aca="false">IF(G127&gt;0,G127*(1+$C$22),IF(A128=$C$21,$C$20,0))</f>
        <v>2222</v>
      </c>
      <c r="H128" s="13" t="n">
        <f aca="false">H127*(1+$C$26)</f>
        <v>28377.0610763555</v>
      </c>
      <c r="I128" s="13" t="n">
        <f aca="false">MIN(((C128+D128+E128+F128+G128)*$C$28*POWER((1+$C$29),A127)),($C$30*$C$28)*12*$C$34*POWER((1+$C$31),A127))</f>
        <v>0</v>
      </c>
      <c r="J128" s="18" t="n">
        <f aca="false">MAX((MAX((C128-(1000*$C$34)),0))+(D128*$C$8)+(E128*$C$13)+(F128*$C$18)+(G128*$C$23)-H128-I128,0)</f>
        <v>0</v>
      </c>
      <c r="K128" s="23" t="n">
        <f aca="false">IF($C$34=1,MAX(ROUNDDOWN(IF($J128&lt;=$C$192,(((($J128-$C$191)/10000)*$D$192)+$E$192)*(($J128-$C$191)/10000),IF($J128&lt;=$C$193,(((($J128-$C$192)/10000)*$D$193)+$E$193)*(($J128-$C$192)/10000)+$F$193,IF($J128&lt;=$C$194,$J128*0.42-$E$194,$J128*0.45-$E$195))),0),0),0)</f>
        <v>0</v>
      </c>
      <c r="L128" s="23" t="n">
        <f aca="false">IF($C$34=2,MAX(ROUNDDOWN(IF(($J128/2)&lt;=$C$192,((((($J128/2)-$C$191)/10000)*$D$192)+$E$192)*((($J128/2)-$C$191)/10000),IF(($J128/2)&lt;=$C$193,((((($J128/2)-$C$192)/10000)*$D$193)+$E$193)*((($J128/2)-$C$192)/10000)+$F$193,IF(($J128/2)&lt;=$C$194,($J128/2)*0.42-$E$194,($J128/2)*0.45-$E$195))),0),0),0)*$C$34</f>
        <v>0</v>
      </c>
      <c r="M128" s="13" t="n">
        <f aca="false">K128+L128</f>
        <v>0</v>
      </c>
      <c r="N128" s="13" t="n">
        <f aca="false">IF($B$34=2,IF(M128&gt;1944,M128*0.055,0),IF(M128&gt;972,M128*0.055,0))</f>
        <v>0</v>
      </c>
      <c r="O128" s="13" t="n">
        <f aca="false">M128*$C$33</f>
        <v>0</v>
      </c>
      <c r="P128" s="13" t="n">
        <f aca="false">P127*(1+$C$37)</f>
        <v>128088.96814111</v>
      </c>
      <c r="Q128" s="13" t="n">
        <f aca="false">B128+C128+D128+E128+F128+G128-H128-I128-M128-N128-O128-P128</f>
        <v>-1350138.97046329</v>
      </c>
      <c r="R128" s="13"/>
      <c r="S128" s="13"/>
      <c r="T128" s="13"/>
      <c r="U128" s="13"/>
      <c r="V128" s="13"/>
      <c r="W128" s="13"/>
      <c r="X128" s="13"/>
    </row>
    <row r="129" customFormat="false" ht="12.8" hidden="false" customHeight="false" outlineLevel="0" collapsed="false">
      <c r="A129" s="17" t="n">
        <v>40</v>
      </c>
      <c r="B129" s="13" t="n">
        <f aca="false">Q128</f>
        <v>-1350138.97046329</v>
      </c>
      <c r="C129" s="13" t="n">
        <f aca="false">IF((B129-(P129/2))*$C$3&gt;0,(B129-(P129/2))*$C$3,0)</f>
        <v>0</v>
      </c>
      <c r="D129" s="13" t="n">
        <f aca="false">IF(D128&gt;0,D128*(1+$C$7),IF(A129=$C$6,$C$5,0))</f>
        <v>2699.10924723747</v>
      </c>
      <c r="E129" s="13" t="n">
        <f aca="false">IF(E128&gt;0,E128*(1+$C$12),IF(A129=$C$11,$C$10,0))</f>
        <v>1150.47316000115</v>
      </c>
      <c r="F129" s="13" t="n">
        <f aca="false">IF(F128&gt;0,F128*(1+$C$17),IF(A129=$C$16,$C$15,0))</f>
        <v>777</v>
      </c>
      <c r="G129" s="13" t="n">
        <f aca="false">IF(G128&gt;0,G128*(1+$C$22),IF(A129=$C$21,$C$20,0))</f>
        <v>2222</v>
      </c>
      <c r="H129" s="13" t="n">
        <f aca="false">H128*(1+$C$26)</f>
        <v>29795.9141301733</v>
      </c>
      <c r="I129" s="13" t="n">
        <f aca="false">MIN(((C129+D129+E129+F129+G129)*$C$28*POWER((1+$C$29),A128)),($C$30*$C$28)*12*$C$34*POWER((1+$C$31),A128))</f>
        <v>0</v>
      </c>
      <c r="J129" s="18" t="n">
        <f aca="false">MAX((MAX((C129-(1000*$C$34)),0))+(D129*$C$8)+(E129*$C$13)+(F129*$C$18)+(G129*$C$23)-H129-I129,0)</f>
        <v>0</v>
      </c>
      <c r="K129" s="23" t="n">
        <f aca="false">IF($C$34=1,MAX(ROUNDDOWN(IF($J129&lt;=$C$192,(((($J129-$C$191)/10000)*$D$192)+$E$192)*(($J129-$C$191)/10000),IF($J129&lt;=$C$193,(((($J129-$C$192)/10000)*$D$193)+$E$193)*(($J129-$C$192)/10000)+$F$193,IF($J129&lt;=$C$194,$J129*0.42-$E$194,$J129*0.45-$E$195))),0),0),0)</f>
        <v>0</v>
      </c>
      <c r="L129" s="23" t="n">
        <f aca="false">IF($C$34=2,MAX(ROUNDDOWN(IF(($J129/2)&lt;=$C$192,((((($J129/2)-$C$191)/10000)*$D$192)+$E$192)*((($J129/2)-$C$191)/10000),IF(($J129/2)&lt;=$C$193,((((($J129/2)-$C$192)/10000)*$D$193)+$E$193)*((($J129/2)-$C$192)/10000)+$F$193,IF(($J129/2)&lt;=$C$194,($J129/2)*0.42-$E$194,($J129/2)*0.45-$E$195))),0),0),0)*$C$34</f>
        <v>0</v>
      </c>
      <c r="M129" s="13" t="n">
        <f aca="false">K129+L129</f>
        <v>0</v>
      </c>
      <c r="N129" s="13" t="n">
        <f aca="false">IF($B$34=2,IF(M129&gt;1944,M129*0.055,0),IF(M129&gt;972,M129*0.055,0))</f>
        <v>0</v>
      </c>
      <c r="O129" s="13" t="n">
        <f aca="false">M129*$C$33</f>
        <v>0</v>
      </c>
      <c r="P129" s="13" t="n">
        <f aca="false">P128*(1+$C$37)</f>
        <v>132572.082026049</v>
      </c>
      <c r="Q129" s="13" t="n">
        <f aca="false">B129+C129+D129+E129+F129+G129-H129-I129-M129-N129-O129-P129</f>
        <v>-1505658.38421227</v>
      </c>
      <c r="R129" s="13"/>
      <c r="S129" s="13"/>
      <c r="T129" s="13"/>
      <c r="U129" s="13"/>
      <c r="V129" s="13"/>
      <c r="W129" s="13"/>
      <c r="X129" s="13"/>
    </row>
    <row r="130" customFormat="false" ht="12.8" hidden="false" customHeight="false" outlineLevel="0" collapsed="false">
      <c r="A130" s="17" t="n">
        <v>41</v>
      </c>
      <c r="B130" s="13" t="n">
        <f aca="false">Q129</f>
        <v>-1505658.38421227</v>
      </c>
      <c r="C130" s="13" t="n">
        <f aca="false">IF((B130-(P130/2))*$C$3&gt;0,(B130-(P130/2))*$C$3,0)</f>
        <v>0</v>
      </c>
      <c r="D130" s="13" t="n">
        <f aca="false">IF(D129&gt;0,D129*(1+$C$7),IF(A130=$C$6,$C$5,0))</f>
        <v>2712.60479347366</v>
      </c>
      <c r="E130" s="13" t="n">
        <f aca="false">IF(E129&gt;0,E129*(1+$C$12),IF(A130=$C$11,$C$10,0))</f>
        <v>1156.22552580116</v>
      </c>
      <c r="F130" s="13" t="n">
        <f aca="false">IF(F129&gt;0,F129*(1+$C$17),IF(A130=$C$16,$C$15,0))</f>
        <v>777</v>
      </c>
      <c r="G130" s="13" t="n">
        <f aca="false">IF(G129&gt;0,G129*(1+$C$22),IF(A130=$C$21,$C$20,0))</f>
        <v>2222</v>
      </c>
      <c r="H130" s="13" t="n">
        <f aca="false">H129*(1+$C$26)</f>
        <v>31285.709836682</v>
      </c>
      <c r="I130" s="13" t="n">
        <f aca="false">MIN(((C130+D130+E130+F130+G130)*$C$28*POWER((1+$C$29),A129)),($C$30*$C$28)*12*$C$34*POWER((1+$C$31),A129))</f>
        <v>0</v>
      </c>
      <c r="J130" s="18" t="n">
        <f aca="false">MAX((MAX((C130-(1000*$C$34)),0))+(D130*$C$8)+(E130*$C$13)+(F130*$C$18)+(G130*$C$23)-H130-I130,0)</f>
        <v>0</v>
      </c>
      <c r="K130" s="23" t="n">
        <f aca="false">IF($C$34=1,MAX(ROUNDDOWN(IF($J130&lt;=$C$192,(((($J130-$C$191)/10000)*$D$192)+$E$192)*(($J130-$C$191)/10000),IF($J130&lt;=$C$193,(((($J130-$C$192)/10000)*$D$193)+$E$193)*(($J130-$C$192)/10000)+$F$193,IF($J130&lt;=$C$194,$J130*0.42-$E$194,$J130*0.45-$E$195))),0),0),0)</f>
        <v>0</v>
      </c>
      <c r="L130" s="23" t="n">
        <f aca="false">IF($C$34=2,MAX(ROUNDDOWN(IF(($J130/2)&lt;=$C$192,((((($J130/2)-$C$191)/10000)*$D$192)+$E$192)*((($J130/2)-$C$191)/10000),IF(($J130/2)&lt;=$C$193,((((($J130/2)-$C$192)/10000)*$D$193)+$E$193)*((($J130/2)-$C$192)/10000)+$F$193,IF(($J130/2)&lt;=$C$194,($J130/2)*0.42-$E$194,($J130/2)*0.45-$E$195))),0),0),0)*$C$34</f>
        <v>0</v>
      </c>
      <c r="M130" s="13" t="n">
        <f aca="false">K130+L130</f>
        <v>0</v>
      </c>
      <c r="N130" s="13" t="n">
        <f aca="false">IF($B$34=2,IF(M130&gt;1944,M130*0.055,0),IF(M130&gt;972,M130*0.055,0))</f>
        <v>0</v>
      </c>
      <c r="O130" s="13" t="n">
        <f aca="false">M130*$C$33</f>
        <v>0</v>
      </c>
      <c r="P130" s="13" t="n">
        <f aca="false">P129*(1+$C$37)</f>
        <v>137212.104896961</v>
      </c>
      <c r="Q130" s="13" t="n">
        <f aca="false">B130+C130+D130+E130+F130+G130-H130-I130-M130-N130-O130-P130</f>
        <v>-1667288.36862664</v>
      </c>
      <c r="R130" s="13"/>
      <c r="S130" s="13"/>
      <c r="T130" s="13"/>
      <c r="U130" s="13"/>
      <c r="V130" s="13"/>
      <c r="W130" s="13"/>
      <c r="X130" s="13"/>
    </row>
    <row r="131" customFormat="false" ht="12.8" hidden="false" customHeight="false" outlineLevel="0" collapsed="false">
      <c r="A131" s="17" t="n">
        <v>42</v>
      </c>
      <c r="B131" s="13" t="n">
        <f aca="false">Q130</f>
        <v>-1667288.36862664</v>
      </c>
      <c r="C131" s="13" t="n">
        <f aca="false">IF((B131-(P131/2))*$C$3&gt;0,(B131-(P131/2))*$C$3,0)</f>
        <v>0</v>
      </c>
      <c r="D131" s="13" t="n">
        <f aca="false">IF(D130&gt;0,D130*(1+$C$7),IF(A131=$C$6,$C$5,0))</f>
        <v>2726.16781744102</v>
      </c>
      <c r="E131" s="13" t="n">
        <f aca="false">IF(E130&gt;0,E130*(1+$C$12),IF(A131=$C$11,$C$10,0))</f>
        <v>1162.00665343017</v>
      </c>
      <c r="F131" s="13" t="n">
        <f aca="false">IF(F130&gt;0,F130*(1+$C$17),IF(A131=$C$16,$C$15,0))</f>
        <v>777</v>
      </c>
      <c r="G131" s="13" t="n">
        <f aca="false">IF(G130&gt;0,G130*(1+$C$22),IF(A131=$C$21,$C$20,0))</f>
        <v>2222</v>
      </c>
      <c r="H131" s="13" t="n">
        <f aca="false">H130*(1+$C$26)</f>
        <v>32849.9953285161</v>
      </c>
      <c r="I131" s="13" t="n">
        <f aca="false">MIN(((C131+D131+E131+F131+G131)*$C$28*POWER((1+$C$29),A130)),($C$30*$C$28)*12*$C$34*POWER((1+$C$31),A130))</f>
        <v>0</v>
      </c>
      <c r="J131" s="18" t="n">
        <f aca="false">MAX((MAX((C131-(1000*$C$34)),0))+(D131*$C$8)+(E131*$C$13)+(F131*$C$18)+(G131*$C$23)-H131-I131,0)</f>
        <v>0</v>
      </c>
      <c r="K131" s="23" t="n">
        <f aca="false">IF($C$34=1,MAX(ROUNDDOWN(IF($J131&lt;=$C$192,(((($J131-$C$191)/10000)*$D$192)+$E$192)*(($J131-$C$191)/10000),IF($J131&lt;=$C$193,(((($J131-$C$192)/10000)*$D$193)+$E$193)*(($J131-$C$192)/10000)+$F$193,IF($J131&lt;=$C$194,$J131*0.42-$E$194,$J131*0.45-$E$195))),0),0),0)</f>
        <v>0</v>
      </c>
      <c r="L131" s="23" t="n">
        <f aca="false">IF($C$34=2,MAX(ROUNDDOWN(IF(($J131/2)&lt;=$C$192,((((($J131/2)-$C$191)/10000)*$D$192)+$E$192)*((($J131/2)-$C$191)/10000),IF(($J131/2)&lt;=$C$193,((((($J131/2)-$C$192)/10000)*$D$193)+$E$193)*((($J131/2)-$C$192)/10000)+$F$193,IF(($J131/2)&lt;=$C$194,($J131/2)*0.42-$E$194,($J131/2)*0.45-$E$195))),0),0),0)*$C$34</f>
        <v>0</v>
      </c>
      <c r="M131" s="13" t="n">
        <f aca="false">K131+L131</f>
        <v>0</v>
      </c>
      <c r="N131" s="13" t="n">
        <f aca="false">IF($B$34=2,IF(M131&gt;1944,M131*0.055,0),IF(M131&gt;972,M131*0.055,0))</f>
        <v>0</v>
      </c>
      <c r="O131" s="13" t="n">
        <f aca="false">M131*$C$33</f>
        <v>0</v>
      </c>
      <c r="P131" s="13" t="n">
        <f aca="false">P130*(1+$C$37)</f>
        <v>142014.528568354</v>
      </c>
      <c r="Q131" s="13" t="n">
        <f aca="false">B131+C131+D131+E131+F131+G131-H131-I131-M131-N131-O131-P131</f>
        <v>-1835265.71805264</v>
      </c>
      <c r="R131" s="13"/>
      <c r="S131" s="13"/>
      <c r="T131" s="13"/>
      <c r="U131" s="13"/>
      <c r="V131" s="13"/>
      <c r="W131" s="13"/>
      <c r="X131" s="13"/>
    </row>
    <row r="132" customFormat="false" ht="12.8" hidden="false" customHeight="false" outlineLevel="0" collapsed="false">
      <c r="A132" s="17" t="n">
        <v>43</v>
      </c>
      <c r="B132" s="13" t="n">
        <f aca="false">Q131</f>
        <v>-1835265.71805264</v>
      </c>
      <c r="C132" s="13" t="n">
        <f aca="false">IF((B132-(P132/2))*$C$3&gt;0,(B132-(P132/2))*$C$3,0)</f>
        <v>0</v>
      </c>
      <c r="D132" s="13" t="n">
        <f aca="false">IF(D131&gt;0,D131*(1+$C$7),IF(A132=$C$6,$C$5,0))</f>
        <v>2739.79865652823</v>
      </c>
      <c r="E132" s="13" t="n">
        <f aca="false">IF(E131&gt;0,E131*(1+$C$12),IF(A132=$C$11,$C$10,0))</f>
        <v>1167.81668669732</v>
      </c>
      <c r="F132" s="13" t="n">
        <f aca="false">IF(F131&gt;0,F131*(1+$C$17),IF(A132=$C$16,$C$15,0))</f>
        <v>777</v>
      </c>
      <c r="G132" s="13" t="n">
        <f aca="false">IF(G131&gt;0,G131*(1+$C$22),IF(A132=$C$21,$C$20,0))</f>
        <v>2222</v>
      </c>
      <c r="H132" s="13" t="n">
        <f aca="false">H131*(1+$C$26)</f>
        <v>34492.4950949419</v>
      </c>
      <c r="I132" s="13" t="n">
        <f aca="false">MIN(((C132+D132+E132+F132+G132)*$C$28*POWER((1+$C$29),A131)),($C$30*$C$28)*12*$C$34*POWER((1+$C$31),A131))</f>
        <v>0</v>
      </c>
      <c r="J132" s="18" t="n">
        <f aca="false">MAX((MAX((C132-(1000*$C$34)),0))+(D132*$C$8)+(E132*$C$13)+(F132*$C$18)+(G132*$C$23)-H132-I132,0)</f>
        <v>0</v>
      </c>
      <c r="K132" s="23" t="n">
        <f aca="false">IF($C$34=1,MAX(ROUNDDOWN(IF($J132&lt;=$C$192,(((($J132-$C$191)/10000)*$D$192)+$E$192)*(($J132-$C$191)/10000),IF($J132&lt;=$C$193,(((($J132-$C$192)/10000)*$D$193)+$E$193)*(($J132-$C$192)/10000)+$F$193,IF($J132&lt;=$C$194,$J132*0.42-$E$194,$J132*0.45-$E$195))),0),0),0)</f>
        <v>0</v>
      </c>
      <c r="L132" s="23" t="n">
        <f aca="false">IF($C$34=2,MAX(ROUNDDOWN(IF(($J132/2)&lt;=$C$192,((((($J132/2)-$C$191)/10000)*$D$192)+$E$192)*((($J132/2)-$C$191)/10000),IF(($J132/2)&lt;=$C$193,((((($J132/2)-$C$192)/10000)*$D$193)+$E$193)*((($J132/2)-$C$192)/10000)+$F$193,IF(($J132/2)&lt;=$C$194,($J132/2)*0.42-$E$194,($J132/2)*0.45-$E$195))),0),0),0)*$C$34</f>
        <v>0</v>
      </c>
      <c r="M132" s="13" t="n">
        <f aca="false">K132+L132</f>
        <v>0</v>
      </c>
      <c r="N132" s="13" t="n">
        <f aca="false">IF($B$34=2,IF(M132&gt;1944,M132*0.055,0),IF(M132&gt;972,M132*0.055,0))</f>
        <v>0</v>
      </c>
      <c r="O132" s="13" t="n">
        <f aca="false">M132*$C$33</f>
        <v>0</v>
      </c>
      <c r="P132" s="13" t="n">
        <f aca="false">P131*(1+$C$37)</f>
        <v>146985.037068247</v>
      </c>
      <c r="Q132" s="13" t="n">
        <f aca="false">B132+C132+D132+E132+F132+G132-H132-I132-M132-N132-O132-P132</f>
        <v>-2009836.6348726</v>
      </c>
      <c r="R132" s="13"/>
      <c r="S132" s="13"/>
      <c r="T132" s="13"/>
      <c r="U132" s="13"/>
      <c r="V132" s="13"/>
      <c r="W132" s="13"/>
      <c r="X132" s="13"/>
    </row>
    <row r="133" customFormat="false" ht="12.8" hidden="false" customHeight="false" outlineLevel="0" collapsed="false">
      <c r="A133" s="17" t="n">
        <v>44</v>
      </c>
      <c r="B133" s="13" t="n">
        <f aca="false">Q132</f>
        <v>-2009836.6348726</v>
      </c>
      <c r="C133" s="13" t="n">
        <f aca="false">IF((B133-(P133/2))*$C$3&gt;0,(B133-(P133/2))*$C$3,0)</f>
        <v>0</v>
      </c>
      <c r="D133" s="13" t="n">
        <f aca="false">IF(D132&gt;0,D132*(1+$C$7),IF(A133=$C$6,$C$5,0))</f>
        <v>2753.49764981087</v>
      </c>
      <c r="E133" s="13" t="n">
        <f aca="false">IF(E132&gt;0,E132*(1+$C$12),IF(A133=$C$11,$C$10,0))</f>
        <v>1173.6557701308</v>
      </c>
      <c r="F133" s="13" t="n">
        <f aca="false">IF(F132&gt;0,F132*(1+$C$17),IF(A133=$C$16,$C$15,0))</f>
        <v>777</v>
      </c>
      <c r="G133" s="13" t="n">
        <f aca="false">IF(G132&gt;0,G132*(1+$C$22),IF(A133=$C$21,$C$20,0))</f>
        <v>2222</v>
      </c>
      <c r="H133" s="13" t="n">
        <f aca="false">H132*(1+$C$26)</f>
        <v>36217.119849689</v>
      </c>
      <c r="I133" s="13" t="n">
        <f aca="false">MIN(((C133+D133+E133+F133+G133)*$C$28*POWER((1+$C$29),A132)),($C$30*$C$28)*12*$C$34*POWER((1+$C$31),A132))</f>
        <v>0</v>
      </c>
      <c r="J133" s="18" t="n">
        <f aca="false">MAX((MAX((C133-(1000*$C$34)),0))+(D133*$C$8)+(E133*$C$13)+(F133*$C$18)+(G133*$C$23)-H133-I133,0)</f>
        <v>0</v>
      </c>
      <c r="K133" s="23" t="n">
        <f aca="false">IF($C$34=1,MAX(ROUNDDOWN(IF($J133&lt;=$C$192,(((($J133-$C$191)/10000)*$D$192)+$E$192)*(($J133-$C$191)/10000),IF($J133&lt;=$C$193,(((($J133-$C$192)/10000)*$D$193)+$E$193)*(($J133-$C$192)/10000)+$F$193,IF($J133&lt;=$C$194,$J133*0.42-$E$194,$J133*0.45-$E$195))),0),0),0)</f>
        <v>0</v>
      </c>
      <c r="L133" s="23" t="n">
        <f aca="false">IF($C$34=2,MAX(ROUNDDOWN(IF(($J133/2)&lt;=$C$192,((((($J133/2)-$C$191)/10000)*$D$192)+$E$192)*((($J133/2)-$C$191)/10000),IF(($J133/2)&lt;=$C$193,((((($J133/2)-$C$192)/10000)*$D$193)+$E$193)*((($J133/2)-$C$192)/10000)+$F$193,IF(($J133/2)&lt;=$C$194,($J133/2)*0.42-$E$194,($J133/2)*0.45-$E$195))),0),0),0)*$C$34</f>
        <v>0</v>
      </c>
      <c r="M133" s="13" t="n">
        <f aca="false">K133+L133</f>
        <v>0</v>
      </c>
      <c r="N133" s="13" t="n">
        <f aca="false">IF($B$34=2,IF(M133&gt;1944,M133*0.055,0),IF(M133&gt;972,M133*0.055,0))</f>
        <v>0</v>
      </c>
      <c r="O133" s="13" t="n">
        <f aca="false">M133*$C$33</f>
        <v>0</v>
      </c>
      <c r="P133" s="13" t="n">
        <f aca="false">P132*(1+$C$37)</f>
        <v>152129.513365636</v>
      </c>
      <c r="Q133" s="13" t="n">
        <f aca="false">B133+C133+D133+E133+F133+G133-H133-I133-M133-N133-O133-P133</f>
        <v>-2191257.11466798</v>
      </c>
      <c r="R133" s="13"/>
      <c r="S133" s="13"/>
      <c r="T133" s="13"/>
      <c r="U133" s="13"/>
      <c r="V133" s="13"/>
      <c r="W133" s="13"/>
      <c r="X133" s="13"/>
    </row>
    <row r="134" customFormat="false" ht="12.8" hidden="false" customHeight="false" outlineLevel="0" collapsed="false">
      <c r="A134" s="17" t="n">
        <v>45</v>
      </c>
      <c r="B134" s="13" t="n">
        <f aca="false">Q133</f>
        <v>-2191257.11466798</v>
      </c>
      <c r="C134" s="13" t="n">
        <f aca="false">IF((B134-(P134/2))*$C$3&gt;0,(B134-(P134/2))*$C$3,0)</f>
        <v>0</v>
      </c>
      <c r="D134" s="13" t="n">
        <f aca="false">IF(D133&gt;0,D133*(1+$C$7),IF(A134=$C$6,$C$5,0))</f>
        <v>2767.26513805992</v>
      </c>
      <c r="E134" s="13" t="n">
        <f aca="false">IF(E133&gt;0,E133*(1+$C$12),IF(A134=$C$11,$C$10,0))</f>
        <v>1179.52404898146</v>
      </c>
      <c r="F134" s="13" t="n">
        <f aca="false">IF(F133&gt;0,F133*(1+$C$17),IF(A134=$C$16,$C$15,0))</f>
        <v>777</v>
      </c>
      <c r="G134" s="13" t="n">
        <f aca="false">IF(G133&gt;0,G133*(1+$C$22),IF(A134=$C$21,$C$20,0))</f>
        <v>2222</v>
      </c>
      <c r="H134" s="13" t="n">
        <f aca="false">H133*(1+$C$26)</f>
        <v>38027.9758421734</v>
      </c>
      <c r="I134" s="13" t="n">
        <f aca="false">MIN(((C134+D134+E134+F134+G134)*$C$28*POWER((1+$C$29),A133)),($C$30*$C$28)*12*$C$34*POWER((1+$C$31),A133))</f>
        <v>0</v>
      </c>
      <c r="J134" s="18" t="n">
        <f aca="false">MAX((MAX((C134-(1000*$C$34)),0))+(D134*$C$8)+(E134*$C$13)+(F134*$C$18)+(G134*$C$23)-H134-I134,0)</f>
        <v>0</v>
      </c>
      <c r="K134" s="23" t="n">
        <f aca="false">IF($C$34=1,MAX(ROUNDDOWN(IF($J134&lt;=$C$192,(((($J134-$C$191)/10000)*$D$192)+$E$192)*(($J134-$C$191)/10000),IF($J134&lt;=$C$193,(((($J134-$C$192)/10000)*$D$193)+$E$193)*(($J134-$C$192)/10000)+$F$193,IF($J134&lt;=$C$194,$J134*0.42-$E$194,$J134*0.45-$E$195))),0),0),0)</f>
        <v>0</v>
      </c>
      <c r="L134" s="23" t="n">
        <f aca="false">IF($C$34=2,MAX(ROUNDDOWN(IF(($J134/2)&lt;=$C$192,((((($J134/2)-$C$191)/10000)*$D$192)+$E$192)*((($J134/2)-$C$191)/10000),IF(($J134/2)&lt;=$C$193,((((($J134/2)-$C$192)/10000)*$D$193)+$E$193)*((($J134/2)-$C$192)/10000)+$F$193,IF(($J134/2)&lt;=$C$194,($J134/2)*0.42-$E$194,($J134/2)*0.45-$E$195))),0),0),0)*$C$34</f>
        <v>0</v>
      </c>
      <c r="M134" s="13" t="n">
        <f aca="false">K134+L134</f>
        <v>0</v>
      </c>
      <c r="N134" s="13" t="n">
        <f aca="false">IF($B$34=2,IF(M134&gt;1944,M134*0.055,0),IF(M134&gt;972,M134*0.055,0))</f>
        <v>0</v>
      </c>
      <c r="O134" s="13" t="n">
        <f aca="false">M134*$C$33</f>
        <v>0</v>
      </c>
      <c r="P134" s="13" t="n">
        <f aca="false">P133*(1+$C$37)</f>
        <v>157454.046333433</v>
      </c>
      <c r="Q134" s="13" t="n">
        <f aca="false">B134+C134+D134+E134+F134+G134-H134-I134-M134-N134-O134-P134</f>
        <v>-2379793.34765655</v>
      </c>
      <c r="R134" s="13"/>
      <c r="S134" s="13"/>
      <c r="T134" s="13"/>
      <c r="U134" s="13"/>
      <c r="V134" s="13"/>
      <c r="W134" s="13"/>
      <c r="X134" s="13"/>
    </row>
    <row r="135" customFormat="false" ht="13.2" hidden="false" customHeight="false" outlineLevel="0" collapsed="false">
      <c r="A135" s="17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</row>
    <row r="136" customFormat="false" ht="13.2" hidden="false" customHeight="false" outlineLevel="0" collapsed="false">
      <c r="A136" s="17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</row>
    <row r="137" customFormat="false" ht="13.2" hidden="false" customHeight="false" outlineLevel="0" collapsed="false">
      <c r="A137" s="10" t="s">
        <v>18</v>
      </c>
      <c r="B137" s="20" t="s">
        <v>35</v>
      </c>
      <c r="C137" s="20"/>
      <c r="D137" s="21" t="s">
        <v>36</v>
      </c>
      <c r="E137" s="21"/>
      <c r="F137" s="10"/>
      <c r="G137" s="16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</row>
    <row r="138" customFormat="false" ht="13.2" hidden="false" customHeight="false" outlineLevel="0" collapsed="false">
      <c r="A138" s="17" t="n">
        <v>1</v>
      </c>
      <c r="B138" s="13" t="n">
        <f aca="false">Q42</f>
        <v>991724.087219125</v>
      </c>
      <c r="C138" s="13" t="n">
        <f aca="false">Q90</f>
        <v>998348.5174</v>
      </c>
      <c r="D138" s="13" t="n">
        <f aca="false">B138-B2</f>
        <v>-8274.91278087511</v>
      </c>
      <c r="E138" s="13" t="n">
        <f aca="false">C138-C2</f>
        <v>-1650.48259999999</v>
      </c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</row>
    <row r="139" customFormat="false" ht="13.2" hidden="false" customHeight="false" outlineLevel="0" collapsed="false">
      <c r="A139" s="17" t="n">
        <v>2</v>
      </c>
      <c r="B139" s="13" t="n">
        <f aca="false">Q43</f>
        <v>982046.063576873</v>
      </c>
      <c r="C139" s="13" t="n">
        <f aca="false">Q91</f>
        <v>995283.49566056</v>
      </c>
      <c r="D139" s="13" t="n">
        <f aca="false">B139-B138</f>
        <v>-9678.02364225173</v>
      </c>
      <c r="E139" s="13" t="n">
        <f aca="false">C139-C138</f>
        <v>-3065.02173943992</v>
      </c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</row>
    <row r="140" customFormat="false" ht="13.2" hidden="false" customHeight="false" outlineLevel="0" collapsed="false">
      <c r="A140" s="17" t="n">
        <v>3</v>
      </c>
      <c r="B140" s="13" t="n">
        <f aca="false">Q44</f>
        <v>970893.938588726</v>
      </c>
      <c r="C140" s="13" t="n">
        <f aca="false">Q92</f>
        <v>990711.998723969</v>
      </c>
      <c r="D140" s="13" t="n">
        <f aca="false">B140-B139</f>
        <v>-11152.1249881471</v>
      </c>
      <c r="E140" s="13" t="n">
        <f aca="false">C140-C139</f>
        <v>-4571.49693659111</v>
      </c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</row>
    <row r="141" customFormat="false" ht="13.2" hidden="false" customHeight="false" outlineLevel="0" collapsed="false">
      <c r="A141" s="17" t="n">
        <v>4</v>
      </c>
      <c r="B141" s="13" t="n">
        <f aca="false">Q45</f>
        <v>958195.40294673</v>
      </c>
      <c r="C141" s="13" t="n">
        <f aca="false">Q93</f>
        <v>984538.044486856</v>
      </c>
      <c r="D141" s="13" t="n">
        <f aca="false">B141-B140</f>
        <v>-12698.5356419961</v>
      </c>
      <c r="E141" s="13" t="n">
        <f aca="false">C141-C140</f>
        <v>-6173.95423711301</v>
      </c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</row>
    <row r="142" customFormat="false" ht="13.2" hidden="false" customHeight="false" outlineLevel="0" collapsed="false">
      <c r="A142" s="17" t="n">
        <v>5</v>
      </c>
      <c r="B142" s="13" t="n">
        <f aca="false">Q46</f>
        <v>943873.346780972</v>
      </c>
      <c r="C142" s="13" t="n">
        <f aca="false">Q94</f>
        <v>977191.474221967</v>
      </c>
      <c r="D142" s="13" t="n">
        <f aca="false">B142-B141</f>
        <v>-14322.0561657585</v>
      </c>
      <c r="E142" s="13" t="n">
        <f aca="false">C142-C141</f>
        <v>-7346.57026488916</v>
      </c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</row>
    <row r="143" customFormat="false" ht="13.2" hidden="false" customHeight="false" outlineLevel="0" collapsed="false">
      <c r="A143" s="17" t="n">
        <v>6</v>
      </c>
      <c r="B143" s="13" t="n">
        <f aca="false">Q47</f>
        <v>927847.949816784</v>
      </c>
      <c r="C143" s="13" t="n">
        <f aca="false">Q95</f>
        <v>968051.329952916</v>
      </c>
      <c r="D143" s="13" t="n">
        <f aca="false">B143-B142</f>
        <v>-16025.3969641873</v>
      </c>
      <c r="E143" s="13" t="n">
        <f aca="false">C143-C142</f>
        <v>-9140.1442690508</v>
      </c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</row>
    <row r="144" customFormat="false" ht="13.2" hidden="false" customHeight="false" outlineLevel="0" collapsed="false">
      <c r="A144" s="17" t="n">
        <v>7</v>
      </c>
      <c r="B144" s="13" t="n">
        <f aca="false">Q48</f>
        <v>910035.431272562</v>
      </c>
      <c r="C144" s="13" t="n">
        <f aca="false">Q96</f>
        <v>957004.271400472</v>
      </c>
      <c r="D144" s="13" t="n">
        <f aca="false">B144-B143</f>
        <v>-17812.5185442221</v>
      </c>
      <c r="E144" s="13" t="n">
        <f aca="false">C144-C143</f>
        <v>-11047.0585524441</v>
      </c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</row>
    <row r="145" customFormat="false" ht="13.2" hidden="false" customHeight="false" outlineLevel="0" collapsed="false">
      <c r="A145" s="17" t="n">
        <v>8</v>
      </c>
      <c r="B145" s="13" t="n">
        <f aca="false">Q49</f>
        <v>890347.8913487</v>
      </c>
      <c r="C145" s="13" t="n">
        <f aca="false">Q97</f>
        <v>943932.673117037</v>
      </c>
      <c r="D145" s="13" t="n">
        <f aca="false">B145-B144</f>
        <v>-19687.5399238626</v>
      </c>
      <c r="E145" s="13" t="n">
        <f aca="false">C145-C144</f>
        <v>-13071.5982834352</v>
      </c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</row>
    <row r="146" customFormat="false" ht="13.2" hidden="false" customHeight="false" outlineLevel="0" collapsed="false">
      <c r="A146" s="17" t="n">
        <v>9</v>
      </c>
      <c r="B146" s="13" t="n">
        <f aca="false">Q50</f>
        <v>868693.148040888</v>
      </c>
      <c r="C146" s="13" t="n">
        <f aca="false">Q98</f>
        <v>928711.174463366</v>
      </c>
      <c r="D146" s="13" t="n">
        <f aca="false">B146-B145</f>
        <v>-21654.7433078116</v>
      </c>
      <c r="E146" s="13" t="n">
        <f aca="false">C146-C145</f>
        <v>-15221.4986536705</v>
      </c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</row>
    <row r="147" customFormat="false" ht="13.2" hidden="false" customHeight="false" outlineLevel="0" collapsed="false">
      <c r="A147" s="17" t="n">
        <v>10</v>
      </c>
      <c r="B147" s="13" t="n">
        <f aca="false">Q51</f>
        <v>844974.569232264</v>
      </c>
      <c r="C147" s="13" t="n">
        <f aca="false">Q99</f>
        <v>912750.927581139</v>
      </c>
      <c r="D147" s="13" t="n">
        <f aca="false">B147-B146</f>
        <v>-23718.5788086244</v>
      </c>
      <c r="E147" s="13" t="n">
        <f aca="false">C147-C146</f>
        <v>-15960.246882227</v>
      </c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</row>
    <row r="148" customFormat="false" ht="13.2" hidden="false" customHeight="false" outlineLevel="0" collapsed="false">
      <c r="A148" s="17" t="n">
        <v>11</v>
      </c>
      <c r="B148" s="13" t="n">
        <f aca="false">Q52</f>
        <v>821330.05044802</v>
      </c>
      <c r="C148" s="13" t="n">
        <f aca="false">Q100</f>
        <v>894423.095993264</v>
      </c>
      <c r="D148" s="13" t="n">
        <f aca="false">B148-B147</f>
        <v>-23644.5187842434</v>
      </c>
      <c r="E148" s="13" t="n">
        <f aca="false">C148-C147</f>
        <v>-18327.8315878748</v>
      </c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</row>
    <row r="149" customFormat="false" ht="13.2" hidden="false" customHeight="false" outlineLevel="0" collapsed="false">
      <c r="A149" s="17" t="n">
        <v>12</v>
      </c>
      <c r="B149" s="13" t="n">
        <f aca="false">Q53</f>
        <v>795510.218212046</v>
      </c>
      <c r="C149" s="13" t="n">
        <f aca="false">Q101</f>
        <v>873582.107393828</v>
      </c>
      <c r="D149" s="13" t="n">
        <f aca="false">B149-B148</f>
        <v>-25819.8322359738</v>
      </c>
      <c r="E149" s="13" t="n">
        <f aca="false">C149-C148</f>
        <v>-20840.988599436</v>
      </c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</row>
    <row r="150" customFormat="false" ht="13.2" hidden="false" customHeight="false" outlineLevel="0" collapsed="false">
      <c r="A150" s="17" t="n">
        <v>13</v>
      </c>
      <c r="B150" s="13" t="n">
        <f aca="false">Q54</f>
        <v>767408.818639934</v>
      </c>
      <c r="C150" s="13" t="n">
        <f aca="false">Q102</f>
        <v>850074.049540604</v>
      </c>
      <c r="D150" s="13" t="n">
        <f aca="false">B150-B149</f>
        <v>-28101.3995721126</v>
      </c>
      <c r="E150" s="13" t="n">
        <f aca="false">C150-C149</f>
        <v>-23508.0578532247</v>
      </c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</row>
    <row r="151" customFormat="false" ht="13.2" hidden="false" customHeight="false" outlineLevel="0" collapsed="false">
      <c r="A151" s="17" t="n">
        <v>14</v>
      </c>
      <c r="B151" s="13" t="n">
        <f aca="false">Q55</f>
        <v>736912.299315208</v>
      </c>
      <c r="C151" s="13" t="n">
        <f aca="false">Q103</f>
        <v>823735.129423311</v>
      </c>
      <c r="D151" s="13" t="n">
        <f aca="false">B151-B150</f>
        <v>-30496.5193247256</v>
      </c>
      <c r="E151" s="13" t="n">
        <f aca="false">C151-C150</f>
        <v>-26338.9201172922</v>
      </c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</row>
    <row r="152" customFormat="false" ht="13.2" hidden="false" customHeight="false" outlineLevel="0" collapsed="false">
      <c r="A152" s="17" t="n">
        <v>15</v>
      </c>
      <c r="B152" s="13" t="n">
        <f aca="false">Q56</f>
        <v>703901.812312945</v>
      </c>
      <c r="C152" s="13" t="n">
        <f aca="false">Q104</f>
        <v>794391.114328739</v>
      </c>
      <c r="D152" s="13" t="n">
        <f aca="false">B152-B151</f>
        <v>-33010.4870022635</v>
      </c>
      <c r="E152" s="13" t="n">
        <f aca="false">C152-C151</f>
        <v>-29344.0150945722</v>
      </c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</row>
    <row r="153" customFormat="false" ht="13.2" hidden="false" customHeight="false" outlineLevel="0" collapsed="false">
      <c r="A153" s="17" t="n">
        <v>16</v>
      </c>
      <c r="B153" s="13" t="n">
        <f aca="false">Q57</f>
        <v>668253.017969866</v>
      </c>
      <c r="C153" s="13" t="n">
        <f aca="false">Q105</f>
        <v>761857.798202461</v>
      </c>
      <c r="D153" s="13" t="n">
        <f aca="false">B153-B152</f>
        <v>-35648.7943430791</v>
      </c>
      <c r="E153" s="13" t="n">
        <f aca="false">C153-C152</f>
        <v>-32533.3161262781</v>
      </c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</row>
    <row r="154" customFormat="false" ht="13.2" hidden="false" customHeight="false" outlineLevel="0" collapsed="false">
      <c r="A154" s="17" t="n">
        <v>17</v>
      </c>
      <c r="B154" s="13" t="n">
        <f aca="false">Q58</f>
        <v>629833.593750405</v>
      </c>
      <c r="C154" s="13" t="n">
        <f aca="false">Q106</f>
        <v>725936.208625363</v>
      </c>
      <c r="D154" s="13" t="n">
        <f aca="false">B154-B153</f>
        <v>-38419.424219461</v>
      </c>
      <c r="E154" s="13" t="n">
        <f aca="false">C154-C153</f>
        <v>-35921.5895770984</v>
      </c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</row>
    <row r="155" customFormat="false" ht="13.2" hidden="false" customHeight="false" outlineLevel="0" collapsed="false">
      <c r="A155" s="17" t="n">
        <v>18</v>
      </c>
      <c r="B155" s="13" t="n">
        <f aca="false">Q59</f>
        <v>588505.220365783</v>
      </c>
      <c r="C155" s="13" t="n">
        <f aca="false">Q107</f>
        <v>686417.09067443</v>
      </c>
      <c r="D155" s="13" t="n">
        <f aca="false">B155-B154</f>
        <v>-41328.3733846218</v>
      </c>
      <c r="E155" s="13" t="n">
        <f aca="false">C155-C154</f>
        <v>-39519.1179509324</v>
      </c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</row>
    <row r="156" customFormat="false" ht="13.2" hidden="false" customHeight="false" outlineLevel="0" collapsed="false">
      <c r="A156" s="17" t="n">
        <v>19</v>
      </c>
      <c r="B156" s="13" t="n">
        <f aca="false">Q60</f>
        <v>544118.787884216</v>
      </c>
      <c r="C156" s="13" t="n">
        <f aca="false">Q108</f>
        <v>643073.979338367</v>
      </c>
      <c r="D156" s="13" t="n">
        <f aca="false">B156-B155</f>
        <v>-44386.4324815666</v>
      </c>
      <c r="E156" s="13" t="n">
        <f aca="false">C156-C155</f>
        <v>-43343.1113360636</v>
      </c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</row>
    <row r="157" customFormat="false" ht="13.2" hidden="false" customHeight="false" outlineLevel="0" collapsed="false">
      <c r="A157" s="17" t="n">
        <v>20</v>
      </c>
      <c r="B157" s="13" t="n">
        <f aca="false">Q61</f>
        <v>496518.562438054</v>
      </c>
      <c r="C157" s="13" t="n">
        <f aca="false">Q109</f>
        <v>595665.453587082</v>
      </c>
      <c r="D157" s="13" t="n">
        <f aca="false">B157-B156</f>
        <v>-47600.2254461626</v>
      </c>
      <c r="E157" s="13" t="n">
        <f aca="false">C157-C156</f>
        <v>-47408.5257512846</v>
      </c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</row>
    <row r="158" customFormat="false" ht="13.2" hidden="false" customHeight="false" outlineLevel="0" collapsed="false">
      <c r="A158" s="17" t="n">
        <v>21</v>
      </c>
      <c r="B158" s="13" t="n">
        <f aca="false">Q62</f>
        <v>445539.606803353</v>
      </c>
      <c r="C158" s="13" t="n">
        <f aca="false">Q110</f>
        <v>543933.264517603</v>
      </c>
      <c r="D158" s="13" t="n">
        <f aca="false">B158-B157</f>
        <v>-50978.955634701</v>
      </c>
      <c r="E158" s="13" t="n">
        <f aca="false">C158-C157</f>
        <v>-51732.189069479</v>
      </c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</row>
    <row r="159" customFormat="false" ht="13.2" hidden="false" customHeight="false" outlineLevel="0" collapsed="false">
      <c r="A159" s="17" t="n">
        <v>22</v>
      </c>
      <c r="B159" s="13" t="n">
        <f aca="false">Q63</f>
        <v>394163.653661876</v>
      </c>
      <c r="C159" s="13" t="n">
        <f aca="false">Q111</f>
        <v>487609.329131933</v>
      </c>
      <c r="D159" s="13" t="n">
        <f aca="false">B159-B158</f>
        <v>-51375.9531414767</v>
      </c>
      <c r="E159" s="13" t="n">
        <f aca="false">C159-C158</f>
        <v>-56323.9353856703</v>
      </c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</row>
    <row r="160" customFormat="false" ht="13.2" hidden="false" customHeight="false" outlineLevel="0" collapsed="false">
      <c r="A160" s="17" t="n">
        <v>23</v>
      </c>
      <c r="B160" s="13" t="n">
        <f aca="false">Q64</f>
        <v>339110.712484006</v>
      </c>
      <c r="C160" s="13" t="n">
        <f aca="false">Q112</f>
        <v>426184.443116433</v>
      </c>
      <c r="D160" s="13" t="n">
        <f aca="false">B160-B159</f>
        <v>-55052.94117787</v>
      </c>
      <c r="E160" s="13" t="n">
        <f aca="false">C160-C159</f>
        <v>-61424.8860155002</v>
      </c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</row>
    <row r="161" customFormat="false" ht="13.2" hidden="false" customHeight="false" outlineLevel="0" collapsed="false">
      <c r="A161" s="17" t="n">
        <v>24</v>
      </c>
      <c r="B161" s="13" t="n">
        <f aca="false">Q65</f>
        <v>279992.632700974</v>
      </c>
      <c r="C161" s="13" t="n">
        <f aca="false">Q113</f>
        <v>358795.862670365</v>
      </c>
      <c r="D161" s="13" t="n">
        <f aca="false">B161-B160</f>
        <v>-59118.0797830324</v>
      </c>
      <c r="E161" s="13" t="n">
        <f aca="false">C161-C160</f>
        <v>-67388.5804460674</v>
      </c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</row>
    <row r="162" customFormat="false" ht="13.2" hidden="false" customHeight="false" outlineLevel="0" collapsed="false">
      <c r="A162" s="17" t="n">
        <v>25</v>
      </c>
      <c r="B162" s="13" t="n">
        <f aca="false">Q66</f>
        <v>216184.717818828</v>
      </c>
      <c r="C162" s="13" t="n">
        <f aca="false">Q114</f>
        <v>285009.862881313</v>
      </c>
      <c r="D162" s="13" t="n">
        <f aca="false">B162-B161</f>
        <v>-63807.9148821452</v>
      </c>
      <c r="E162" s="13" t="n">
        <f aca="false">C162-C161</f>
        <v>-73785.9997890525</v>
      </c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</row>
    <row r="163" customFormat="false" ht="13.2" hidden="false" customHeight="false" outlineLevel="0" collapsed="false">
      <c r="A163" s="17" t="n">
        <v>26</v>
      </c>
      <c r="B163" s="13" t="n">
        <f aca="false">Q67</f>
        <v>147443.891707457</v>
      </c>
      <c r="C163" s="13" t="n">
        <f aca="false">Q115</f>
        <v>204412.59930549</v>
      </c>
      <c r="D163" s="13" t="n">
        <f aca="false">B163-B162</f>
        <v>-68740.8261113713</v>
      </c>
      <c r="E163" s="13" t="n">
        <f aca="false">C163-C162</f>
        <v>-80597.2635758228</v>
      </c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</row>
    <row r="164" customFormat="false" ht="13.2" hidden="false" customHeight="false" outlineLevel="0" collapsed="false">
      <c r="A164" s="17" t="n">
        <v>27</v>
      </c>
      <c r="B164" s="13" t="n">
        <f aca="false">Q68</f>
        <v>73517.2082078601</v>
      </c>
      <c r="C164" s="13" t="n">
        <f aca="false">Q116</f>
        <v>116566.796101434</v>
      </c>
      <c r="D164" s="13" t="n">
        <f aca="false">B164-B163</f>
        <v>-73926.683499597</v>
      </c>
      <c r="E164" s="13" t="n">
        <f aca="false">C164-C163</f>
        <v>-87845.8032040563</v>
      </c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</row>
    <row r="165" customFormat="false" ht="13.2" hidden="false" customHeight="false" outlineLevel="0" collapsed="false">
      <c r="A165" s="17" t="n">
        <v>28</v>
      </c>
      <c r="B165" s="13" t="n">
        <f aca="false">Q69</f>
        <v>-5858.4450478342</v>
      </c>
      <c r="C165" s="13" t="n">
        <f aca="false">Q117</f>
        <v>21010.5030884757</v>
      </c>
      <c r="D165" s="13" t="n">
        <f aca="false">B165-B164</f>
        <v>-79375.6532556943</v>
      </c>
      <c r="E165" s="13" t="n">
        <f aca="false">C165-C164</f>
        <v>-95556.2930129579</v>
      </c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</row>
    <row r="166" customFormat="false" ht="13.2" hidden="false" customHeight="false" outlineLevel="0" collapsed="false">
      <c r="A166" s="17" t="n">
        <v>29</v>
      </c>
      <c r="B166" s="13" t="n">
        <f aca="false">Q70</f>
        <v>-89067.7979309358</v>
      </c>
      <c r="C166" s="13" t="n">
        <f aca="false">Q118</f>
        <v>-81661.213207363</v>
      </c>
      <c r="D166" s="13" t="n">
        <f aca="false">B166-B165</f>
        <v>-83209.3528831016</v>
      </c>
      <c r="E166" s="13" t="n">
        <f aca="false">C166-C165</f>
        <v>-102671.716295839</v>
      </c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</row>
    <row r="167" customFormat="false" ht="13.2" hidden="false" customHeight="false" outlineLevel="0" collapsed="false">
      <c r="A167" s="17" t="n">
        <v>30</v>
      </c>
      <c r="B167" s="13" t="n">
        <f aca="false">Q71</f>
        <v>-174750.899057887</v>
      </c>
      <c r="C167" s="13" t="n">
        <f aca="false">Q119</f>
        <v>-188369.370890107</v>
      </c>
      <c r="D167" s="13" t="n">
        <f aca="false">B167-B166</f>
        <v>-85683.1011269509</v>
      </c>
      <c r="E167" s="13" t="n">
        <f aca="false">C167-C166</f>
        <v>-106708.157682744</v>
      </c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</row>
    <row r="168" customFormat="false" ht="13.2" hidden="false" customHeight="false" outlineLevel="0" collapsed="false">
      <c r="A168" s="17" t="n">
        <v>31</v>
      </c>
      <c r="B168" s="13" t="n">
        <f aca="false">Q72</f>
        <v>-262980.890451434</v>
      </c>
      <c r="C168" s="13" t="n">
        <f aca="false">Q120</f>
        <v>-299268.694451257</v>
      </c>
      <c r="D168" s="13" t="n">
        <f aca="false">B168-B167</f>
        <v>-88229.9913935471</v>
      </c>
      <c r="E168" s="13" t="n">
        <f aca="false">C168-C167</f>
        <v>-110899.32356115</v>
      </c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</row>
    <row r="169" customFormat="false" ht="13.2" hidden="false" customHeight="false" outlineLevel="0" collapsed="false">
      <c r="A169" s="17" t="n">
        <v>32</v>
      </c>
      <c r="B169" s="13" t="n">
        <f aca="false">Q73</f>
        <v>-353833.213516218</v>
      </c>
      <c r="C169" s="13" t="n">
        <f aca="false">Q121</f>
        <v>-414519.978945302</v>
      </c>
      <c r="D169" s="13" t="n">
        <f aca="false">B169-B168</f>
        <v>-90852.3230647844</v>
      </c>
      <c r="E169" s="13" t="n">
        <f aca="false">C169-C168</f>
        <v>-115251.284494044</v>
      </c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</row>
    <row r="170" customFormat="false" ht="13.2" hidden="false" customHeight="false" outlineLevel="0" collapsed="false">
      <c r="A170" s="17" t="n">
        <v>33</v>
      </c>
      <c r="B170" s="13" t="n">
        <f aca="false">Q74</f>
        <v>-447385.687390437</v>
      </c>
      <c r="C170" s="13" t="n">
        <f aca="false">Q122</f>
        <v>-533179.335133474</v>
      </c>
      <c r="D170" s="13" t="n">
        <f aca="false">B170-B169</f>
        <v>-93552.4738742193</v>
      </c>
      <c r="E170" s="13" t="n">
        <f aca="false">C170-C169</f>
        <v>-118659.356188173</v>
      </c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</row>
    <row r="171" customFormat="false" ht="13.2" hidden="false" customHeight="false" outlineLevel="0" collapsed="false">
      <c r="A171" s="17" t="n">
        <v>34</v>
      </c>
      <c r="B171" s="13" t="n">
        <f aca="false">Q75</f>
        <v>-543718.590193236</v>
      </c>
      <c r="C171" s="13" t="n">
        <f aca="false">Q123</f>
        <v>-656525.889840825</v>
      </c>
      <c r="D171" s="13" t="n">
        <f aca="false">B171-B170</f>
        <v>-96332.9028027982</v>
      </c>
      <c r="E171" s="13" t="n">
        <f aca="false">C171-C170</f>
        <v>-123346.55470735</v>
      </c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</row>
    <row r="172" customFormat="false" ht="13.2" hidden="false" customHeight="false" outlineLevel="0" collapsed="false">
      <c r="A172" s="17" t="n">
        <v>35</v>
      </c>
      <c r="B172" s="13" t="n">
        <f aca="false">Q76</f>
        <v>-642914.743282377</v>
      </c>
      <c r="C172" s="13" t="n">
        <f aca="false">Q124</f>
        <v>-784740.13419071</v>
      </c>
      <c r="D172" s="13" t="n">
        <f aca="false">B172-B171</f>
        <v>-99196.1530891409</v>
      </c>
      <c r="E172" s="13" t="n">
        <f aca="false">C172-C171</f>
        <v>-128214.244349885</v>
      </c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</row>
    <row r="173" customFormat="false" ht="13.2" hidden="false" customHeight="false" outlineLevel="0" collapsed="false">
      <c r="A173" s="17" t="n">
        <v>36</v>
      </c>
      <c r="B173" s="13" t="n">
        <f aca="false">Q77</f>
        <v>-745059.59864152</v>
      </c>
      <c r="C173" s="13" t="n">
        <f aca="false">Q125</f>
        <v>-918009.673361428</v>
      </c>
      <c r="D173" s="13" t="n">
        <f aca="false">B173-B172</f>
        <v>-102144.855359143</v>
      </c>
      <c r="E173" s="13" t="n">
        <f aca="false">C173-C172</f>
        <v>-133269.539170717</v>
      </c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</row>
    <row r="174" customFormat="false" ht="13.2" hidden="false" customHeight="false" outlineLevel="0" collapsed="false">
      <c r="A174" s="17" t="n">
        <v>37</v>
      </c>
      <c r="B174" s="13" t="n">
        <f aca="false">Q78</f>
        <v>-850241.329521385</v>
      </c>
      <c r="C174" s="13" t="n">
        <f aca="false">Q126</f>
        <v>-1056529.51529595</v>
      </c>
      <c r="D174" s="13" t="n">
        <f aca="false">B174-B173</f>
        <v>-105181.730879865</v>
      </c>
      <c r="E174" s="13" t="n">
        <f aca="false">C174-C173</f>
        <v>-138519.841934525</v>
      </c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</row>
    <row r="175" customFormat="false" ht="13.2" hidden="false" customHeight="false" outlineLevel="0" collapsed="false">
      <c r="A175" s="17" t="n">
        <v>38</v>
      </c>
      <c r="B175" s="13" t="n">
        <f aca="false">Q79</f>
        <v>-958550.924464266</v>
      </c>
      <c r="C175" s="13" t="n">
        <f aca="false">Q127</f>
        <v>-1200502.37150178</v>
      </c>
      <c r="D175" s="13" t="n">
        <f aca="false">B175-B174</f>
        <v>-108309.594942881</v>
      </c>
      <c r="E175" s="13" t="n">
        <f aca="false">C175-C174</f>
        <v>-143972.856205828</v>
      </c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</row>
    <row r="176" customFormat="false" ht="13.2" hidden="false" customHeight="false" outlineLevel="0" collapsed="false">
      <c r="A176" s="17" t="n">
        <v>39</v>
      </c>
      <c r="B176" s="13" t="n">
        <f aca="false">Q80</f>
        <v>-1070082.28484677</v>
      </c>
      <c r="C176" s="13" t="n">
        <f aca="false">Q128</f>
        <v>-1350138.97046329</v>
      </c>
      <c r="D176" s="13" t="n">
        <f aca="false">B176-B175</f>
        <v>-111531.360382503</v>
      </c>
      <c r="E176" s="13" t="n">
        <f aca="false">C176-C175</f>
        <v>-149636.598961507</v>
      </c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</row>
    <row r="177" customFormat="false" ht="13.2" hidden="false" customHeight="false" outlineLevel="0" collapsed="false">
      <c r="A177" s="17" t="n">
        <v>40</v>
      </c>
      <c r="B177" s="13" t="n">
        <f aca="false">Q81</f>
        <v>-1184932.32608126</v>
      </c>
      <c r="C177" s="13" t="n">
        <f aca="false">Q129</f>
        <v>-1505658.38421227</v>
      </c>
      <c r="D177" s="13" t="n">
        <f aca="false">B177-B176</f>
        <v>-114850.041234495</v>
      </c>
      <c r="E177" s="13" t="n">
        <f aca="false">C177-C176</f>
        <v>-155519.413748984</v>
      </c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</row>
    <row r="178" customFormat="false" ht="13.2" hidden="false" customHeight="false" outlineLevel="0" collapsed="false">
      <c r="A178" s="17" t="n">
        <v>41</v>
      </c>
      <c r="B178" s="13" t="n">
        <f aca="false">Q82</f>
        <v>-1303201.08262244</v>
      </c>
      <c r="C178" s="13" t="n">
        <f aca="false">Q130</f>
        <v>-1667288.36862664</v>
      </c>
      <c r="D178" s="13" t="n">
        <f aca="false">B178-B177</f>
        <v>-118268.756541179</v>
      </c>
      <c r="E178" s="13" t="n">
        <f aca="false">C178-C177</f>
        <v>-161629.984414368</v>
      </c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</row>
    <row r="179" customFormat="false" ht="13.2" hidden="false" customHeight="false" outlineLevel="0" collapsed="false">
      <c r="A179" s="17" t="n">
        <v>42</v>
      </c>
      <c r="B179" s="13" t="n">
        <f aca="false">Q83</f>
        <v>-1424991.81693149</v>
      </c>
      <c r="C179" s="13" t="n">
        <f aca="false">Q131</f>
        <v>-1835265.71805264</v>
      </c>
      <c r="D179" s="13" t="n">
        <f aca="false">B179-B178</f>
        <v>-121790.734309042</v>
      </c>
      <c r="E179" s="13" t="n">
        <f aca="false">C179-C178</f>
        <v>-167977.349425999</v>
      </c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</row>
    <row r="180" customFormat="false" ht="13.2" hidden="false" customHeight="false" outlineLevel="0" collapsed="false">
      <c r="A180" s="17" t="n">
        <v>43</v>
      </c>
      <c r="B180" s="13" t="n">
        <f aca="false">Q84</f>
        <v>-1550411.13255674</v>
      </c>
      <c r="C180" s="13" t="n">
        <f aca="false">Q132</f>
        <v>-2009836.6348726</v>
      </c>
      <c r="D180" s="13" t="n">
        <f aca="false">B180-B179</f>
        <v>-125419.315625258</v>
      </c>
      <c r="E180" s="13" t="n">
        <f aca="false">C180-C179</f>
        <v>-174570.916819963</v>
      </c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</row>
    <row r="181" customFormat="false" ht="13.2" hidden="false" customHeight="false" outlineLevel="0" collapsed="false">
      <c r="A181" s="17" t="n">
        <v>44</v>
      </c>
      <c r="B181" s="13" t="n">
        <f aca="false">Q85</f>
        <v>-1679569.09149652</v>
      </c>
      <c r="C181" s="13" t="n">
        <f aca="false">Q133</f>
        <v>-2191257.11466798</v>
      </c>
      <c r="D181" s="13" t="n">
        <f aca="false">B181-B180</f>
        <v>-129157.958939776</v>
      </c>
      <c r="E181" s="13" t="n">
        <f aca="false">C181-C180</f>
        <v>-181420.479795383</v>
      </c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</row>
    <row r="182" customFormat="false" ht="13.2" hidden="false" customHeight="false" outlineLevel="0" collapsed="false">
      <c r="A182" s="17" t="n">
        <v>45</v>
      </c>
      <c r="B182" s="13" t="n">
        <f aca="false">Q86</f>
        <v>-1812579.33601648</v>
      </c>
      <c r="C182" s="13" t="n">
        <f aca="false">Q134</f>
        <v>-2379793.34765655</v>
      </c>
      <c r="D182" s="13" t="n">
        <f aca="false">B182-B181</f>
        <v>-133010.244519959</v>
      </c>
      <c r="E182" s="13" t="n">
        <f aca="false">C182-C181</f>
        <v>-188536.232988565</v>
      </c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</row>
    <row r="188" customFormat="false" ht="12.8" hidden="false" customHeight="false" outlineLevel="0" collapsed="false">
      <c r="B188" s="1"/>
    </row>
    <row r="190" customFormat="false" ht="12.8" hidden="false" customHeight="false" outlineLevel="0" collapsed="false">
      <c r="B190" s="2" t="s">
        <v>37</v>
      </c>
      <c r="C190" s="24" t="s">
        <v>38</v>
      </c>
      <c r="D190" s="24" t="s">
        <v>39</v>
      </c>
      <c r="E190" s="24" t="s">
        <v>40</v>
      </c>
      <c r="F190" s="24" t="s">
        <v>41</v>
      </c>
    </row>
    <row r="191" customFormat="false" ht="12.8" hidden="false" customHeight="false" outlineLevel="0" collapsed="false">
      <c r="B191" s="2" t="s">
        <v>42</v>
      </c>
      <c r="C191" s="25" t="n">
        <v>10908</v>
      </c>
      <c r="D191" s="26"/>
      <c r="E191" s="26"/>
    </row>
    <row r="192" customFormat="false" ht="12.8" hidden="false" customHeight="false" outlineLevel="0" collapsed="false">
      <c r="B192" s="2" t="s">
        <v>43</v>
      </c>
      <c r="C192" s="25" t="n">
        <v>15999</v>
      </c>
      <c r="D192" s="26" t="n">
        <v>979.18</v>
      </c>
      <c r="E192" s="26" t="n">
        <v>1400</v>
      </c>
    </row>
    <row r="193" customFormat="false" ht="12.8" hidden="false" customHeight="false" outlineLevel="0" collapsed="false">
      <c r="B193" s="2" t="s">
        <v>44</v>
      </c>
      <c r="C193" s="25" t="n">
        <v>62809</v>
      </c>
      <c r="D193" s="26" t="n">
        <v>192.59</v>
      </c>
      <c r="E193" s="26" t="n">
        <v>2397</v>
      </c>
      <c r="F193" s="26" t="n">
        <v>966.53</v>
      </c>
    </row>
    <row r="194" customFormat="false" ht="12.8" hidden="false" customHeight="false" outlineLevel="0" collapsed="false">
      <c r="B194" s="2" t="s">
        <v>45</v>
      </c>
      <c r="C194" s="25" t="n">
        <v>277825</v>
      </c>
      <c r="D194" s="26"/>
      <c r="E194" s="26" t="n">
        <v>9972.98</v>
      </c>
    </row>
    <row r="195" customFormat="false" ht="12.8" hidden="false" customHeight="false" outlineLevel="0" collapsed="false">
      <c r="B195" s="2" t="s">
        <v>46</v>
      </c>
      <c r="C195" s="25"/>
      <c r="D195" s="26"/>
      <c r="E195" s="26" t="n">
        <v>18307.73</v>
      </c>
    </row>
    <row r="197" customFormat="false" ht="12.8" hidden="false" customHeight="false" outlineLevel="0" collapsed="false"/>
  </sheetData>
  <mergeCells count="2">
    <mergeCell ref="B137:C137"/>
    <mergeCell ref="D137:E137"/>
  </mergeCells>
  <printOptions headings="false" gridLines="false" gridLinesSet="true" horizontalCentered="false" verticalCentered="false"/>
  <pageMargins left="0.747916666666667" right="0.747916666666667" top="0.590277777777778" bottom="0.590277777777778" header="0.511811023622047" footer="0.511811023622047"/>
  <pageSetup paperSize="9" scale="100" fitToWidth="1" fitToHeight="8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X19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43359375" defaultRowHeight="13.2" zeroHeight="false" outlineLevelRow="0" outlineLevelCol="0"/>
  <cols>
    <col collapsed="false" customWidth="true" hidden="false" outlineLevel="0" max="1" min="1" style="1" width="32.53"/>
    <col collapsed="false" customWidth="true" hidden="false" outlineLevel="0" max="2" min="2" style="2" width="12.69"/>
    <col collapsed="false" customWidth="true" hidden="false" outlineLevel="0" max="3" min="3" style="1" width="12.69"/>
    <col collapsed="false" customWidth="true" hidden="false" outlineLevel="0" max="18" min="18" style="1" width="12.42"/>
  </cols>
  <sheetData>
    <row r="1" customFormat="false" ht="13.2" hidden="false" customHeight="false" outlineLevel="0" collapsed="false">
      <c r="B1" s="3" t="s">
        <v>0</v>
      </c>
      <c r="C1" s="3" t="s">
        <v>1</v>
      </c>
    </row>
    <row r="2" customFormat="false" ht="14.65" hidden="false" customHeight="false" outlineLevel="0" collapsed="false">
      <c r="A2" s="1" t="s">
        <v>2</v>
      </c>
      <c r="B2" s="4" t="n">
        <v>999999</v>
      </c>
      <c r="C2" s="4" t="n">
        <v>999999</v>
      </c>
    </row>
    <row r="3" customFormat="false" ht="14.65" hidden="false" customHeight="false" outlineLevel="0" collapsed="false">
      <c r="A3" s="1" t="s">
        <v>3</v>
      </c>
      <c r="B3" s="5" t="n">
        <v>0.0555</v>
      </c>
      <c r="C3" s="5" t="n">
        <v>0.0444</v>
      </c>
    </row>
    <row r="4" customFormat="false" ht="4.5" hidden="false" customHeight="true" outlineLevel="0" collapsed="false">
      <c r="B4" s="6"/>
      <c r="C4" s="6"/>
    </row>
    <row r="5" customFormat="false" ht="14.65" hidden="false" customHeight="false" outlineLevel="0" collapsed="false">
      <c r="A5" s="1" t="s">
        <v>4</v>
      </c>
      <c r="B5" s="4" t="n">
        <v>3333</v>
      </c>
      <c r="C5" s="4" t="n">
        <v>2222</v>
      </c>
    </row>
    <row r="6" customFormat="false" ht="14.65" hidden="false" customHeight="false" outlineLevel="0" collapsed="false">
      <c r="A6" s="1" t="s">
        <v>5</v>
      </c>
      <c r="B6" s="7" t="n">
        <v>11</v>
      </c>
      <c r="C6" s="7" t="n">
        <v>1</v>
      </c>
    </row>
    <row r="7" customFormat="false" ht="14.65" hidden="false" customHeight="false" outlineLevel="0" collapsed="false">
      <c r="A7" s="1" t="s">
        <v>6</v>
      </c>
      <c r="B7" s="5" t="n">
        <v>0.01</v>
      </c>
      <c r="C7" s="5" t="n">
        <v>0.005</v>
      </c>
    </row>
    <row r="8" customFormat="false" ht="14.65" hidden="false" customHeight="false" outlineLevel="0" collapsed="false">
      <c r="A8" s="1" t="s">
        <v>7</v>
      </c>
      <c r="B8" s="5" t="n">
        <v>1</v>
      </c>
      <c r="C8" s="5" t="n">
        <v>1</v>
      </c>
    </row>
    <row r="9" customFormat="false" ht="4.5" hidden="false" customHeight="true" outlineLevel="0" collapsed="false">
      <c r="B9" s="6"/>
      <c r="C9" s="6"/>
    </row>
    <row r="10" customFormat="false" ht="14.65" hidden="false" customHeight="false" outlineLevel="0" collapsed="false">
      <c r="A10" s="1" t="s">
        <v>8</v>
      </c>
      <c r="B10" s="4" t="n">
        <v>4444</v>
      </c>
      <c r="C10" s="4" t="n">
        <v>1111</v>
      </c>
    </row>
    <row r="11" customFormat="false" ht="14.65" hidden="false" customHeight="false" outlineLevel="0" collapsed="false">
      <c r="A11" s="1" t="s">
        <v>5</v>
      </c>
      <c r="B11" s="7" t="n">
        <v>22</v>
      </c>
      <c r="C11" s="7" t="n">
        <v>33</v>
      </c>
    </row>
    <row r="12" customFormat="false" ht="14.65" hidden="false" customHeight="false" outlineLevel="0" collapsed="false">
      <c r="A12" s="1" t="s">
        <v>6</v>
      </c>
      <c r="B12" s="5" t="n">
        <v>0.01</v>
      </c>
      <c r="C12" s="5" t="n">
        <v>0.005</v>
      </c>
    </row>
    <row r="13" customFormat="false" ht="14.65" hidden="false" customHeight="false" outlineLevel="0" collapsed="false">
      <c r="A13" s="1" t="s">
        <v>7</v>
      </c>
      <c r="B13" s="5" t="n">
        <v>1</v>
      </c>
      <c r="C13" s="5" t="n">
        <v>1</v>
      </c>
    </row>
    <row r="14" customFormat="false" ht="4.5" hidden="false" customHeight="true" outlineLevel="0" collapsed="false">
      <c r="B14" s="6"/>
      <c r="C14" s="6"/>
    </row>
    <row r="15" customFormat="false" ht="14.65" hidden="false" customHeight="false" outlineLevel="0" collapsed="false">
      <c r="A15" s="1" t="s">
        <v>9</v>
      </c>
      <c r="B15" s="8" t="n">
        <v>1111</v>
      </c>
      <c r="C15" s="8" t="n">
        <v>777</v>
      </c>
    </row>
    <row r="16" customFormat="false" ht="14.65" hidden="false" customHeight="false" outlineLevel="0" collapsed="false">
      <c r="A16" s="1" t="s">
        <v>5</v>
      </c>
      <c r="B16" s="7" t="n">
        <v>22</v>
      </c>
      <c r="C16" s="7" t="n">
        <v>5</v>
      </c>
    </row>
    <row r="17" customFormat="false" ht="14.65" hidden="false" customHeight="false" outlineLevel="0" collapsed="false">
      <c r="A17" s="9" t="s">
        <v>6</v>
      </c>
      <c r="B17" s="5" t="n">
        <v>0</v>
      </c>
      <c r="C17" s="5" t="n">
        <v>0</v>
      </c>
    </row>
    <row r="18" customFormat="false" ht="14.65" hidden="false" customHeight="false" outlineLevel="0" collapsed="false">
      <c r="A18" s="9" t="s">
        <v>7</v>
      </c>
      <c r="B18" s="5" t="n">
        <v>1</v>
      </c>
      <c r="C18" s="5" t="n">
        <v>0.91</v>
      </c>
    </row>
    <row r="19" customFormat="false" ht="4.5" hidden="false" customHeight="true" outlineLevel="0" collapsed="false">
      <c r="B19" s="6"/>
      <c r="C19" s="6"/>
    </row>
    <row r="20" customFormat="false" ht="14.65" hidden="false" customHeight="false" outlineLevel="0" collapsed="false">
      <c r="A20" s="1" t="s">
        <v>10</v>
      </c>
      <c r="B20" s="8" t="n">
        <v>999</v>
      </c>
      <c r="C20" s="8" t="n">
        <v>2222</v>
      </c>
    </row>
    <row r="21" customFormat="false" ht="14.65" hidden="false" customHeight="false" outlineLevel="0" collapsed="false">
      <c r="A21" s="1" t="s">
        <v>5</v>
      </c>
      <c r="B21" s="7" t="n">
        <v>11</v>
      </c>
      <c r="C21" s="7" t="n">
        <v>10</v>
      </c>
    </row>
    <row r="22" customFormat="false" ht="14.65" hidden="false" customHeight="false" outlineLevel="0" collapsed="false">
      <c r="A22" s="9" t="s">
        <v>6</v>
      </c>
      <c r="B22" s="5" t="n">
        <v>0</v>
      </c>
      <c r="C22" s="5" t="n">
        <v>0</v>
      </c>
    </row>
    <row r="23" customFormat="false" ht="14.65" hidden="false" customHeight="false" outlineLevel="0" collapsed="false">
      <c r="A23" s="9" t="s">
        <v>7</v>
      </c>
      <c r="B23" s="5" t="n">
        <v>1</v>
      </c>
      <c r="C23" s="5" t="n">
        <v>0.91</v>
      </c>
    </row>
    <row r="24" customFormat="false" ht="4.5" hidden="false" customHeight="true" outlineLevel="0" collapsed="false">
      <c r="B24" s="6"/>
      <c r="C24" s="6"/>
    </row>
    <row r="25" customFormat="false" ht="14.65" hidden="false" customHeight="false" outlineLevel="0" collapsed="false">
      <c r="A25" s="1" t="s">
        <v>11</v>
      </c>
      <c r="B25" s="4" t="n">
        <v>3333</v>
      </c>
      <c r="C25" s="4" t="n">
        <v>4444</v>
      </c>
    </row>
    <row r="26" customFormat="false" ht="14.65" hidden="false" customHeight="false" outlineLevel="0" collapsed="false">
      <c r="A26" s="1" t="s">
        <v>6</v>
      </c>
      <c r="B26" s="5" t="n">
        <v>0.045</v>
      </c>
      <c r="C26" s="5" t="n">
        <v>0.05</v>
      </c>
    </row>
    <row r="27" customFormat="false" ht="4.5" hidden="false" customHeight="true" outlineLevel="0" collapsed="false">
      <c r="B27" s="6"/>
      <c r="C27" s="6"/>
    </row>
    <row r="28" customFormat="false" ht="14.65" hidden="false" customHeight="false" outlineLevel="0" collapsed="false">
      <c r="A28" s="1" t="s">
        <v>12</v>
      </c>
      <c r="B28" s="5" t="n">
        <f aca="false">14.6%+1.6%+3.4%</f>
        <v>0.196</v>
      </c>
      <c r="C28" s="5" t="n">
        <v>0</v>
      </c>
      <c r="D28" s="6"/>
      <c r="E28" s="6"/>
      <c r="F28" s="6"/>
      <c r="G28" s="6"/>
    </row>
    <row r="29" customFormat="false" ht="14.65" hidden="false" customHeight="false" outlineLevel="0" collapsed="false">
      <c r="A29" s="1" t="s">
        <v>6</v>
      </c>
      <c r="B29" s="5" t="n">
        <v>0.01</v>
      </c>
      <c r="C29" s="5" t="n">
        <v>0</v>
      </c>
    </row>
    <row r="30" customFormat="false" ht="14.65" hidden="false" customHeight="false" outlineLevel="0" collapsed="false">
      <c r="A30" s="1" t="s">
        <v>13</v>
      </c>
      <c r="B30" s="4" t="n">
        <v>5175</v>
      </c>
      <c r="C30" s="4" t="n">
        <v>5175</v>
      </c>
    </row>
    <row r="31" customFormat="false" ht="14.65" hidden="false" customHeight="false" outlineLevel="0" collapsed="false">
      <c r="A31" s="1" t="s">
        <v>6</v>
      </c>
      <c r="B31" s="5" t="n">
        <v>0.01</v>
      </c>
      <c r="C31" s="5" t="n">
        <v>0.01</v>
      </c>
    </row>
    <row r="32" customFormat="false" ht="4.5" hidden="false" customHeight="true" outlineLevel="0" collapsed="false">
      <c r="B32" s="6"/>
      <c r="C32" s="6"/>
    </row>
    <row r="33" customFormat="false" ht="14.65" hidden="false" customHeight="false" outlineLevel="0" collapsed="false">
      <c r="A33" s="9" t="s">
        <v>14</v>
      </c>
      <c r="B33" s="5" t="n">
        <v>0.09</v>
      </c>
      <c r="C33" s="5" t="n">
        <v>0</v>
      </c>
    </row>
    <row r="34" customFormat="false" ht="14.65" hidden="false" customHeight="false" outlineLevel="0" collapsed="false">
      <c r="A34" s="9" t="s">
        <v>15</v>
      </c>
      <c r="B34" s="7" t="n">
        <v>1</v>
      </c>
      <c r="C34" s="7" t="n">
        <v>1</v>
      </c>
    </row>
    <row r="35" customFormat="false" ht="14.65" hidden="false" customHeight="false" outlineLevel="0" collapsed="false">
      <c r="B35" s="6"/>
      <c r="C35" s="6"/>
    </row>
    <row r="36" customFormat="false" ht="14.65" hidden="false" customHeight="false" outlineLevel="0" collapsed="false">
      <c r="A36" s="10" t="s">
        <v>16</v>
      </c>
      <c r="B36" s="11" t="n">
        <v>3333</v>
      </c>
      <c r="C36" s="11" t="n">
        <v>2888</v>
      </c>
      <c r="D36" s="12" t="n">
        <f aca="false">(B36+C36)/2</f>
        <v>3110.5</v>
      </c>
      <c r="E36" s="12"/>
      <c r="F36" s="12"/>
      <c r="G36" s="12"/>
    </row>
    <row r="37" customFormat="false" ht="14.65" hidden="false" customHeight="false" outlineLevel="0" collapsed="false">
      <c r="A37" s="1" t="s">
        <v>17</v>
      </c>
      <c r="B37" s="5" t="n">
        <v>0.025</v>
      </c>
      <c r="C37" s="5" t="n">
        <v>0.035</v>
      </c>
    </row>
    <row r="38" customFormat="false" ht="13.2" hidden="false" customHeight="false" outlineLevel="0" collapsed="false">
      <c r="B38" s="6"/>
      <c r="C38" s="6"/>
    </row>
    <row r="39" customFormat="false" ht="13.2" hidden="false" customHeight="false" outlineLevel="0" collapsed="false">
      <c r="B39" s="6"/>
      <c r="C39" s="6"/>
      <c r="D39" s="13"/>
      <c r="E39" s="14"/>
    </row>
    <row r="40" customFormat="false" ht="13.2" hidden="false" customHeight="false" outlineLevel="0" collapsed="false">
      <c r="A40" s="2"/>
      <c r="B40" s="22"/>
      <c r="C40" s="22"/>
      <c r="D40" s="22"/>
      <c r="E40" s="22"/>
      <c r="F40" s="22"/>
      <c r="G40" s="22"/>
    </row>
    <row r="41" customFormat="false" ht="13.2" hidden="false" customHeight="false" outlineLevel="0" collapsed="false">
      <c r="A41" s="10" t="s">
        <v>18</v>
      </c>
      <c r="B41" s="16" t="s">
        <v>19</v>
      </c>
      <c r="C41" s="16" t="s">
        <v>20</v>
      </c>
      <c r="D41" s="16" t="s">
        <v>21</v>
      </c>
      <c r="E41" s="16" t="s">
        <v>22</v>
      </c>
      <c r="F41" s="16" t="s">
        <v>23</v>
      </c>
      <c r="G41" s="16" t="s">
        <v>24</v>
      </c>
      <c r="H41" s="16" t="s">
        <v>25</v>
      </c>
      <c r="I41" s="16" t="s">
        <v>26</v>
      </c>
      <c r="J41" s="16" t="s">
        <v>27</v>
      </c>
      <c r="K41" s="16" t="s">
        <v>28</v>
      </c>
      <c r="L41" s="16" t="s">
        <v>29</v>
      </c>
      <c r="M41" s="16" t="s">
        <v>30</v>
      </c>
      <c r="N41" s="16" t="s">
        <v>31</v>
      </c>
      <c r="O41" s="16" t="s">
        <v>32</v>
      </c>
      <c r="P41" s="16" t="s">
        <v>33</v>
      </c>
      <c r="Q41" s="16" t="s">
        <v>34</v>
      </c>
      <c r="R41" s="16"/>
      <c r="S41" s="16"/>
    </row>
    <row r="42" customFormat="false" ht="12.8" hidden="false" customHeight="false" outlineLevel="0" collapsed="false">
      <c r="A42" s="17" t="n">
        <v>1</v>
      </c>
      <c r="B42" s="13" t="n">
        <f aca="false">$B$2</f>
        <v>999999</v>
      </c>
      <c r="C42" s="13" t="n">
        <f aca="false">IF((B42-(P42/2))*$B$3&gt;0,(B42-(P42/2))*$B$3,0)</f>
        <v>54390.0555</v>
      </c>
      <c r="D42" s="13" t="n">
        <f aca="false">IF($A42&gt;=B6,B5,0)</f>
        <v>0</v>
      </c>
      <c r="E42" s="13" t="n">
        <f aca="false">IF($A42&gt;=B11,B10,0)</f>
        <v>0</v>
      </c>
      <c r="F42" s="13" t="n">
        <f aca="false">IF($A42&gt;=B16,B15,0)</f>
        <v>0</v>
      </c>
      <c r="G42" s="13" t="n">
        <f aca="false">IF($A42&gt;=B21,B20,0)</f>
        <v>0</v>
      </c>
      <c r="H42" s="13" t="n">
        <f aca="false">$B$25</f>
        <v>3333</v>
      </c>
      <c r="I42" s="13" t="n">
        <f aca="false">MIN(((C42+D42+E42+F42+G42)*$B$28),($B$30*$B$28)*12*$B$34)</f>
        <v>10660.450878</v>
      </c>
      <c r="J42" s="18" t="n">
        <f aca="false">MAX((MAX((C42-(1000*$B$34)),0))+(D42*$B$8)+(E42*$B$13)+(F42*$B$18)+(G42*$B$23)-H42-I42,0)</f>
        <v>39396.604622</v>
      </c>
      <c r="K42" s="23" t="n">
        <f aca="false">IF($B$34=1,MAX(ROUNDDOWN(IF($J42&lt;=$C$192,(((($J42-$C$191)/10000)*$D$192)+$E$192)*(($J42-$C$191)/10000),IF($J42&lt;=$C$193,(((($J42-$C$192)/10000)*$D$193)+$E$193)*(($J42-$C$192)/10000)+$F$193,IF($J42&lt;=$C$194,$J42*0.42-$E$194,$J42*0.45-$E$195))),0),0),0)</f>
        <v>7266</v>
      </c>
      <c r="L42" s="23" t="n">
        <f aca="false">IF($B$34=2,MAX(ROUNDDOWN(IF(($J42/2)&lt;=$C$192,((((($J42/2)-$C$191)/10000)*$D$192)+$E$192)*((($J42/2)-$C$191)/10000),IF(($J42/2)&lt;=$C$193,((((($J42/2)-$C$192)/10000)*$D$193)+$E$193)*((($J42/2)-$C$192)/10000)+$F$193,IF(($J42/2)&lt;=$C$194,($J42/2)*0.42-$E$194,($J42/2)*0.45-$E$195))),0),0),0)*$B$34</f>
        <v>0</v>
      </c>
      <c r="M42" s="13" t="n">
        <f aca="false">K42+L42</f>
        <v>7266</v>
      </c>
      <c r="N42" s="13" t="n">
        <f aca="false">IF($B$34=2,IF(M42&gt;1944,M42*0.055,0),IF(M42&gt;972,M42*0.055,0))</f>
        <v>399.63</v>
      </c>
      <c r="O42" s="13" t="n">
        <f aca="false">M42*$B$33</f>
        <v>653.94</v>
      </c>
      <c r="P42" s="13" t="n">
        <f aca="false">B36*12</f>
        <v>39996</v>
      </c>
      <c r="Q42" s="13" t="n">
        <f aca="false">B42+C42+D42+E42+F42+G42-H42-I42-M42-N42-O42-P42</f>
        <v>992080.034622</v>
      </c>
      <c r="R42" s="16"/>
      <c r="S42" s="16"/>
      <c r="T42" s="13"/>
      <c r="U42" s="13"/>
      <c r="V42" s="13"/>
      <c r="W42" s="13"/>
    </row>
    <row r="43" customFormat="false" ht="12.8" hidden="false" customHeight="false" outlineLevel="0" collapsed="false">
      <c r="A43" s="17" t="n">
        <v>2</v>
      </c>
      <c r="B43" s="13" t="n">
        <f aca="false">Q42</f>
        <v>992080.034622</v>
      </c>
      <c r="C43" s="13" t="n">
        <f aca="false">IF((B43-(P43/2))*$B$3&gt;0,(B43-(P43/2))*$B$3,0)</f>
        <v>53922.805696521</v>
      </c>
      <c r="D43" s="13" t="n">
        <f aca="false">IF(D42&gt;0,D42*(1+$B$7),IF(A43=$B$6,$B$5,0))</f>
        <v>0</v>
      </c>
      <c r="E43" s="13" t="n">
        <f aca="false">IF(E42&gt;0,E42*(1+$B$12),IF(A43=$B$11,$B$10,0))</f>
        <v>0</v>
      </c>
      <c r="F43" s="13" t="n">
        <f aca="false">IF(F42&gt;0,F42*(1+$B$17),IF(A43=$B$16,$B$15,0))</f>
        <v>0</v>
      </c>
      <c r="G43" s="13" t="n">
        <f aca="false">IF(G42&gt;0,G42*(1+$B$22),IF(A43=$B$21,$B$20,0))</f>
        <v>0</v>
      </c>
      <c r="H43" s="13" t="n">
        <f aca="false">H42*(1+$B$26)</f>
        <v>3482.985</v>
      </c>
      <c r="I43" s="13" t="n">
        <f aca="false">MIN(((C43+D43+E43+F43+G43)*$B$28*POWER((1+$B$29),A42)),($B$30*$B$28)*12*$B$34*POWER((1+$B$31),A42))</f>
        <v>10674.5586156833</v>
      </c>
      <c r="J43" s="18" t="n">
        <f aca="false">MAX((MAX((C43-(1000*$B$34)),0))+(D43*$B$8)+(E43*$B$13)+(F43*$B$18)+(G43*$B$23)-H43-I43,0)</f>
        <v>38765.2620808377</v>
      </c>
      <c r="K43" s="23" t="n">
        <f aca="false">IF($B$34=1,MAX(ROUNDDOWN(IF($J43&lt;=$C$192,(((($J43-$C$191)/10000)*$D$192)+$E$192)*(($J43-$C$191)/10000),IF($J43&lt;=$C$193,(((($J43-$C$192)/10000)*$D$193)+$E$193)*(($J43-$C$192)/10000)+$F$193,IF($J43&lt;=$C$194,$J43*0.42-$E$194,$J43*0.45-$E$195))),0),0),0)</f>
        <v>7065</v>
      </c>
      <c r="L43" s="23" t="n">
        <f aca="false">IF($B$34=2,MAX(ROUNDDOWN(IF(($J43/2)&lt;=$C$192,((((($J43/2)-$C$191)/10000)*$D$192)+$E$192)*((($J43/2)-$C$191)/10000),IF(($J43/2)&lt;=$C$193,((((($J43/2)-$C$192)/10000)*$D$193)+$E$193)*((($J43/2)-$C$192)/10000)+$F$193,IF(($J43/2)&lt;=$C$194,($J43/2)*0.42-$E$194,($J43/2)*0.45-$E$195))),0),0),0)*$B$34</f>
        <v>0</v>
      </c>
      <c r="M43" s="13" t="n">
        <f aca="false">K43+L43</f>
        <v>7065</v>
      </c>
      <c r="N43" s="13" t="n">
        <f aca="false">IF($B$34=2,IF(M43&gt;1944,M43*0.055,0),IF(M43&gt;972,M43*0.055,0))</f>
        <v>388.575</v>
      </c>
      <c r="O43" s="13" t="n">
        <f aca="false">M43*$B$33</f>
        <v>635.85</v>
      </c>
      <c r="P43" s="13" t="n">
        <f aca="false">P42*(1+$B$37)</f>
        <v>40995.9</v>
      </c>
      <c r="Q43" s="13" t="n">
        <f aca="false">B43+C43+D43+E43+F43+G43-H43-I43-M43-N43-O43-P43</f>
        <v>982759.971702838</v>
      </c>
      <c r="R43" s="16"/>
      <c r="S43" s="16"/>
      <c r="T43" s="13"/>
      <c r="U43" s="13"/>
      <c r="V43" s="13"/>
      <c r="W43" s="13"/>
    </row>
    <row r="44" customFormat="false" ht="12.8" hidden="false" customHeight="false" outlineLevel="0" collapsed="false">
      <c r="A44" s="17" t="n">
        <v>3</v>
      </c>
      <c r="B44" s="13" t="n">
        <f aca="false">Q43</f>
        <v>982759.971702838</v>
      </c>
      <c r="C44" s="13" t="n">
        <f aca="false">IF((B44-(P44/2))*$B$3&gt;0,(B44-(P44/2))*$B$3,0)</f>
        <v>53377.1012988825</v>
      </c>
      <c r="D44" s="13" t="n">
        <f aca="false">IF(D43&gt;0,D43*(1+$B$7),IF(A44=$B$6,$B$5,0))</f>
        <v>0</v>
      </c>
      <c r="E44" s="13" t="n">
        <f aca="false">IF(E43&gt;0,E43*(1+$B$12),IF(A44=$B$11,$B$10,0))</f>
        <v>0</v>
      </c>
      <c r="F44" s="13" t="n">
        <f aca="false">IF(F43&gt;0,F43*(1+$B$17),IF(A44=$B$16,$B$15,0))</f>
        <v>0</v>
      </c>
      <c r="G44" s="13" t="n">
        <f aca="false">IF(G43&gt;0,G43*(1+$B$22),IF(A44=$B$21,$B$20,0))</f>
        <v>0</v>
      </c>
      <c r="H44" s="13" t="n">
        <f aca="false">H43*(1+$B$26)</f>
        <v>3639.719325</v>
      </c>
      <c r="I44" s="13" t="n">
        <f aca="false">MIN(((C44+D44+E44+F44+G44)*$B$28*POWER((1+$B$29),A43)),($B$30*$B$28)*12*$B$34*POWER((1+$B$31),A43))</f>
        <v>10672.196282858</v>
      </c>
      <c r="J44" s="18" t="n">
        <f aca="false">MAX((MAX((C44-(1000*$B$34)),0))+(D44*$B$8)+(E44*$B$13)+(F44*$B$18)+(G44*$B$23)-H44-I44,0)</f>
        <v>38065.1856910245</v>
      </c>
      <c r="K44" s="23" t="n">
        <f aca="false">IF($B$34=1,MAX(ROUNDDOWN(IF($J44&lt;=$C$192,(((($J44-$C$191)/10000)*$D$192)+$E$192)*(($J44-$C$191)/10000),IF($J44&lt;=$C$193,(((($J44-$C$192)/10000)*$D$193)+$E$193)*(($J44-$C$192)/10000)+$F$193,IF($J44&lt;=$C$194,$J44*0.42-$E$194,$J44*0.45-$E$195))),0),0),0)</f>
        <v>6842</v>
      </c>
      <c r="L44" s="23" t="n">
        <f aca="false">IF($B$34=2,MAX(ROUNDDOWN(IF(($J44/2)&lt;=$C$192,((((($J44/2)-$C$191)/10000)*$D$192)+$E$192)*((($J44/2)-$C$191)/10000),IF(($J44/2)&lt;=$C$193,((((($J44/2)-$C$192)/10000)*$D$193)+$E$193)*((($J44/2)-$C$192)/10000)+$F$193,IF(($J44/2)&lt;=$C$194,($J44/2)*0.42-$E$194,($J44/2)*0.45-$E$195))),0),0),0)*$B$34</f>
        <v>0</v>
      </c>
      <c r="M44" s="13" t="n">
        <f aca="false">K44+L44</f>
        <v>6842</v>
      </c>
      <c r="N44" s="13" t="n">
        <f aca="false">IF($B$34=2,IF(M44&gt;1944,M44*0.055,0),IF(M44&gt;972,M44*0.055,0))</f>
        <v>376.31</v>
      </c>
      <c r="O44" s="13" t="n">
        <f aca="false">M44*$B$33</f>
        <v>615.78</v>
      </c>
      <c r="P44" s="13" t="n">
        <f aca="false">P43*(1+$B$37)</f>
        <v>42020.7975</v>
      </c>
      <c r="Q44" s="13" t="n">
        <f aca="false">B44+C44+D44+E44+F44+G44-H44-I44-M44-N44-O44-P44</f>
        <v>971970.269893862</v>
      </c>
      <c r="R44" s="16"/>
      <c r="S44" s="16"/>
      <c r="T44" s="13"/>
      <c r="U44" s="13"/>
      <c r="V44" s="13"/>
      <c r="W44" s="13"/>
    </row>
    <row r="45" customFormat="false" ht="12.8" hidden="false" customHeight="false" outlineLevel="0" collapsed="false">
      <c r="A45" s="17" t="n">
        <v>4</v>
      </c>
      <c r="B45" s="13" t="n">
        <f aca="false">Q44</f>
        <v>971970.269893862</v>
      </c>
      <c r="C45" s="13" t="n">
        <f aca="false">IF((B45-(P45/2))*$B$3&gt;0,(B45-(P45/2))*$B$3,0)</f>
        <v>52749.1209202187</v>
      </c>
      <c r="D45" s="13" t="n">
        <f aca="false">IF(D44&gt;0,D44*(1+$B$7),IF(A45=$B$6,$B$5,0))</f>
        <v>0</v>
      </c>
      <c r="E45" s="13" t="n">
        <f aca="false">IF(E44&gt;0,E44*(1+$B$12),IF(A45=$B$11,$B$10,0))</f>
        <v>0</v>
      </c>
      <c r="F45" s="13" t="n">
        <f aca="false">IF(F44&gt;0,F44*(1+$B$17),IF(A45=$B$16,$B$15,0))</f>
        <v>0</v>
      </c>
      <c r="G45" s="13" t="n">
        <f aca="false">IF(G44&gt;0,G44*(1+$B$22),IF(A45=$B$21,$B$20,0))</f>
        <v>0</v>
      </c>
      <c r="H45" s="13" t="n">
        <f aca="false">H44*(1+$B$26)</f>
        <v>3803.506694625</v>
      </c>
      <c r="I45" s="13" t="n">
        <f aca="false">MIN(((C45+D45+E45+F45+G45)*$B$28*POWER((1+$B$29),A44)),($B$30*$B$28)*12*$B$34*POWER((1+$B$31),A44))</f>
        <v>10652.1045185116</v>
      </c>
      <c r="J45" s="18" t="n">
        <f aca="false">MAX((MAX((C45-(1000*$B$34)),0))+(D45*$B$8)+(E45*$B$13)+(F45*$B$18)+(G45*$B$23)-H45-I45,0)</f>
        <v>37293.5097070822</v>
      </c>
      <c r="K45" s="23" t="n">
        <f aca="false">IF($B$34=1,MAX(ROUNDDOWN(IF($J45&lt;=$C$192,(((($J45-$C$191)/10000)*$D$192)+$E$192)*(($J45-$C$191)/10000),IF($J45&lt;=$C$193,(((($J45-$C$192)/10000)*$D$193)+$E$193)*(($J45-$C$192)/10000)+$F$193,IF($J45&lt;=$C$194,$J45*0.42-$E$194,$J45*0.45-$E$195))),0),0),0)</f>
        <v>6600</v>
      </c>
      <c r="L45" s="23" t="n">
        <f aca="false">IF($B$34=2,MAX(ROUNDDOWN(IF(($J45/2)&lt;=$C$192,((((($J45/2)-$C$191)/10000)*$D$192)+$E$192)*((($J45/2)-$C$191)/10000),IF(($J45/2)&lt;=$C$193,((((($J45/2)-$C$192)/10000)*$D$193)+$E$193)*((($J45/2)-$C$192)/10000)+$F$193,IF(($J45/2)&lt;=$C$194,($J45/2)*0.42-$E$194,($J45/2)*0.45-$E$195))),0),0),0)*$B$34</f>
        <v>0</v>
      </c>
      <c r="M45" s="13" t="n">
        <f aca="false">K45+L45</f>
        <v>6600</v>
      </c>
      <c r="N45" s="13" t="n">
        <f aca="false">IF($B$34=2,IF(M45&gt;1944,M45*0.055,0),IF(M45&gt;972,M45*0.055,0))</f>
        <v>363</v>
      </c>
      <c r="O45" s="13" t="n">
        <f aca="false">M45*$B$33</f>
        <v>594</v>
      </c>
      <c r="P45" s="13" t="n">
        <f aca="false">P44*(1+$B$37)</f>
        <v>43071.3174375</v>
      </c>
      <c r="Q45" s="13" t="n">
        <f aca="false">B45+C45+D45+E45+F45+G45-H45-I45-M45-N45-O45-P45</f>
        <v>959635.462163444</v>
      </c>
      <c r="R45" s="16"/>
      <c r="S45" s="16"/>
      <c r="T45" s="13"/>
      <c r="U45" s="13"/>
      <c r="V45" s="13"/>
      <c r="W45" s="13"/>
    </row>
    <row r="46" customFormat="false" ht="12.8" hidden="false" customHeight="false" outlineLevel="0" collapsed="false">
      <c r="A46" s="17" t="n">
        <v>5</v>
      </c>
      <c r="B46" s="13" t="n">
        <f aca="false">Q45</f>
        <v>959635.462163444</v>
      </c>
      <c r="C46" s="13" t="n">
        <f aca="false">IF((B46-(P46/2))*$B$3&gt;0,(B46-(P46/2))*$B$3,0)</f>
        <v>52034.6583647083</v>
      </c>
      <c r="D46" s="13" t="n">
        <f aca="false">IF(D45&gt;0,D45*(1+$B$7),IF(A46=$B$6,$B$5,0))</f>
        <v>0</v>
      </c>
      <c r="E46" s="13" t="n">
        <f aca="false">IF(E45&gt;0,E45*(1+$B$12),IF(A46=$B$11,$B$10,0))</f>
        <v>0</v>
      </c>
      <c r="F46" s="13" t="n">
        <f aca="false">IF(F45&gt;0,F45*(1+$B$17),IF(A46=$B$16,$B$15,0))</f>
        <v>0</v>
      </c>
      <c r="G46" s="13" t="n">
        <f aca="false">IF(G45&gt;0,G45*(1+$B$22),IF(A46=$B$21,$B$20,0))</f>
        <v>0</v>
      </c>
      <c r="H46" s="13" t="n">
        <f aca="false">H45*(1+$B$26)</f>
        <v>3974.66449588312</v>
      </c>
      <c r="I46" s="13" t="n">
        <f aca="false">MIN(((C46+D46+E46+F46+G46)*$B$28*POWER((1+$B$29),A45)),($B$30*$B$28)*12*$B$34*POWER((1+$B$31),A45))</f>
        <v>10612.9049340459</v>
      </c>
      <c r="J46" s="18" t="n">
        <f aca="false">MAX((MAX((C46-(1000*$B$34)),0))+(D46*$B$8)+(E46*$B$13)+(F46*$B$18)+(G46*$B$23)-H46-I46,0)</f>
        <v>36447.0889347793</v>
      </c>
      <c r="K46" s="23" t="n">
        <f aca="false">IF($B$34=1,MAX(ROUNDDOWN(IF($J46&lt;=$C$192,(((($J46-$C$191)/10000)*$D$192)+$E$192)*(($J46-$C$191)/10000),IF($J46&lt;=$C$193,(((($J46-$C$192)/10000)*$D$193)+$E$193)*(($J46-$C$192)/10000)+$F$193,IF($J46&lt;=$C$194,$J46*0.42-$E$194,$J46*0.45-$E$195))),0),0),0)</f>
        <v>6336</v>
      </c>
      <c r="L46" s="23" t="n">
        <f aca="false">IF($B$34=2,MAX(ROUNDDOWN(IF(($J46/2)&lt;=$C$192,((((($J46/2)-$C$191)/10000)*$D$192)+$E$192)*((($J46/2)-$C$191)/10000),IF(($J46/2)&lt;=$C$193,((((($J46/2)-$C$192)/10000)*$D$193)+$E$193)*((($J46/2)-$C$192)/10000)+$F$193,IF(($J46/2)&lt;=$C$194,($J46/2)*0.42-$E$194,($J46/2)*0.45-$E$195))),0),0),0)*$B$34</f>
        <v>0</v>
      </c>
      <c r="M46" s="13" t="n">
        <f aca="false">K46+L46</f>
        <v>6336</v>
      </c>
      <c r="N46" s="13" t="n">
        <f aca="false">IF($B$34=2,IF(M46&gt;1944,M46*0.055,0),IF(M46&gt;972,M46*0.055,0))</f>
        <v>348.48</v>
      </c>
      <c r="O46" s="13" t="n">
        <f aca="false">M46*$B$33</f>
        <v>570.24</v>
      </c>
      <c r="P46" s="13" t="n">
        <f aca="false">P45*(1+$B$37)</f>
        <v>44148.1003734375</v>
      </c>
      <c r="Q46" s="13" t="n">
        <f aca="false">B46+C46+D46+E46+F46+G46-H46-I46-M46-N46-O46-P46</f>
        <v>945679.730724786</v>
      </c>
      <c r="R46" s="16"/>
      <c r="S46" s="16"/>
      <c r="T46" s="13"/>
      <c r="U46" s="13"/>
      <c r="V46" s="13"/>
      <c r="W46" s="13"/>
    </row>
    <row r="47" customFormat="false" ht="12.8" hidden="false" customHeight="false" outlineLevel="0" collapsed="false">
      <c r="A47" s="17" t="n">
        <v>6</v>
      </c>
      <c r="B47" s="13" t="n">
        <f aca="false">Q46</f>
        <v>945679.730724786</v>
      </c>
      <c r="C47" s="13" t="n">
        <f aca="false">IF((B47-(P47/2))*$B$3&gt;0,(B47-(P47/2))*$B$3,0)</f>
        <v>51229.4875252287</v>
      </c>
      <c r="D47" s="13" t="n">
        <f aca="false">IF(D46&gt;0,D46*(1+$B$7),IF(A47=$B$6,$B$5,0))</f>
        <v>0</v>
      </c>
      <c r="E47" s="13" t="n">
        <f aca="false">IF(E46&gt;0,E46*(1+$B$12),IF(A47=$B$11,$B$10,0))</f>
        <v>0</v>
      </c>
      <c r="F47" s="13" t="n">
        <f aca="false">IF(F46&gt;0,F46*(1+$B$17),IF(A47=$B$16,$B$15,0))</f>
        <v>0</v>
      </c>
      <c r="G47" s="13" t="n">
        <f aca="false">IF(G46&gt;0,G46*(1+$B$22),IF(A47=$B$21,$B$20,0))</f>
        <v>0</v>
      </c>
      <c r="H47" s="13" t="n">
        <f aca="false">H46*(1+$B$26)</f>
        <v>4153.52439819787</v>
      </c>
      <c r="I47" s="13" t="n">
        <f aca="false">MIN(((C47+D47+E47+F47+G47)*$B$28*POWER((1+$B$29),A46)),($B$30*$B$28)*12*$B$34*POWER((1+$B$31),A46))</f>
        <v>10553.1704250956</v>
      </c>
      <c r="J47" s="18" t="n">
        <f aca="false">MAX((MAX((C47-(1000*$B$34)),0))+(D47*$B$8)+(E47*$B$13)+(F47*$B$18)+(G47*$B$23)-H47-I47,0)</f>
        <v>35522.7927019352</v>
      </c>
      <c r="K47" s="23" t="n">
        <f aca="false">IF($B$34=1,MAX(ROUNDDOWN(IF($J47&lt;=$C$192,(((($J47-$C$191)/10000)*$D$192)+$E$192)*(($J47-$C$191)/10000),IF($J47&lt;=$C$193,(((($J47-$C$192)/10000)*$D$193)+$E$193)*(($J47-$C$192)/10000)+$F$193,IF($J47&lt;=$C$194,$J47*0.42-$E$194,$J47*0.45-$E$195))),0),0),0)</f>
        <v>6051</v>
      </c>
      <c r="L47" s="23" t="n">
        <f aca="false">IF($B$34=2,MAX(ROUNDDOWN(IF(($J47/2)&lt;=$C$192,((((($J47/2)-$C$191)/10000)*$D$192)+$E$192)*((($J47/2)-$C$191)/10000),IF(($J47/2)&lt;=$C$193,((((($J47/2)-$C$192)/10000)*$D$193)+$E$193)*((($J47/2)-$C$192)/10000)+$F$193,IF(($J47/2)&lt;=$C$194,($J47/2)*0.42-$E$194,($J47/2)*0.45-$E$195))),0),0),0)*$B$34</f>
        <v>0</v>
      </c>
      <c r="M47" s="13" t="n">
        <f aca="false">K47+L47</f>
        <v>6051</v>
      </c>
      <c r="N47" s="13" t="n">
        <f aca="false">IF($B$34=2,IF(M47&gt;1944,M47*0.055,0),IF(M47&gt;972,M47*0.055,0))</f>
        <v>332.805</v>
      </c>
      <c r="O47" s="13" t="n">
        <f aca="false">M47*$B$33</f>
        <v>544.59</v>
      </c>
      <c r="P47" s="13" t="n">
        <f aca="false">P46*(1+$B$37)</f>
        <v>45251.8028827734</v>
      </c>
      <c r="Q47" s="13" t="n">
        <f aca="false">B47+C47+D47+E47+F47+G47-H47-I47-M47-N47-O47-P47</f>
        <v>930022.325543948</v>
      </c>
      <c r="R47" s="16"/>
      <c r="S47" s="16"/>
      <c r="T47" s="13"/>
      <c r="U47" s="13"/>
      <c r="V47" s="13"/>
      <c r="W47" s="13"/>
    </row>
    <row r="48" customFormat="false" ht="12.8" hidden="false" customHeight="false" outlineLevel="0" collapsed="false">
      <c r="A48" s="17" t="n">
        <v>7</v>
      </c>
      <c r="B48" s="13" t="n">
        <f aca="false">Q47</f>
        <v>930022.325543948</v>
      </c>
      <c r="C48" s="13" t="n">
        <f aca="false">IF((B48-(P48/2))*$B$3&gt;0,(B48-(P48/2))*$B$3,0)</f>
        <v>50329.1080994422</v>
      </c>
      <c r="D48" s="13" t="n">
        <f aca="false">IF(D47&gt;0,D47*(1+$B$7),IF(A48=$B$6,$B$5,0))</f>
        <v>0</v>
      </c>
      <c r="E48" s="13" t="n">
        <f aca="false">IF(E47&gt;0,E47*(1+$B$12),IF(A48=$B$11,$B$10,0))</f>
        <v>0</v>
      </c>
      <c r="F48" s="13" t="n">
        <f aca="false">IF(F47&gt;0,F47*(1+$B$17),IF(A48=$B$16,$B$15,0))</f>
        <v>0</v>
      </c>
      <c r="G48" s="13" t="n">
        <f aca="false">IF(G47&gt;0,G47*(1+$B$22),IF(A48=$B$21,$B$20,0))</f>
        <v>0</v>
      </c>
      <c r="H48" s="13" t="n">
        <f aca="false">H47*(1+$B$26)</f>
        <v>4340.43299611677</v>
      </c>
      <c r="I48" s="13" t="n">
        <f aca="false">MIN(((C48+D48+E48+F48+G48)*$B$28*POWER((1+$B$29),A47)),($B$30*$B$28)*12*$B$34*POWER((1+$B$31),A47))</f>
        <v>10471.3710322294</v>
      </c>
      <c r="J48" s="18" t="n">
        <f aca="false">MAX((MAX((C48-(1000*$B$34)),0))+(D48*$B$8)+(E48*$B$13)+(F48*$B$18)+(G48*$B$23)-H48-I48,0)</f>
        <v>34517.304071096</v>
      </c>
      <c r="K48" s="23" t="n">
        <f aca="false">IF($B$34=1,MAX(ROUNDDOWN(IF($J48&lt;=$C$192,(((($J48-$C$191)/10000)*$D$192)+$E$192)*(($J48-$C$191)/10000),IF($J48&lt;=$C$193,(((($J48-$C$192)/10000)*$D$193)+$E$193)*(($J48-$C$192)/10000)+$F$193,IF($J48&lt;=$C$194,$J48*0.42-$E$194,$J48*0.45-$E$195))),0),0),0)</f>
        <v>5744</v>
      </c>
      <c r="L48" s="23" t="n">
        <f aca="false">IF($B$34=2,MAX(ROUNDDOWN(IF(($J48/2)&lt;=$C$192,((((($J48/2)-$C$191)/10000)*$D$192)+$E$192)*((($J48/2)-$C$191)/10000),IF(($J48/2)&lt;=$C$193,((((($J48/2)-$C$192)/10000)*$D$193)+$E$193)*((($J48/2)-$C$192)/10000)+$F$193,IF(($J48/2)&lt;=$C$194,($J48/2)*0.42-$E$194,($J48/2)*0.45-$E$195))),0),0),0)*$B$34</f>
        <v>0</v>
      </c>
      <c r="M48" s="13" t="n">
        <f aca="false">K48+L48</f>
        <v>5744</v>
      </c>
      <c r="N48" s="13" t="n">
        <f aca="false">IF($B$34=2,IF(M48&gt;1944,M48*0.055,0),IF(M48&gt;972,M48*0.055,0))</f>
        <v>315.92</v>
      </c>
      <c r="O48" s="13" t="n">
        <f aca="false">M48*$B$33</f>
        <v>516.96</v>
      </c>
      <c r="P48" s="13" t="n">
        <f aca="false">P47*(1+$B$37)</f>
        <v>46383.0979548428</v>
      </c>
      <c r="Q48" s="13" t="n">
        <f aca="false">B48+C48+D48+E48+F48+G48-H48-I48-M48-N48-O48-P48</f>
        <v>912579.651660201</v>
      </c>
      <c r="R48" s="16"/>
      <c r="S48" s="16"/>
      <c r="T48" s="13"/>
      <c r="U48" s="13"/>
      <c r="V48" s="13"/>
      <c r="W48" s="13"/>
    </row>
    <row r="49" customFormat="false" ht="12.8" hidden="false" customHeight="false" outlineLevel="0" collapsed="false">
      <c r="A49" s="17" t="n">
        <v>8</v>
      </c>
      <c r="B49" s="13" t="n">
        <f aca="false">Q48</f>
        <v>912579.651660201</v>
      </c>
      <c r="C49" s="13" t="n">
        <f aca="false">IF((B49-(P49/2))*$B$3&gt;0,(B49-(P49/2))*$B$3,0)</f>
        <v>49328.8614246881</v>
      </c>
      <c r="D49" s="13" t="n">
        <f aca="false">IF(D48&gt;0,D48*(1+$B$7),IF(A49=$B$6,$B$5,0))</f>
        <v>0</v>
      </c>
      <c r="E49" s="13" t="n">
        <f aca="false">IF(E48&gt;0,E48*(1+$B$12),IF(A49=$B$11,$B$10,0))</f>
        <v>0</v>
      </c>
      <c r="F49" s="13" t="n">
        <f aca="false">IF(F48&gt;0,F48*(1+$B$17),IF(A49=$B$16,$B$15,0))</f>
        <v>0</v>
      </c>
      <c r="G49" s="13" t="n">
        <f aca="false">IF(G48&gt;0,G48*(1+$B$22),IF(A49=$B$21,$B$20,0))</f>
        <v>0</v>
      </c>
      <c r="H49" s="13" t="n">
        <f aca="false">H48*(1+$B$26)</f>
        <v>4535.75248094202</v>
      </c>
      <c r="I49" s="13" t="n">
        <f aca="false">MIN(((C49+D49+E49+F49+G49)*$B$28*POWER((1+$B$29),A48)),($B$30*$B$28)*12*$B$34*POWER((1+$B$31),A48))</f>
        <v>10365.8943776688</v>
      </c>
      <c r="J49" s="18" t="n">
        <f aca="false">MAX((MAX((C49-(1000*$B$34)),0))+(D49*$B$8)+(E49*$B$13)+(F49*$B$18)+(G49*$B$23)-H49-I49,0)</f>
        <v>33427.2145660773</v>
      </c>
      <c r="K49" s="23" t="n">
        <f aca="false">IF($B$34=1,MAX(ROUNDDOWN(IF($J49&lt;=$C$192,(((($J49-$C$191)/10000)*$D$192)+$E$192)*(($J49-$C$191)/10000),IF($J49&lt;=$C$193,(((($J49-$C$192)/10000)*$D$193)+$E$193)*(($J49-$C$192)/10000)+$F$193,IF($J49&lt;=$C$194,$J49*0.42-$E$194,$J49*0.45-$E$195))),0),0),0)</f>
        <v>5416</v>
      </c>
      <c r="L49" s="23" t="n">
        <f aca="false">IF($B$34=2,MAX(ROUNDDOWN(IF(($J49/2)&lt;=$C$192,((((($J49/2)-$C$191)/10000)*$D$192)+$E$192)*((($J49/2)-$C$191)/10000),IF(($J49/2)&lt;=$C$193,((((($J49/2)-$C$192)/10000)*$D$193)+$E$193)*((($J49/2)-$C$192)/10000)+$F$193,IF(($J49/2)&lt;=$C$194,($J49/2)*0.42-$E$194,($J49/2)*0.45-$E$195))),0),0),0)*$B$34</f>
        <v>0</v>
      </c>
      <c r="M49" s="13" t="n">
        <f aca="false">K49+L49</f>
        <v>5416</v>
      </c>
      <c r="N49" s="13" t="n">
        <f aca="false">IF($B$34=2,IF(M49&gt;1944,M49*0.055,0),IF(M49&gt;972,M49*0.055,0))</f>
        <v>297.88</v>
      </c>
      <c r="O49" s="13" t="n">
        <f aca="false">M49*$B$33</f>
        <v>487.44</v>
      </c>
      <c r="P49" s="13" t="n">
        <f aca="false">P48*(1+$B$37)</f>
        <v>47542.6754037138</v>
      </c>
      <c r="Q49" s="13" t="n">
        <f aca="false">B49+C49+D49+E49+F49+G49-H49-I49-M49-N49-O49-P49</f>
        <v>893262.870822565</v>
      </c>
      <c r="R49" s="16"/>
      <c r="S49" s="16"/>
      <c r="T49" s="13"/>
      <c r="U49" s="13"/>
      <c r="V49" s="13"/>
      <c r="W49" s="13"/>
    </row>
    <row r="50" customFormat="false" ht="12.8" hidden="false" customHeight="false" outlineLevel="0" collapsed="false">
      <c r="A50" s="17" t="n">
        <v>9</v>
      </c>
      <c r="B50" s="13" t="n">
        <f aca="false">Q49</f>
        <v>893262.870822565</v>
      </c>
      <c r="C50" s="13" t="n">
        <f aca="false">IF((B50-(P50/2))*$B$3&gt;0,(B50-(P50/2))*$B$3,0)</f>
        <v>48223.797357138</v>
      </c>
      <c r="D50" s="13" t="n">
        <f aca="false">IF(D49&gt;0,D49*(1+$B$7),IF(A50=$B$6,$B$5,0))</f>
        <v>0</v>
      </c>
      <c r="E50" s="13" t="n">
        <f aca="false">IF(E49&gt;0,E49*(1+$B$12),IF(A50=$B$11,$B$10,0))</f>
        <v>0</v>
      </c>
      <c r="F50" s="13" t="n">
        <f aca="false">IF(F49&gt;0,F49*(1+$B$17),IF(A50=$B$16,$B$15,0))</f>
        <v>0</v>
      </c>
      <c r="G50" s="13" t="n">
        <f aca="false">IF(G49&gt;0,G49*(1+$B$22),IF(A50=$B$21,$B$20,0))</f>
        <v>0</v>
      </c>
      <c r="H50" s="13" t="n">
        <f aca="false">H49*(1+$B$26)</f>
        <v>4739.86134258441</v>
      </c>
      <c r="I50" s="13" t="n">
        <f aca="false">MIN(((C50+D50+E50+F50+G50)*$B$28*POWER((1+$B$29),A49)),($B$30*$B$28)*12*$B$34*POWER((1+$B$31),A49))</f>
        <v>10235.0146184492</v>
      </c>
      <c r="J50" s="18" t="n">
        <f aca="false">MAX((MAX((C50-(1000*$B$34)),0))+(D50*$B$8)+(E50*$B$13)+(F50*$B$18)+(G50*$B$23)-H50-I50,0)</f>
        <v>32248.9213961043</v>
      </c>
      <c r="K50" s="23" t="n">
        <f aca="false">IF($B$34=1,MAX(ROUNDDOWN(IF($J50&lt;=$C$192,(((($J50-$C$191)/10000)*$D$192)+$E$192)*(($J50-$C$191)/10000),IF($J50&lt;=$C$193,(((($J50-$C$192)/10000)*$D$193)+$E$193)*(($J50-$C$192)/10000)+$F$193,IF($J50&lt;=$C$194,$J50*0.42-$E$194,$J50*0.45-$E$195))),0),0),0)</f>
        <v>5066</v>
      </c>
      <c r="L50" s="23" t="n">
        <f aca="false">IF($B$34=2,MAX(ROUNDDOWN(IF(($J50/2)&lt;=$C$192,((((($J50/2)-$C$191)/10000)*$D$192)+$E$192)*((($J50/2)-$C$191)/10000),IF(($J50/2)&lt;=$C$193,((((($J50/2)-$C$192)/10000)*$D$193)+$E$193)*((($J50/2)-$C$192)/10000)+$F$193,IF(($J50/2)&lt;=$C$194,($J50/2)*0.42-$E$194,($J50/2)*0.45-$E$195))),0),0),0)*$B$34</f>
        <v>0</v>
      </c>
      <c r="M50" s="13" t="n">
        <f aca="false">K50+L50</f>
        <v>5066</v>
      </c>
      <c r="N50" s="13" t="n">
        <f aca="false">IF($B$34=2,IF(M50&gt;1944,M50*0.055,0),IF(M50&gt;972,M50*0.055,0))</f>
        <v>278.63</v>
      </c>
      <c r="O50" s="13" t="n">
        <f aca="false">M50*$B$33</f>
        <v>455.94</v>
      </c>
      <c r="P50" s="13" t="n">
        <f aca="false">P49*(1+$B$37)</f>
        <v>48731.2422888067</v>
      </c>
      <c r="Q50" s="13" t="n">
        <f aca="false">B50+C50+D50+E50+F50+G50-H50-I50-M50-N50-O50-P50</f>
        <v>871979.979929862</v>
      </c>
      <c r="R50" s="16"/>
      <c r="S50" s="16"/>
      <c r="T50" s="13"/>
      <c r="U50" s="13"/>
      <c r="V50" s="13"/>
      <c r="W50" s="13"/>
    </row>
    <row r="51" customFormat="false" ht="12.8" hidden="false" customHeight="false" outlineLevel="0" collapsed="false">
      <c r="A51" s="17" t="n">
        <v>10</v>
      </c>
      <c r="B51" s="13" t="n">
        <f aca="false">Q50</f>
        <v>871979.979929862</v>
      </c>
      <c r="C51" s="13" t="n">
        <f aca="false">IF((B51-(P51/2))*$B$3&gt;0,(B51-(P51/2))*$B$3,0)</f>
        <v>47008.7896132551</v>
      </c>
      <c r="D51" s="13" t="n">
        <f aca="false">IF(D50&gt;0,D50*(1+$B$7),IF(A51=$B$6,$B$5,0))</f>
        <v>0</v>
      </c>
      <c r="E51" s="13" t="n">
        <f aca="false">IF(E50&gt;0,E50*(1+$B$12),IF(A51=$B$11,$B$10,0))</f>
        <v>0</v>
      </c>
      <c r="F51" s="13" t="n">
        <f aca="false">IF(F50&gt;0,F50*(1+$B$17),IF(A51=$B$16,$B$15,0))</f>
        <v>0</v>
      </c>
      <c r="G51" s="13" t="n">
        <f aca="false">IF(G50&gt;0,G50*(1+$B$22),IF(A51=$B$21,$B$20,0))</f>
        <v>0</v>
      </c>
      <c r="H51" s="13" t="n">
        <f aca="false">H50*(1+$B$26)</f>
        <v>4953.15510300071</v>
      </c>
      <c r="I51" s="13" t="n">
        <f aca="false">MIN(((C51+D51+E51+F51+G51)*$B$28*POWER((1+$B$29),A50)),($B$30*$B$28)*12*$B$34*POWER((1+$B$31),A50))</f>
        <v>10076.9128938</v>
      </c>
      <c r="J51" s="18" t="n">
        <f aca="false">MAX((MAX((C51-(1000*$B$34)),0))+(D51*$B$8)+(E51*$B$13)+(F51*$B$18)+(G51*$B$23)-H51-I51,0)</f>
        <v>30978.7216164544</v>
      </c>
      <c r="K51" s="23" t="n">
        <f aca="false">IF($B$34=1,MAX(ROUNDDOWN(IF($J51&lt;=$C$192,(((($J51-$C$191)/10000)*$D$192)+$E$192)*(($J51-$C$191)/10000),IF($J51&lt;=$C$193,(((($J51-$C$192)/10000)*$D$193)+$E$193)*(($J51-$C$192)/10000)+$F$193,IF($J51&lt;=$C$194,$J51*0.42-$E$194,$J51*0.45-$E$195))),0),0),0)</f>
        <v>4694</v>
      </c>
      <c r="L51" s="23" t="n">
        <f aca="false">IF($B$34=2,MAX(ROUNDDOWN(IF(($J51/2)&lt;=$C$192,((((($J51/2)-$C$191)/10000)*$D$192)+$E$192)*((($J51/2)-$C$191)/10000),IF(($J51/2)&lt;=$C$193,((((($J51/2)-$C$192)/10000)*$D$193)+$E$193)*((($J51/2)-$C$192)/10000)+$F$193,IF(($J51/2)&lt;=$C$194,($J51/2)*0.42-$E$194,($J51/2)*0.45-$E$195))),0),0),0)*$B$34</f>
        <v>0</v>
      </c>
      <c r="M51" s="13" t="n">
        <f aca="false">K51+L51</f>
        <v>4694</v>
      </c>
      <c r="N51" s="13" t="n">
        <f aca="false">IF($B$34=2,IF(M51&gt;1944,M51*0.055,0),IF(M51&gt;972,M51*0.055,0))</f>
        <v>258.17</v>
      </c>
      <c r="O51" s="13" t="n">
        <f aca="false">M51*$B$33</f>
        <v>422.46</v>
      </c>
      <c r="P51" s="13" t="n">
        <f aca="false">P50*(1+$B$37)</f>
        <v>49949.5233460268</v>
      </c>
      <c r="Q51" s="13" t="n">
        <f aca="false">B51+C51+D51+E51+F51+G51-H51-I51-M51-N51-O51-P51</f>
        <v>848634.54820029</v>
      </c>
      <c r="R51" s="16"/>
      <c r="S51" s="16"/>
      <c r="T51" s="13"/>
      <c r="U51" s="13"/>
      <c r="V51" s="13"/>
      <c r="W51" s="13"/>
    </row>
    <row r="52" customFormat="false" ht="12.8" hidden="false" customHeight="false" outlineLevel="0" collapsed="false">
      <c r="A52" s="17" t="n">
        <v>11</v>
      </c>
      <c r="B52" s="13" t="n">
        <f aca="false">Q51</f>
        <v>848634.54820029</v>
      </c>
      <c r="C52" s="13" t="n">
        <f aca="false">IF((B52-(P52/2))*$B$3&gt;0,(B52-(P52/2))*$B$3,0)</f>
        <v>45678.4656704425</v>
      </c>
      <c r="D52" s="13" t="n">
        <f aca="false">IF(D51&gt;0,D51*(1+$B$7),IF(A52=$B$6,$B$5,0))</f>
        <v>3333</v>
      </c>
      <c r="E52" s="13" t="n">
        <f aca="false">IF(E51&gt;0,E51*(1+$B$12),IF(A52=$B$11,$B$10,0))</f>
        <v>0</v>
      </c>
      <c r="F52" s="13" t="n">
        <f aca="false">IF(F51&gt;0,F51*(1+$B$17),IF(A52=$B$16,$B$15,0))</f>
        <v>0</v>
      </c>
      <c r="G52" s="13" t="n">
        <f aca="false">IF(G51&gt;0,G51*(1+$B$22),IF(A52=$B$21,$B$20,0))</f>
        <v>999</v>
      </c>
      <c r="H52" s="13" t="n">
        <f aca="false">H51*(1+$B$26)</f>
        <v>5176.04708263574</v>
      </c>
      <c r="I52" s="13" t="n">
        <f aca="false">MIN(((C52+D52+E52+F52+G52)*$B$28*POWER((1+$B$29),A51)),($B$30*$B$28)*12*$B$34*POWER((1+$B$31),A51))</f>
        <v>10827.5627088109</v>
      </c>
      <c r="J52" s="18" t="n">
        <f aca="false">MAX((MAX((C52-(1000*$B$34)),0))+(D52*$B$8)+(E52*$B$13)+(F52*$B$18)+(G52*$B$23)-H52-I52,0)</f>
        <v>33006.8558789959</v>
      </c>
      <c r="K52" s="23" t="n">
        <f aca="false">IF($B$34=1,MAX(ROUNDDOWN(IF($J52&lt;=$C$192,(((($J52-$C$191)/10000)*$D$192)+$E$192)*(($J52-$C$191)/10000),IF($J52&lt;=$C$193,(((($J52-$C$192)/10000)*$D$193)+$E$193)*(($J52-$C$192)/10000)+$F$193,IF($J52&lt;=$C$194,$J52*0.42-$E$194,$J52*0.45-$E$195))),0),0),0)</f>
        <v>5290</v>
      </c>
      <c r="L52" s="23" t="n">
        <f aca="false">IF($B$34=2,MAX(ROUNDDOWN(IF(($J52/2)&lt;=$C$192,((((($J52/2)-$C$191)/10000)*$D$192)+$E$192)*((($J52/2)-$C$191)/10000),IF(($J52/2)&lt;=$C$193,((((($J52/2)-$C$192)/10000)*$D$193)+$E$193)*((($J52/2)-$C$192)/10000)+$F$193,IF(($J52/2)&lt;=$C$194,($J52/2)*0.42-$E$194,($J52/2)*0.45-$E$195))),0),0),0)*$B$34</f>
        <v>0</v>
      </c>
      <c r="M52" s="13" t="n">
        <f aca="false">K52+L52</f>
        <v>5290</v>
      </c>
      <c r="N52" s="13" t="n">
        <f aca="false">IF($B$34=2,IF(M52&gt;1944,M52*0.055,0),IF(M52&gt;972,M52*0.055,0))</f>
        <v>290.95</v>
      </c>
      <c r="O52" s="13" t="n">
        <f aca="false">M52*$B$33</f>
        <v>476.1</v>
      </c>
      <c r="P52" s="13" t="n">
        <f aca="false">P51*(1+$B$37)</f>
        <v>51198.2614296775</v>
      </c>
      <c r="Q52" s="13" t="n">
        <f aca="false">B52+C52+D52+E52+F52+G52-H52-I52-M52-N52-O52-P52</f>
        <v>825386.092649609</v>
      </c>
      <c r="R52" s="16"/>
      <c r="S52" s="16"/>
      <c r="T52" s="13"/>
      <c r="U52" s="13"/>
      <c r="V52" s="13"/>
      <c r="W52" s="13"/>
    </row>
    <row r="53" customFormat="false" ht="12.8" hidden="false" customHeight="false" outlineLevel="0" collapsed="false">
      <c r="A53" s="17" t="n">
        <v>12</v>
      </c>
      <c r="B53" s="13" t="n">
        <f aca="false">Q52</f>
        <v>825386.092649609</v>
      </c>
      <c r="C53" s="13" t="n">
        <f aca="false">IF((B53-(P53/2))*$B$3&gt;0,(B53-(P53/2))*$B$3,0)</f>
        <v>44352.6575935129</v>
      </c>
      <c r="D53" s="13" t="n">
        <f aca="false">IF(D52&gt;0,D52*(1+$B$7),IF(A53=$B$6,$B$5,0))</f>
        <v>3366.33</v>
      </c>
      <c r="E53" s="13" t="n">
        <f aca="false">IF(E52&gt;0,E52*(1+$B$12),IF(A53=$B$11,$B$10,0))</f>
        <v>0</v>
      </c>
      <c r="F53" s="13" t="n">
        <f aca="false">IF(F52&gt;0,F52*(1+$B$17),IF(A53=$B$16,$B$15,0))</f>
        <v>0</v>
      </c>
      <c r="G53" s="13" t="n">
        <f aca="false">IF(G52&gt;0,G52*(1+$B$22),IF(A53=$B$21,$B$20,0))</f>
        <v>999</v>
      </c>
      <c r="H53" s="13" t="n">
        <f aca="false">H52*(1+$B$26)</f>
        <v>5408.96920135435</v>
      </c>
      <c r="I53" s="13" t="n">
        <f aca="false">MIN(((C53+D53+E53+F53+G53)*$B$28*POWER((1+$B$29),A52)),($B$30*$B$28)*12*$B$34*POWER((1+$B$31),A52))</f>
        <v>10653.2108675779</v>
      </c>
      <c r="J53" s="18" t="n">
        <f aca="false">MAX((MAX((C53-(1000*$B$34)),0))+(D53*$B$8)+(E53*$B$13)+(F53*$B$18)+(G53*$B$23)-H53-I53,0)</f>
        <v>31655.8075245806</v>
      </c>
      <c r="K53" s="23" t="n">
        <f aca="false">IF($B$34=1,MAX(ROUNDDOWN(IF($J53&lt;=$C$192,(((($J53-$C$191)/10000)*$D$192)+$E$192)*(($J53-$C$191)/10000),IF($J53&lt;=$C$193,(((($J53-$C$192)/10000)*$D$193)+$E$193)*(($J53-$C$192)/10000)+$F$193,IF($J53&lt;=$C$194,$J53*0.42-$E$194,$J53*0.45-$E$195))),0),0),0)</f>
        <v>4891</v>
      </c>
      <c r="L53" s="23" t="n">
        <f aca="false">IF($B$34=2,MAX(ROUNDDOWN(IF(($J53/2)&lt;=$C$192,((((($J53/2)-$C$191)/10000)*$D$192)+$E$192)*((($J53/2)-$C$191)/10000),IF(($J53/2)&lt;=$C$193,((((($J53/2)-$C$192)/10000)*$D$193)+$E$193)*((($J53/2)-$C$192)/10000)+$F$193,IF(($J53/2)&lt;=$C$194,($J53/2)*0.42-$E$194,($J53/2)*0.45-$E$195))),0),0),0)*$B$34</f>
        <v>0</v>
      </c>
      <c r="M53" s="13" t="n">
        <f aca="false">K53+L53</f>
        <v>4891</v>
      </c>
      <c r="N53" s="13" t="n">
        <f aca="false">IF($B$34=2,IF(M53&gt;1944,M53*0.055,0),IF(M53&gt;972,M53*0.055,0))</f>
        <v>269.005</v>
      </c>
      <c r="O53" s="13" t="n">
        <f aca="false">M53*$B$33</f>
        <v>440.19</v>
      </c>
      <c r="P53" s="13" t="n">
        <f aca="false">P52*(1+$B$37)</f>
        <v>52478.2179654194</v>
      </c>
      <c r="Q53" s="13" t="n">
        <f aca="false">B53+C53+D53+E53+F53+G53-H53-I53-M53-N53-O53-P53</f>
        <v>799963.48720877</v>
      </c>
      <c r="R53" s="16"/>
      <c r="S53" s="16"/>
      <c r="T53" s="13"/>
      <c r="U53" s="13"/>
      <c r="V53" s="13"/>
      <c r="W53" s="13"/>
    </row>
    <row r="54" customFormat="false" ht="12.8" hidden="false" customHeight="false" outlineLevel="0" collapsed="false">
      <c r="A54" s="17" t="n">
        <v>13</v>
      </c>
      <c r="B54" s="13" t="n">
        <f aca="false">Q53</f>
        <v>799963.48720877</v>
      </c>
      <c r="C54" s="13" t="n">
        <f aca="false">IF((B54-(P54/2))*$B$3&gt;0,(B54-(P54/2))*$B$3,0)</f>
        <v>42905.2962278328</v>
      </c>
      <c r="D54" s="13" t="n">
        <f aca="false">IF(D53&gt;0,D53*(1+$B$7),IF(A54=$B$6,$B$5,0))</f>
        <v>3399.9933</v>
      </c>
      <c r="E54" s="13" t="n">
        <f aca="false">IF(E53&gt;0,E53*(1+$B$12),IF(A54=$B$11,$B$10,0))</f>
        <v>0</v>
      </c>
      <c r="F54" s="13" t="n">
        <f aca="false">IF(F53&gt;0,F53*(1+$B$17),IF(A54=$B$16,$B$15,0))</f>
        <v>0</v>
      </c>
      <c r="G54" s="13" t="n">
        <f aca="false">IF(G53&gt;0,G53*(1+$B$22),IF(A54=$B$21,$B$20,0))</f>
        <v>999</v>
      </c>
      <c r="H54" s="13" t="n">
        <f aca="false">H53*(1+$B$26)</f>
        <v>5652.3728154153</v>
      </c>
      <c r="I54" s="13" t="n">
        <f aca="false">MIN(((C54+D54+E54+F54+G54)*$B$28*POWER((1+$B$29),A53)),($B$30*$B$28)*12*$B$34*POWER((1+$B$31),A53))</f>
        <v>10447.516864624</v>
      </c>
      <c r="J54" s="18" t="n">
        <f aca="false">MAX((MAX((C54-(1000*$B$34)),0))+(D54*$B$8)+(E54*$B$13)+(F54*$B$18)+(G54*$B$23)-H54-I54,0)</f>
        <v>30204.3998477935</v>
      </c>
      <c r="K54" s="23" t="n">
        <f aca="false">IF($B$34=1,MAX(ROUNDDOWN(IF($J54&lt;=$C$192,(((($J54-$C$191)/10000)*$D$192)+$E$192)*(($J54-$C$191)/10000),IF($J54&lt;=$C$193,(((($J54-$C$192)/10000)*$D$193)+$E$193)*(($J54-$C$192)/10000)+$F$193,IF($J54&lt;=$C$194,$J54*0.42-$E$194,$J54*0.45-$E$195))),0),0),0)</f>
        <v>4470</v>
      </c>
      <c r="L54" s="23" t="n">
        <f aca="false">IF($B$34=2,MAX(ROUNDDOWN(IF(($J54/2)&lt;=$C$192,((((($J54/2)-$C$191)/10000)*$D$192)+$E$192)*((($J54/2)-$C$191)/10000),IF(($J54/2)&lt;=$C$193,((((($J54/2)-$C$192)/10000)*$D$193)+$E$193)*((($J54/2)-$C$192)/10000)+$F$193,IF(($J54/2)&lt;=$C$194,($J54/2)*0.42-$E$194,($J54/2)*0.45-$E$195))),0),0),0)*$B$34</f>
        <v>0</v>
      </c>
      <c r="M54" s="13" t="n">
        <f aca="false">K54+L54</f>
        <v>4470</v>
      </c>
      <c r="N54" s="13" t="n">
        <f aca="false">IF($B$34=2,IF(M54&gt;1944,M54*0.055,0),IF(M54&gt;972,M54*0.055,0))</f>
        <v>245.85</v>
      </c>
      <c r="O54" s="13" t="n">
        <f aca="false">M54*$B$33</f>
        <v>402.3</v>
      </c>
      <c r="P54" s="13" t="n">
        <f aca="false">P53*(1+$B$37)</f>
        <v>53790.1734145549</v>
      </c>
      <c r="Q54" s="13" t="n">
        <f aca="false">B54+C54+D54+E54+F54+G54-H54-I54-M54-N54-O54-P54</f>
        <v>772259.563642008</v>
      </c>
      <c r="R54" s="16"/>
      <c r="S54" s="16"/>
      <c r="T54" s="13"/>
      <c r="U54" s="13"/>
      <c r="V54" s="13"/>
      <c r="W54" s="13"/>
    </row>
    <row r="55" customFormat="false" ht="12.8" hidden="false" customHeight="false" outlineLevel="0" collapsed="false">
      <c r="A55" s="17" t="n">
        <v>14</v>
      </c>
      <c r="B55" s="13" t="n">
        <f aca="false">Q54</f>
        <v>772259.563642008</v>
      </c>
      <c r="C55" s="13" t="n">
        <f aca="false">IF((B55-(P55/2))*$B$3&gt;0,(B55-(P55/2))*$B$3,0)</f>
        <v>41330.4115370712</v>
      </c>
      <c r="D55" s="13" t="n">
        <f aca="false">IF(D54&gt;0,D54*(1+$B$7),IF(A55=$B$6,$B$5,0))</f>
        <v>3433.993233</v>
      </c>
      <c r="E55" s="13" t="n">
        <f aca="false">IF(E54&gt;0,E54*(1+$B$12),IF(A55=$B$11,$B$10,0))</f>
        <v>0</v>
      </c>
      <c r="F55" s="13" t="n">
        <f aca="false">IF(F54&gt;0,F54*(1+$B$17),IF(A55=$B$16,$B$15,0))</f>
        <v>0</v>
      </c>
      <c r="G55" s="13" t="n">
        <f aca="false">IF(G54&gt;0,G54*(1+$B$22),IF(A55=$B$21,$B$20,0))</f>
        <v>999</v>
      </c>
      <c r="H55" s="13" t="n">
        <f aca="false">H54*(1+$B$26)</f>
        <v>5906.72959210898</v>
      </c>
      <c r="I55" s="13" t="n">
        <f aca="false">MIN(((C55+D55+E55+F55+G55)*$B$28*POWER((1+$B$29),A54)),($B$30*$B$28)*12*$B$34*POWER((1+$B$31),A54))</f>
        <v>10208.2725978791</v>
      </c>
      <c r="J55" s="18" t="n">
        <f aca="false">MAX((MAX((C55-(1000*$B$34)),0))+(D55*$B$8)+(E55*$B$13)+(F55*$B$18)+(G55*$B$23)-H55-I55,0)</f>
        <v>28648.4025800831</v>
      </c>
      <c r="K55" s="23" t="n">
        <f aca="false">IF($B$34=1,MAX(ROUNDDOWN(IF($J55&lt;=$C$192,(((($J55-$C$191)/10000)*$D$192)+$E$192)*(($J55-$C$191)/10000),IF($J55&lt;=$C$193,(((($J55-$C$192)/10000)*$D$193)+$E$193)*(($J55-$C$192)/10000)+$F$193,IF($J55&lt;=$C$194,$J55*0.42-$E$194,$J55*0.45-$E$195))),0),0),0)</f>
        <v>4027</v>
      </c>
      <c r="L55" s="23" t="n">
        <f aca="false">IF($B$34=2,MAX(ROUNDDOWN(IF(($J55/2)&lt;=$C$192,((((($J55/2)-$C$191)/10000)*$D$192)+$E$192)*((($J55/2)-$C$191)/10000),IF(($J55/2)&lt;=$C$193,((((($J55/2)-$C$192)/10000)*$D$193)+$E$193)*((($J55/2)-$C$192)/10000)+$F$193,IF(($J55/2)&lt;=$C$194,($J55/2)*0.42-$E$194,($J55/2)*0.45-$E$195))),0),0),0)*$B$34</f>
        <v>0</v>
      </c>
      <c r="M55" s="13" t="n">
        <f aca="false">K55+L55</f>
        <v>4027</v>
      </c>
      <c r="N55" s="13" t="n">
        <f aca="false">IF($B$34=2,IF(M55&gt;1944,M55*0.055,0),IF(M55&gt;972,M55*0.055,0))</f>
        <v>221.485</v>
      </c>
      <c r="O55" s="13" t="n">
        <f aca="false">M55*$B$33</f>
        <v>362.43</v>
      </c>
      <c r="P55" s="13" t="n">
        <f aca="false">P54*(1+$B$37)</f>
        <v>55134.9277499188</v>
      </c>
      <c r="Q55" s="13" t="n">
        <f aca="false">B55+C55+D55+E55+F55+G55-H55-I55-M55-N55-O55-P55</f>
        <v>742162.123472173</v>
      </c>
      <c r="R55" s="16"/>
      <c r="S55" s="16"/>
      <c r="T55" s="13"/>
      <c r="U55" s="13"/>
      <c r="V55" s="13"/>
      <c r="W55" s="13"/>
    </row>
    <row r="56" customFormat="false" ht="12.8" hidden="false" customHeight="false" outlineLevel="0" collapsed="false">
      <c r="A56" s="17" t="n">
        <v>15</v>
      </c>
      <c r="B56" s="13" t="n">
        <f aca="false">Q55</f>
        <v>742162.123472173</v>
      </c>
      <c r="C56" s="13" t="n">
        <f aca="false">IF((B56-(P56/2))*$B$3&gt;0,(B56-(P56/2))*$B$3,0)</f>
        <v>39621.7537515188</v>
      </c>
      <c r="D56" s="13" t="n">
        <f aca="false">IF(D55&gt;0,D55*(1+$B$7),IF(A56=$B$6,$B$5,0))</f>
        <v>3468.33316533</v>
      </c>
      <c r="E56" s="13" t="n">
        <f aca="false">IF(E55&gt;0,E55*(1+$B$12),IF(A56=$B$11,$B$10,0))</f>
        <v>0</v>
      </c>
      <c r="F56" s="13" t="n">
        <f aca="false">IF(F55&gt;0,F55*(1+$B$17),IF(A56=$B$16,$B$15,0))</f>
        <v>0</v>
      </c>
      <c r="G56" s="13" t="n">
        <f aca="false">IF(G55&gt;0,G55*(1+$B$22),IF(A56=$B$21,$B$20,0))</f>
        <v>999</v>
      </c>
      <c r="H56" s="13" t="n">
        <f aca="false">H55*(1+$B$26)</f>
        <v>6172.53242375389</v>
      </c>
      <c r="I56" s="13" t="n">
        <f aca="false">MIN(((C56+D56+E56+F56+G56)*$B$28*POWER((1+$B$29),A55)),($B$30*$B$28)*12*$B$34*POWER((1+$B$31),A55))</f>
        <v>9933.13662523755</v>
      </c>
      <c r="J56" s="18" t="n">
        <f aca="false">MAX((MAX((C56-(1000*$B$34)),0))+(D56*$B$8)+(E56*$B$13)+(F56*$B$18)+(G56*$B$23)-H56-I56,0)</f>
        <v>26983.4178678574</v>
      </c>
      <c r="K56" s="23" t="n">
        <f aca="false">IF($B$34=1,MAX(ROUNDDOWN(IF($J56&lt;=$C$192,(((($J56-$C$191)/10000)*$D$192)+$E$192)*(($J56-$C$191)/10000),IF($J56&lt;=$C$193,(((($J56-$C$192)/10000)*$D$193)+$E$193)*(($J56-$C$192)/10000)+$F$193,IF($J56&lt;=$C$194,$J56*0.42-$E$194,$J56*0.45-$E$195))),0),0),0)</f>
        <v>3563</v>
      </c>
      <c r="L56" s="23" t="n">
        <f aca="false">IF($B$34=2,MAX(ROUNDDOWN(IF(($J56/2)&lt;=$C$192,((((($J56/2)-$C$191)/10000)*$D$192)+$E$192)*((($J56/2)-$C$191)/10000),IF(($J56/2)&lt;=$C$193,((((($J56/2)-$C$192)/10000)*$D$193)+$E$193)*((($J56/2)-$C$192)/10000)+$F$193,IF(($J56/2)&lt;=$C$194,($J56/2)*0.42-$E$194,($J56/2)*0.45-$E$195))),0),0),0)*$B$34</f>
        <v>0</v>
      </c>
      <c r="M56" s="13" t="n">
        <f aca="false">K56+L56</f>
        <v>3563</v>
      </c>
      <c r="N56" s="13" t="n">
        <f aca="false">IF($B$34=2,IF(M56&gt;1944,M56*0.055,0),IF(M56&gt;972,M56*0.055,0))</f>
        <v>195.965</v>
      </c>
      <c r="O56" s="13" t="n">
        <f aca="false">M56*$B$33</f>
        <v>320.67</v>
      </c>
      <c r="P56" s="13" t="n">
        <f aca="false">P55*(1+$B$37)</f>
        <v>56513.3009436667</v>
      </c>
      <c r="Q56" s="13" t="n">
        <f aca="false">B56+C56+D56+E56+F56+G56-H56-I56-M56-N56-O56-P56</f>
        <v>709552.605396363</v>
      </c>
      <c r="R56" s="16"/>
      <c r="S56" s="16"/>
      <c r="T56" s="13"/>
      <c r="U56" s="13"/>
      <c r="V56" s="13"/>
      <c r="W56" s="13"/>
    </row>
    <row r="57" customFormat="false" ht="12.8" hidden="false" customHeight="false" outlineLevel="0" collapsed="false">
      <c r="A57" s="17" t="n">
        <v>16</v>
      </c>
      <c r="B57" s="13" t="n">
        <f aca="false">Q56</f>
        <v>709552.605396363</v>
      </c>
      <c r="C57" s="13" t="n">
        <f aca="false">IF((B57-(P57/2))*$B$3&gt;0,(B57-(P57/2))*$B$3,0)</f>
        <v>37772.7193957818</v>
      </c>
      <c r="D57" s="13" t="n">
        <f aca="false">IF(D56&gt;0,D56*(1+$B$7),IF(A57=$B$6,$B$5,0))</f>
        <v>3503.0164969833</v>
      </c>
      <c r="E57" s="13" t="n">
        <f aca="false">IF(E56&gt;0,E56*(1+$B$12),IF(A57=$B$11,$B$10,0))</f>
        <v>0</v>
      </c>
      <c r="F57" s="13" t="n">
        <f aca="false">IF(F56&gt;0,F56*(1+$B$17),IF(A57=$B$16,$B$15,0))</f>
        <v>0</v>
      </c>
      <c r="G57" s="13" t="n">
        <f aca="false">IF(G56&gt;0,G56*(1+$B$22),IF(A57=$B$21,$B$20,0))</f>
        <v>999</v>
      </c>
      <c r="H57" s="13" t="n">
        <f aca="false">H56*(1+$B$26)</f>
        <v>6450.29638282281</v>
      </c>
      <c r="I57" s="13" t="n">
        <f aca="false">MIN(((C57+D57+E57+F57+G57)*$B$28*POWER((1+$B$29),A56)),($B$30*$B$28)*12*$B$34*POWER((1+$B$31),A56))</f>
        <v>9619.61256972134</v>
      </c>
      <c r="J57" s="18" t="n">
        <f aca="false">MAX((MAX((C57-(1000*$B$34)),0))+(D57*$B$8)+(E57*$B$13)+(F57*$B$18)+(G57*$B$23)-H57-I57,0)</f>
        <v>25204.8269402209</v>
      </c>
      <c r="K57" s="23" t="n">
        <f aca="false">IF($B$34=1,MAX(ROUNDDOWN(IF($J57&lt;=$C$192,(((($J57-$C$191)/10000)*$D$192)+$E$192)*(($J57-$C$191)/10000),IF($J57&lt;=$C$193,(((($J57-$C$192)/10000)*$D$193)+$E$193)*(($J57-$C$192)/10000)+$F$193,IF($J57&lt;=$C$194,$J57*0.42-$E$194,$J57*0.45-$E$195))),0),0),0)</f>
        <v>3078</v>
      </c>
      <c r="L57" s="23" t="n">
        <f aca="false">IF($B$34=2,MAX(ROUNDDOWN(IF(($J57/2)&lt;=$C$192,((((($J57/2)-$C$191)/10000)*$D$192)+$E$192)*((($J57/2)-$C$191)/10000),IF(($J57/2)&lt;=$C$193,((((($J57/2)-$C$192)/10000)*$D$193)+$E$193)*((($J57/2)-$C$192)/10000)+$F$193,IF(($J57/2)&lt;=$C$194,($J57/2)*0.42-$E$194,($J57/2)*0.45-$E$195))),0),0),0)*$B$34</f>
        <v>0</v>
      </c>
      <c r="M57" s="13" t="n">
        <f aca="false">K57+L57</f>
        <v>3078</v>
      </c>
      <c r="N57" s="13" t="n">
        <f aca="false">IF($B$34=2,IF(M57&gt;1944,M57*0.055,0),IF(M57&gt;972,M57*0.055,0))</f>
        <v>169.29</v>
      </c>
      <c r="O57" s="13" t="n">
        <f aca="false">M57*$B$33</f>
        <v>277.02</v>
      </c>
      <c r="P57" s="13" t="n">
        <f aca="false">P56*(1+$B$37)</f>
        <v>57926.1334672584</v>
      </c>
      <c r="Q57" s="13" t="n">
        <f aca="false">B57+C57+D57+E57+F57+G57-H57-I57-M57-N57-O57-P57</f>
        <v>674306.988869326</v>
      </c>
      <c r="R57" s="16"/>
      <c r="S57" s="16"/>
      <c r="T57" s="13"/>
      <c r="U57" s="13"/>
      <c r="V57" s="13"/>
      <c r="W57" s="13"/>
    </row>
    <row r="58" customFormat="false" ht="12.8" hidden="false" customHeight="false" outlineLevel="0" collapsed="false">
      <c r="A58" s="17" t="n">
        <v>17</v>
      </c>
      <c r="B58" s="13" t="n">
        <f aca="false">Q57</f>
        <v>674306.988869326</v>
      </c>
      <c r="C58" s="13" t="n">
        <f aca="false">IF((B58-(P58/2))*$B$3&gt;0,(B58-(P58/2))*$B$3,0)</f>
        <v>35776.4014234383</v>
      </c>
      <c r="D58" s="13" t="n">
        <f aca="false">IF(D57&gt;0,D57*(1+$B$7),IF(A58=$B$6,$B$5,0))</f>
        <v>3538.04666195313</v>
      </c>
      <c r="E58" s="13" t="n">
        <f aca="false">IF(E57&gt;0,E57*(1+$B$12),IF(A58=$B$11,$B$10,0))</f>
        <v>0</v>
      </c>
      <c r="F58" s="13" t="n">
        <f aca="false">IF(F57&gt;0,F57*(1+$B$17),IF(A58=$B$16,$B$15,0))</f>
        <v>0</v>
      </c>
      <c r="G58" s="13" t="n">
        <f aca="false">IF(G57&gt;0,G57*(1+$B$22),IF(A58=$B$21,$B$20,0))</f>
        <v>999</v>
      </c>
      <c r="H58" s="13" t="n">
        <f aca="false">H57*(1+$B$26)</f>
        <v>6740.55972004984</v>
      </c>
      <c r="I58" s="13" t="n">
        <f aca="false">MIN(((C58+D58+E58+F58+G58)*$B$28*POWER((1+$B$29),A57)),($B$30*$B$28)*12*$B$34*POWER((1+$B$31),A57))</f>
        <v>9265.05491232134</v>
      </c>
      <c r="J58" s="18" t="n">
        <f aca="false">MAX((MAX((C58-(1000*$B$34)),0))+(D58*$B$8)+(E58*$B$13)+(F58*$B$18)+(G58*$B$23)-H58-I58,0)</f>
        <v>23307.8334530202</v>
      </c>
      <c r="K58" s="23" t="n">
        <f aca="false">IF($B$34=1,MAX(ROUNDDOWN(IF($J58&lt;=$C$192,(((($J58-$C$191)/10000)*$D$192)+$E$192)*(($J58-$C$191)/10000),IF($J58&lt;=$C$193,(((($J58-$C$192)/10000)*$D$193)+$E$193)*(($J58-$C$192)/10000)+$F$193,IF($J58&lt;=$C$194,$J58*0.42-$E$194,$J58*0.45-$E$195))),0),0),0)</f>
        <v>2573</v>
      </c>
      <c r="L58" s="23" t="n">
        <f aca="false">IF($B$34=2,MAX(ROUNDDOWN(IF(($J58/2)&lt;=$C$192,((((($J58/2)-$C$191)/10000)*$D$192)+$E$192)*((($J58/2)-$C$191)/10000),IF(($J58/2)&lt;=$C$193,((((($J58/2)-$C$192)/10000)*$D$193)+$E$193)*((($J58/2)-$C$192)/10000)+$F$193,IF(($J58/2)&lt;=$C$194,($J58/2)*0.42-$E$194,($J58/2)*0.45-$E$195))),0),0),0)*$B$34</f>
        <v>0</v>
      </c>
      <c r="M58" s="13" t="n">
        <f aca="false">K58+L58</f>
        <v>2573</v>
      </c>
      <c r="N58" s="13" t="n">
        <f aca="false">IF($B$34=2,IF(M58&gt;1944,M58*0.055,0),IF(M58&gt;972,M58*0.055,0))</f>
        <v>141.515</v>
      </c>
      <c r="O58" s="13" t="n">
        <f aca="false">M58*$B$33</f>
        <v>231.57</v>
      </c>
      <c r="P58" s="13" t="n">
        <f aca="false">P57*(1+$B$37)</f>
        <v>59374.2868039399</v>
      </c>
      <c r="Q58" s="13" t="n">
        <f aca="false">B58+C58+D58+E58+F58+G58-H58-I58-M58-N58-O58-P58</f>
        <v>636294.450518406</v>
      </c>
      <c r="R58" s="16"/>
      <c r="S58" s="16"/>
      <c r="T58" s="13"/>
      <c r="U58" s="13"/>
      <c r="V58" s="13"/>
      <c r="W58" s="13"/>
    </row>
    <row r="59" customFormat="false" ht="12.8" hidden="false" customHeight="false" outlineLevel="0" collapsed="false">
      <c r="A59" s="17" t="n">
        <v>18</v>
      </c>
      <c r="B59" s="13" t="n">
        <f aca="false">Q58</f>
        <v>636294.450518406</v>
      </c>
      <c r="C59" s="13" t="n">
        <f aca="false">IF((B59-(P59/2))*$B$3&gt;0,(B59-(P59/2))*$B$3,0)</f>
        <v>33625.514633492</v>
      </c>
      <c r="D59" s="13" t="n">
        <f aca="false">IF(D58&gt;0,D58*(1+$B$7),IF(A59=$B$6,$B$5,0))</f>
        <v>3573.42712857267</v>
      </c>
      <c r="E59" s="13" t="n">
        <f aca="false">IF(E58&gt;0,E58*(1+$B$12),IF(A59=$B$11,$B$10,0))</f>
        <v>0</v>
      </c>
      <c r="F59" s="13" t="n">
        <f aca="false">IF(F58&gt;0,F58*(1+$B$17),IF(A59=$B$16,$B$15,0))</f>
        <v>0</v>
      </c>
      <c r="G59" s="13" t="n">
        <f aca="false">IF(G58&gt;0,G58*(1+$B$22),IF(A59=$B$21,$B$20,0))</f>
        <v>999</v>
      </c>
      <c r="H59" s="13" t="n">
        <f aca="false">H58*(1+$B$26)</f>
        <v>7043.88490745208</v>
      </c>
      <c r="I59" s="13" t="n">
        <f aca="false">MIN(((C59+D59+E59+F59+G59)*$B$28*POWER((1+$B$29),A58)),($B$30*$B$28)*12*$B$34*POWER((1+$B$31),A58))</f>
        <v>8866.64637283515</v>
      </c>
      <c r="J59" s="18" t="n">
        <f aca="false">MAX((MAX((C59-(1000*$B$34)),0))+(D59*$B$8)+(E59*$B$13)+(F59*$B$18)+(G59*$B$23)-H59-I59,0)</f>
        <v>21287.4104817774</v>
      </c>
      <c r="K59" s="23" t="n">
        <f aca="false">IF($B$34=1,MAX(ROUNDDOWN(IF($J59&lt;=$C$192,(((($J59-$C$191)/10000)*$D$192)+$E$192)*(($J59-$C$191)/10000),IF($J59&lt;=$C$193,(((($J59-$C$192)/10000)*$D$193)+$E$193)*(($J59-$C$192)/10000)+$F$193,IF($J59&lt;=$C$194,$J59*0.42-$E$194,$J59*0.45-$E$195))),0),0),0)</f>
        <v>2050</v>
      </c>
      <c r="L59" s="23" t="n">
        <f aca="false">IF($B$34=2,MAX(ROUNDDOWN(IF(($J59/2)&lt;=$C$192,((((($J59/2)-$C$191)/10000)*$D$192)+$E$192)*((($J59/2)-$C$191)/10000),IF(($J59/2)&lt;=$C$193,((((($J59/2)-$C$192)/10000)*$D$193)+$E$193)*((($J59/2)-$C$192)/10000)+$F$193,IF(($J59/2)&lt;=$C$194,($J59/2)*0.42-$E$194,($J59/2)*0.45-$E$195))),0),0),0)*$B$34</f>
        <v>0</v>
      </c>
      <c r="M59" s="13" t="n">
        <f aca="false">K59+L59</f>
        <v>2050</v>
      </c>
      <c r="N59" s="13" t="n">
        <f aca="false">IF($B$34=2,IF(M59&gt;1944,M59*0.055,0),IF(M59&gt;972,M59*0.055,0))</f>
        <v>112.75</v>
      </c>
      <c r="O59" s="13" t="n">
        <f aca="false">M59*$B$33</f>
        <v>184.5</v>
      </c>
      <c r="P59" s="13" t="n">
        <f aca="false">P58*(1+$B$37)</f>
        <v>60858.6439740383</v>
      </c>
      <c r="Q59" s="13" t="n">
        <f aca="false">B59+C59+D59+E59+F59+G59-H59-I59-M59-N59-O59-P59</f>
        <v>595375.967026145</v>
      </c>
      <c r="R59" s="16"/>
      <c r="S59" s="16"/>
      <c r="T59" s="13"/>
      <c r="U59" s="13"/>
      <c r="V59" s="13"/>
      <c r="W59" s="13"/>
    </row>
    <row r="60" customFormat="false" ht="12.8" hidden="false" customHeight="false" outlineLevel="0" collapsed="false">
      <c r="A60" s="17" t="n">
        <v>19</v>
      </c>
      <c r="B60" s="13" t="n">
        <f aca="false">Q59</f>
        <v>595375.967026145</v>
      </c>
      <c r="C60" s="13" t="n">
        <f aca="false">IF((B60-(P60/2))*$B$3&gt;0,(B60-(P60/2))*$B$3,0)</f>
        <v>31312.3181154145</v>
      </c>
      <c r="D60" s="13" t="n">
        <f aca="false">IF(D59&gt;0,D59*(1+$B$7),IF(A60=$B$6,$B$5,0))</f>
        <v>3609.16139985839</v>
      </c>
      <c r="E60" s="13" t="n">
        <f aca="false">IF(E59&gt;0,E59*(1+$B$12),IF(A60=$B$11,$B$10,0))</f>
        <v>0</v>
      </c>
      <c r="F60" s="13" t="n">
        <f aca="false">IF(F59&gt;0,F59*(1+$B$17),IF(A60=$B$16,$B$15,0))</f>
        <v>0</v>
      </c>
      <c r="G60" s="13" t="n">
        <f aca="false">IF(G59&gt;0,G59*(1+$B$22),IF(A60=$B$21,$B$20,0))</f>
        <v>999</v>
      </c>
      <c r="H60" s="13" t="n">
        <f aca="false">H59*(1+$B$26)</f>
        <v>7360.85972828742</v>
      </c>
      <c r="I60" s="13" t="n">
        <f aca="false">MIN(((C60+D60+E60+F60+G60)*$B$28*POWER((1+$B$29),A59)),($B$30*$B$28)*12*$B$34*POWER((1+$B$31),A59))</f>
        <v>8421.37341593906</v>
      </c>
      <c r="J60" s="18" t="n">
        <f aca="false">MAX((MAX((C60-(1000*$B$34)),0))+(D60*$B$8)+(E60*$B$13)+(F60*$B$18)+(G60*$B$23)-H60-I60,0)</f>
        <v>19138.2463710464</v>
      </c>
      <c r="K60" s="23" t="n">
        <f aca="false">IF($B$34=1,MAX(ROUNDDOWN(IF($J60&lt;=$C$192,(((($J60-$C$191)/10000)*$D$192)+$E$192)*(($J60-$C$191)/10000),IF($J60&lt;=$C$193,(((($J60-$C$192)/10000)*$D$193)+$E$193)*(($J60-$C$192)/10000)+$F$193,IF($J60&lt;=$C$194,$J60*0.42-$E$194,$J60*0.45-$E$195))),0),0),0)</f>
        <v>1510</v>
      </c>
      <c r="L60" s="23" t="n">
        <f aca="false">IF($B$34=2,MAX(ROUNDDOWN(IF(($J60/2)&lt;=$C$192,((((($J60/2)-$C$191)/10000)*$D$192)+$E$192)*((($J60/2)-$C$191)/10000),IF(($J60/2)&lt;=$C$193,((((($J60/2)-$C$192)/10000)*$D$193)+$E$193)*((($J60/2)-$C$192)/10000)+$F$193,IF(($J60/2)&lt;=$C$194,($J60/2)*0.42-$E$194,($J60/2)*0.45-$E$195))),0),0),0)*$B$34</f>
        <v>0</v>
      </c>
      <c r="M60" s="13" t="n">
        <f aca="false">K60+L60</f>
        <v>1510</v>
      </c>
      <c r="N60" s="13" t="n">
        <f aca="false">IF($B$34=2,IF(M60&gt;1944,M60*0.055,0),IF(M60&gt;972,M60*0.055,0))</f>
        <v>83.05</v>
      </c>
      <c r="O60" s="13" t="n">
        <f aca="false">M60*$B$33</f>
        <v>135.9</v>
      </c>
      <c r="P60" s="13" t="n">
        <f aca="false">P59*(1+$B$37)</f>
        <v>62380.1100733893</v>
      </c>
      <c r="Q60" s="13" t="n">
        <f aca="false">B60+C60+D60+E60+F60+G60-H60-I60-M60-N60-O60-P60</f>
        <v>551405.153323803</v>
      </c>
      <c r="R60" s="16"/>
      <c r="S60" s="16"/>
      <c r="T60" s="13"/>
      <c r="U60" s="13"/>
      <c r="V60" s="13"/>
      <c r="W60" s="13"/>
    </row>
    <row r="61" customFormat="false" ht="12.8" hidden="false" customHeight="false" outlineLevel="0" collapsed="false">
      <c r="A61" s="17" t="n">
        <v>20</v>
      </c>
      <c r="B61" s="13" t="n">
        <f aca="false">Q60</f>
        <v>551405.153323803</v>
      </c>
      <c r="C61" s="13" t="n">
        <f aca="false">IF((B61-(P61/2))*$B$3&gt;0,(B61-(P61/2))*$B$3,0)</f>
        <v>28828.6617535711</v>
      </c>
      <c r="D61" s="13" t="n">
        <f aca="false">IF(D60&gt;0,D60*(1+$B$7),IF(A61=$B$6,$B$5,0))</f>
        <v>3645.25301385698</v>
      </c>
      <c r="E61" s="13" t="n">
        <f aca="false">IF(E60&gt;0,E60*(1+$B$12),IF(A61=$B$11,$B$10,0))</f>
        <v>0</v>
      </c>
      <c r="F61" s="13" t="n">
        <f aca="false">IF(F60&gt;0,F60*(1+$B$17),IF(A61=$B$16,$B$15,0))</f>
        <v>0</v>
      </c>
      <c r="G61" s="13" t="n">
        <f aca="false">IF(G60&gt;0,G60*(1+$B$22),IF(A61=$B$21,$B$20,0))</f>
        <v>999</v>
      </c>
      <c r="H61" s="13" t="n">
        <f aca="false">H60*(1+$B$26)</f>
        <v>7692.09841606036</v>
      </c>
      <c r="I61" s="13" t="n">
        <f aca="false">MIN(((C61+D61+E61+F61+G61)*$B$28*POWER((1+$B$29),A60)),($B$30*$B$28)*12*$B$34*POWER((1+$B$31),A60))</f>
        <v>7926.02987388081</v>
      </c>
      <c r="J61" s="18" t="n">
        <f aca="false">MAX((MAX((C61-(1000*$B$34)),0))+(D61*$B$8)+(E61*$B$13)+(F61*$B$18)+(G61*$B$23)-H61-I61,0)</f>
        <v>16854.7864774869</v>
      </c>
      <c r="K61" s="23" t="n">
        <f aca="false">IF($B$34=1,MAX(ROUNDDOWN(IF($J61&lt;=$C$192,(((($J61-$C$191)/10000)*$D$192)+$E$192)*(($J61-$C$191)/10000),IF($J61&lt;=$C$193,(((($J61-$C$192)/10000)*$D$193)+$E$193)*(($J61-$C$192)/10000)+$F$193,IF($J61&lt;=$C$194,$J61*0.42-$E$194,$J61*0.45-$E$195))),0),0),0)</f>
        <v>955</v>
      </c>
      <c r="L61" s="23" t="n">
        <f aca="false">IF($B$34=2,MAX(ROUNDDOWN(IF(($J61/2)&lt;=$C$192,((((($J61/2)-$C$191)/10000)*$D$192)+$E$192)*((($J61/2)-$C$191)/10000),IF(($J61/2)&lt;=$C$193,((((($J61/2)-$C$192)/10000)*$D$193)+$E$193)*((($J61/2)-$C$192)/10000)+$F$193,IF(($J61/2)&lt;=$C$194,($J61/2)*0.42-$E$194,($J61/2)*0.45-$E$195))),0),0),0)*$B$34</f>
        <v>0</v>
      </c>
      <c r="M61" s="13" t="n">
        <f aca="false">K61+L61</f>
        <v>955</v>
      </c>
      <c r="N61" s="13" t="n">
        <f aca="false">IF($B$34=2,IF(M61&gt;1944,M61*0.055,0),IF(M61&gt;972,M61*0.055,0))</f>
        <v>0</v>
      </c>
      <c r="O61" s="13" t="n">
        <f aca="false">M61*$B$33</f>
        <v>85.95</v>
      </c>
      <c r="P61" s="13" t="n">
        <f aca="false">P60*(1+$B$37)</f>
        <v>63939.612825224</v>
      </c>
      <c r="Q61" s="13" t="n">
        <f aca="false">B61+C61+D61+E61+F61+G61-H61-I61-M61-N61-O61-P61</f>
        <v>504279.376976066</v>
      </c>
      <c r="R61" s="16"/>
      <c r="S61" s="16"/>
      <c r="T61" s="13"/>
      <c r="U61" s="13"/>
      <c r="V61" s="13"/>
      <c r="W61" s="13"/>
    </row>
    <row r="62" customFormat="false" ht="12.8" hidden="false" customHeight="false" outlineLevel="0" collapsed="false">
      <c r="A62" s="17" t="n">
        <v>21</v>
      </c>
      <c r="B62" s="13" t="n">
        <f aca="false">Q61</f>
        <v>504279.376976066</v>
      </c>
      <c r="C62" s="13" t="n">
        <f aca="false">IF((B62-(P62/2))*$B$3&gt;0,(B62-(P62/2))*$B$3,0)</f>
        <v>26168.8230598742</v>
      </c>
      <c r="D62" s="13" t="n">
        <f aca="false">IF(D61&gt;0,D61*(1+$B$7),IF(A62=$B$6,$B$5,0))</f>
        <v>3681.70554399555</v>
      </c>
      <c r="E62" s="13" t="n">
        <f aca="false">IF(E61&gt;0,E61*(1+$B$12),IF(A62=$B$11,$B$10,0))</f>
        <v>0</v>
      </c>
      <c r="F62" s="13" t="n">
        <f aca="false">IF(F61&gt;0,F61*(1+$B$17),IF(A62=$B$16,$B$15,0))</f>
        <v>0</v>
      </c>
      <c r="G62" s="13" t="n">
        <f aca="false">IF(G61&gt;0,G61*(1+$B$22),IF(A62=$B$21,$B$20,0))</f>
        <v>999</v>
      </c>
      <c r="H62" s="13" t="n">
        <f aca="false">H61*(1+$B$26)</f>
        <v>8038.24284478307</v>
      </c>
      <c r="I62" s="13" t="n">
        <f aca="false">MIN(((C62+D62+E62+F62+G62)*$B$28*POWER((1+$B$29),A61)),($B$30*$B$28)*12*$B$34*POWER((1+$B$31),A61))</f>
        <v>7377.88835774822</v>
      </c>
      <c r="J62" s="18" t="n">
        <f aca="false">MAX((MAX((C62-(1000*$B$34)),0))+(D62*$B$8)+(E62*$B$13)+(F62*$B$18)+(G62*$B$23)-H62-I62,0)</f>
        <v>14433.3974013384</v>
      </c>
      <c r="K62" s="23" t="n">
        <f aca="false">IF($B$34=1,MAX(ROUNDDOWN(IF($J62&lt;=$C$192,(((($J62-$C$191)/10000)*$D$192)+$E$192)*(($J62-$C$191)/10000),IF($J62&lt;=$C$193,(((($J62-$C$192)/10000)*$D$193)+$E$193)*(($J62-$C$192)/10000)+$F$193,IF($J62&lt;=$C$194,$J62*0.42-$E$194,$J62*0.45-$E$195))),0),0),0)</f>
        <v>437</v>
      </c>
      <c r="L62" s="23" t="n">
        <f aca="false">IF($B$34=2,MAX(ROUNDDOWN(IF(($J62/2)&lt;=$C$192,((((($J62/2)-$C$191)/10000)*$D$192)+$E$192)*((($J62/2)-$C$191)/10000),IF(($J62/2)&lt;=$C$193,((((($J62/2)-$C$192)/10000)*$D$193)+$E$193)*((($J62/2)-$C$192)/10000)+$F$193,IF(($J62/2)&lt;=$C$194,($J62/2)*0.42-$E$194,($J62/2)*0.45-$E$195))),0),0),0)*$B$34</f>
        <v>0</v>
      </c>
      <c r="M62" s="13" t="n">
        <f aca="false">K62+L62</f>
        <v>437</v>
      </c>
      <c r="N62" s="13" t="n">
        <f aca="false">IF($B$34=2,IF(M62&gt;1944,M62*0.055,0),IF(M62&gt;972,M62*0.055,0))</f>
        <v>0</v>
      </c>
      <c r="O62" s="13" t="n">
        <f aca="false">M62*$B$33</f>
        <v>39.33</v>
      </c>
      <c r="P62" s="13" t="n">
        <f aca="false">P61*(1+$B$37)</f>
        <v>65538.1031458546</v>
      </c>
      <c r="Q62" s="13" t="n">
        <f aca="false">B62+C62+D62+E62+F62+G62-H62-I62-M62-N62-O62-P62</f>
        <v>453698.341231549</v>
      </c>
      <c r="R62" s="16"/>
      <c r="S62" s="16"/>
      <c r="T62" s="13"/>
      <c r="U62" s="13"/>
      <c r="V62" s="13"/>
      <c r="W62" s="13"/>
    </row>
    <row r="63" customFormat="false" ht="12.8" hidden="false" customHeight="false" outlineLevel="0" collapsed="false">
      <c r="A63" s="17" t="n">
        <v>22</v>
      </c>
      <c r="B63" s="13" t="n">
        <f aca="false">Q62</f>
        <v>453698.341231549</v>
      </c>
      <c r="C63" s="13" t="n">
        <f aca="false">IF((B63-(P63/2))*$B$3&gt;0,(B63-(P63/2))*$B$3,0)</f>
        <v>23316.1085169961</v>
      </c>
      <c r="D63" s="13" t="n">
        <f aca="false">IF(D62&gt;0,D62*(1+$B$7),IF(A63=$B$6,$B$5,0))</f>
        <v>3718.5225994355</v>
      </c>
      <c r="E63" s="13" t="n">
        <f aca="false">IF(E62&gt;0,E62*(1+$B$12),IF(A63=$B$11,$B$10,0))</f>
        <v>4444</v>
      </c>
      <c r="F63" s="13" t="n">
        <f aca="false">IF(F62&gt;0,F62*(1+$B$17),IF(A63=$B$16,$B$15,0))</f>
        <v>1111</v>
      </c>
      <c r="G63" s="13" t="n">
        <f aca="false">IF(G62&gt;0,G62*(1+$B$22),IF(A63=$B$21,$B$20,0))</f>
        <v>999</v>
      </c>
      <c r="H63" s="13" t="n">
        <f aca="false">H62*(1+$B$26)</f>
        <v>8399.96377279831</v>
      </c>
      <c r="I63" s="13" t="n">
        <f aca="false">MIN(((C63+D63+E63+F63+G63)*$B$28*POWER((1+$B$29),A62)),($B$30*$B$28)*12*$B$34*POWER((1+$B$31),A62))</f>
        <v>8113.29422193797</v>
      </c>
      <c r="J63" s="18" t="n">
        <f aca="false">MAX((MAX((C63-(1000*$B$34)),0))+(D63*$B$8)+(E63*$B$13)+(F63*$B$18)+(G63*$B$23)-H63-I63,0)</f>
        <v>16075.3731216953</v>
      </c>
      <c r="K63" s="23" t="n">
        <f aca="false">IF($B$34=1,MAX(ROUNDDOWN(IF($J63&lt;=$C$192,(((($J63-$C$191)/10000)*$D$192)+$E$192)*(($J63-$C$191)/10000),IF($J63&lt;=$C$193,(((($J63-$C$192)/10000)*$D$193)+$E$193)*(($J63-$C$192)/10000)+$F$193,IF($J63&lt;=$C$194,$J63*0.42-$E$194,$J63*0.45-$E$195))),0),0),0)</f>
        <v>776</v>
      </c>
      <c r="L63" s="23" t="n">
        <f aca="false">IF($B$34=2,MAX(ROUNDDOWN(IF(($J63/2)&lt;=$C$192,((((($J63/2)-$C$191)/10000)*$D$192)+$E$192)*((($J63/2)-$C$191)/10000),IF(($J63/2)&lt;=$C$193,((((($J63/2)-$C$192)/10000)*$D$193)+$E$193)*((($J63/2)-$C$192)/10000)+$F$193,IF(($J63/2)&lt;=$C$194,($J63/2)*0.42-$E$194,($J63/2)*0.45-$E$195))),0),0),0)*$B$34</f>
        <v>0</v>
      </c>
      <c r="M63" s="13" t="n">
        <f aca="false">K63+L63</f>
        <v>776</v>
      </c>
      <c r="N63" s="13" t="n">
        <f aca="false">IF($B$34=2,IF(M63&gt;1944,M63*0.055,0),IF(M63&gt;972,M63*0.055,0))</f>
        <v>0</v>
      </c>
      <c r="O63" s="13" t="n">
        <f aca="false">M63*$B$33</f>
        <v>69.84</v>
      </c>
      <c r="P63" s="13" t="n">
        <f aca="false">P62*(1+$B$37)</f>
        <v>67176.555724501</v>
      </c>
      <c r="Q63" s="13" t="n">
        <f aca="false">B63+C63+D63+E63+F63+G63-H63-I63-M63-N63-O63-P63</f>
        <v>402751.318628744</v>
      </c>
      <c r="R63" s="16"/>
      <c r="S63" s="16"/>
      <c r="T63" s="13"/>
      <c r="U63" s="13"/>
      <c r="V63" s="13"/>
      <c r="W63" s="13"/>
    </row>
    <row r="64" customFormat="false" ht="12.8" hidden="false" customHeight="false" outlineLevel="0" collapsed="false">
      <c r="A64" s="17" t="n">
        <v>23</v>
      </c>
      <c r="B64" s="13" t="n">
        <f aca="false">Q63</f>
        <v>402751.318628744</v>
      </c>
      <c r="C64" s="13" t="n">
        <f aca="false">IF((B64-(P64/2))*$B$3&gt;0,(B64-(P64/2))*$B$3,0)</f>
        <v>20441.9450270065</v>
      </c>
      <c r="D64" s="13" t="n">
        <f aca="false">IF(D63&gt;0,D63*(1+$B$7),IF(A64=$B$6,$B$5,0))</f>
        <v>3755.70782542986</v>
      </c>
      <c r="E64" s="13" t="n">
        <f aca="false">IF(E63&gt;0,E63*(1+$B$12),IF(A64=$B$11,$B$10,0))</f>
        <v>4488.44</v>
      </c>
      <c r="F64" s="13" t="n">
        <f aca="false">IF(F63&gt;0,F63*(1+$B$17),IF(A64=$B$16,$B$15,0))</f>
        <v>1111</v>
      </c>
      <c r="G64" s="13" t="n">
        <f aca="false">IF(G63&gt;0,G63*(1+$B$22),IF(A64=$B$21,$B$20,0))</f>
        <v>999</v>
      </c>
      <c r="H64" s="13" t="n">
        <f aca="false">H63*(1+$B$26)</f>
        <v>8777.96214257423</v>
      </c>
      <c r="I64" s="13" t="n">
        <f aca="false">MIN(((C64+D64+E64+F64+G64)*$B$28*POWER((1+$B$29),A63)),($B$30*$B$28)*12*$B$34*POWER((1+$B$31),A63))</f>
        <v>7513.14749759075</v>
      </c>
      <c r="J64" s="18" t="n">
        <f aca="false">MAX((MAX((C64-(1000*$B$34)),0))+(D64*$B$8)+(E64*$B$13)+(F64*$B$18)+(G64*$B$23)-H64-I64,0)</f>
        <v>13504.9832122714</v>
      </c>
      <c r="K64" s="23" t="n">
        <f aca="false">IF($B$34=1,MAX(ROUNDDOWN(IF($J64&lt;=$C$192,(((($J64-$C$191)/10000)*$D$192)+$E$192)*(($J64-$C$191)/10000),IF($J64&lt;=$C$193,(((($J64-$C$192)/10000)*$D$193)+$E$193)*(($J64-$C$192)/10000)+$F$193,IF($J64&lt;=$C$194,$J64*0.42-$E$194,$J64*0.45-$E$195))),0),0),0)</f>
        <v>269</v>
      </c>
      <c r="L64" s="23" t="n">
        <f aca="false">IF($B$34=2,MAX(ROUNDDOWN(IF(($J64/2)&lt;=$C$192,((((($J64/2)-$C$191)/10000)*$D$192)+$E$192)*((($J64/2)-$C$191)/10000),IF(($J64/2)&lt;=$C$193,((((($J64/2)-$C$192)/10000)*$D$193)+$E$193)*((($J64/2)-$C$192)/10000)+$F$193,IF(($J64/2)&lt;=$C$194,($J64/2)*0.42-$E$194,($J64/2)*0.45-$E$195))),0),0),0)*$B$34</f>
        <v>0</v>
      </c>
      <c r="M64" s="13" t="n">
        <f aca="false">K64+L64</f>
        <v>269</v>
      </c>
      <c r="N64" s="13" t="n">
        <f aca="false">IF($B$34=2,IF(M64&gt;1944,M64*0.055,0),IF(M64&gt;972,M64*0.055,0))</f>
        <v>0</v>
      </c>
      <c r="O64" s="13" t="n">
        <f aca="false">M64*$B$33</f>
        <v>24.21</v>
      </c>
      <c r="P64" s="13" t="n">
        <f aca="false">P63*(1+$B$37)</f>
        <v>68855.9696176135</v>
      </c>
      <c r="Q64" s="13" t="n">
        <f aca="false">B64+C64+D64+E64+F64+G64-H64-I64-M64-N64-O64-P64</f>
        <v>348107.122223401</v>
      </c>
      <c r="R64" s="16"/>
      <c r="S64" s="16"/>
      <c r="T64" s="13"/>
      <c r="U64" s="13"/>
      <c r="V64" s="13"/>
      <c r="W64" s="13"/>
    </row>
    <row r="65" customFormat="false" ht="12.8" hidden="false" customHeight="false" outlineLevel="0" collapsed="false">
      <c r="A65" s="17" t="n">
        <v>24</v>
      </c>
      <c r="B65" s="13" t="n">
        <f aca="false">Q64</f>
        <v>348107.122223401</v>
      </c>
      <c r="C65" s="13" t="n">
        <f aca="false">IF((B65-(P65/2))*$B$3&gt;0,(B65-(P65/2))*$B$3,0)</f>
        <v>17361.4232975878</v>
      </c>
      <c r="D65" s="13" t="n">
        <f aca="false">IF(D64&gt;0,D64*(1+$B$7),IF(A65=$B$6,$B$5,0))</f>
        <v>3793.26490368415</v>
      </c>
      <c r="E65" s="13" t="n">
        <f aca="false">IF(E64&gt;0,E64*(1+$B$12),IF(A65=$B$11,$B$10,0))</f>
        <v>4533.3244</v>
      </c>
      <c r="F65" s="13" t="n">
        <f aca="false">IF(F64&gt;0,F64*(1+$B$17),IF(A65=$B$16,$B$15,0))</f>
        <v>1111</v>
      </c>
      <c r="G65" s="13" t="n">
        <f aca="false">IF(G64&gt;0,G64*(1+$B$22),IF(A65=$B$21,$B$20,0))</f>
        <v>999</v>
      </c>
      <c r="H65" s="13" t="n">
        <f aca="false">H64*(1+$B$26)</f>
        <v>9172.97043899007</v>
      </c>
      <c r="I65" s="13" t="n">
        <f aca="false">MIN(((C65+D65+E65+F65+G65)*$B$28*POWER((1+$B$29),A64)),($B$30*$B$28)*12*$B$34*POWER((1+$B$31),A64))</f>
        <v>6849.54015147694</v>
      </c>
      <c r="J65" s="18" t="n">
        <f aca="false">MAX((MAX((C65-(1000*$B$34)),0))+(D65*$B$8)+(E65*$B$13)+(F65*$B$18)+(G65*$B$23)-H65-I65,0)</f>
        <v>10775.5020108049</v>
      </c>
      <c r="K65" s="23" t="n">
        <f aca="false">IF($B$34=1,MAX(ROUNDDOWN(IF($J65&lt;=$C$192,(((($J65-$C$191)/10000)*$D$192)+$E$192)*(($J65-$C$191)/10000),IF($J65&lt;=$C$193,(((($J65-$C$192)/10000)*$D$193)+$E$193)*(($J65-$C$192)/10000)+$F$193,IF($J65&lt;=$C$194,$J65*0.42-$E$194,$J65*0.45-$E$195))),0),0),0)</f>
        <v>0</v>
      </c>
      <c r="L65" s="23" t="n">
        <f aca="false">IF($B$34=2,MAX(ROUNDDOWN(IF(($J65/2)&lt;=$C$192,((((($J65/2)-$C$191)/10000)*$D$192)+$E$192)*((($J65/2)-$C$191)/10000),IF(($J65/2)&lt;=$C$193,((((($J65/2)-$C$192)/10000)*$D$193)+$E$193)*((($J65/2)-$C$192)/10000)+$F$193,IF(($J65/2)&lt;=$C$194,($J65/2)*0.42-$E$194,($J65/2)*0.45-$E$195))),0),0),0)*$B$34</f>
        <v>0</v>
      </c>
      <c r="M65" s="13" t="n">
        <f aca="false">K65+L65</f>
        <v>0</v>
      </c>
      <c r="N65" s="13" t="n">
        <f aca="false">IF($B$34=2,IF(M65&gt;1944,M65*0.055,0),IF(M65&gt;972,M65*0.055,0))</f>
        <v>0</v>
      </c>
      <c r="O65" s="13" t="n">
        <f aca="false">M65*$B$33</f>
        <v>0</v>
      </c>
      <c r="P65" s="13" t="n">
        <f aca="false">P64*(1+$B$37)</f>
        <v>70577.3688580538</v>
      </c>
      <c r="Q65" s="13" t="n">
        <f aca="false">B65+C65+D65+E65+F65+G65-H65-I65-M65-N65-O65-P65</f>
        <v>289305.255376153</v>
      </c>
      <c r="R65" s="16"/>
      <c r="S65" s="16"/>
      <c r="T65" s="13"/>
      <c r="U65" s="13"/>
      <c r="V65" s="13"/>
      <c r="W65" s="13"/>
    </row>
    <row r="66" customFormat="false" ht="12.8" hidden="false" customHeight="false" outlineLevel="0" collapsed="false">
      <c r="A66" s="17" t="n">
        <v>25</v>
      </c>
      <c r="B66" s="13" t="n">
        <f aca="false">Q65</f>
        <v>289305.255376153</v>
      </c>
      <c r="C66" s="13" t="n">
        <f aca="false">IF((B66-(P66/2))*$B$3&gt;0,(B66-(P66/2))*$B$3,0)</f>
        <v>14048.9566379202</v>
      </c>
      <c r="D66" s="13" t="n">
        <f aca="false">IF(D65&gt;0,D65*(1+$B$7),IF(A66=$B$6,$B$5,0))</f>
        <v>3831.197552721</v>
      </c>
      <c r="E66" s="13" t="n">
        <f aca="false">IF(E65&gt;0,E65*(1+$B$12),IF(A66=$B$11,$B$10,0))</f>
        <v>4578.657644</v>
      </c>
      <c r="F66" s="13" t="n">
        <f aca="false">IF(F65&gt;0,F65*(1+$B$17),IF(A66=$B$16,$B$15,0))</f>
        <v>1111</v>
      </c>
      <c r="G66" s="13" t="n">
        <f aca="false">IF(G65&gt;0,G65*(1+$B$22),IF(A66=$B$21,$B$20,0))</f>
        <v>999</v>
      </c>
      <c r="H66" s="13" t="n">
        <f aca="false">H65*(1+$B$26)</f>
        <v>9585.75410874462</v>
      </c>
      <c r="I66" s="13" t="n">
        <f aca="false">MIN(((C66+D66+E66+F66+G66)*$B$28*POWER((1+$B$29),A65)),($B$30*$B$28)*12*$B$34*POWER((1+$B$31),A65))</f>
        <v>6114.39084530216</v>
      </c>
      <c r="J66" s="18" t="n">
        <f aca="false">MAX((MAX((C66-(1000*$B$34)),0))+(D66*$B$8)+(E66*$B$13)+(F66*$B$18)+(G66*$B$23)-H66-I66,0)</f>
        <v>7868.66688059442</v>
      </c>
      <c r="K66" s="23" t="n">
        <f aca="false">IF($B$34=1,MAX(ROUNDDOWN(IF($J66&lt;=$C$192,(((($J66-$C$191)/10000)*$D$192)+$E$192)*(($J66-$C$191)/10000),IF($J66&lt;=$C$193,(((($J66-$C$192)/10000)*$D$193)+$E$193)*(($J66-$C$192)/10000)+$F$193,IF($J66&lt;=$C$194,$J66*0.42-$E$194,$J66*0.45-$E$195))),0),0),0)</f>
        <v>0</v>
      </c>
      <c r="L66" s="23" t="n">
        <f aca="false">IF($B$34=2,MAX(ROUNDDOWN(IF(($J66/2)&lt;=$C$192,((((($J66/2)-$C$191)/10000)*$D$192)+$E$192)*((($J66/2)-$C$191)/10000),IF(($J66/2)&lt;=$C$193,((((($J66/2)-$C$192)/10000)*$D$193)+$E$193)*((($J66/2)-$C$192)/10000)+$F$193,IF(($J66/2)&lt;=$C$194,($J66/2)*0.42-$E$194,($J66/2)*0.45-$E$195))),0),0),0)*$B$34</f>
        <v>0</v>
      </c>
      <c r="M66" s="13" t="n">
        <f aca="false">K66+L66</f>
        <v>0</v>
      </c>
      <c r="N66" s="13" t="n">
        <f aca="false">IF($B$34=2,IF(M66&gt;1944,M66*0.055,0),IF(M66&gt;972,M66*0.055,0))</f>
        <v>0</v>
      </c>
      <c r="O66" s="13" t="n">
        <f aca="false">M66*$B$33</f>
        <v>0</v>
      </c>
      <c r="P66" s="13" t="n">
        <f aca="false">P65*(1+$B$37)</f>
        <v>72341.8030795052</v>
      </c>
      <c r="Q66" s="13" t="n">
        <f aca="false">B66+C66+D66+E66+F66+G66-H66-I66-M66-N66-O66-P66</f>
        <v>225832.119177242</v>
      </c>
      <c r="R66" s="16"/>
      <c r="S66" s="16"/>
      <c r="T66" s="13"/>
      <c r="U66" s="13"/>
      <c r="V66" s="13"/>
      <c r="W66" s="13"/>
    </row>
    <row r="67" customFormat="false" ht="12.8" hidden="false" customHeight="false" outlineLevel="0" collapsed="false">
      <c r="A67" s="17" t="n">
        <v>26</v>
      </c>
      <c r="B67" s="13" t="n">
        <f aca="false">Q66</f>
        <v>225832.119177242</v>
      </c>
      <c r="C67" s="13" t="n">
        <f aca="false">IF((B67-(P67/2))*$B$3&gt;0,(B67-(P67/2))*$B$3,0)</f>
        <v>10476.0104529942</v>
      </c>
      <c r="D67" s="13" t="n">
        <f aca="false">IF(D66&gt;0,D66*(1+$B$7),IF(A67=$B$6,$B$5,0))</f>
        <v>3869.50952824821</v>
      </c>
      <c r="E67" s="13" t="n">
        <f aca="false">IF(E66&gt;0,E66*(1+$B$12),IF(A67=$B$11,$B$10,0))</f>
        <v>4624.44422044</v>
      </c>
      <c r="F67" s="13" t="n">
        <f aca="false">IF(F66&gt;0,F66*(1+$B$17),IF(A67=$B$16,$B$15,0))</f>
        <v>1111</v>
      </c>
      <c r="G67" s="13" t="n">
        <f aca="false">IF(G66&gt;0,G66*(1+$B$22),IF(A67=$B$21,$B$20,0))</f>
        <v>999</v>
      </c>
      <c r="H67" s="13" t="n">
        <f aca="false">H66*(1+$B$26)</f>
        <v>10017.1130436381</v>
      </c>
      <c r="I67" s="13" t="n">
        <f aca="false">MIN(((C67+D67+E67+F67+G67)*$B$28*POWER((1+$B$29),A66)),($B$30*$B$28)*12*$B$34*POWER((1+$B$31),A66))</f>
        <v>5298.58962702688</v>
      </c>
      <c r="J67" s="18" t="n">
        <f aca="false">MAX((MAX((C67-(1000*$B$34)),0))+(D67*$B$8)+(E67*$B$13)+(F67*$B$18)+(G67*$B$23)-H67-I67,0)</f>
        <v>4764.26153101748</v>
      </c>
      <c r="K67" s="23" t="n">
        <f aca="false">IF($B$34=1,MAX(ROUNDDOWN(IF($J67&lt;=$C$192,(((($J67-$C$191)/10000)*$D$192)+$E$192)*(($J67-$C$191)/10000),IF($J67&lt;=$C$193,(((($J67-$C$192)/10000)*$D$193)+$E$193)*(($J67-$C$192)/10000)+$F$193,IF($J67&lt;=$C$194,$J67*0.42-$E$194,$J67*0.45-$E$195))),0),0),0)</f>
        <v>0</v>
      </c>
      <c r="L67" s="23" t="n">
        <f aca="false">IF($B$34=2,MAX(ROUNDDOWN(IF(($J67/2)&lt;=$C$192,((((($J67/2)-$C$191)/10000)*$D$192)+$E$192)*((($J67/2)-$C$191)/10000),IF(($J67/2)&lt;=$C$193,((((($J67/2)-$C$192)/10000)*$D$193)+$E$193)*((($J67/2)-$C$192)/10000)+$F$193,IF(($J67/2)&lt;=$C$194,($J67/2)*0.42-$E$194,($J67/2)*0.45-$E$195))),0),0),0)*$B$34</f>
        <v>0</v>
      </c>
      <c r="M67" s="13" t="n">
        <f aca="false">K67+L67</f>
        <v>0</v>
      </c>
      <c r="N67" s="13" t="n">
        <f aca="false">IF($B$34=2,IF(M67&gt;1944,M67*0.055,0),IF(M67&gt;972,M67*0.055,0))</f>
        <v>0</v>
      </c>
      <c r="O67" s="13" t="n">
        <f aca="false">M67*$B$33</f>
        <v>0</v>
      </c>
      <c r="P67" s="13" t="n">
        <f aca="false">P66*(1+$B$37)</f>
        <v>74150.3481564928</v>
      </c>
      <c r="Q67" s="13" t="n">
        <f aca="false">B67+C67+D67+E67+F67+G67-H67-I67-M67-N67-O67-P67</f>
        <v>157446.032551767</v>
      </c>
      <c r="R67" s="16"/>
      <c r="S67" s="16"/>
      <c r="T67" s="13"/>
      <c r="U67" s="13"/>
      <c r="V67" s="13"/>
      <c r="W67" s="13"/>
    </row>
    <row r="68" customFormat="false" ht="12.8" hidden="false" customHeight="false" outlineLevel="0" collapsed="false">
      <c r="A68" s="17" t="n">
        <v>27</v>
      </c>
      <c r="B68" s="13" t="n">
        <f aca="false">Q67</f>
        <v>157446.032551767</v>
      </c>
      <c r="C68" s="13" t="n">
        <f aca="false">IF((B68-(P68/2))*$B$3&gt;0,(B68-(P68/2))*$B$3,0)</f>
        <v>6629.1408412468</v>
      </c>
      <c r="D68" s="13" t="n">
        <f aca="false">IF(D67&gt;0,D67*(1+$B$7),IF(A68=$B$6,$B$5,0))</f>
        <v>3908.20462353069</v>
      </c>
      <c r="E68" s="13" t="n">
        <f aca="false">IF(E67&gt;0,E67*(1+$B$12),IF(A68=$B$11,$B$10,0))</f>
        <v>4670.6886626444</v>
      </c>
      <c r="F68" s="13" t="n">
        <f aca="false">IF(F67&gt;0,F67*(1+$B$17),IF(A68=$B$16,$B$15,0))</f>
        <v>1111</v>
      </c>
      <c r="G68" s="13" t="n">
        <f aca="false">IF(G67&gt;0,G67*(1+$B$22),IF(A68=$B$21,$B$20,0))</f>
        <v>999</v>
      </c>
      <c r="H68" s="13" t="n">
        <f aca="false">H67*(1+$B$26)</f>
        <v>10467.8831306018</v>
      </c>
      <c r="I68" s="13" t="n">
        <f aca="false">MIN(((C68+D68+E68+F68+G68)*$B$28*POWER((1+$B$29),A67)),($B$30*$B$28)*12*$B$34*POWER((1+$B$31),A67))</f>
        <v>4396.53344100739</v>
      </c>
      <c r="J68" s="18" t="n">
        <f aca="false">MAX((MAX((C68-(1000*$B$34)),0))+(D68*$B$8)+(E68*$B$13)+(F68*$B$18)+(G68*$B$23)-H68-I68,0)</f>
        <v>1453.61755581269</v>
      </c>
      <c r="K68" s="23" t="n">
        <f aca="false">IF($B$34=1,MAX(ROUNDDOWN(IF($J68&lt;=$C$192,(((($J68-$C$191)/10000)*$D$192)+$E$192)*(($J68-$C$191)/10000),IF($J68&lt;=$C$193,(((($J68-$C$192)/10000)*$D$193)+$E$193)*(($J68-$C$192)/10000)+$F$193,IF($J68&lt;=$C$194,$J68*0.42-$E$194,$J68*0.45-$E$195))),0),0),0)</f>
        <v>0</v>
      </c>
      <c r="L68" s="23" t="n">
        <f aca="false">IF($B$34=2,MAX(ROUNDDOWN(IF(($J68/2)&lt;=$C$192,((((($J68/2)-$C$191)/10000)*$D$192)+$E$192)*((($J68/2)-$C$191)/10000),IF(($J68/2)&lt;=$C$193,((((($J68/2)-$C$192)/10000)*$D$193)+$E$193)*((($J68/2)-$C$192)/10000)+$F$193,IF(($J68/2)&lt;=$C$194,($J68/2)*0.42-$E$194,($J68/2)*0.45-$E$195))),0),0),0)*$B$34</f>
        <v>0</v>
      </c>
      <c r="M68" s="13" t="n">
        <f aca="false">K68+L68</f>
        <v>0</v>
      </c>
      <c r="N68" s="13" t="n">
        <f aca="false">IF($B$34=2,IF(M68&gt;1944,M68*0.055,0),IF(M68&gt;972,M68*0.055,0))</f>
        <v>0</v>
      </c>
      <c r="O68" s="13" t="n">
        <f aca="false">M68*$B$33</f>
        <v>0</v>
      </c>
      <c r="P68" s="13" t="n">
        <f aca="false">P67*(1+$B$37)</f>
        <v>76004.1068604051</v>
      </c>
      <c r="Q68" s="13" t="n">
        <f aca="false">B68+C68+D68+E68+F68+G68-H68-I68-M68-N68-O68-P68</f>
        <v>83895.543247174</v>
      </c>
      <c r="R68" s="16"/>
      <c r="S68" s="16"/>
      <c r="T68" s="13"/>
      <c r="U68" s="13"/>
      <c r="V68" s="13"/>
      <c r="W68" s="13"/>
    </row>
    <row r="69" customFormat="false" ht="12.8" hidden="false" customHeight="false" outlineLevel="0" collapsed="false">
      <c r="A69" s="17" t="n">
        <v>28</v>
      </c>
      <c r="B69" s="13" t="n">
        <f aca="false">Q68</f>
        <v>83895.543247174</v>
      </c>
      <c r="C69" s="13" t="n">
        <f aca="false">IF((B69-(P69/2))*$B$3&gt;0,(B69-(P69/2))*$B$3,0)</f>
        <v>2494.36083570751</v>
      </c>
      <c r="D69" s="13" t="n">
        <f aca="false">IF(D68&gt;0,D68*(1+$B$7),IF(A69=$B$6,$B$5,0))</f>
        <v>3947.28666976599</v>
      </c>
      <c r="E69" s="13" t="n">
        <f aca="false">IF(E68&gt;0,E68*(1+$B$12),IF(A69=$B$11,$B$10,0))</f>
        <v>4717.39554927085</v>
      </c>
      <c r="F69" s="13" t="n">
        <f aca="false">IF(F68&gt;0,F68*(1+$B$17),IF(A69=$B$16,$B$15,0))</f>
        <v>1111</v>
      </c>
      <c r="G69" s="13" t="n">
        <f aca="false">IF(G68&gt;0,G68*(1+$B$22),IF(A69=$B$21,$B$20,0))</f>
        <v>999</v>
      </c>
      <c r="H69" s="13" t="n">
        <f aca="false">H68*(1+$B$26)</f>
        <v>10938.9378714789</v>
      </c>
      <c r="I69" s="13" t="n">
        <f aca="false">MIN(((C69+D69+E69+F69+G69)*$B$28*POWER((1+$B$29),A68)),($B$30*$B$28)*12*$B$34*POWER((1+$B$31),A68))</f>
        <v>3402.30126595353</v>
      </c>
      <c r="J69" s="18" t="n">
        <f aca="false">MAX((MAX((C69-(1000*$B$34)),0))+(D69*$B$8)+(E69*$B$13)+(F69*$B$18)+(G69*$B$23)-H69-I69,0)</f>
        <v>0</v>
      </c>
      <c r="K69" s="23" t="n">
        <f aca="false">IF($B$34=1,MAX(ROUNDDOWN(IF($J69&lt;=$C$192,(((($J69-$C$191)/10000)*$D$192)+$E$192)*(($J69-$C$191)/10000),IF($J69&lt;=$C$193,(((($J69-$C$192)/10000)*$D$193)+$E$193)*(($J69-$C$192)/10000)+$F$193,IF($J69&lt;=$C$194,$J69*0.42-$E$194,$J69*0.45-$E$195))),0),0),0)</f>
        <v>0</v>
      </c>
      <c r="L69" s="23" t="n">
        <f aca="false">IF($B$34=2,MAX(ROUNDDOWN(IF(($J69/2)&lt;=$C$192,((((($J69/2)-$C$191)/10000)*$D$192)+$E$192)*((($J69/2)-$C$191)/10000),IF(($J69/2)&lt;=$C$193,((((($J69/2)-$C$192)/10000)*$D$193)+$E$193)*((($J69/2)-$C$192)/10000)+$F$193,IF(($J69/2)&lt;=$C$194,($J69/2)*0.42-$E$194,($J69/2)*0.45-$E$195))),0),0),0)*$B$34</f>
        <v>0</v>
      </c>
      <c r="M69" s="13" t="n">
        <f aca="false">K69+L69</f>
        <v>0</v>
      </c>
      <c r="N69" s="13" t="n">
        <f aca="false">IF($B$34=2,IF(M69&gt;1944,M69*0.055,0),IF(M69&gt;972,M69*0.055,0))</f>
        <v>0</v>
      </c>
      <c r="O69" s="13" t="n">
        <f aca="false">M69*$B$33</f>
        <v>0</v>
      </c>
      <c r="P69" s="13" t="n">
        <f aca="false">P68*(1+$B$37)</f>
        <v>77904.2095319152</v>
      </c>
      <c r="Q69" s="13" t="n">
        <f aca="false">B69+C69+D69+E69+F69+G69-H69-I69-M69-N69-O69-P69</f>
        <v>4919.13763257075</v>
      </c>
      <c r="R69" s="16"/>
      <c r="S69" s="16"/>
      <c r="T69" s="13"/>
      <c r="U69" s="13"/>
      <c r="V69" s="13"/>
      <c r="W69" s="13"/>
    </row>
    <row r="70" customFormat="false" ht="12.8" hidden="false" customHeight="false" outlineLevel="0" collapsed="false">
      <c r="A70" s="17" t="n">
        <v>29</v>
      </c>
      <c r="B70" s="13" t="n">
        <f aca="false">Q69</f>
        <v>4919.13763257075</v>
      </c>
      <c r="C70" s="13" t="n">
        <f aca="false">IF((B70-(P70/2))*$B$3&gt;0,(B70-(P70/2))*$B$3,0)</f>
        <v>0</v>
      </c>
      <c r="D70" s="13" t="n">
        <f aca="false">IF(D69&gt;0,D69*(1+$B$7),IF(A70=$B$6,$B$5,0))</f>
        <v>3986.75953646365</v>
      </c>
      <c r="E70" s="13" t="n">
        <f aca="false">IF(E69&gt;0,E69*(1+$B$12),IF(A70=$B$11,$B$10,0))</f>
        <v>4764.56950476355</v>
      </c>
      <c r="F70" s="13" t="n">
        <f aca="false">IF(F69&gt;0,F69*(1+$B$17),IF(A70=$B$16,$B$15,0))</f>
        <v>1111</v>
      </c>
      <c r="G70" s="13" t="n">
        <f aca="false">IF(G69&gt;0,G69*(1+$B$22),IF(A70=$B$21,$B$20,0))</f>
        <v>999</v>
      </c>
      <c r="H70" s="13" t="n">
        <f aca="false">H69*(1+$B$26)</f>
        <v>11431.1900756955</v>
      </c>
      <c r="I70" s="13" t="n">
        <f aca="false">MIN(((C70+D70+E70+F70+G70)*$B$28*POWER((1+$B$29),A69)),($B$30*$B$28)*12*$B$34*POWER((1+$B$31),A69))</f>
        <v>2812.7912863339</v>
      </c>
      <c r="J70" s="18" t="n">
        <f aca="false">MAX((MAX((C70-(1000*$B$34)),0))+(D70*$B$8)+(E70*$B$13)+(F70*$B$18)+(G70*$B$23)-H70-I70,0)</f>
        <v>0</v>
      </c>
      <c r="K70" s="23" t="n">
        <f aca="false">IF($B$34=1,MAX(ROUNDDOWN(IF($J70&lt;=$C$192,(((($J70-$C$191)/10000)*$D$192)+$E$192)*(($J70-$C$191)/10000),IF($J70&lt;=$C$193,(((($J70-$C$192)/10000)*$D$193)+$E$193)*(($J70-$C$192)/10000)+$F$193,IF($J70&lt;=$C$194,$J70*0.42-$E$194,$J70*0.45-$E$195))),0),0),0)</f>
        <v>0</v>
      </c>
      <c r="L70" s="23" t="n">
        <f aca="false">IF($B$34=2,MAX(ROUNDDOWN(IF(($J70/2)&lt;=$C$192,((((($J70/2)-$C$191)/10000)*$D$192)+$E$192)*((($J70/2)-$C$191)/10000),IF(($J70/2)&lt;=$C$193,((((($J70/2)-$C$192)/10000)*$D$193)+$E$193)*((($J70/2)-$C$192)/10000)+$F$193,IF(($J70/2)&lt;=$C$194,($J70/2)*0.42-$E$194,($J70/2)*0.45-$E$195))),0),0),0)*$B$34</f>
        <v>0</v>
      </c>
      <c r="M70" s="13" t="n">
        <f aca="false">K70+L70</f>
        <v>0</v>
      </c>
      <c r="N70" s="13" t="n">
        <f aca="false">IF($B$34=2,IF(M70&gt;1944,M70*0.055,0),IF(M70&gt;972,M70*0.055,0))</f>
        <v>0</v>
      </c>
      <c r="O70" s="13" t="n">
        <f aca="false">M70*$B$33</f>
        <v>0</v>
      </c>
      <c r="P70" s="13" t="n">
        <f aca="false">P69*(1+$B$37)</f>
        <v>79851.8147702131</v>
      </c>
      <c r="Q70" s="13" t="n">
        <f aca="false">B70+C70+D70+E70+F70+G70-H70-I70-M70-N70-O70-P70</f>
        <v>-78315.3294584445</v>
      </c>
      <c r="R70" s="16"/>
      <c r="S70" s="16"/>
      <c r="T70" s="13"/>
      <c r="U70" s="13"/>
      <c r="V70" s="13"/>
      <c r="W70" s="13"/>
    </row>
    <row r="71" customFormat="false" ht="12.8" hidden="false" customHeight="false" outlineLevel="0" collapsed="false">
      <c r="A71" s="17" t="n">
        <v>30</v>
      </c>
      <c r="B71" s="13" t="n">
        <f aca="false">Q70</f>
        <v>-78315.3294584445</v>
      </c>
      <c r="C71" s="13" t="n">
        <f aca="false">IF((B71-(P71/2))*$B$3&gt;0,(B71-(P71/2))*$B$3,0)</f>
        <v>0</v>
      </c>
      <c r="D71" s="13" t="n">
        <f aca="false">IF(D70&gt;0,D70*(1+$B$7),IF(A71=$B$6,$B$5,0))</f>
        <v>4026.62713182829</v>
      </c>
      <c r="E71" s="13" t="n">
        <f aca="false">IF(E70&gt;0,E70*(1+$B$12),IF(A71=$B$11,$B$10,0))</f>
        <v>4812.21519981119</v>
      </c>
      <c r="F71" s="13" t="n">
        <f aca="false">IF(F70&gt;0,F70*(1+$B$17),IF(A71=$B$16,$B$15,0))</f>
        <v>1111</v>
      </c>
      <c r="G71" s="13" t="n">
        <f aca="false">IF(G70&gt;0,G70*(1+$B$22),IF(A71=$B$21,$B$20,0))</f>
        <v>999</v>
      </c>
      <c r="H71" s="13" t="n">
        <f aca="false">H70*(1+$B$26)</f>
        <v>11945.5936291018</v>
      </c>
      <c r="I71" s="13" t="n">
        <f aca="false">MIN(((C71+D71+E71+F71+G71)*$B$28*POWER((1+$B$29),A70)),($B$30*$B$28)*12*$B$34*POWER((1+$B$31),A70))</f>
        <v>2863.80941695728</v>
      </c>
      <c r="J71" s="18" t="n">
        <f aca="false">MAX((MAX((C71-(1000*$B$34)),0))+(D71*$B$8)+(E71*$B$13)+(F71*$B$18)+(G71*$B$23)-H71-I71,0)</f>
        <v>0</v>
      </c>
      <c r="K71" s="23" t="n">
        <f aca="false">IF($B$34=1,MAX(ROUNDDOWN(IF($J71&lt;=$C$192,(((($J71-$C$191)/10000)*$D$192)+$E$192)*(($J71-$C$191)/10000),IF($J71&lt;=$C$193,(((($J71-$C$192)/10000)*$D$193)+$E$193)*(($J71-$C$192)/10000)+$F$193,IF($J71&lt;=$C$194,$J71*0.42-$E$194,$J71*0.45-$E$195))),0),0),0)</f>
        <v>0</v>
      </c>
      <c r="L71" s="23" t="n">
        <f aca="false">IF($B$34=2,MAX(ROUNDDOWN(IF(($J71/2)&lt;=$C$192,((((($J71/2)-$C$191)/10000)*$D$192)+$E$192)*((($J71/2)-$C$191)/10000),IF(($J71/2)&lt;=$C$193,((((($J71/2)-$C$192)/10000)*$D$193)+$E$193)*((($J71/2)-$C$192)/10000)+$F$193,IF(($J71/2)&lt;=$C$194,($J71/2)*0.42-$E$194,($J71/2)*0.45-$E$195))),0),0),0)*$B$34</f>
        <v>0</v>
      </c>
      <c r="M71" s="13" t="n">
        <f aca="false">K71+L71</f>
        <v>0</v>
      </c>
      <c r="N71" s="13" t="n">
        <f aca="false">IF($B$34=2,IF(M71&gt;1944,M71*0.055,0),IF(M71&gt;972,M71*0.055,0))</f>
        <v>0</v>
      </c>
      <c r="O71" s="13" t="n">
        <f aca="false">M71*$B$33</f>
        <v>0</v>
      </c>
      <c r="P71" s="13" t="n">
        <f aca="false">P70*(1+$B$37)</f>
        <v>81848.1101394684</v>
      </c>
      <c r="Q71" s="13" t="n">
        <f aca="false">B71+C71+D71+E71+F71+G71-H71-I71-M71-N71-O71-P71</f>
        <v>-164024.000312333</v>
      </c>
      <c r="R71" s="16"/>
      <c r="S71" s="16"/>
      <c r="T71" s="13"/>
      <c r="U71" s="13"/>
      <c r="V71" s="13"/>
      <c r="W71" s="13"/>
    </row>
    <row r="72" customFormat="false" ht="12.8" hidden="false" customHeight="false" outlineLevel="0" collapsed="false">
      <c r="A72" s="17" t="n">
        <v>31</v>
      </c>
      <c r="B72" s="13" t="n">
        <f aca="false">Q71</f>
        <v>-164024.000312333</v>
      </c>
      <c r="C72" s="13" t="n">
        <f aca="false">IF((B72-(P72/2))*$B$3&gt;0,(B72-(P72/2))*$B$3,0)</f>
        <v>0</v>
      </c>
      <c r="D72" s="13" t="n">
        <f aca="false">IF(D71&gt;0,D71*(1+$B$7),IF(A72=$B$6,$B$5,0))</f>
        <v>4066.89340314657</v>
      </c>
      <c r="E72" s="13" t="n">
        <f aca="false">IF(E71&gt;0,E71*(1+$B$12),IF(A72=$B$11,$B$10,0))</f>
        <v>4860.3373518093</v>
      </c>
      <c r="F72" s="13" t="n">
        <f aca="false">IF(F71&gt;0,F71*(1+$B$17),IF(A72=$B$16,$B$15,0))</f>
        <v>1111</v>
      </c>
      <c r="G72" s="13" t="n">
        <f aca="false">IF(G71&gt;0,G71*(1+$B$22),IF(A72=$B$21,$B$20,0))</f>
        <v>999</v>
      </c>
      <c r="H72" s="13" t="n">
        <f aca="false">H71*(1+$B$26)</f>
        <v>12483.1453424114</v>
      </c>
      <c r="I72" s="13" t="n">
        <f aca="false">MIN(((C72+D72+E72+F72+G72)*$B$28*POWER((1+$B$29),A71)),($B$30*$B$28)*12*$B$34*POWER((1+$B$31),A71))</f>
        <v>2915.79782226387</v>
      </c>
      <c r="J72" s="18" t="n">
        <f aca="false">MAX((MAX((C72-(1000*$B$34)),0))+(D72*$B$8)+(E72*$B$13)+(F72*$B$18)+(G72*$B$23)-H72-I72,0)</f>
        <v>0</v>
      </c>
      <c r="K72" s="23" t="n">
        <f aca="false">IF($B$34=1,MAX(ROUNDDOWN(IF($J72&lt;=$C$192,(((($J72-$C$191)/10000)*$D$192)+$E$192)*(($J72-$C$191)/10000),IF($J72&lt;=$C$193,(((($J72-$C$192)/10000)*$D$193)+$E$193)*(($J72-$C$192)/10000)+$F$193,IF($J72&lt;=$C$194,$J72*0.42-$E$194,$J72*0.45-$E$195))),0),0),0)</f>
        <v>0</v>
      </c>
      <c r="L72" s="23" t="n">
        <f aca="false">IF($B$34=2,MAX(ROUNDDOWN(IF(($J72/2)&lt;=$C$192,((((($J72/2)-$C$191)/10000)*$D$192)+$E$192)*((($J72/2)-$C$191)/10000),IF(($J72/2)&lt;=$C$193,((((($J72/2)-$C$192)/10000)*$D$193)+$E$193)*((($J72/2)-$C$192)/10000)+$F$193,IF(($J72/2)&lt;=$C$194,($J72/2)*0.42-$E$194,($J72/2)*0.45-$E$195))),0),0),0)*$B$34</f>
        <v>0</v>
      </c>
      <c r="M72" s="13" t="n">
        <f aca="false">K72+L72</f>
        <v>0</v>
      </c>
      <c r="N72" s="13" t="n">
        <f aca="false">IF($B$34=2,IF(M72&gt;1944,M72*0.055,0),IF(M72&gt;972,M72*0.055,0))</f>
        <v>0</v>
      </c>
      <c r="O72" s="13" t="n">
        <f aca="false">M72*$B$33</f>
        <v>0</v>
      </c>
      <c r="P72" s="13" t="n">
        <f aca="false">P71*(1+$B$37)</f>
        <v>83894.3128929551</v>
      </c>
      <c r="Q72" s="13" t="n">
        <f aca="false">B72+C72+D72+E72+F72+G72-H72-I72-M72-N72-O72-P72</f>
        <v>-252280.025615007</v>
      </c>
      <c r="R72" s="16"/>
      <c r="S72" s="16"/>
      <c r="T72" s="13"/>
      <c r="U72" s="13"/>
      <c r="V72" s="13"/>
      <c r="W72" s="13"/>
    </row>
    <row r="73" customFormat="false" ht="12.8" hidden="false" customHeight="false" outlineLevel="0" collapsed="false">
      <c r="A73" s="17" t="n">
        <v>32</v>
      </c>
      <c r="B73" s="13" t="n">
        <f aca="false">Q72</f>
        <v>-252280.025615007</v>
      </c>
      <c r="C73" s="13" t="n">
        <f aca="false">IF((B73-(P73/2))*$B$3&gt;0,(B73-(P73/2))*$B$3,0)</f>
        <v>0</v>
      </c>
      <c r="D73" s="13" t="n">
        <f aca="false">IF(D72&gt;0,D72*(1+$B$7),IF(A73=$B$6,$B$5,0))</f>
        <v>4107.56233717804</v>
      </c>
      <c r="E73" s="13" t="n">
        <f aca="false">IF(E72&gt;0,E72*(1+$B$12),IF(A73=$B$11,$B$10,0))</f>
        <v>4908.94072532739</v>
      </c>
      <c r="F73" s="13" t="n">
        <f aca="false">IF(F72&gt;0,F72*(1+$B$17),IF(A73=$B$16,$B$15,0))</f>
        <v>1111</v>
      </c>
      <c r="G73" s="13" t="n">
        <f aca="false">IF(G72&gt;0,G72*(1+$B$22),IF(A73=$B$21,$B$20,0))</f>
        <v>999</v>
      </c>
      <c r="H73" s="13" t="n">
        <f aca="false">H72*(1+$B$26)</f>
        <v>13044.8868828199</v>
      </c>
      <c r="I73" s="13" t="n">
        <f aca="false">MIN(((C73+D73+E73+F73+G73)*$B$28*POWER((1+$B$29),A72)),($B$30*$B$28)*12*$B$34*POWER((1+$B$31),A72))</f>
        <v>2968.77545287738</v>
      </c>
      <c r="J73" s="18" t="n">
        <f aca="false">MAX((MAX((C73-(1000*$B$34)),0))+(D73*$B$8)+(E73*$B$13)+(F73*$B$18)+(G73*$B$23)-H73-I73,0)</f>
        <v>0</v>
      </c>
      <c r="K73" s="23" t="n">
        <f aca="false">IF($B$34=1,MAX(ROUNDDOWN(IF($J73&lt;=$C$192,(((($J73-$C$191)/10000)*$D$192)+$E$192)*(($J73-$C$191)/10000),IF($J73&lt;=$C$193,(((($J73-$C$192)/10000)*$D$193)+$E$193)*(($J73-$C$192)/10000)+$F$193,IF($J73&lt;=$C$194,$J73*0.42-$E$194,$J73*0.45-$E$195))),0),0),0)</f>
        <v>0</v>
      </c>
      <c r="L73" s="23" t="n">
        <f aca="false">IF($B$34=2,MAX(ROUNDDOWN(IF(($J73/2)&lt;=$C$192,((((($J73/2)-$C$191)/10000)*$D$192)+$E$192)*((($J73/2)-$C$191)/10000),IF(($J73/2)&lt;=$C$193,((((($J73/2)-$C$192)/10000)*$D$193)+$E$193)*((($J73/2)-$C$192)/10000)+$F$193,IF(($J73/2)&lt;=$C$194,($J73/2)*0.42-$E$194,($J73/2)*0.45-$E$195))),0),0),0)*$B$34</f>
        <v>0</v>
      </c>
      <c r="M73" s="13" t="n">
        <f aca="false">K73+L73</f>
        <v>0</v>
      </c>
      <c r="N73" s="13" t="n">
        <f aca="false">IF($B$34=2,IF(M73&gt;1944,M73*0.055,0),IF(M73&gt;972,M73*0.055,0))</f>
        <v>0</v>
      </c>
      <c r="O73" s="13" t="n">
        <f aca="false">M73*$B$33</f>
        <v>0</v>
      </c>
      <c r="P73" s="13" t="n">
        <f aca="false">P72*(1+$B$37)</f>
        <v>85991.670715279</v>
      </c>
      <c r="Q73" s="13" t="n">
        <f aca="false">B73+C73+D73+E73+F73+G73-H73-I73-M73-N73-O73-P73</f>
        <v>-343158.855603478</v>
      </c>
      <c r="R73" s="16"/>
      <c r="S73" s="16"/>
      <c r="T73" s="13"/>
      <c r="U73" s="13"/>
      <c r="V73" s="13"/>
      <c r="W73" s="13"/>
    </row>
    <row r="74" customFormat="false" ht="12.8" hidden="false" customHeight="false" outlineLevel="0" collapsed="false">
      <c r="A74" s="17" t="n">
        <v>33</v>
      </c>
      <c r="B74" s="13" t="n">
        <f aca="false">Q73</f>
        <v>-343158.855603478</v>
      </c>
      <c r="C74" s="13" t="n">
        <f aca="false">IF((B74-(P74/2))*$B$3&gt;0,(B74-(P74/2))*$B$3,0)</f>
        <v>0</v>
      </c>
      <c r="D74" s="13" t="n">
        <f aca="false">IF(D73&gt;0,D73*(1+$B$7),IF(A74=$B$6,$B$5,0))</f>
        <v>4148.63796054982</v>
      </c>
      <c r="E74" s="13" t="n">
        <f aca="false">IF(E73&gt;0,E73*(1+$B$12),IF(A74=$B$11,$B$10,0))</f>
        <v>4958.03013258067</v>
      </c>
      <c r="F74" s="13" t="n">
        <f aca="false">IF(F73&gt;0,F73*(1+$B$17),IF(A74=$B$16,$B$15,0))</f>
        <v>1111</v>
      </c>
      <c r="G74" s="13" t="n">
        <f aca="false">IF(G73&gt;0,G73*(1+$B$22),IF(A74=$B$21,$B$20,0))</f>
        <v>999</v>
      </c>
      <c r="H74" s="13" t="n">
        <f aca="false">H73*(1+$B$26)</f>
        <v>13631.9067925468</v>
      </c>
      <c r="I74" s="13" t="n">
        <f aca="false">MIN(((C74+D74+E74+F74+G74)*$B$28*POWER((1+$B$29),A73)),($B$30*$B$28)*12*$B$34*POWER((1+$B$31),A73))</f>
        <v>3022.76163481008</v>
      </c>
      <c r="J74" s="18" t="n">
        <f aca="false">MAX((MAX((C74-(1000*$B$34)),0))+(D74*$B$8)+(E74*$B$13)+(F74*$B$18)+(G74*$B$23)-H74-I74,0)</f>
        <v>0</v>
      </c>
      <c r="K74" s="23" t="n">
        <f aca="false">IF($B$34=1,MAX(ROUNDDOWN(IF($J74&lt;=$C$192,(((($J74-$C$191)/10000)*$D$192)+$E$192)*(($J74-$C$191)/10000),IF($J74&lt;=$C$193,(((($J74-$C$192)/10000)*$D$193)+$E$193)*(($J74-$C$192)/10000)+$F$193,IF($J74&lt;=$C$194,$J74*0.42-$E$194,$J74*0.45-$E$195))),0),0),0)</f>
        <v>0</v>
      </c>
      <c r="L74" s="23" t="n">
        <f aca="false">IF($B$34=2,MAX(ROUNDDOWN(IF(($J74/2)&lt;=$C$192,((((($J74/2)-$C$191)/10000)*$D$192)+$E$192)*((($J74/2)-$C$191)/10000),IF(($J74/2)&lt;=$C$193,((((($J74/2)-$C$192)/10000)*$D$193)+$E$193)*((($J74/2)-$C$192)/10000)+$F$193,IF(($J74/2)&lt;=$C$194,($J74/2)*0.42-$E$194,($J74/2)*0.45-$E$195))),0),0),0)*$B$34</f>
        <v>0</v>
      </c>
      <c r="M74" s="13" t="n">
        <f aca="false">K74+L74</f>
        <v>0</v>
      </c>
      <c r="N74" s="13" t="n">
        <f aca="false">IF($B$34=2,IF(M74&gt;1944,M74*0.055,0),IF(M74&gt;972,M74*0.055,0))</f>
        <v>0</v>
      </c>
      <c r="O74" s="13" t="n">
        <f aca="false">M74*$B$33</f>
        <v>0</v>
      </c>
      <c r="P74" s="13" t="n">
        <f aca="false">P73*(1+$B$37)</f>
        <v>88141.462483161</v>
      </c>
      <c r="Q74" s="13" t="n">
        <f aca="false">B74+C74+D74+E74+F74+G74-H74-I74-M74-N74-O74-P74</f>
        <v>-436738.318420865</v>
      </c>
      <c r="R74" s="16"/>
      <c r="S74" s="16"/>
      <c r="T74" s="13"/>
      <c r="U74" s="13"/>
      <c r="V74" s="13"/>
      <c r="W74" s="13"/>
    </row>
    <row r="75" customFormat="false" ht="12.8" hidden="false" customHeight="false" outlineLevel="0" collapsed="false">
      <c r="A75" s="17" t="n">
        <v>34</v>
      </c>
      <c r="B75" s="13" t="n">
        <f aca="false">Q74</f>
        <v>-436738.318420865</v>
      </c>
      <c r="C75" s="13" t="n">
        <f aca="false">IF((B75-(P75/2))*$B$3&gt;0,(B75-(P75/2))*$B$3,0)</f>
        <v>0</v>
      </c>
      <c r="D75" s="13" t="n">
        <f aca="false">IF(D74&gt;0,D74*(1+$B$7),IF(A75=$B$6,$B$5,0))</f>
        <v>4190.12434015532</v>
      </c>
      <c r="E75" s="13" t="n">
        <f aca="false">IF(E74&gt;0,E74*(1+$B$12),IF(A75=$B$11,$B$10,0))</f>
        <v>5007.61043390647</v>
      </c>
      <c r="F75" s="13" t="n">
        <f aca="false">IF(F74&gt;0,F74*(1+$B$17),IF(A75=$B$16,$B$15,0))</f>
        <v>1111</v>
      </c>
      <c r="G75" s="13" t="n">
        <f aca="false">IF(G74&gt;0,G74*(1+$B$22),IF(A75=$B$21,$B$20,0))</f>
        <v>999</v>
      </c>
      <c r="H75" s="13" t="n">
        <f aca="false">H74*(1+$B$26)</f>
        <v>14245.3425982114</v>
      </c>
      <c r="I75" s="13" t="n">
        <f aca="false">MIN(((C75+D75+E75+F75+G75)*$B$28*POWER((1+$B$29),A74)),($B$30*$B$28)*12*$B$34*POWER((1+$B$31),A74))</f>
        <v>3077.77607695293</v>
      </c>
      <c r="J75" s="18" t="n">
        <f aca="false">MAX((MAX((C75-(1000*$B$34)),0))+(D75*$B$8)+(E75*$B$13)+(F75*$B$18)+(G75*$B$23)-H75-I75,0)</f>
        <v>0</v>
      </c>
      <c r="K75" s="23" t="n">
        <f aca="false">IF($B$34=1,MAX(ROUNDDOWN(IF($J75&lt;=$C$192,(((($J75-$C$191)/10000)*$D$192)+$E$192)*(($J75-$C$191)/10000),IF($J75&lt;=$C$193,(((($J75-$C$192)/10000)*$D$193)+$E$193)*(($J75-$C$192)/10000)+$F$193,IF($J75&lt;=$C$194,$J75*0.42-$E$194,$J75*0.45-$E$195))),0),0),0)</f>
        <v>0</v>
      </c>
      <c r="L75" s="23" t="n">
        <f aca="false">IF($B$34=2,MAX(ROUNDDOWN(IF(($J75/2)&lt;=$C$192,((((($J75/2)-$C$191)/10000)*$D$192)+$E$192)*((($J75/2)-$C$191)/10000),IF(($J75/2)&lt;=$C$193,((((($J75/2)-$C$192)/10000)*$D$193)+$E$193)*((($J75/2)-$C$192)/10000)+$F$193,IF(($J75/2)&lt;=$C$194,($J75/2)*0.42-$E$194,($J75/2)*0.45-$E$195))),0),0),0)*$B$34</f>
        <v>0</v>
      </c>
      <c r="M75" s="13" t="n">
        <f aca="false">K75+L75</f>
        <v>0</v>
      </c>
      <c r="N75" s="13" t="n">
        <f aca="false">IF($B$34=2,IF(M75&gt;1944,M75*0.055,0),IF(M75&gt;972,M75*0.055,0))</f>
        <v>0</v>
      </c>
      <c r="O75" s="13" t="n">
        <f aca="false">M75*$B$33</f>
        <v>0</v>
      </c>
      <c r="P75" s="13" t="n">
        <f aca="false">P74*(1+$B$37)</f>
        <v>90344.99904524</v>
      </c>
      <c r="Q75" s="13" t="n">
        <f aca="false">B75+C75+D75+E75+F75+G75-H75-I75-M75-N75-O75-P75</f>
        <v>-533098.701367208</v>
      </c>
      <c r="R75" s="16"/>
      <c r="S75" s="16"/>
      <c r="T75" s="13"/>
      <c r="U75" s="13"/>
      <c r="V75" s="13"/>
      <c r="W75" s="13"/>
    </row>
    <row r="76" customFormat="false" ht="12.8" hidden="false" customHeight="false" outlineLevel="0" collapsed="false">
      <c r="A76" s="17" t="n">
        <v>35</v>
      </c>
      <c r="B76" s="13" t="n">
        <f aca="false">Q75</f>
        <v>-533098.701367208</v>
      </c>
      <c r="C76" s="13" t="n">
        <f aca="false">IF((B76-(P76/2))*$B$3&gt;0,(B76-(P76/2))*$B$3,0)</f>
        <v>0</v>
      </c>
      <c r="D76" s="13" t="n">
        <f aca="false">IF(D75&gt;0,D75*(1+$B$7),IF(A76=$B$6,$B$5,0))</f>
        <v>4232.02558355687</v>
      </c>
      <c r="E76" s="13" t="n">
        <f aca="false">IF(E75&gt;0,E75*(1+$B$12),IF(A76=$B$11,$B$10,0))</f>
        <v>5057.68653824554</v>
      </c>
      <c r="F76" s="13" t="n">
        <f aca="false">IF(F75&gt;0,F75*(1+$B$17),IF(A76=$B$16,$B$15,0))</f>
        <v>1111</v>
      </c>
      <c r="G76" s="13" t="n">
        <f aca="false">IF(G75&gt;0,G75*(1+$B$22),IF(A76=$B$21,$B$20,0))</f>
        <v>999</v>
      </c>
      <c r="H76" s="13" t="n">
        <f aca="false">H75*(1+$B$26)</f>
        <v>14886.3830151309</v>
      </c>
      <c r="I76" s="13" t="n">
        <f aca="false">MIN(((C76+D76+E76+F76+G76)*$B$28*POWER((1+$B$29),A75)),($B$30*$B$28)*12*$B$34*POWER((1+$B$31),A75))</f>
        <v>3133.83887871568</v>
      </c>
      <c r="J76" s="18" t="n">
        <f aca="false">MAX((MAX((C76-(1000*$B$34)),0))+(D76*$B$8)+(E76*$B$13)+(F76*$B$18)+(G76*$B$23)-H76-I76,0)</f>
        <v>0</v>
      </c>
      <c r="K76" s="23" t="n">
        <f aca="false">IF($B$34=1,MAX(ROUNDDOWN(IF($J76&lt;=$C$192,(((($J76-$C$191)/10000)*$D$192)+$E$192)*(($J76-$C$191)/10000),IF($J76&lt;=$C$193,(((($J76-$C$192)/10000)*$D$193)+$E$193)*(($J76-$C$192)/10000)+$F$193,IF($J76&lt;=$C$194,$J76*0.42-$E$194,$J76*0.45-$E$195))),0),0),0)</f>
        <v>0</v>
      </c>
      <c r="L76" s="23" t="n">
        <f aca="false">IF($B$34=2,MAX(ROUNDDOWN(IF(($J76/2)&lt;=$C$192,((((($J76/2)-$C$191)/10000)*$D$192)+$E$192)*((($J76/2)-$C$191)/10000),IF(($J76/2)&lt;=$C$193,((((($J76/2)-$C$192)/10000)*$D$193)+$E$193)*((($J76/2)-$C$192)/10000)+$F$193,IF(($J76/2)&lt;=$C$194,($J76/2)*0.42-$E$194,($J76/2)*0.45-$E$195))),0),0),0)*$B$34</f>
        <v>0</v>
      </c>
      <c r="M76" s="13" t="n">
        <f aca="false">K76+L76</f>
        <v>0</v>
      </c>
      <c r="N76" s="13" t="n">
        <f aca="false">IF($B$34=2,IF(M76&gt;1944,M76*0.055,0),IF(M76&gt;972,M76*0.055,0))</f>
        <v>0</v>
      </c>
      <c r="O76" s="13" t="n">
        <f aca="false">M76*$B$33</f>
        <v>0</v>
      </c>
      <c r="P76" s="13" t="n">
        <f aca="false">P75*(1+$B$37)</f>
        <v>92603.624021371</v>
      </c>
      <c r="Q76" s="13" t="n">
        <f aca="false">B76+C76+D76+E76+F76+G76-H76-I76-M76-N76-O76-P76</f>
        <v>-632322.835160623</v>
      </c>
      <c r="R76" s="16"/>
      <c r="S76" s="16"/>
      <c r="T76" s="13"/>
      <c r="U76" s="13"/>
      <c r="V76" s="13"/>
      <c r="W76" s="13"/>
    </row>
    <row r="77" customFormat="false" ht="12.8" hidden="false" customHeight="false" outlineLevel="0" collapsed="false">
      <c r="A77" s="17" t="n">
        <v>36</v>
      </c>
      <c r="B77" s="13" t="n">
        <f aca="false">Q76</f>
        <v>-632322.835160623</v>
      </c>
      <c r="C77" s="13" t="n">
        <f aca="false">IF((B77-(P77/2))*$B$3&gt;0,(B77-(P77/2))*$B$3,0)</f>
        <v>0</v>
      </c>
      <c r="D77" s="13" t="n">
        <f aca="false">IF(D76&gt;0,D76*(1+$B$7),IF(A77=$B$6,$B$5,0))</f>
        <v>4274.34583939244</v>
      </c>
      <c r="E77" s="13" t="n">
        <f aca="false">IF(E76&gt;0,E76*(1+$B$12),IF(A77=$B$11,$B$10,0))</f>
        <v>5108.26340362799</v>
      </c>
      <c r="F77" s="13" t="n">
        <f aca="false">IF(F76&gt;0,F76*(1+$B$17),IF(A77=$B$16,$B$15,0))</f>
        <v>1111</v>
      </c>
      <c r="G77" s="13" t="n">
        <f aca="false">IF(G76&gt;0,G76*(1+$B$22),IF(A77=$B$21,$B$20,0))</f>
        <v>999</v>
      </c>
      <c r="H77" s="13" t="n">
        <f aca="false">H76*(1+$B$26)</f>
        <v>15556.2702508118</v>
      </c>
      <c r="I77" s="13" t="n">
        <f aca="false">MIN(((C77+D77+E77+F77+G77)*$B$28*POWER((1+$B$29),A76)),($B$30*$B$28)*12*$B$34*POWER((1+$B$31),A76))</f>
        <v>3190.97053782002</v>
      </c>
      <c r="J77" s="18" t="n">
        <f aca="false">MAX((MAX((C77-(1000*$B$34)),0))+(D77*$B$8)+(E77*$B$13)+(F77*$B$18)+(G77*$B$23)-H77-I77,0)</f>
        <v>0</v>
      </c>
      <c r="K77" s="23" t="n">
        <f aca="false">IF($B$34=1,MAX(ROUNDDOWN(IF($J77&lt;=$C$192,(((($J77-$C$191)/10000)*$D$192)+$E$192)*(($J77-$C$191)/10000),IF($J77&lt;=$C$193,(((($J77-$C$192)/10000)*$D$193)+$E$193)*(($J77-$C$192)/10000)+$F$193,IF($J77&lt;=$C$194,$J77*0.42-$E$194,$J77*0.45-$E$195))),0),0),0)</f>
        <v>0</v>
      </c>
      <c r="L77" s="23" t="n">
        <f aca="false">IF($B$34=2,MAX(ROUNDDOWN(IF(($J77/2)&lt;=$C$192,((((($J77/2)-$C$191)/10000)*$D$192)+$E$192)*((($J77/2)-$C$191)/10000),IF(($J77/2)&lt;=$C$193,((((($J77/2)-$C$192)/10000)*$D$193)+$E$193)*((($J77/2)-$C$192)/10000)+$F$193,IF(($J77/2)&lt;=$C$194,($J77/2)*0.42-$E$194,($J77/2)*0.45-$E$195))),0),0),0)*$B$34</f>
        <v>0</v>
      </c>
      <c r="M77" s="13" t="n">
        <f aca="false">K77+L77</f>
        <v>0</v>
      </c>
      <c r="N77" s="13" t="n">
        <f aca="false">IF($B$34=2,IF(M77&gt;1944,M77*0.055,0),IF(M77&gt;972,M77*0.055,0))</f>
        <v>0</v>
      </c>
      <c r="O77" s="13" t="n">
        <f aca="false">M77*$B$33</f>
        <v>0</v>
      </c>
      <c r="P77" s="13" t="n">
        <f aca="false">P76*(1+$B$37)</f>
        <v>94918.7146219052</v>
      </c>
      <c r="Q77" s="13" t="n">
        <f aca="false">B77+C77+D77+E77+F77+G77-H77-I77-M77-N77-O77-P77</f>
        <v>-734496.18132814</v>
      </c>
      <c r="R77" s="16"/>
      <c r="S77" s="16"/>
      <c r="T77" s="13"/>
      <c r="U77" s="13"/>
      <c r="V77" s="13"/>
      <c r="W77" s="13"/>
    </row>
    <row r="78" customFormat="false" ht="12.8" hidden="false" customHeight="false" outlineLevel="0" collapsed="false">
      <c r="A78" s="17" t="n">
        <v>37</v>
      </c>
      <c r="B78" s="13" t="n">
        <f aca="false">Q77</f>
        <v>-734496.18132814</v>
      </c>
      <c r="C78" s="13" t="n">
        <f aca="false">IF((B78-(P78/2))*$B$3&gt;0,(B78-(P78/2))*$B$3,0)</f>
        <v>0</v>
      </c>
      <c r="D78" s="13" t="n">
        <f aca="false">IF(D77&gt;0,D77*(1+$B$7),IF(A78=$B$6,$B$5,0))</f>
        <v>4317.08929778637</v>
      </c>
      <c r="E78" s="13" t="n">
        <f aca="false">IF(E77&gt;0,E77*(1+$B$12),IF(A78=$B$11,$B$10,0))</f>
        <v>5159.34603766427</v>
      </c>
      <c r="F78" s="13" t="n">
        <f aca="false">IF(F77&gt;0,F77*(1+$B$17),IF(A78=$B$16,$B$15,0))</f>
        <v>1111</v>
      </c>
      <c r="G78" s="13" t="n">
        <f aca="false">IF(G77&gt;0,G77*(1+$B$22),IF(A78=$B$21,$B$20,0))</f>
        <v>999</v>
      </c>
      <c r="H78" s="13" t="n">
        <f aca="false">H77*(1+$B$26)</f>
        <v>16256.3024120983</v>
      </c>
      <c r="I78" s="13" t="n">
        <f aca="false">MIN(((C78+D78+E78+F78+G78)*$B$28*POWER((1+$B$29),A77)),($B$30*$B$28)*12*$B$34*POWER((1+$B$31),A77))</f>
        <v>3249.19195824878</v>
      </c>
      <c r="J78" s="18" t="n">
        <f aca="false">MAX((MAX((C78-(1000*$B$34)),0))+(D78*$B$8)+(E78*$B$13)+(F78*$B$18)+(G78*$B$23)-H78-I78,0)</f>
        <v>0</v>
      </c>
      <c r="K78" s="23" t="n">
        <f aca="false">IF($B$34=1,MAX(ROUNDDOWN(IF($J78&lt;=$C$192,(((($J78-$C$191)/10000)*$D$192)+$E$192)*(($J78-$C$191)/10000),IF($J78&lt;=$C$193,(((($J78-$C$192)/10000)*$D$193)+$E$193)*(($J78-$C$192)/10000)+$F$193,IF($J78&lt;=$C$194,$J78*0.42-$E$194,$J78*0.45-$E$195))),0),0),0)</f>
        <v>0</v>
      </c>
      <c r="L78" s="23" t="n">
        <f aca="false">IF($B$34=2,MAX(ROUNDDOWN(IF(($J78/2)&lt;=$C$192,((((($J78/2)-$C$191)/10000)*$D$192)+$E$192)*((($J78/2)-$C$191)/10000),IF(($J78/2)&lt;=$C$193,((((($J78/2)-$C$192)/10000)*$D$193)+$E$193)*((($J78/2)-$C$192)/10000)+$F$193,IF(($J78/2)&lt;=$C$194,($J78/2)*0.42-$E$194,($J78/2)*0.45-$E$195))),0),0),0)*$B$34</f>
        <v>0</v>
      </c>
      <c r="M78" s="13" t="n">
        <f aca="false">K78+L78</f>
        <v>0</v>
      </c>
      <c r="N78" s="13" t="n">
        <f aca="false">IF($B$34=2,IF(M78&gt;1944,M78*0.055,0),IF(M78&gt;972,M78*0.055,0))</f>
        <v>0</v>
      </c>
      <c r="O78" s="13" t="n">
        <f aca="false">M78*$B$33</f>
        <v>0</v>
      </c>
      <c r="P78" s="13" t="n">
        <f aca="false">P77*(1+$B$37)</f>
        <v>97291.6824874529</v>
      </c>
      <c r="Q78" s="13" t="n">
        <f aca="false">B78+C78+D78+E78+F78+G78-H78-I78-M78-N78-O78-P78</f>
        <v>-839706.922850489</v>
      </c>
      <c r="R78" s="16"/>
      <c r="S78" s="16"/>
      <c r="T78" s="13"/>
      <c r="U78" s="13"/>
      <c r="V78" s="13"/>
      <c r="W78" s="13"/>
    </row>
    <row r="79" customFormat="false" ht="12.8" hidden="false" customHeight="false" outlineLevel="0" collapsed="false">
      <c r="A79" s="17" t="n">
        <v>38</v>
      </c>
      <c r="B79" s="13" t="n">
        <f aca="false">Q78</f>
        <v>-839706.922850489</v>
      </c>
      <c r="C79" s="13" t="n">
        <f aca="false">IF((B79-(P79/2))*$B$3&gt;0,(B79-(P79/2))*$B$3,0)</f>
        <v>0</v>
      </c>
      <c r="D79" s="13" t="n">
        <f aca="false">IF(D78&gt;0,D78*(1+$B$7),IF(A79=$B$6,$B$5,0))</f>
        <v>4360.26019076423</v>
      </c>
      <c r="E79" s="13" t="n">
        <f aca="false">IF(E78&gt;0,E78*(1+$B$12),IF(A79=$B$11,$B$10,0))</f>
        <v>5210.93949804092</v>
      </c>
      <c r="F79" s="13" t="n">
        <f aca="false">IF(F78&gt;0,F78*(1+$B$17),IF(A79=$B$16,$B$15,0))</f>
        <v>1111</v>
      </c>
      <c r="G79" s="13" t="n">
        <f aca="false">IF(G78&gt;0,G78*(1+$B$22),IF(A79=$B$21,$B$20,0))</f>
        <v>999</v>
      </c>
      <c r="H79" s="13" t="n">
        <f aca="false">H78*(1+$B$26)</f>
        <v>16987.8360206427</v>
      </c>
      <c r="I79" s="13" t="n">
        <f aca="false">MIN(((C79+D79+E79+F79+G79)*$B$28*POWER((1+$B$29),A78)),($B$30*$B$28)*12*$B$34*POWER((1+$B$31),A78))</f>
        <v>3308.52445835435</v>
      </c>
      <c r="J79" s="18" t="n">
        <f aca="false">MAX((MAX((C79-(1000*$B$34)),0))+(D79*$B$8)+(E79*$B$13)+(F79*$B$18)+(G79*$B$23)-H79-I79,0)</f>
        <v>0</v>
      </c>
      <c r="K79" s="23" t="n">
        <f aca="false">IF($B$34=1,MAX(ROUNDDOWN(IF($J79&lt;=$C$192,(((($J79-$C$191)/10000)*$D$192)+$E$192)*(($J79-$C$191)/10000),IF($J79&lt;=$C$193,(((($J79-$C$192)/10000)*$D$193)+$E$193)*(($J79-$C$192)/10000)+$F$193,IF($J79&lt;=$C$194,$J79*0.42-$E$194,$J79*0.45-$E$195))),0),0),0)</f>
        <v>0</v>
      </c>
      <c r="L79" s="23" t="n">
        <f aca="false">IF($B$34=2,MAX(ROUNDDOWN(IF(($J79/2)&lt;=$C$192,((((($J79/2)-$C$191)/10000)*$D$192)+$E$192)*((($J79/2)-$C$191)/10000),IF(($J79/2)&lt;=$C$193,((((($J79/2)-$C$192)/10000)*$D$193)+$E$193)*((($J79/2)-$C$192)/10000)+$F$193,IF(($J79/2)&lt;=$C$194,($J79/2)*0.42-$E$194,($J79/2)*0.45-$E$195))),0),0),0)*$B$34</f>
        <v>0</v>
      </c>
      <c r="M79" s="13" t="n">
        <f aca="false">K79+L79</f>
        <v>0</v>
      </c>
      <c r="N79" s="13" t="n">
        <f aca="false">IF($B$34=2,IF(M79&gt;1944,M79*0.055,0),IF(M79&gt;972,M79*0.055,0))</f>
        <v>0</v>
      </c>
      <c r="O79" s="13" t="n">
        <f aca="false">M79*$B$33</f>
        <v>0</v>
      </c>
      <c r="P79" s="13" t="n">
        <f aca="false">P78*(1+$B$37)</f>
        <v>99723.9745496392</v>
      </c>
      <c r="Q79" s="13" t="n">
        <f aca="false">B79+C79+D79+E79+F79+G79-H79-I79-M79-N79-O79-P79</f>
        <v>-948046.05819032</v>
      </c>
      <c r="R79" s="16"/>
      <c r="S79" s="16"/>
      <c r="T79" s="13"/>
      <c r="U79" s="13"/>
      <c r="V79" s="13"/>
      <c r="W79" s="13"/>
    </row>
    <row r="80" customFormat="false" ht="12.8" hidden="false" customHeight="false" outlineLevel="0" collapsed="false">
      <c r="A80" s="17" t="n">
        <v>39</v>
      </c>
      <c r="B80" s="13" t="n">
        <f aca="false">Q79</f>
        <v>-948046.05819032</v>
      </c>
      <c r="C80" s="13" t="n">
        <f aca="false">IF((B80-(P80/2))*$B$3&gt;0,(B80-(P80/2))*$B$3,0)</f>
        <v>0</v>
      </c>
      <c r="D80" s="13" t="n">
        <f aca="false">IF(D79&gt;0,D79*(1+$B$7),IF(A80=$B$6,$B$5,0))</f>
        <v>4403.86279267187</v>
      </c>
      <c r="E80" s="13" t="n">
        <f aca="false">IF(E79&gt;0,E79*(1+$B$12),IF(A80=$B$11,$B$10,0))</f>
        <v>5263.04889302133</v>
      </c>
      <c r="F80" s="13" t="n">
        <f aca="false">IF(F79&gt;0,F79*(1+$B$17),IF(A80=$B$16,$B$15,0))</f>
        <v>1111</v>
      </c>
      <c r="G80" s="13" t="n">
        <f aca="false">IF(G79&gt;0,G79*(1+$B$22),IF(A80=$B$21,$B$20,0))</f>
        <v>999</v>
      </c>
      <c r="H80" s="13" t="n">
        <f aca="false">H79*(1+$B$26)</f>
        <v>17752.2886415716</v>
      </c>
      <c r="I80" s="13" t="n">
        <f aca="false">MIN(((C80+D80+E80+F80+G80)*$B$28*POWER((1+$B$29),A79)),($B$30*$B$28)*12*$B$34*POWER((1+$B$31),A79))</f>
        <v>3368.98977912948</v>
      </c>
      <c r="J80" s="18" t="n">
        <f aca="false">MAX((MAX((C80-(1000*$B$34)),0))+(D80*$B$8)+(E80*$B$13)+(F80*$B$18)+(G80*$B$23)-H80-I80,0)</f>
        <v>0</v>
      </c>
      <c r="K80" s="23" t="n">
        <f aca="false">IF($B$34=1,MAX(ROUNDDOWN(IF($J80&lt;=$C$192,(((($J80-$C$191)/10000)*$D$192)+$E$192)*(($J80-$C$191)/10000),IF($J80&lt;=$C$193,(((($J80-$C$192)/10000)*$D$193)+$E$193)*(($J80-$C$192)/10000)+$F$193,IF($J80&lt;=$C$194,$J80*0.42-$E$194,$J80*0.45-$E$195))),0),0),0)</f>
        <v>0</v>
      </c>
      <c r="L80" s="23" t="n">
        <f aca="false">IF($B$34=2,MAX(ROUNDDOWN(IF(($J80/2)&lt;=$C$192,((((($J80/2)-$C$191)/10000)*$D$192)+$E$192)*((($J80/2)-$C$191)/10000),IF(($J80/2)&lt;=$C$193,((((($J80/2)-$C$192)/10000)*$D$193)+$E$193)*((($J80/2)-$C$192)/10000)+$F$193,IF(($J80/2)&lt;=$C$194,($J80/2)*0.42-$E$194,($J80/2)*0.45-$E$195))),0),0),0)*$B$34</f>
        <v>0</v>
      </c>
      <c r="M80" s="13" t="n">
        <f aca="false">K80+L80</f>
        <v>0</v>
      </c>
      <c r="N80" s="13" t="n">
        <f aca="false">IF($B$34=2,IF(M80&gt;1944,M80*0.055,0),IF(M80&gt;972,M80*0.055,0))</f>
        <v>0</v>
      </c>
      <c r="O80" s="13" t="n">
        <f aca="false">M80*$B$33</f>
        <v>0</v>
      </c>
      <c r="P80" s="13" t="n">
        <f aca="false">P79*(1+$B$37)</f>
        <v>102217.07391338</v>
      </c>
      <c r="Q80" s="13" t="n">
        <f aca="false">B80+C80+D80+E80+F80+G80-H80-I80-M80-N80-O80-P80</f>
        <v>-1059607.49883871</v>
      </c>
      <c r="R80" s="16"/>
      <c r="S80" s="16"/>
      <c r="T80" s="13"/>
      <c r="U80" s="13"/>
      <c r="V80" s="13"/>
      <c r="W80" s="13"/>
    </row>
    <row r="81" customFormat="false" ht="12.8" hidden="false" customHeight="false" outlineLevel="0" collapsed="false">
      <c r="A81" s="17" t="n">
        <v>40</v>
      </c>
      <c r="B81" s="13" t="n">
        <f aca="false">Q80</f>
        <v>-1059607.49883871</v>
      </c>
      <c r="C81" s="13" t="n">
        <f aca="false">IF((B81-(P81/2))*$B$3&gt;0,(B81-(P81/2))*$B$3,0)</f>
        <v>0</v>
      </c>
      <c r="D81" s="13" t="n">
        <f aca="false">IF(D80&gt;0,D80*(1+$B$7),IF(A81=$B$6,$B$5,0))</f>
        <v>4447.90142059859</v>
      </c>
      <c r="E81" s="13" t="n">
        <f aca="false">IF(E80&gt;0,E80*(1+$B$12),IF(A81=$B$11,$B$10,0))</f>
        <v>5315.67938195154</v>
      </c>
      <c r="F81" s="13" t="n">
        <f aca="false">IF(F80&gt;0,F80*(1+$B$17),IF(A81=$B$16,$B$15,0))</f>
        <v>1111</v>
      </c>
      <c r="G81" s="13" t="n">
        <f aca="false">IF(G80&gt;0,G80*(1+$B$22),IF(A81=$B$21,$B$20,0))</f>
        <v>999</v>
      </c>
      <c r="H81" s="13" t="n">
        <f aca="false">H80*(1+$B$26)</f>
        <v>18551.1416304424</v>
      </c>
      <c r="I81" s="13" t="n">
        <f aca="false">MIN(((C81+D81+E81+F81+G81)*$B$28*POWER((1+$B$29),A80)),($B$30*$B$28)*12*$B$34*POWER((1+$B$31),A80))</f>
        <v>3430.61009264382</v>
      </c>
      <c r="J81" s="18" t="n">
        <f aca="false">MAX((MAX((C81-(1000*$B$34)),0))+(D81*$B$8)+(E81*$B$13)+(F81*$B$18)+(G81*$B$23)-H81-I81,0)</f>
        <v>0</v>
      </c>
      <c r="K81" s="23" t="n">
        <f aca="false">IF($B$34=1,MAX(ROUNDDOWN(IF($J81&lt;=$C$192,(((($J81-$C$191)/10000)*$D$192)+$E$192)*(($J81-$C$191)/10000),IF($J81&lt;=$C$193,(((($J81-$C$192)/10000)*$D$193)+$E$193)*(($J81-$C$192)/10000)+$F$193,IF($J81&lt;=$C$194,$J81*0.42-$E$194,$J81*0.45-$E$195))),0),0),0)</f>
        <v>0</v>
      </c>
      <c r="L81" s="23" t="n">
        <f aca="false">IF($B$34=2,MAX(ROUNDDOWN(IF(($J81/2)&lt;=$C$192,((((($J81/2)-$C$191)/10000)*$D$192)+$E$192)*((($J81/2)-$C$191)/10000),IF(($J81/2)&lt;=$C$193,((((($J81/2)-$C$192)/10000)*$D$193)+$E$193)*((($J81/2)-$C$192)/10000)+$F$193,IF(($J81/2)&lt;=$C$194,($J81/2)*0.42-$E$194,($J81/2)*0.45-$E$195))),0),0),0)*$B$34</f>
        <v>0</v>
      </c>
      <c r="M81" s="13" t="n">
        <f aca="false">K81+L81</f>
        <v>0</v>
      </c>
      <c r="N81" s="13" t="n">
        <f aca="false">IF($B$34=2,IF(M81&gt;1944,M81*0.055,0),IF(M81&gt;972,M81*0.055,0))</f>
        <v>0</v>
      </c>
      <c r="O81" s="13" t="n">
        <f aca="false">M81*$B$33</f>
        <v>0</v>
      </c>
      <c r="P81" s="13" t="n">
        <f aca="false">P80*(1+$B$37)</f>
        <v>104772.500761215</v>
      </c>
      <c r="Q81" s="13" t="n">
        <f aca="false">B81+C81+D81+E81+F81+G81-H81-I81-M81-N81-O81-P81</f>
        <v>-1174488.17052046</v>
      </c>
      <c r="R81" s="16"/>
      <c r="S81" s="16"/>
      <c r="T81" s="13"/>
      <c r="U81" s="13"/>
      <c r="V81" s="13"/>
      <c r="W81" s="13"/>
    </row>
    <row r="82" customFormat="false" ht="12.8" hidden="false" customHeight="false" outlineLevel="0" collapsed="false">
      <c r="A82" s="17" t="n">
        <v>41</v>
      </c>
      <c r="B82" s="13" t="n">
        <f aca="false">Q81</f>
        <v>-1174488.17052046</v>
      </c>
      <c r="C82" s="13" t="n">
        <f aca="false">IF((B82-(P82/2))*$B$3&gt;0,(B82-(P82/2))*$B$3,0)</f>
        <v>0</v>
      </c>
      <c r="D82" s="13" t="n">
        <f aca="false">IF(D81&gt;0,D81*(1+$B$7),IF(A82=$B$6,$B$5,0))</f>
        <v>4492.38043480458</v>
      </c>
      <c r="E82" s="13" t="n">
        <f aca="false">IF(E81&gt;0,E81*(1+$B$12),IF(A82=$B$11,$B$10,0))</f>
        <v>5368.83617577105</v>
      </c>
      <c r="F82" s="13" t="n">
        <f aca="false">IF(F81&gt;0,F81*(1+$B$17),IF(A82=$B$16,$B$15,0))</f>
        <v>1111</v>
      </c>
      <c r="G82" s="13" t="n">
        <f aca="false">IF(G81&gt;0,G81*(1+$B$22),IF(A82=$B$21,$B$20,0))</f>
        <v>999</v>
      </c>
      <c r="H82" s="13" t="n">
        <f aca="false">H81*(1+$B$26)</f>
        <v>19385.9430038123</v>
      </c>
      <c r="I82" s="13" t="n">
        <f aca="false">MIN(((C82+D82+E82+F82+G82)*$B$28*POWER((1+$B$29),A81)),($B$30*$B$28)*12*$B$34*POWER((1+$B$31),A81))</f>
        <v>3493.40801064933</v>
      </c>
      <c r="J82" s="18" t="n">
        <f aca="false">MAX((MAX((C82-(1000*$B$34)),0))+(D82*$B$8)+(E82*$B$13)+(F82*$B$18)+(G82*$B$23)-H82-I82,0)</f>
        <v>0</v>
      </c>
      <c r="K82" s="23" t="n">
        <f aca="false">IF($B$34=1,MAX(ROUNDDOWN(IF($J82&lt;=$C$192,(((($J82-$C$191)/10000)*$D$192)+$E$192)*(($J82-$C$191)/10000),IF($J82&lt;=$C$193,(((($J82-$C$192)/10000)*$D$193)+$E$193)*(($J82-$C$192)/10000)+$F$193,IF($J82&lt;=$C$194,$J82*0.42-$E$194,$J82*0.45-$E$195))),0),0),0)</f>
        <v>0</v>
      </c>
      <c r="L82" s="23" t="n">
        <f aca="false">IF($B$34=2,MAX(ROUNDDOWN(IF(($J82/2)&lt;=$C$192,((((($J82/2)-$C$191)/10000)*$D$192)+$E$192)*((($J82/2)-$C$191)/10000),IF(($J82/2)&lt;=$C$193,((((($J82/2)-$C$192)/10000)*$D$193)+$E$193)*((($J82/2)-$C$192)/10000)+$F$193,IF(($J82/2)&lt;=$C$194,($J82/2)*0.42-$E$194,($J82/2)*0.45-$E$195))),0),0),0)*$B$34</f>
        <v>0</v>
      </c>
      <c r="M82" s="13" t="n">
        <f aca="false">K82+L82</f>
        <v>0</v>
      </c>
      <c r="N82" s="13" t="n">
        <f aca="false">IF($B$34=2,IF(M82&gt;1944,M82*0.055,0),IF(M82&gt;972,M82*0.055,0))</f>
        <v>0</v>
      </c>
      <c r="O82" s="13" t="n">
        <f aca="false">M82*$B$33</f>
        <v>0</v>
      </c>
      <c r="P82" s="13" t="n">
        <f aca="false">P81*(1+$B$37)</f>
        <v>107391.813280245</v>
      </c>
      <c r="Q82" s="13" t="n">
        <f aca="false">B82+C82+D82+E82+F82+G82-H82-I82-M82-N82-O82-P82</f>
        <v>-1292788.11820459</v>
      </c>
      <c r="R82" s="16"/>
      <c r="S82" s="16"/>
      <c r="T82" s="13"/>
      <c r="U82" s="13"/>
      <c r="V82" s="13"/>
      <c r="W82" s="13"/>
    </row>
    <row r="83" customFormat="false" ht="12.8" hidden="false" customHeight="false" outlineLevel="0" collapsed="false">
      <c r="A83" s="17" t="n">
        <v>42</v>
      </c>
      <c r="B83" s="13" t="n">
        <f aca="false">Q82</f>
        <v>-1292788.11820459</v>
      </c>
      <c r="C83" s="13" t="n">
        <f aca="false">IF((B83-(P83/2))*$B$3&gt;0,(B83-(P83/2))*$B$3,0)</f>
        <v>0</v>
      </c>
      <c r="D83" s="13" t="n">
        <f aca="false">IF(D82&gt;0,D82*(1+$B$7),IF(A83=$B$6,$B$5,0))</f>
        <v>4537.30423915262</v>
      </c>
      <c r="E83" s="13" t="n">
        <f aca="false">IF(E82&gt;0,E82*(1+$B$12),IF(A83=$B$11,$B$10,0))</f>
        <v>5422.52453752877</v>
      </c>
      <c r="F83" s="13" t="n">
        <f aca="false">IF(F82&gt;0,F82*(1+$B$17),IF(A83=$B$16,$B$15,0))</f>
        <v>1111</v>
      </c>
      <c r="G83" s="13" t="n">
        <f aca="false">IF(G82&gt;0,G82*(1+$B$22),IF(A83=$B$21,$B$20,0))</f>
        <v>999</v>
      </c>
      <c r="H83" s="13" t="n">
        <f aca="false">H82*(1+$B$26)</f>
        <v>20258.3104389838</v>
      </c>
      <c r="I83" s="13" t="n">
        <f aca="false">MIN(((C83+D83+E83+F83+G83)*$B$28*POWER((1+$B$29),A82)),($B$30*$B$28)*12*$B$34*POWER((1+$B$31),A82))</f>
        <v>3557.40659335819</v>
      </c>
      <c r="J83" s="18" t="n">
        <f aca="false">MAX((MAX((C83-(1000*$B$34)),0))+(D83*$B$8)+(E83*$B$13)+(F83*$B$18)+(G83*$B$23)-H83-I83,0)</f>
        <v>0</v>
      </c>
      <c r="K83" s="23" t="n">
        <f aca="false">IF($B$34=1,MAX(ROUNDDOWN(IF($J83&lt;=$C$192,(((($J83-$C$191)/10000)*$D$192)+$E$192)*(($J83-$C$191)/10000),IF($J83&lt;=$C$193,(((($J83-$C$192)/10000)*$D$193)+$E$193)*(($J83-$C$192)/10000)+$F$193,IF($J83&lt;=$C$194,$J83*0.42-$E$194,$J83*0.45-$E$195))),0),0),0)</f>
        <v>0</v>
      </c>
      <c r="L83" s="23" t="n">
        <f aca="false">IF($B$34=2,MAX(ROUNDDOWN(IF(($J83/2)&lt;=$C$192,((((($J83/2)-$C$191)/10000)*$D$192)+$E$192)*((($J83/2)-$C$191)/10000),IF(($J83/2)&lt;=$C$193,((((($J83/2)-$C$192)/10000)*$D$193)+$E$193)*((($J83/2)-$C$192)/10000)+$F$193,IF(($J83/2)&lt;=$C$194,($J83/2)*0.42-$E$194,($J83/2)*0.45-$E$195))),0),0),0)*$B$34</f>
        <v>0</v>
      </c>
      <c r="M83" s="13" t="n">
        <f aca="false">K83+L83</f>
        <v>0</v>
      </c>
      <c r="N83" s="13" t="n">
        <f aca="false">IF($B$34=2,IF(M83&gt;1944,M83*0.055,0),IF(M83&gt;972,M83*0.055,0))</f>
        <v>0</v>
      </c>
      <c r="O83" s="13" t="n">
        <f aca="false">M83*$B$33</f>
        <v>0</v>
      </c>
      <c r="P83" s="13" t="n">
        <f aca="false">P82*(1+$B$37)</f>
        <v>110076.608612251</v>
      </c>
      <c r="Q83" s="13" t="n">
        <f aca="false">B83+C83+D83+E83+F83+G83-H83-I83-M83-N83-O83-P83</f>
        <v>-1414610.6150725</v>
      </c>
      <c r="R83" s="16"/>
      <c r="S83" s="16"/>
      <c r="T83" s="13"/>
      <c r="U83" s="13"/>
      <c r="V83" s="13"/>
      <c r="W83" s="13"/>
    </row>
    <row r="84" customFormat="false" ht="12.8" hidden="false" customHeight="false" outlineLevel="0" collapsed="false">
      <c r="A84" s="17" t="n">
        <v>43</v>
      </c>
      <c r="B84" s="13" t="n">
        <f aca="false">Q83</f>
        <v>-1414610.6150725</v>
      </c>
      <c r="C84" s="13" t="n">
        <f aca="false">IF((B84-(P84/2))*$B$3&gt;0,(B84-(P84/2))*$B$3,0)</f>
        <v>0</v>
      </c>
      <c r="D84" s="13" t="n">
        <f aca="false">IF(D83&gt;0,D83*(1+$B$7),IF(A84=$B$6,$B$5,0))</f>
        <v>4582.67728154415</v>
      </c>
      <c r="E84" s="13" t="n">
        <f aca="false">IF(E83&gt;0,E83*(1+$B$12),IF(A84=$B$11,$B$10,0))</f>
        <v>5476.74978290405</v>
      </c>
      <c r="F84" s="13" t="n">
        <f aca="false">IF(F83&gt;0,F83*(1+$B$17),IF(A84=$B$16,$B$15,0))</f>
        <v>1111</v>
      </c>
      <c r="G84" s="13" t="n">
        <f aca="false">IF(G83&gt;0,G83*(1+$B$22),IF(A84=$B$21,$B$20,0))</f>
        <v>999</v>
      </c>
      <c r="H84" s="13" t="n">
        <f aca="false">H83*(1+$B$26)</f>
        <v>21169.9344087381</v>
      </c>
      <c r="I84" s="13" t="n">
        <f aca="false">MIN(((C84+D84+E84+F84+G84)*$B$28*POWER((1+$B$29),A83)),($B$30*$B$28)*12*$B$34*POWER((1+$B$31),A83))</f>
        <v>3622.62935839644</v>
      </c>
      <c r="J84" s="18" t="n">
        <f aca="false">MAX((MAX((C84-(1000*$B$34)),0))+(D84*$B$8)+(E84*$B$13)+(F84*$B$18)+(G84*$B$23)-H84-I84,0)</f>
        <v>0</v>
      </c>
      <c r="K84" s="23" t="n">
        <f aca="false">IF($B$34=1,MAX(ROUNDDOWN(IF($J84&lt;=$C$192,(((($J84-$C$191)/10000)*$D$192)+$E$192)*(($J84-$C$191)/10000),IF($J84&lt;=$C$193,(((($J84-$C$192)/10000)*$D$193)+$E$193)*(($J84-$C$192)/10000)+$F$193,IF($J84&lt;=$C$194,$J84*0.42-$E$194,$J84*0.45-$E$195))),0),0),0)</f>
        <v>0</v>
      </c>
      <c r="L84" s="23" t="n">
        <f aca="false">IF($B$34=2,MAX(ROUNDDOWN(IF(($J84/2)&lt;=$C$192,((((($J84/2)-$C$191)/10000)*$D$192)+$E$192)*((($J84/2)-$C$191)/10000),IF(($J84/2)&lt;=$C$193,((((($J84/2)-$C$192)/10000)*$D$193)+$E$193)*((($J84/2)-$C$192)/10000)+$F$193,IF(($J84/2)&lt;=$C$194,($J84/2)*0.42-$E$194,($J84/2)*0.45-$E$195))),0),0),0)*$B$34</f>
        <v>0</v>
      </c>
      <c r="M84" s="13" t="n">
        <f aca="false">K84+L84</f>
        <v>0</v>
      </c>
      <c r="N84" s="13" t="n">
        <f aca="false">IF($B$34=2,IF(M84&gt;1944,M84*0.055,0),IF(M84&gt;972,M84*0.055,0))</f>
        <v>0</v>
      </c>
      <c r="O84" s="13" t="n">
        <f aca="false">M84*$B$33</f>
        <v>0</v>
      </c>
      <c r="P84" s="13" t="n">
        <f aca="false">P83*(1+$B$37)</f>
        <v>112828.523827557</v>
      </c>
      <c r="Q84" s="13" t="n">
        <f aca="false">B84+C84+D84+E84+F84+G84-H84-I84-M84-N84-O84-P84</f>
        <v>-1540062.27560274</v>
      </c>
      <c r="R84" s="16"/>
      <c r="S84" s="16"/>
      <c r="T84" s="13"/>
      <c r="U84" s="13"/>
      <c r="V84" s="13"/>
      <c r="W84" s="13"/>
    </row>
    <row r="85" customFormat="false" ht="12.8" hidden="false" customHeight="false" outlineLevel="0" collapsed="false">
      <c r="A85" s="17" t="n">
        <v>44</v>
      </c>
      <c r="B85" s="13" t="n">
        <f aca="false">Q84</f>
        <v>-1540062.27560274</v>
      </c>
      <c r="C85" s="13" t="n">
        <f aca="false">IF((B85-(P85/2))*$B$3&gt;0,(B85-(P85/2))*$B$3,0)</f>
        <v>0</v>
      </c>
      <c r="D85" s="13" t="n">
        <f aca="false">IF(D84&gt;0,D84*(1+$B$7),IF(A85=$B$6,$B$5,0))</f>
        <v>4628.50405435959</v>
      </c>
      <c r="E85" s="13" t="n">
        <f aca="false">IF(E84&gt;0,E84*(1+$B$12),IF(A85=$B$11,$B$10,0))</f>
        <v>5531.51728073309</v>
      </c>
      <c r="F85" s="13" t="n">
        <f aca="false">IF(F84&gt;0,F84*(1+$B$17),IF(A85=$B$16,$B$15,0))</f>
        <v>1111</v>
      </c>
      <c r="G85" s="13" t="n">
        <f aca="false">IF(G84&gt;0,G84*(1+$B$22),IF(A85=$B$21,$B$20,0))</f>
        <v>999</v>
      </c>
      <c r="H85" s="13" t="n">
        <f aca="false">H84*(1+$B$26)</f>
        <v>22122.5814571313</v>
      </c>
      <c r="I85" s="13" t="n">
        <f aca="false">MIN(((C85+D85+E85+F85+G85)*$B$28*POWER((1+$B$29),A84)),($B$30*$B$28)*12*$B$34*POWER((1+$B$31),A84))</f>
        <v>3689.10028993708</v>
      </c>
      <c r="J85" s="18" t="n">
        <f aca="false">MAX((MAX((C85-(1000*$B$34)),0))+(D85*$B$8)+(E85*$B$13)+(F85*$B$18)+(G85*$B$23)-H85-I85,0)</f>
        <v>0</v>
      </c>
      <c r="K85" s="23" t="n">
        <f aca="false">IF($B$34=1,MAX(ROUNDDOWN(IF($J85&lt;=$C$192,(((($J85-$C$191)/10000)*$D$192)+$E$192)*(($J85-$C$191)/10000),IF($J85&lt;=$C$193,(((($J85-$C$192)/10000)*$D$193)+$E$193)*(($J85-$C$192)/10000)+$F$193,IF($J85&lt;=$C$194,$J85*0.42-$E$194,$J85*0.45-$E$195))),0),0),0)</f>
        <v>0</v>
      </c>
      <c r="L85" s="23" t="n">
        <f aca="false">IF($B$34=2,MAX(ROUNDDOWN(IF(($J85/2)&lt;=$C$192,((((($J85/2)-$C$191)/10000)*$D$192)+$E$192)*((($J85/2)-$C$191)/10000),IF(($J85/2)&lt;=$C$193,((((($J85/2)-$C$192)/10000)*$D$193)+$E$193)*((($J85/2)-$C$192)/10000)+$F$193,IF(($J85/2)&lt;=$C$194,($J85/2)*0.42-$E$194,($J85/2)*0.45-$E$195))),0),0),0)*$B$34</f>
        <v>0</v>
      </c>
      <c r="M85" s="13" t="n">
        <f aca="false">K85+L85</f>
        <v>0</v>
      </c>
      <c r="N85" s="13" t="n">
        <f aca="false">IF($B$34=2,IF(M85&gt;1944,M85*0.055,0),IF(M85&gt;972,M85*0.055,0))</f>
        <v>0</v>
      </c>
      <c r="O85" s="13" t="n">
        <f aca="false">M85*$B$33</f>
        <v>0</v>
      </c>
      <c r="P85" s="13" t="n">
        <f aca="false">P84*(1+$B$37)</f>
        <v>115649.236923246</v>
      </c>
      <c r="Q85" s="13" t="n">
        <f aca="false">B85+C85+D85+E85+F85+G85-H85-I85-M85-N85-O85-P85</f>
        <v>-1669253.17293797</v>
      </c>
      <c r="R85" s="16"/>
      <c r="S85" s="16"/>
      <c r="T85" s="13"/>
      <c r="U85" s="13"/>
      <c r="V85" s="13"/>
      <c r="W85" s="13"/>
    </row>
    <row r="86" customFormat="false" ht="12.8" hidden="false" customHeight="false" outlineLevel="0" collapsed="false">
      <c r="A86" s="17" t="n">
        <v>45</v>
      </c>
      <c r="B86" s="13" t="n">
        <f aca="false">Q85</f>
        <v>-1669253.17293797</v>
      </c>
      <c r="C86" s="13" t="n">
        <f aca="false">IF((B86-(P86/2))*$B$3&gt;0,(B86-(P86/2))*$B$3,0)</f>
        <v>0</v>
      </c>
      <c r="D86" s="13" t="n">
        <f aca="false">IF(D85&gt;0,D85*(1+$B$7),IF(A86=$B$6,$B$5,0))</f>
        <v>4674.78909490318</v>
      </c>
      <c r="E86" s="13" t="n">
        <f aca="false">IF(E85&gt;0,E85*(1+$B$12),IF(A86=$B$11,$B$10,0))</f>
        <v>5586.83245354042</v>
      </c>
      <c r="F86" s="13" t="n">
        <f aca="false">IF(F85&gt;0,F85*(1+$B$17),IF(A86=$B$16,$B$15,0))</f>
        <v>1111</v>
      </c>
      <c r="G86" s="13" t="n">
        <f aca="false">IF(G85&gt;0,G85*(1+$B$22),IF(A86=$B$21,$B$20,0))</f>
        <v>999</v>
      </c>
      <c r="H86" s="13" t="n">
        <f aca="false">H85*(1+$B$26)</f>
        <v>23118.0976227022</v>
      </c>
      <c r="I86" s="13" t="n">
        <f aca="false">MIN(((C86+D86+E86+F86+G86)*$B$28*POWER((1+$B$29),A85)),($B$30*$B$28)*12*$B$34*POWER((1+$B$31),A85))</f>
        <v>3756.84384801606</v>
      </c>
      <c r="J86" s="18" t="n">
        <f aca="false">MAX((MAX((C86-(1000*$B$34)),0))+(D86*$B$8)+(E86*$B$13)+(F86*$B$18)+(G86*$B$23)-H86-I86,0)</f>
        <v>0</v>
      </c>
      <c r="K86" s="23" t="n">
        <f aca="false">IF($B$34=1,MAX(ROUNDDOWN(IF($J86&lt;=$C$192,(((($J86-$C$191)/10000)*$D$192)+$E$192)*(($J86-$C$191)/10000),IF($J86&lt;=$C$193,(((($J86-$C$192)/10000)*$D$193)+$E$193)*(($J86-$C$192)/10000)+$F$193,IF($J86&lt;=$C$194,$J86*0.42-$E$194,$J86*0.45-$E$195))),0),0),0)</f>
        <v>0</v>
      </c>
      <c r="L86" s="23" t="n">
        <f aca="false">IF($B$34=2,MAX(ROUNDDOWN(IF(($J86/2)&lt;=$C$192,((((($J86/2)-$C$191)/10000)*$D$192)+$E$192)*((($J86/2)-$C$191)/10000),IF(($J86/2)&lt;=$C$193,((((($J86/2)-$C$192)/10000)*$D$193)+$E$193)*((($J86/2)-$C$192)/10000)+$F$193,IF(($J86/2)&lt;=$C$194,($J86/2)*0.42-$E$194,($J86/2)*0.45-$E$195))),0),0),0)*$B$34</f>
        <v>0</v>
      </c>
      <c r="M86" s="13" t="n">
        <f aca="false">K86+L86</f>
        <v>0</v>
      </c>
      <c r="N86" s="13" t="n">
        <f aca="false">IF($B$34=2,IF(M86&gt;1944,M86*0.055,0),IF(M86&gt;972,M86*0.055,0))</f>
        <v>0</v>
      </c>
      <c r="O86" s="13" t="n">
        <f aca="false">M86*$B$33</f>
        <v>0</v>
      </c>
      <c r="P86" s="13" t="n">
        <f aca="false">P85*(1+$B$37)</f>
        <v>118540.467846327</v>
      </c>
      <c r="Q86" s="13" t="n">
        <f aca="false">B86+C86+D86+E86+F86+G86-H86-I86-M86-N86-O86-P86</f>
        <v>-1802296.96070657</v>
      </c>
      <c r="R86" s="16"/>
      <c r="S86" s="16"/>
      <c r="T86" s="13"/>
      <c r="U86" s="13"/>
      <c r="V86" s="13"/>
      <c r="W86" s="13"/>
    </row>
    <row r="87" customFormat="false" ht="13.2" hidden="false" customHeight="false" outlineLevel="0" collapsed="false">
      <c r="A87" s="17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</row>
    <row r="88" customFormat="false" ht="13.2" hidden="false" customHeight="false" outlineLevel="0" collapsed="false">
      <c r="A88" s="17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</row>
    <row r="89" customFormat="false" ht="13.2" hidden="false" customHeight="false" outlineLevel="0" collapsed="false">
      <c r="A89" s="10" t="s">
        <v>18</v>
      </c>
      <c r="B89" s="16" t="s">
        <v>19</v>
      </c>
      <c r="C89" s="16" t="s">
        <v>20</v>
      </c>
      <c r="D89" s="16" t="s">
        <v>21</v>
      </c>
      <c r="E89" s="16" t="s">
        <v>22</v>
      </c>
      <c r="F89" s="16" t="s">
        <v>23</v>
      </c>
      <c r="G89" s="16" t="s">
        <v>24</v>
      </c>
      <c r="H89" s="16" t="s">
        <v>25</v>
      </c>
      <c r="I89" s="16" t="s">
        <v>26</v>
      </c>
      <c r="J89" s="16" t="s">
        <v>27</v>
      </c>
      <c r="K89" s="16" t="s">
        <v>28</v>
      </c>
      <c r="L89" s="16" t="s">
        <v>29</v>
      </c>
      <c r="M89" s="16" t="s">
        <v>30</v>
      </c>
      <c r="N89" s="16" t="s">
        <v>31</v>
      </c>
      <c r="O89" s="16" t="s">
        <v>32</v>
      </c>
      <c r="P89" s="16" t="s">
        <v>33</v>
      </c>
      <c r="Q89" s="16" t="s">
        <v>34</v>
      </c>
      <c r="R89" s="16"/>
      <c r="S89" s="16"/>
    </row>
    <row r="90" customFormat="false" ht="12.8" hidden="false" customHeight="false" outlineLevel="0" collapsed="false">
      <c r="A90" s="17" t="n">
        <v>1</v>
      </c>
      <c r="B90" s="13" t="n">
        <f aca="false">$C$2</f>
        <v>999999</v>
      </c>
      <c r="C90" s="13" t="n">
        <f aca="false">IF((B90-(P90/2))*$C$3&gt;0,(B90-(P90/2))*$C$3,0)</f>
        <v>43630.5924</v>
      </c>
      <c r="D90" s="13" t="n">
        <f aca="false">IF($A90&gt;=C6,C5,0)</f>
        <v>2222</v>
      </c>
      <c r="E90" s="13" t="n">
        <f aca="false">IF($A90&gt;=C11,C10,0)</f>
        <v>0</v>
      </c>
      <c r="F90" s="13" t="n">
        <f aca="false">IF($A90&gt;=C16,C15,0)</f>
        <v>0</v>
      </c>
      <c r="G90" s="13" t="n">
        <f aca="false">IF($A90&gt;=C21,C20,0)</f>
        <v>0</v>
      </c>
      <c r="H90" s="13" t="n">
        <f aca="false">$C$25</f>
        <v>4444</v>
      </c>
      <c r="I90" s="13" t="n">
        <f aca="false">MIN(((C90+D90+E90+F90+G90)*$C$28),($C$30*$C$28)*12*$C$34)</f>
        <v>0</v>
      </c>
      <c r="J90" s="18" t="n">
        <f aca="false">MAX((MAX((C90-(1000*$C$34)),0))+(D90*$C$8)+(E90*$C$13)+(F90*$C$18)+(G90*$C$23)-H90-I90,0)</f>
        <v>40408.5924</v>
      </c>
      <c r="K90" s="23" t="n">
        <f aca="false">IF($C$34=1,MAX(ROUNDDOWN(IF($J90&lt;=$C$192,(((($J90-$C$191)/10000)*$D$192)+$E$192)*(($J90-$C$191)/10000),IF($J90&lt;=$C$193,(((($J90-$C$192)/10000)*$D$193)+$E$193)*(($J90-$C$192)/10000)+$F$193,IF($J90&lt;=$C$194,$J90*0.42-$E$194,$J90*0.45-$E$195))),0),0),0)</f>
        <v>7593</v>
      </c>
      <c r="L90" s="23" t="n">
        <f aca="false">IF($C$34=2,MAX(ROUNDDOWN(IF(($J90/2)&lt;=$C$192,((((($J90/2)-$C$191)/10000)*$D$192)+$E$192)*((($J90/2)-$C$191)/10000),IF(($J90/2)&lt;=$C$193,((((($J90/2)-$C$192)/10000)*$D$193)+$E$193)*((($J90/2)-$C$192)/10000)+$F$193,IF(($J90/2)&lt;=$C$194,($J90/2)*0.42-$E$194,($J90/2)*0.45-$E$195))),0),0),0)*$C$34</f>
        <v>0</v>
      </c>
      <c r="M90" s="13" t="n">
        <f aca="false">K90+L90</f>
        <v>7593</v>
      </c>
      <c r="N90" s="13" t="n">
        <f aca="false">IF($B$34=2,IF(M90&gt;1944,M90*0.055,0),IF(M90&gt;972,M90*0.055,0))</f>
        <v>417.615</v>
      </c>
      <c r="O90" s="13" t="n">
        <f aca="false">M90*$C$33</f>
        <v>0</v>
      </c>
      <c r="P90" s="13" t="n">
        <f aca="false">C36*12</f>
        <v>34656</v>
      </c>
      <c r="Q90" s="13" t="n">
        <f aca="false">B90+C90+D90+E90+F90+G90-H90-I90-M90-N90-O90-P90</f>
        <v>998740.9774</v>
      </c>
      <c r="R90" s="13"/>
      <c r="S90" s="13"/>
      <c r="T90" s="13"/>
      <c r="U90" s="13"/>
      <c r="V90" s="13"/>
      <c r="W90" s="13"/>
      <c r="X90" s="13"/>
    </row>
    <row r="91" customFormat="false" ht="12.8" hidden="false" customHeight="false" outlineLevel="0" collapsed="false">
      <c r="A91" s="17" t="n">
        <v>2</v>
      </c>
      <c r="B91" s="13" t="n">
        <f aca="false">Q90</f>
        <v>998740.9774</v>
      </c>
      <c r="C91" s="13" t="n">
        <f aca="false">IF((B91-(P91/2))*$C$3&gt;0,(B91-(P91/2))*$C$3,0)</f>
        <v>43547.80848456</v>
      </c>
      <c r="D91" s="13" t="n">
        <f aca="false">IF(D90&gt;0,D90*(1+$C$7),IF(A91=$C$6,$C$5,0))</f>
        <v>2233.11</v>
      </c>
      <c r="E91" s="13" t="n">
        <f aca="false">IF(E90&gt;0,E90*(1+$C$12),IF(A91=$C$11,$C$10,0))</f>
        <v>0</v>
      </c>
      <c r="F91" s="13" t="n">
        <f aca="false">IF(F90&gt;0,F90*(1+$C$17),IF(A91=$C$16,$C$15,0))</f>
        <v>0</v>
      </c>
      <c r="G91" s="13" t="n">
        <f aca="false">IF(G90&gt;0,G90*(1+$C$22),IF(A91=$C$21,$C$20,0))</f>
        <v>0</v>
      </c>
      <c r="H91" s="13" t="n">
        <f aca="false">H90*(1+$C$26)</f>
        <v>4666.2</v>
      </c>
      <c r="I91" s="13" t="n">
        <f aca="false">MIN(((C91+D91+E91+F91+G91)*$C$28*POWER((1+$C$29),A90)),($C$30*$C$28)*12*$C$34*POWER((1+$C$31),A90))</f>
        <v>0</v>
      </c>
      <c r="J91" s="18" t="n">
        <f aca="false">MAX((MAX((C91-(1000*$C$34)),0))+(D91*$C$8)+(E91*$C$13)+(F91*$C$18)+(G91*$C$23)-H91-I91,0)</f>
        <v>40114.71848456</v>
      </c>
      <c r="K91" s="23" t="n">
        <f aca="false">IF($C$34=1,MAX(ROUNDDOWN(IF($J91&lt;=$C$192,(((($J91-$C$191)/10000)*$D$192)+$E$192)*(($J91-$C$191)/10000),IF($J91&lt;=$C$193,(((($J91-$C$192)/10000)*$D$193)+$E$193)*(($J91-$C$192)/10000)+$F$193,IF($J91&lt;=$C$194,$J91*0.42-$E$194,$J91*0.45-$E$195))),0),0),0)</f>
        <v>7498</v>
      </c>
      <c r="L91" s="23" t="n">
        <f aca="false">IF($C$34=2,MAX(ROUNDDOWN(IF(($J91/2)&lt;=$C$192,((((($J91/2)-$C$191)/10000)*$D$192)+$E$192)*((($J91/2)-$C$191)/10000),IF(($J91/2)&lt;=$C$193,((((($J91/2)-$C$192)/10000)*$D$193)+$E$193)*((($J91/2)-$C$192)/10000)+$F$193,IF(($J91/2)&lt;=$C$194,($J91/2)*0.42-$E$194,($J91/2)*0.45-$E$195))),0),0),0)*$C$34</f>
        <v>0</v>
      </c>
      <c r="M91" s="13" t="n">
        <f aca="false">K91+L91</f>
        <v>7498</v>
      </c>
      <c r="N91" s="13" t="n">
        <f aca="false">IF($B$34=2,IF(M91&gt;1944,M91*0.055,0),IF(M91&gt;972,M91*0.055,0))</f>
        <v>412.39</v>
      </c>
      <c r="O91" s="13" t="n">
        <f aca="false">M91*$C$33</f>
        <v>0</v>
      </c>
      <c r="P91" s="13" t="n">
        <f aca="false">P90*(1+$C$37)</f>
        <v>35868.96</v>
      </c>
      <c r="Q91" s="13" t="n">
        <f aca="false">B91+C91+D91+E91+F91+G91-H91-I91-M91-N91-O91-P91</f>
        <v>996076.34588456</v>
      </c>
      <c r="R91" s="13"/>
      <c r="S91" s="13"/>
      <c r="T91" s="13"/>
      <c r="U91" s="13"/>
      <c r="V91" s="13"/>
      <c r="W91" s="13"/>
      <c r="X91" s="13"/>
    </row>
    <row r="92" customFormat="false" ht="12.8" hidden="false" customHeight="false" outlineLevel="0" collapsed="false">
      <c r="A92" s="17" t="n">
        <v>3</v>
      </c>
      <c r="B92" s="13" t="n">
        <f aca="false">Q91</f>
        <v>996076.34588456</v>
      </c>
      <c r="C92" s="13" t="n">
        <f aca="false">IF((B92-(P92/2))*$C$3&gt;0,(B92-(P92/2))*$C$3,0)</f>
        <v>43401.6286633545</v>
      </c>
      <c r="D92" s="13" t="n">
        <f aca="false">IF(D91&gt;0,D91*(1+$C$7),IF(A92=$C$6,$C$5,0))</f>
        <v>2244.27555</v>
      </c>
      <c r="E92" s="13" t="n">
        <f aca="false">IF(E91&gt;0,E91*(1+$C$12),IF(A92=$C$11,$C$10,0))</f>
        <v>0</v>
      </c>
      <c r="F92" s="13" t="n">
        <f aca="false">IF(F91&gt;0,F91*(1+$C$17),IF(A92=$C$16,$C$15,0))</f>
        <v>0</v>
      </c>
      <c r="G92" s="13" t="n">
        <f aca="false">IF(G91&gt;0,G91*(1+$C$22),IF(A92=$C$21,$C$20,0))</f>
        <v>0</v>
      </c>
      <c r="H92" s="13" t="n">
        <f aca="false">H91*(1+$C$26)</f>
        <v>4899.51</v>
      </c>
      <c r="I92" s="13" t="n">
        <f aca="false">MIN(((C92+D92+E92+F92+G92)*$C$28*POWER((1+$C$29),A91)),($C$30*$C$28)*12*$C$34*POWER((1+$C$31),A91))</f>
        <v>0</v>
      </c>
      <c r="J92" s="18" t="n">
        <f aca="false">MAX((MAX((C92-(1000*$C$34)),0))+(D92*$C$8)+(E92*$C$13)+(F92*$C$18)+(G92*$C$23)-H92-I92,0)</f>
        <v>39746.3942133545</v>
      </c>
      <c r="K92" s="23" t="n">
        <f aca="false">IF($C$34=1,MAX(ROUNDDOWN(IF($J92&lt;=$C$192,(((($J92-$C$191)/10000)*$D$192)+$E$192)*(($J92-$C$191)/10000),IF($J92&lt;=$C$193,(((($J92-$C$192)/10000)*$D$193)+$E$193)*(($J92-$C$192)/10000)+$F$193,IF($J92&lt;=$C$194,$J92*0.42-$E$194,$J92*0.45-$E$195))),0),0),0)</f>
        <v>7379</v>
      </c>
      <c r="L92" s="23" t="n">
        <f aca="false">IF($C$34=2,MAX(ROUNDDOWN(IF(($J92/2)&lt;=$C$192,((((($J92/2)-$C$191)/10000)*$D$192)+$E$192)*((($J92/2)-$C$191)/10000),IF(($J92/2)&lt;=$C$193,((((($J92/2)-$C$192)/10000)*$D$193)+$E$193)*((($J92/2)-$C$192)/10000)+$F$193,IF(($J92/2)&lt;=$C$194,($J92/2)*0.42-$E$194,($J92/2)*0.45-$E$195))),0),0),0)*$C$34</f>
        <v>0</v>
      </c>
      <c r="M92" s="13" t="n">
        <f aca="false">K92+L92</f>
        <v>7379</v>
      </c>
      <c r="N92" s="13" t="n">
        <f aca="false">IF($B$34=2,IF(M92&gt;1944,M92*0.055,0),IF(M92&gt;972,M92*0.055,0))</f>
        <v>405.845</v>
      </c>
      <c r="O92" s="13" t="n">
        <f aca="false">M92*$C$33</f>
        <v>0</v>
      </c>
      <c r="P92" s="13" t="n">
        <f aca="false">P91*(1+$C$37)</f>
        <v>37124.3736</v>
      </c>
      <c r="Q92" s="13" t="n">
        <f aca="false">B92+C92+D92+E92+F92+G92-H92-I92-M92-N92-O92-P92</f>
        <v>991913.521497915</v>
      </c>
      <c r="R92" s="13"/>
      <c r="S92" s="13"/>
      <c r="T92" s="13"/>
      <c r="U92" s="13"/>
      <c r="V92" s="13"/>
      <c r="W92" s="13"/>
      <c r="X92" s="13"/>
    </row>
    <row r="93" customFormat="false" ht="12.8" hidden="false" customHeight="false" outlineLevel="0" collapsed="false">
      <c r="A93" s="17" t="n">
        <v>4</v>
      </c>
      <c r="B93" s="13" t="n">
        <f aca="false">Q92</f>
        <v>991913.521497915</v>
      </c>
      <c r="C93" s="13" t="n">
        <f aca="false">IF((B93-(P93/2))*$C$3&gt;0,(B93-(P93/2))*$C$3,0)</f>
        <v>43187.9536223002</v>
      </c>
      <c r="D93" s="13" t="n">
        <f aca="false">IF(D92&gt;0,D92*(1+$C$7),IF(A93=$C$6,$C$5,0))</f>
        <v>2255.49692775</v>
      </c>
      <c r="E93" s="13" t="n">
        <f aca="false">IF(E92&gt;0,E92*(1+$C$12),IF(A93=$C$11,$C$10,0))</f>
        <v>0</v>
      </c>
      <c r="F93" s="13" t="n">
        <f aca="false">IF(F92&gt;0,F92*(1+$C$17),IF(A93=$C$16,$C$15,0))</f>
        <v>0</v>
      </c>
      <c r="G93" s="13" t="n">
        <f aca="false">IF(G92&gt;0,G92*(1+$C$22),IF(A93=$C$21,$C$20,0))</f>
        <v>0</v>
      </c>
      <c r="H93" s="13" t="n">
        <f aca="false">H92*(1+$C$26)</f>
        <v>5144.4855</v>
      </c>
      <c r="I93" s="13" t="n">
        <f aca="false">MIN(((C93+D93+E93+F93+G93)*$C$28*POWER((1+$C$29),A92)),($C$30*$C$28)*12*$C$34*POWER((1+$C$31),A92))</f>
        <v>0</v>
      </c>
      <c r="J93" s="18" t="n">
        <f aca="false">MAX((MAX((C93-(1000*$C$34)),0))+(D93*$C$8)+(E93*$C$13)+(F93*$C$18)+(G93*$C$23)-H93-I93,0)</f>
        <v>39298.9650500502</v>
      </c>
      <c r="K93" s="23" t="n">
        <f aca="false">IF($C$34=1,MAX(ROUNDDOWN(IF($J93&lt;=$C$192,(((($J93-$C$191)/10000)*$D$192)+$E$192)*(($J93-$C$191)/10000),IF($J93&lt;=$C$193,(((($J93-$C$192)/10000)*$D$193)+$E$193)*(($J93-$C$192)/10000)+$F$193,IF($J93&lt;=$C$194,$J93*0.42-$E$194,$J93*0.45-$E$195))),0),0),0)</f>
        <v>7235</v>
      </c>
      <c r="L93" s="23" t="n">
        <f aca="false">IF($C$34=2,MAX(ROUNDDOWN(IF(($J93/2)&lt;=$C$192,((((($J93/2)-$C$191)/10000)*$D$192)+$E$192)*((($J93/2)-$C$191)/10000),IF(($J93/2)&lt;=$C$193,((((($J93/2)-$C$192)/10000)*$D$193)+$E$193)*((($J93/2)-$C$192)/10000)+$F$193,IF(($J93/2)&lt;=$C$194,($J93/2)*0.42-$E$194,($J93/2)*0.45-$E$195))),0),0),0)*$C$34</f>
        <v>0</v>
      </c>
      <c r="M93" s="13" t="n">
        <f aca="false">K93+L93</f>
        <v>7235</v>
      </c>
      <c r="N93" s="13" t="n">
        <f aca="false">IF($B$34=2,IF(M93&gt;1944,M93*0.055,0),IF(M93&gt;972,M93*0.055,0))</f>
        <v>397.925</v>
      </c>
      <c r="O93" s="13" t="n">
        <f aca="false">M93*$C$33</f>
        <v>0</v>
      </c>
      <c r="P93" s="13" t="n">
        <f aca="false">P92*(1+$C$37)</f>
        <v>38423.726676</v>
      </c>
      <c r="Q93" s="13" t="n">
        <f aca="false">B93+C93+D93+E93+F93+G93-H93-I93-M93-N93-O93-P93</f>
        <v>986155.834871965</v>
      </c>
      <c r="R93" s="13"/>
      <c r="S93" s="13"/>
      <c r="T93" s="13"/>
      <c r="U93" s="13"/>
      <c r="V93" s="13"/>
      <c r="W93" s="13"/>
      <c r="X93" s="13"/>
    </row>
    <row r="94" customFormat="false" ht="12.8" hidden="false" customHeight="false" outlineLevel="0" collapsed="false">
      <c r="A94" s="17" t="n">
        <v>5</v>
      </c>
      <c r="B94" s="13" t="n">
        <f aca="false">Q93</f>
        <v>986155.834871965</v>
      </c>
      <c r="C94" s="13" t="n">
        <f aca="false">IF((B94-(P94/2))*$C$3&gt;0,(B94-(P94/2))*$C$3,0)</f>
        <v>42902.4571004808</v>
      </c>
      <c r="D94" s="13" t="n">
        <f aca="false">IF(D93&gt;0,D93*(1+$C$7),IF(A94=$C$6,$C$5,0))</f>
        <v>2266.77441238875</v>
      </c>
      <c r="E94" s="13" t="n">
        <f aca="false">IF(E93&gt;0,E93*(1+$C$12),IF(A94=$C$11,$C$10,0))</f>
        <v>0</v>
      </c>
      <c r="F94" s="13" t="n">
        <f aca="false">IF(F93&gt;0,F93*(1+$C$17),IF(A94=$C$16,$C$15,0))</f>
        <v>777</v>
      </c>
      <c r="G94" s="13" t="n">
        <f aca="false">IF(G93&gt;0,G93*(1+$C$22),IF(A94=$C$21,$C$20,0))</f>
        <v>0</v>
      </c>
      <c r="H94" s="13" t="n">
        <f aca="false">H93*(1+$C$26)</f>
        <v>5401.709775</v>
      </c>
      <c r="I94" s="13" t="n">
        <f aca="false">MIN(((C94+D94+E94+F94+G94)*$C$28*POWER((1+$C$29),A93)),($C$30*$C$28)*12*$C$34*POWER((1+$C$31),A93))</f>
        <v>0</v>
      </c>
      <c r="J94" s="18" t="n">
        <f aca="false">MAX((MAX((C94-(1000*$C$34)),0))+(D94*$C$8)+(E94*$C$13)+(F94*$C$18)+(G94*$C$23)-H94-I94,0)</f>
        <v>39474.5917378695</v>
      </c>
      <c r="K94" s="23" t="n">
        <f aca="false">IF($C$34=1,MAX(ROUNDDOWN(IF($J94&lt;=$C$192,(((($J94-$C$191)/10000)*$D$192)+$E$192)*(($J94-$C$191)/10000),IF($J94&lt;=$C$193,(((($J94-$C$192)/10000)*$D$193)+$E$193)*(($J94-$C$192)/10000)+$F$193,IF($J94&lt;=$C$194,$J94*0.42-$E$194,$J94*0.45-$E$195))),0),0),0)</f>
        <v>7291</v>
      </c>
      <c r="L94" s="23" t="n">
        <f aca="false">IF($C$34=2,MAX(ROUNDDOWN(IF(($J94/2)&lt;=$C$192,((((($J94/2)-$C$191)/10000)*$D$192)+$E$192)*((($J94/2)-$C$191)/10000),IF(($J94/2)&lt;=$C$193,((((($J94/2)-$C$192)/10000)*$D$193)+$E$193)*((($J94/2)-$C$192)/10000)+$F$193,IF(($J94/2)&lt;=$C$194,($J94/2)*0.42-$E$194,($J94/2)*0.45-$E$195))),0),0),0)*$C$34</f>
        <v>0</v>
      </c>
      <c r="M94" s="13" t="n">
        <f aca="false">K94+L94</f>
        <v>7291</v>
      </c>
      <c r="N94" s="13" t="n">
        <f aca="false">IF($B$34=2,IF(M94&gt;1944,M94*0.055,0),IF(M94&gt;972,M94*0.055,0))</f>
        <v>401.005</v>
      </c>
      <c r="O94" s="13" t="n">
        <f aca="false">M94*$C$33</f>
        <v>0</v>
      </c>
      <c r="P94" s="13" t="n">
        <f aca="false">P93*(1+$C$37)</f>
        <v>39768.55710966</v>
      </c>
      <c r="Q94" s="13" t="n">
        <f aca="false">B94+C94+D94+E94+F94+G94-H94-I94-M94-N94-O94-P94</f>
        <v>979239.794500174</v>
      </c>
      <c r="R94" s="13"/>
      <c r="S94" s="13"/>
      <c r="T94" s="13"/>
      <c r="U94" s="13"/>
      <c r="V94" s="13"/>
      <c r="W94" s="13"/>
      <c r="X94" s="13"/>
    </row>
    <row r="95" customFormat="false" ht="12.8" hidden="false" customHeight="false" outlineLevel="0" collapsed="false">
      <c r="A95" s="17" t="n">
        <v>6</v>
      </c>
      <c r="B95" s="13" t="n">
        <f aca="false">Q94</f>
        <v>979239.794500174</v>
      </c>
      <c r="C95" s="13" t="n">
        <f aca="false">IF((B95-(P95/2))*$C$3&gt;0,(B95-(P95/2))*$C$3,0)</f>
        <v>42564.4847390991</v>
      </c>
      <c r="D95" s="13" t="n">
        <f aca="false">IF(D94&gt;0,D94*(1+$C$7),IF(A95=$C$6,$C$5,0))</f>
        <v>2278.10828445069</v>
      </c>
      <c r="E95" s="13" t="n">
        <f aca="false">IF(E94&gt;0,E94*(1+$C$12),IF(A95=$C$11,$C$10,0))</f>
        <v>0</v>
      </c>
      <c r="F95" s="13" t="n">
        <f aca="false">IF(F94&gt;0,F94*(1+$C$17),IF(A95=$C$16,$C$15,0))</f>
        <v>777</v>
      </c>
      <c r="G95" s="13" t="n">
        <f aca="false">IF(G94&gt;0,G94*(1+$C$22),IF(A95=$C$21,$C$20,0))</f>
        <v>0</v>
      </c>
      <c r="H95" s="13" t="n">
        <f aca="false">H94*(1+$C$26)</f>
        <v>5671.79526375</v>
      </c>
      <c r="I95" s="13" t="n">
        <f aca="false">MIN(((C95+D95+E95+F95+G95)*$C$28*POWER((1+$C$29),A94)),($C$30*$C$28)*12*$C$34*POWER((1+$C$31),A94))</f>
        <v>0</v>
      </c>
      <c r="J95" s="18" t="n">
        <f aca="false">MAX((MAX((C95-(1000*$C$34)),0))+(D95*$C$8)+(E95*$C$13)+(F95*$C$18)+(G95*$C$23)-H95-I95,0)</f>
        <v>38877.8677597998</v>
      </c>
      <c r="K95" s="23" t="n">
        <f aca="false">IF($C$34=1,MAX(ROUNDDOWN(IF($J95&lt;=$C$192,(((($J95-$C$191)/10000)*$D$192)+$E$192)*(($J95-$C$191)/10000),IF($J95&lt;=$C$193,(((($J95-$C$192)/10000)*$D$193)+$E$193)*(($J95-$C$192)/10000)+$F$193,IF($J95&lt;=$C$194,$J95*0.42-$E$194,$J95*0.45-$E$195))),0),0),0)</f>
        <v>7100</v>
      </c>
      <c r="L95" s="23" t="n">
        <f aca="false">IF($C$34=2,MAX(ROUNDDOWN(IF(($J95/2)&lt;=$C$192,((((($J95/2)-$C$191)/10000)*$D$192)+$E$192)*((($J95/2)-$C$191)/10000),IF(($J95/2)&lt;=$C$193,((((($J95/2)-$C$192)/10000)*$D$193)+$E$193)*((($J95/2)-$C$192)/10000)+$F$193,IF(($J95/2)&lt;=$C$194,($J95/2)*0.42-$E$194,($J95/2)*0.45-$E$195))),0),0),0)*$C$34</f>
        <v>0</v>
      </c>
      <c r="M95" s="13" t="n">
        <f aca="false">K95+L95</f>
        <v>7100</v>
      </c>
      <c r="N95" s="13" t="n">
        <f aca="false">IF($B$34=2,IF(M95&gt;1944,M95*0.055,0),IF(M95&gt;972,M95*0.055,0))</f>
        <v>390.5</v>
      </c>
      <c r="O95" s="13" t="n">
        <f aca="false">M95*$C$33</f>
        <v>0</v>
      </c>
      <c r="P95" s="13" t="n">
        <f aca="false">P94*(1+$C$37)</f>
        <v>41160.4566084981</v>
      </c>
      <c r="Q95" s="13" t="n">
        <f aca="false">B95+C95+D95+E95+F95+G95-H95-I95-M95-N95-O95-P95</f>
        <v>970536.635651476</v>
      </c>
      <c r="R95" s="13"/>
      <c r="S95" s="13"/>
      <c r="T95" s="13"/>
      <c r="U95" s="13"/>
      <c r="V95" s="13"/>
      <c r="W95" s="13"/>
      <c r="X95" s="13"/>
    </row>
    <row r="96" customFormat="false" ht="12.8" hidden="false" customHeight="false" outlineLevel="0" collapsed="false">
      <c r="A96" s="17" t="n">
        <v>7</v>
      </c>
      <c r="B96" s="13" t="n">
        <f aca="false">Q95</f>
        <v>970536.635651476</v>
      </c>
      <c r="C96" s="13" t="n">
        <f aca="false">IF((B96-(P96/2))*$C$3&gt;0,(B96-(P96/2))*$C$3,0)</f>
        <v>42146.0828114321</v>
      </c>
      <c r="D96" s="13" t="n">
        <f aca="false">IF(D95&gt;0,D95*(1+$C$7),IF(A96=$C$6,$C$5,0))</f>
        <v>2289.49882587295</v>
      </c>
      <c r="E96" s="13" t="n">
        <f aca="false">IF(E95&gt;0,E95*(1+$C$12),IF(A96=$C$11,$C$10,0))</f>
        <v>0</v>
      </c>
      <c r="F96" s="13" t="n">
        <f aca="false">IF(F95&gt;0,F95*(1+$C$17),IF(A96=$C$16,$C$15,0))</f>
        <v>777</v>
      </c>
      <c r="G96" s="13" t="n">
        <f aca="false">IF(G95&gt;0,G95*(1+$C$22),IF(A96=$C$21,$C$20,0))</f>
        <v>0</v>
      </c>
      <c r="H96" s="13" t="n">
        <f aca="false">H95*(1+$C$26)</f>
        <v>5955.3850269375</v>
      </c>
      <c r="I96" s="13" t="n">
        <f aca="false">MIN(((C96+D96+E96+F96+G96)*$C$28*POWER((1+$C$29),A95)),($C$30*$C$28)*12*$C$34*POWER((1+$C$31),A95))</f>
        <v>0</v>
      </c>
      <c r="J96" s="18" t="n">
        <f aca="false">MAX((MAX((C96-(1000*$C$34)),0))+(D96*$C$8)+(E96*$C$13)+(F96*$C$18)+(G96*$C$23)-H96-I96,0)</f>
        <v>38187.2666103675</v>
      </c>
      <c r="K96" s="23" t="n">
        <f aca="false">IF($C$34=1,MAX(ROUNDDOWN(IF($J96&lt;=$C$192,(((($J96-$C$191)/10000)*$D$192)+$E$192)*(($J96-$C$191)/10000),IF($J96&lt;=$C$193,(((($J96-$C$192)/10000)*$D$193)+$E$193)*(($J96-$C$192)/10000)+$F$193,IF($J96&lt;=$C$194,$J96*0.42-$E$194,$J96*0.45-$E$195))),0),0),0)</f>
        <v>6881</v>
      </c>
      <c r="L96" s="23" t="n">
        <f aca="false">IF($C$34=2,MAX(ROUNDDOWN(IF(($J96/2)&lt;=$C$192,((((($J96/2)-$C$191)/10000)*$D$192)+$E$192)*((($J96/2)-$C$191)/10000),IF(($J96/2)&lt;=$C$193,((((($J96/2)-$C$192)/10000)*$D$193)+$E$193)*((($J96/2)-$C$192)/10000)+$F$193,IF(($J96/2)&lt;=$C$194,($J96/2)*0.42-$E$194,($J96/2)*0.45-$E$195))),0),0),0)*$C$34</f>
        <v>0</v>
      </c>
      <c r="M96" s="13" t="n">
        <f aca="false">K96+L96</f>
        <v>6881</v>
      </c>
      <c r="N96" s="13" t="n">
        <f aca="false">IF($B$34=2,IF(M96&gt;1944,M96*0.055,0),IF(M96&gt;972,M96*0.055,0))</f>
        <v>378.455</v>
      </c>
      <c r="O96" s="13" t="n">
        <f aca="false">M96*$C$33</f>
        <v>0</v>
      </c>
      <c r="P96" s="13" t="n">
        <f aca="false">P95*(1+$C$37)</f>
        <v>42601.0725897955</v>
      </c>
      <c r="Q96" s="13" t="n">
        <f aca="false">B96+C96+D96+E96+F96+G96-H96-I96-M96-N96-O96-P96</f>
        <v>959933.304672048</v>
      </c>
      <c r="R96" s="13"/>
      <c r="S96" s="13"/>
      <c r="T96" s="13"/>
      <c r="U96" s="13"/>
      <c r="V96" s="13"/>
      <c r="W96" s="13"/>
      <c r="X96" s="13"/>
    </row>
    <row r="97" customFormat="false" ht="12.8" hidden="false" customHeight="false" outlineLevel="0" collapsed="false">
      <c r="A97" s="17" t="n">
        <v>8</v>
      </c>
      <c r="B97" s="13" t="n">
        <f aca="false">Q96</f>
        <v>959933.304672048</v>
      </c>
      <c r="C97" s="13" t="n">
        <f aca="false">IF((B97-(P97/2))*$C$3&gt;0,(B97-(P97/2))*$C$3,0)</f>
        <v>41642.1938825432</v>
      </c>
      <c r="D97" s="13" t="n">
        <f aca="false">IF(D96&gt;0,D96*(1+$C$7),IF(A97=$C$6,$C$5,0))</f>
        <v>2300.94632000231</v>
      </c>
      <c r="E97" s="13" t="n">
        <f aca="false">IF(E96&gt;0,E96*(1+$C$12),IF(A97=$C$11,$C$10,0))</f>
        <v>0</v>
      </c>
      <c r="F97" s="13" t="n">
        <f aca="false">IF(F96&gt;0,F96*(1+$C$17),IF(A97=$C$16,$C$15,0))</f>
        <v>777</v>
      </c>
      <c r="G97" s="13" t="n">
        <f aca="false">IF(G96&gt;0,G96*(1+$C$22),IF(A97=$C$21,$C$20,0))</f>
        <v>0</v>
      </c>
      <c r="H97" s="13" t="n">
        <f aca="false">H96*(1+$C$26)</f>
        <v>6253.15427828438</v>
      </c>
      <c r="I97" s="13" t="n">
        <f aca="false">MIN(((C97+D97+E97+F97+G97)*$C$28*POWER((1+$C$29),A96)),($C$30*$C$28)*12*$C$34*POWER((1+$C$31),A96))</f>
        <v>0</v>
      </c>
      <c r="J97" s="18" t="n">
        <f aca="false">MAX((MAX((C97-(1000*$C$34)),0))+(D97*$C$8)+(E97*$C$13)+(F97*$C$18)+(G97*$C$23)-H97-I97,0)</f>
        <v>37397.0559242611</v>
      </c>
      <c r="K97" s="23" t="n">
        <f aca="false">IF($C$34=1,MAX(ROUNDDOWN(IF($J97&lt;=$C$192,(((($J97-$C$191)/10000)*$D$192)+$E$192)*(($J97-$C$191)/10000),IF($J97&lt;=$C$193,(((($J97-$C$192)/10000)*$D$193)+$E$193)*(($J97-$C$192)/10000)+$F$193,IF($J97&lt;=$C$194,$J97*0.42-$E$194,$J97*0.45-$E$195))),0),0),0)</f>
        <v>6632</v>
      </c>
      <c r="L97" s="23" t="n">
        <f aca="false">IF($C$34=2,MAX(ROUNDDOWN(IF(($J97/2)&lt;=$C$192,((((($J97/2)-$C$191)/10000)*$D$192)+$E$192)*((($J97/2)-$C$191)/10000),IF(($J97/2)&lt;=$C$193,((((($J97/2)-$C$192)/10000)*$D$193)+$E$193)*((($J97/2)-$C$192)/10000)+$F$193,IF(($J97/2)&lt;=$C$194,($J97/2)*0.42-$E$194,($J97/2)*0.45-$E$195))),0),0),0)*$C$34</f>
        <v>0</v>
      </c>
      <c r="M97" s="13" t="n">
        <f aca="false">K97+L97</f>
        <v>6632</v>
      </c>
      <c r="N97" s="13" t="n">
        <f aca="false">IF($B$34=2,IF(M97&gt;1944,M97*0.055,0),IF(M97&gt;972,M97*0.055,0))</f>
        <v>364.76</v>
      </c>
      <c r="O97" s="13" t="n">
        <f aca="false">M97*$C$33</f>
        <v>0</v>
      </c>
      <c r="P97" s="13" t="n">
        <f aca="false">P96*(1+$C$37)</f>
        <v>44092.1101304384</v>
      </c>
      <c r="Q97" s="13" t="n">
        <f aca="false">B97+C97+D97+E97+F97+G97-H97-I97-M97-N97-O97-P97</f>
        <v>947311.42046587</v>
      </c>
      <c r="R97" s="13"/>
      <c r="S97" s="13"/>
      <c r="T97" s="13"/>
      <c r="U97" s="13"/>
      <c r="V97" s="13"/>
      <c r="W97" s="13"/>
      <c r="X97" s="13"/>
    </row>
    <row r="98" customFormat="false" ht="12.8" hidden="false" customHeight="false" outlineLevel="0" collapsed="false">
      <c r="A98" s="17" t="n">
        <v>9</v>
      </c>
      <c r="B98" s="13" t="n">
        <f aca="false">Q97</f>
        <v>947311.42046587</v>
      </c>
      <c r="C98" s="13" t="n">
        <f aca="false">IF((B98-(P98/2))*$C$3&gt;0,(B98-(P98/2))*$C$3,0)</f>
        <v>41047.5226542176</v>
      </c>
      <c r="D98" s="13" t="n">
        <f aca="false">IF(D97&gt;0,D97*(1+$C$7),IF(A98=$C$6,$C$5,0))</f>
        <v>2312.45105160232</v>
      </c>
      <c r="E98" s="13" t="n">
        <f aca="false">IF(E97&gt;0,E97*(1+$C$12),IF(A98=$C$11,$C$10,0))</f>
        <v>0</v>
      </c>
      <c r="F98" s="13" t="n">
        <f aca="false">IF(F97&gt;0,F97*(1+$C$17),IF(A98=$C$16,$C$15,0))</f>
        <v>777</v>
      </c>
      <c r="G98" s="13" t="n">
        <f aca="false">IF(G97&gt;0,G97*(1+$C$22),IF(A98=$C$21,$C$20,0))</f>
        <v>0</v>
      </c>
      <c r="H98" s="13" t="n">
        <f aca="false">H97*(1+$C$26)</f>
        <v>6565.8119921986</v>
      </c>
      <c r="I98" s="13" t="n">
        <f aca="false">MIN(((C98+D98+E98+F98+G98)*$C$28*POWER((1+$C$29),A97)),($C$30*$C$28)*12*$C$34*POWER((1+$C$31),A97))</f>
        <v>0</v>
      </c>
      <c r="J98" s="18" t="n">
        <f aca="false">MAX((MAX((C98-(1000*$C$34)),0))+(D98*$C$8)+(E98*$C$13)+(F98*$C$18)+(G98*$C$23)-H98-I98,0)</f>
        <v>36501.2317136213</v>
      </c>
      <c r="K98" s="23" t="n">
        <f aca="false">IF($C$34=1,MAX(ROUNDDOWN(IF($J98&lt;=$C$192,(((($J98-$C$191)/10000)*$D$192)+$E$192)*(($J98-$C$191)/10000),IF($J98&lt;=$C$193,(((($J98-$C$192)/10000)*$D$193)+$E$193)*(($J98-$C$192)/10000)+$F$193,IF($J98&lt;=$C$194,$J98*0.42-$E$194,$J98*0.45-$E$195))),0),0),0)</f>
        <v>6353</v>
      </c>
      <c r="L98" s="23" t="n">
        <f aca="false">IF($C$34=2,MAX(ROUNDDOWN(IF(($J98/2)&lt;=$C$192,((((($J98/2)-$C$191)/10000)*$D$192)+$E$192)*((($J98/2)-$C$191)/10000),IF(($J98/2)&lt;=$C$193,((((($J98/2)-$C$192)/10000)*$D$193)+$E$193)*((($J98/2)-$C$192)/10000)+$F$193,IF(($J98/2)&lt;=$C$194,($J98/2)*0.42-$E$194,($J98/2)*0.45-$E$195))),0),0),0)*$C$34</f>
        <v>0</v>
      </c>
      <c r="M98" s="13" t="n">
        <f aca="false">K98+L98</f>
        <v>6353</v>
      </c>
      <c r="N98" s="13" t="n">
        <f aca="false">IF($B$34=2,IF(M98&gt;1944,M98*0.055,0),IF(M98&gt;972,M98*0.055,0))</f>
        <v>349.415</v>
      </c>
      <c r="O98" s="13" t="n">
        <f aca="false">M98*$C$33</f>
        <v>0</v>
      </c>
      <c r="P98" s="13" t="n">
        <f aca="false">P97*(1+$C$37)</f>
        <v>45635.3339850037</v>
      </c>
      <c r="Q98" s="13" t="n">
        <f aca="false">B98+C98+D98+E98+F98+G98-H98-I98-M98-N98-O98-P98</f>
        <v>932544.833194488</v>
      </c>
      <c r="R98" s="13"/>
      <c r="S98" s="13"/>
      <c r="T98" s="13"/>
      <c r="U98" s="13"/>
      <c r="V98" s="13"/>
      <c r="W98" s="13"/>
      <c r="X98" s="13"/>
    </row>
    <row r="99" customFormat="false" ht="12.8" hidden="false" customHeight="false" outlineLevel="0" collapsed="false">
      <c r="A99" s="17" t="n">
        <v>10</v>
      </c>
      <c r="B99" s="13" t="n">
        <f aca="false">Q98</f>
        <v>932544.833194488</v>
      </c>
      <c r="C99" s="13" t="n">
        <f aca="false">IF((B99-(P99/2))*$C$3&gt;0,(B99-(P99/2))*$C$3,0)</f>
        <v>40356.4275248618</v>
      </c>
      <c r="D99" s="13" t="n">
        <f aca="false">IF(D98&gt;0,D98*(1+$C$7),IF(A99=$C$6,$C$5,0))</f>
        <v>2324.01330686033</v>
      </c>
      <c r="E99" s="13" t="n">
        <f aca="false">IF(E98&gt;0,E98*(1+$C$12),IF(A99=$C$11,$C$10,0))</f>
        <v>0</v>
      </c>
      <c r="F99" s="13" t="n">
        <f aca="false">IF(F98&gt;0,F98*(1+$C$17),IF(A99=$C$16,$C$15,0))</f>
        <v>777</v>
      </c>
      <c r="G99" s="13" t="n">
        <f aca="false">IF(G98&gt;0,G98*(1+$C$22),IF(A99=$C$21,$C$20,0))</f>
        <v>2222</v>
      </c>
      <c r="H99" s="13" t="n">
        <f aca="false">H98*(1+$C$26)</f>
        <v>6894.10259180853</v>
      </c>
      <c r="I99" s="13" t="n">
        <f aca="false">MIN(((C99+D99+E99+F99+G99)*$C$28*POWER((1+$C$29),A98)),($C$30*$C$28)*12*$C$34*POWER((1+$C$31),A98))</f>
        <v>0</v>
      </c>
      <c r="J99" s="18" t="n">
        <f aca="false">MAX((MAX((C99-(1000*$C$34)),0))+(D99*$C$8)+(E99*$C$13)+(F99*$C$18)+(G99*$C$23)-H99-I99,0)</f>
        <v>37515.4282399136</v>
      </c>
      <c r="K99" s="23" t="n">
        <f aca="false">IF($C$34=1,MAX(ROUNDDOWN(IF($J99&lt;=$C$192,(((($J99-$C$191)/10000)*$D$192)+$E$192)*(($J99-$C$191)/10000),IF($J99&lt;=$C$193,(((($J99-$C$192)/10000)*$D$193)+$E$193)*(($J99-$C$192)/10000)+$F$193,IF($J99&lt;=$C$194,$J99*0.42-$E$194,$J99*0.45-$E$195))),0),0),0)</f>
        <v>6669</v>
      </c>
      <c r="L99" s="23" t="n">
        <f aca="false">IF($C$34=2,MAX(ROUNDDOWN(IF(($J99/2)&lt;=$C$192,((((($J99/2)-$C$191)/10000)*$D$192)+$E$192)*((($J99/2)-$C$191)/10000),IF(($J99/2)&lt;=$C$193,((((($J99/2)-$C$192)/10000)*$D$193)+$E$193)*((($J99/2)-$C$192)/10000)+$F$193,IF(($J99/2)&lt;=$C$194,($J99/2)*0.42-$E$194,($J99/2)*0.45-$E$195))),0),0),0)*$C$34</f>
        <v>0</v>
      </c>
      <c r="M99" s="13" t="n">
        <f aca="false">K99+L99</f>
        <v>6669</v>
      </c>
      <c r="N99" s="13" t="n">
        <f aca="false">IF($B$34=2,IF(M99&gt;1944,M99*0.055,0),IF(M99&gt;972,M99*0.055,0))</f>
        <v>366.795</v>
      </c>
      <c r="O99" s="13" t="n">
        <f aca="false">M99*$C$33</f>
        <v>0</v>
      </c>
      <c r="P99" s="13" t="n">
        <f aca="false">P98*(1+$C$37)</f>
        <v>47232.5706744788</v>
      </c>
      <c r="Q99" s="13" t="n">
        <f aca="false">B99+C99+D99+E99+F99+G99-H99-I99-M99-N99-O99-P99</f>
        <v>917061.805759923</v>
      </c>
      <c r="R99" s="13"/>
      <c r="S99" s="13"/>
      <c r="T99" s="13"/>
      <c r="U99" s="13"/>
      <c r="V99" s="13"/>
      <c r="W99" s="13"/>
      <c r="X99" s="13"/>
    </row>
    <row r="100" customFormat="false" ht="12.8" hidden="false" customHeight="false" outlineLevel="0" collapsed="false">
      <c r="A100" s="17" t="n">
        <v>11</v>
      </c>
      <c r="B100" s="13" t="n">
        <f aca="false">Q99</f>
        <v>917061.805759923</v>
      </c>
      <c r="C100" s="13" t="n">
        <f aca="false">IF((B100-(P100/2))*$C$3&gt;0,(B100-(P100/2))*$C$3,0)</f>
        <v>39632.2813993531</v>
      </c>
      <c r="D100" s="13" t="n">
        <f aca="false">IF(D99&gt;0,D99*(1+$C$7),IF(A100=$C$6,$C$5,0))</f>
        <v>2335.63337339463</v>
      </c>
      <c r="E100" s="13" t="n">
        <f aca="false">IF(E99&gt;0,E99*(1+$C$12),IF(A100=$C$11,$C$10,0))</f>
        <v>0</v>
      </c>
      <c r="F100" s="13" t="n">
        <f aca="false">IF(F99&gt;0,F99*(1+$C$17),IF(A100=$C$16,$C$15,0))</f>
        <v>777</v>
      </c>
      <c r="G100" s="13" t="n">
        <f aca="false">IF(G99&gt;0,G99*(1+$C$22),IF(A100=$C$21,$C$20,0))</f>
        <v>2222</v>
      </c>
      <c r="H100" s="13" t="n">
        <f aca="false">H99*(1+$C$26)</f>
        <v>7238.80772139895</v>
      </c>
      <c r="I100" s="13" t="n">
        <f aca="false">MIN(((C100+D100+E100+F100+G100)*$C$28*POWER((1+$C$29),A99)),($C$30*$C$28)*12*$C$34*POWER((1+$C$31),A99))</f>
        <v>0</v>
      </c>
      <c r="J100" s="18" t="n">
        <f aca="false">MAX((MAX((C100-(1000*$C$34)),0))+(D100*$C$8)+(E100*$C$13)+(F100*$C$18)+(G100*$C$23)-H100-I100,0)</f>
        <v>36458.1970513488</v>
      </c>
      <c r="K100" s="23" t="n">
        <f aca="false">IF($C$34=1,MAX(ROUNDDOWN(IF($J100&lt;=$C$192,(((($J100-$C$191)/10000)*$D$192)+$E$192)*(($J100-$C$191)/10000),IF($J100&lt;=$C$193,(((($J100-$C$192)/10000)*$D$193)+$E$193)*(($J100-$C$192)/10000)+$F$193,IF($J100&lt;=$C$194,$J100*0.42-$E$194,$J100*0.45-$E$195))),0),0),0)</f>
        <v>6339</v>
      </c>
      <c r="L100" s="23" t="n">
        <f aca="false">IF($C$34=2,MAX(ROUNDDOWN(IF(($J100/2)&lt;=$C$192,((((($J100/2)-$C$191)/10000)*$D$192)+$E$192)*((($J100/2)-$C$191)/10000),IF(($J100/2)&lt;=$C$193,((((($J100/2)-$C$192)/10000)*$D$193)+$E$193)*((($J100/2)-$C$192)/10000)+$F$193,IF(($J100/2)&lt;=$C$194,($J100/2)*0.42-$E$194,($J100/2)*0.45-$E$195))),0),0),0)*$C$34</f>
        <v>0</v>
      </c>
      <c r="M100" s="13" t="n">
        <f aca="false">K100+L100</f>
        <v>6339</v>
      </c>
      <c r="N100" s="13" t="n">
        <f aca="false">IF($B$34=2,IF(M100&gt;1944,M100*0.055,0),IF(M100&gt;972,M100*0.055,0))</f>
        <v>348.645</v>
      </c>
      <c r="O100" s="13" t="n">
        <f aca="false">M100*$C$33</f>
        <v>0</v>
      </c>
      <c r="P100" s="13" t="n">
        <f aca="false">P99*(1+$C$37)</f>
        <v>48885.7106480856</v>
      </c>
      <c r="Q100" s="13" t="n">
        <f aca="false">B100+C100+D100+E100+F100+G100-H100-I100-M100-N100-O100-P100</f>
        <v>899216.557163186</v>
      </c>
      <c r="R100" s="13"/>
      <c r="S100" s="13"/>
      <c r="T100" s="13"/>
      <c r="U100" s="13"/>
      <c r="V100" s="13"/>
      <c r="W100" s="13"/>
      <c r="X100" s="13"/>
    </row>
    <row r="101" customFormat="false" ht="12.8" hidden="false" customHeight="false" outlineLevel="0" collapsed="false">
      <c r="A101" s="17" t="n">
        <v>12</v>
      </c>
      <c r="B101" s="13" t="n">
        <f aca="false">Q100</f>
        <v>899216.557163186</v>
      </c>
      <c r="C101" s="13" t="n">
        <f aca="false">IF((B101-(P101/2))*$C$3&gt;0,(B101-(P101/2))*$C$3,0)</f>
        <v>38801.9681644844</v>
      </c>
      <c r="D101" s="13" t="n">
        <f aca="false">IF(D100&gt;0,D100*(1+$C$7),IF(A101=$C$6,$C$5,0))</f>
        <v>2347.31154026161</v>
      </c>
      <c r="E101" s="13" t="n">
        <f aca="false">IF(E100&gt;0,E100*(1+$C$12),IF(A101=$C$11,$C$10,0))</f>
        <v>0</v>
      </c>
      <c r="F101" s="13" t="n">
        <f aca="false">IF(F100&gt;0,F100*(1+$C$17),IF(A101=$C$16,$C$15,0))</f>
        <v>777</v>
      </c>
      <c r="G101" s="13" t="n">
        <f aca="false">IF(G100&gt;0,G100*(1+$C$22),IF(A101=$C$21,$C$20,0))</f>
        <v>2222</v>
      </c>
      <c r="H101" s="13" t="n">
        <f aca="false">H100*(1+$C$26)</f>
        <v>7600.7481074689</v>
      </c>
      <c r="I101" s="13" t="n">
        <f aca="false">MIN(((C101+D101+E101+F101+G101)*$C$28*POWER((1+$C$29),A100)),($C$30*$C$28)*12*$C$34*POWER((1+$C$31),A100))</f>
        <v>0</v>
      </c>
      <c r="J101" s="18" t="n">
        <f aca="false">MAX((MAX((C101-(1000*$C$34)),0))+(D101*$C$8)+(E101*$C$13)+(F101*$C$18)+(G101*$C$23)-H101-I101,0)</f>
        <v>35277.6215972771</v>
      </c>
      <c r="K101" s="23" t="n">
        <f aca="false">IF($C$34=1,MAX(ROUNDDOWN(IF($J101&lt;=$C$192,(((($J101-$C$191)/10000)*$D$192)+$E$192)*(($J101-$C$191)/10000),IF($J101&lt;=$C$193,(((($J101-$C$192)/10000)*$D$193)+$E$193)*(($J101-$C$192)/10000)+$F$193,IF($J101&lt;=$C$194,$J101*0.42-$E$194,$J101*0.45-$E$195))),0),0),0)</f>
        <v>5976</v>
      </c>
      <c r="L101" s="23" t="n">
        <f aca="false">IF($C$34=2,MAX(ROUNDDOWN(IF(($J101/2)&lt;=$C$192,((((($J101/2)-$C$191)/10000)*$D$192)+$E$192)*((($J101/2)-$C$191)/10000),IF(($J101/2)&lt;=$C$193,((((($J101/2)-$C$192)/10000)*$D$193)+$E$193)*((($J101/2)-$C$192)/10000)+$F$193,IF(($J101/2)&lt;=$C$194,($J101/2)*0.42-$E$194,($J101/2)*0.45-$E$195))),0),0),0)*$C$34</f>
        <v>0</v>
      </c>
      <c r="M101" s="13" t="n">
        <f aca="false">K101+L101</f>
        <v>5976</v>
      </c>
      <c r="N101" s="13" t="n">
        <f aca="false">IF($B$34=2,IF(M101&gt;1944,M101*0.055,0),IF(M101&gt;972,M101*0.055,0))</f>
        <v>328.68</v>
      </c>
      <c r="O101" s="13" t="n">
        <f aca="false">M101*$C$33</f>
        <v>0</v>
      </c>
      <c r="P101" s="13" t="n">
        <f aca="false">P100*(1+$C$37)</f>
        <v>50596.7105207686</v>
      </c>
      <c r="Q101" s="13" t="n">
        <f aca="false">B101+C101+D101+E101+F101+G101-H101-I101-M101-N101-O101-P101</f>
        <v>878862.698239694</v>
      </c>
      <c r="R101" s="13"/>
      <c r="S101" s="13"/>
      <c r="T101" s="13"/>
      <c r="U101" s="13"/>
      <c r="V101" s="13"/>
      <c r="W101" s="13"/>
      <c r="X101" s="13"/>
    </row>
    <row r="102" customFormat="false" ht="12.8" hidden="false" customHeight="false" outlineLevel="0" collapsed="false">
      <c r="A102" s="17" t="n">
        <v>13</v>
      </c>
      <c r="B102" s="13" t="n">
        <f aca="false">Q101</f>
        <v>878862.698239694</v>
      </c>
      <c r="C102" s="13" t="n">
        <f aca="false">IF((B102-(P102/2))*$C$3&gt;0,(B102-(P102/2))*$C$3,0)</f>
        <v>37858.9431842067</v>
      </c>
      <c r="D102" s="13" t="n">
        <f aca="false">IF(D101&gt;0,D101*(1+$C$7),IF(A102=$C$6,$C$5,0))</f>
        <v>2359.04809796291</v>
      </c>
      <c r="E102" s="13" t="n">
        <f aca="false">IF(E101&gt;0,E101*(1+$C$12),IF(A102=$C$11,$C$10,0))</f>
        <v>0</v>
      </c>
      <c r="F102" s="13" t="n">
        <f aca="false">IF(F101&gt;0,F101*(1+$C$17),IF(A102=$C$16,$C$15,0))</f>
        <v>777</v>
      </c>
      <c r="G102" s="13" t="n">
        <f aca="false">IF(G101&gt;0,G101*(1+$C$22),IF(A102=$C$21,$C$20,0))</f>
        <v>2222</v>
      </c>
      <c r="H102" s="13" t="n">
        <f aca="false">H101*(1+$C$26)</f>
        <v>7980.78551284235</v>
      </c>
      <c r="I102" s="13" t="n">
        <f aca="false">MIN(((C102+D102+E102+F102+G102)*$C$28*POWER((1+$C$29),A101)),($C$30*$C$28)*12*$C$34*POWER((1+$C$31),A101))</f>
        <v>0</v>
      </c>
      <c r="J102" s="18" t="n">
        <f aca="false">MAX((MAX((C102-(1000*$C$34)),0))+(D102*$C$8)+(E102*$C$13)+(F102*$C$18)+(G102*$C$23)-H102-I102,0)</f>
        <v>33966.2957693273</v>
      </c>
      <c r="K102" s="23" t="n">
        <f aca="false">IF($C$34=1,MAX(ROUNDDOWN(IF($J102&lt;=$C$192,(((($J102-$C$191)/10000)*$D$192)+$E$192)*(($J102-$C$191)/10000),IF($J102&lt;=$C$193,(((($J102-$C$192)/10000)*$D$193)+$E$193)*(($J102-$C$192)/10000)+$F$193,IF($J102&lt;=$C$194,$J102*0.42-$E$194,$J102*0.45-$E$195))),0),0),0)</f>
        <v>5578</v>
      </c>
      <c r="L102" s="23" t="n">
        <f aca="false">IF($C$34=2,MAX(ROUNDDOWN(IF(($J102/2)&lt;=$C$192,((((($J102/2)-$C$191)/10000)*$D$192)+$E$192)*((($J102/2)-$C$191)/10000),IF(($J102/2)&lt;=$C$193,((((($J102/2)-$C$192)/10000)*$D$193)+$E$193)*((($J102/2)-$C$192)/10000)+$F$193,IF(($J102/2)&lt;=$C$194,($J102/2)*0.42-$E$194,($J102/2)*0.45-$E$195))),0),0),0)*$C$34</f>
        <v>0</v>
      </c>
      <c r="M102" s="13" t="n">
        <f aca="false">K102+L102</f>
        <v>5578</v>
      </c>
      <c r="N102" s="13" t="n">
        <f aca="false">IF($B$34=2,IF(M102&gt;1944,M102*0.055,0),IF(M102&gt;972,M102*0.055,0))</f>
        <v>306.79</v>
      </c>
      <c r="O102" s="13" t="n">
        <f aca="false">M102*$C$33</f>
        <v>0</v>
      </c>
      <c r="P102" s="13" t="n">
        <f aca="false">P101*(1+$C$37)</f>
        <v>52367.5953889955</v>
      </c>
      <c r="Q102" s="13" t="n">
        <f aca="false">B102+C102+D102+E102+F102+G102-H102-I102-M102-N102-O102-P102</f>
        <v>855846.518620026</v>
      </c>
      <c r="R102" s="13"/>
      <c r="S102" s="13"/>
      <c r="T102" s="13"/>
      <c r="U102" s="13"/>
      <c r="V102" s="13"/>
      <c r="W102" s="13"/>
      <c r="X102" s="13"/>
    </row>
    <row r="103" customFormat="false" ht="12.8" hidden="false" customHeight="false" outlineLevel="0" collapsed="false">
      <c r="A103" s="17" t="n">
        <v>14</v>
      </c>
      <c r="B103" s="13" t="n">
        <f aca="false">Q102</f>
        <v>855846.518620026</v>
      </c>
      <c r="C103" s="13" t="n">
        <f aca="false">IF((B103-(P103/2))*$C$3&gt;0,(B103-(P103/2))*$C$3,0)</f>
        <v>36796.3351874762</v>
      </c>
      <c r="D103" s="13" t="n">
        <f aca="false">IF(D102&gt;0,D102*(1+$C$7),IF(A103=$C$6,$C$5,0))</f>
        <v>2370.84333845273</v>
      </c>
      <c r="E103" s="13" t="n">
        <f aca="false">IF(E102&gt;0,E102*(1+$C$12),IF(A103=$C$11,$C$10,0))</f>
        <v>0</v>
      </c>
      <c r="F103" s="13" t="n">
        <f aca="false">IF(F102&gt;0,F102*(1+$C$17),IF(A103=$C$16,$C$15,0))</f>
        <v>777</v>
      </c>
      <c r="G103" s="13" t="n">
        <f aca="false">IF(G102&gt;0,G102*(1+$C$22),IF(A103=$C$21,$C$20,0))</f>
        <v>2222</v>
      </c>
      <c r="H103" s="13" t="n">
        <f aca="false">H102*(1+$C$26)</f>
        <v>8379.82478848446</v>
      </c>
      <c r="I103" s="13" t="n">
        <f aca="false">MIN(((C103+D103+E103+F103+G103)*$C$28*POWER((1+$C$29),A102)),($C$30*$C$28)*12*$C$34*POWER((1+$C$31),A102))</f>
        <v>0</v>
      </c>
      <c r="J103" s="18" t="n">
        <f aca="false">MAX((MAX((C103-(1000*$C$34)),0))+(D103*$C$8)+(E103*$C$13)+(F103*$C$18)+(G103*$C$23)-H103-I103,0)</f>
        <v>32516.4437374445</v>
      </c>
      <c r="K103" s="23" t="n">
        <f aca="false">IF($C$34=1,MAX(ROUNDDOWN(IF($J103&lt;=$C$192,(((($J103-$C$191)/10000)*$D$192)+$E$192)*(($J103-$C$191)/10000),IF($J103&lt;=$C$193,(((($J103-$C$192)/10000)*$D$193)+$E$193)*(($J103-$C$192)/10000)+$F$193,IF($J103&lt;=$C$194,$J103*0.42-$E$194,$J103*0.45-$E$195))),0),0),0)</f>
        <v>5145</v>
      </c>
      <c r="L103" s="23" t="n">
        <f aca="false">IF($C$34=2,MAX(ROUNDDOWN(IF(($J103/2)&lt;=$C$192,((((($J103/2)-$C$191)/10000)*$D$192)+$E$192)*((($J103/2)-$C$191)/10000),IF(($J103/2)&lt;=$C$193,((((($J103/2)-$C$192)/10000)*$D$193)+$E$193)*((($J103/2)-$C$192)/10000)+$F$193,IF(($J103/2)&lt;=$C$194,($J103/2)*0.42-$E$194,($J103/2)*0.45-$E$195))),0),0),0)*$C$34</f>
        <v>0</v>
      </c>
      <c r="M103" s="13" t="n">
        <f aca="false">K103+L103</f>
        <v>5145</v>
      </c>
      <c r="N103" s="13" t="n">
        <f aca="false">IF($B$34=2,IF(M103&gt;1944,M103*0.055,0),IF(M103&gt;972,M103*0.055,0))</f>
        <v>282.975</v>
      </c>
      <c r="O103" s="13" t="n">
        <f aca="false">M103*$C$33</f>
        <v>0</v>
      </c>
      <c r="P103" s="13" t="n">
        <f aca="false">P102*(1+$C$37)</f>
        <v>54200.4612276103</v>
      </c>
      <c r="Q103" s="13" t="n">
        <f aca="false">B103+C103+D103+E103+F103+G103-H103-I103-M103-N103-O103-P103</f>
        <v>830004.43612986</v>
      </c>
      <c r="R103" s="13"/>
      <c r="S103" s="13"/>
      <c r="T103" s="13"/>
      <c r="U103" s="13"/>
      <c r="V103" s="13"/>
      <c r="W103" s="13"/>
      <c r="X103" s="13"/>
    </row>
    <row r="104" customFormat="false" ht="12.8" hidden="false" customHeight="false" outlineLevel="0" collapsed="false">
      <c r="A104" s="17" t="n">
        <v>15</v>
      </c>
      <c r="B104" s="13" t="n">
        <f aca="false">Q103</f>
        <v>830004.43612986</v>
      </c>
      <c r="C104" s="13" t="n">
        <f aca="false">IF((B104-(P104/2))*$C$3&gt;0,(B104-(P104/2))*$C$3,0)</f>
        <v>35606.832966539</v>
      </c>
      <c r="D104" s="13" t="n">
        <f aca="false">IF(D103&gt;0,D103*(1+$C$7),IF(A104=$C$6,$C$5,0))</f>
        <v>2382.69755514499</v>
      </c>
      <c r="E104" s="13" t="n">
        <f aca="false">IF(E103&gt;0,E103*(1+$C$12),IF(A104=$C$11,$C$10,0))</f>
        <v>0</v>
      </c>
      <c r="F104" s="13" t="n">
        <f aca="false">IF(F103&gt;0,F103*(1+$C$17),IF(A104=$C$16,$C$15,0))</f>
        <v>777</v>
      </c>
      <c r="G104" s="13" t="n">
        <f aca="false">IF(G103&gt;0,G103*(1+$C$22),IF(A104=$C$21,$C$20,0))</f>
        <v>2222</v>
      </c>
      <c r="H104" s="13" t="n">
        <f aca="false">H103*(1+$C$26)</f>
        <v>8798.81602790869</v>
      </c>
      <c r="I104" s="13" t="n">
        <f aca="false">MIN(((C104+D104+E104+F104+G104)*$C$28*POWER((1+$C$29),A103)),($C$30*$C$28)*12*$C$34*POWER((1+$C$31),A103))</f>
        <v>0</v>
      </c>
      <c r="J104" s="18" t="n">
        <f aca="false">MAX((MAX((C104-(1000*$C$34)),0))+(D104*$C$8)+(E104*$C$13)+(F104*$C$18)+(G104*$C$23)-H104-I104,0)</f>
        <v>30919.8044937753</v>
      </c>
      <c r="K104" s="23" t="n">
        <f aca="false">IF($C$34=1,MAX(ROUNDDOWN(IF($J104&lt;=$C$192,(((($J104-$C$191)/10000)*$D$192)+$E$192)*(($J104-$C$191)/10000),IF($J104&lt;=$C$193,(((($J104-$C$192)/10000)*$D$193)+$E$193)*(($J104-$C$192)/10000)+$F$193,IF($J104&lt;=$C$194,$J104*0.42-$E$194,$J104*0.45-$E$195))),0),0),0)</f>
        <v>4677</v>
      </c>
      <c r="L104" s="23" t="n">
        <f aca="false">IF($C$34=2,MAX(ROUNDDOWN(IF(($J104/2)&lt;=$C$192,((((($J104/2)-$C$191)/10000)*$D$192)+$E$192)*((($J104/2)-$C$191)/10000),IF(($J104/2)&lt;=$C$193,((((($J104/2)-$C$192)/10000)*$D$193)+$E$193)*((($J104/2)-$C$192)/10000)+$F$193,IF(($J104/2)&lt;=$C$194,($J104/2)*0.42-$E$194,($J104/2)*0.45-$E$195))),0),0),0)*$C$34</f>
        <v>0</v>
      </c>
      <c r="M104" s="13" t="n">
        <f aca="false">K104+L104</f>
        <v>4677</v>
      </c>
      <c r="N104" s="13" t="n">
        <f aca="false">IF($B$34=2,IF(M104&gt;1944,M104*0.055,0),IF(M104&gt;972,M104*0.055,0))</f>
        <v>257.235</v>
      </c>
      <c r="O104" s="13" t="n">
        <f aca="false">M104*$C$33</f>
        <v>0</v>
      </c>
      <c r="P104" s="13" t="n">
        <f aca="false">P103*(1+$C$37)</f>
        <v>56097.4773705767</v>
      </c>
      <c r="Q104" s="13" t="n">
        <f aca="false">B104+C104+D104+E104+F104+G104-H104-I104-M104-N104-O104-P104</f>
        <v>801162.438253059</v>
      </c>
      <c r="R104" s="13"/>
      <c r="S104" s="13"/>
      <c r="T104" s="13"/>
      <c r="U104" s="13"/>
      <c r="V104" s="13"/>
      <c r="W104" s="13"/>
      <c r="X104" s="13"/>
    </row>
    <row r="105" customFormat="false" ht="12.8" hidden="false" customHeight="false" outlineLevel="0" collapsed="false">
      <c r="A105" s="17" t="n">
        <v>16</v>
      </c>
      <c r="B105" s="13" t="n">
        <f aca="false">Q104</f>
        <v>801162.438253059</v>
      </c>
      <c r="C105" s="13" t="n">
        <f aca="false">IF((B105-(P105/2))*$C$3&gt;0,(B105-(P105/2))*$C$3,0)</f>
        <v>34282.6605208921</v>
      </c>
      <c r="D105" s="13" t="n">
        <f aca="false">IF(D104&gt;0,D104*(1+$C$7),IF(A105=$C$6,$C$5,0))</f>
        <v>2394.61104292072</v>
      </c>
      <c r="E105" s="13" t="n">
        <f aca="false">IF(E104&gt;0,E104*(1+$C$12),IF(A105=$C$11,$C$10,0))</f>
        <v>0</v>
      </c>
      <c r="F105" s="13" t="n">
        <f aca="false">IF(F104&gt;0,F104*(1+$C$17),IF(A105=$C$16,$C$15,0))</f>
        <v>777</v>
      </c>
      <c r="G105" s="13" t="n">
        <f aca="false">IF(G104&gt;0,G104*(1+$C$22),IF(A105=$C$21,$C$20,0))</f>
        <v>2222</v>
      </c>
      <c r="H105" s="13" t="n">
        <f aca="false">H104*(1+$C$26)</f>
        <v>9238.75682930412</v>
      </c>
      <c r="I105" s="13" t="n">
        <f aca="false">MIN(((C105+D105+E105+F105+G105)*$C$28*POWER((1+$C$29),A104)),($C$30*$C$28)*12*$C$34*POWER((1+$C$31),A104))</f>
        <v>0</v>
      </c>
      <c r="J105" s="18" t="n">
        <f aca="false">MAX((MAX((C105-(1000*$C$34)),0))+(D105*$C$8)+(E105*$C$13)+(F105*$C$18)+(G105*$C$23)-H105-I105,0)</f>
        <v>29167.6047345087</v>
      </c>
      <c r="K105" s="23" t="n">
        <f aca="false">IF($C$34=1,MAX(ROUNDDOWN(IF($J105&lt;=$C$192,(((($J105-$C$191)/10000)*$D$192)+$E$192)*(($J105-$C$191)/10000),IF($J105&lt;=$C$193,(((($J105-$C$192)/10000)*$D$193)+$E$193)*(($J105-$C$192)/10000)+$F$193,IF($J105&lt;=$C$194,$J105*0.42-$E$194,$J105*0.45-$E$195))),0),0),0)</f>
        <v>4174</v>
      </c>
      <c r="L105" s="23" t="n">
        <f aca="false">IF($C$34=2,MAX(ROUNDDOWN(IF(($J105/2)&lt;=$C$192,((((($J105/2)-$C$191)/10000)*$D$192)+$E$192)*((($J105/2)-$C$191)/10000),IF(($J105/2)&lt;=$C$193,((((($J105/2)-$C$192)/10000)*$D$193)+$E$193)*((($J105/2)-$C$192)/10000)+$F$193,IF(($J105/2)&lt;=$C$194,($J105/2)*0.42-$E$194,($J105/2)*0.45-$E$195))),0),0),0)*$C$34</f>
        <v>0</v>
      </c>
      <c r="M105" s="13" t="n">
        <f aca="false">K105+L105</f>
        <v>4174</v>
      </c>
      <c r="N105" s="13" t="n">
        <f aca="false">IF($B$34=2,IF(M105&gt;1944,M105*0.055,0),IF(M105&gt;972,M105*0.055,0))</f>
        <v>229.57</v>
      </c>
      <c r="O105" s="13" t="n">
        <f aca="false">M105*$C$33</f>
        <v>0</v>
      </c>
      <c r="P105" s="13" t="n">
        <f aca="false">P104*(1+$C$37)</f>
        <v>58060.8890785468</v>
      </c>
      <c r="Q105" s="13" t="n">
        <f aca="false">B105+C105+D105+E105+F105+G105-H105-I105-M105-N105-O105-P105</f>
        <v>769135.493909021</v>
      </c>
      <c r="R105" s="13"/>
      <c r="S105" s="13"/>
      <c r="T105" s="13"/>
      <c r="U105" s="13"/>
      <c r="V105" s="13"/>
      <c r="W105" s="13"/>
      <c r="X105" s="13"/>
    </row>
    <row r="106" customFormat="false" ht="12.8" hidden="false" customHeight="false" outlineLevel="0" collapsed="false">
      <c r="A106" s="17" t="n">
        <v>17</v>
      </c>
      <c r="B106" s="13" t="n">
        <f aca="false">Q105</f>
        <v>769135.493909021</v>
      </c>
      <c r="C106" s="13" t="n">
        <f aca="false">IF((B106-(P106/2))*$C$3&gt;0,(B106-(P106/2))*$C$3,0)</f>
        <v>32815.5508812028</v>
      </c>
      <c r="D106" s="13" t="n">
        <f aca="false">IF(D105&gt;0,D105*(1+$C$7),IF(A106=$C$6,$C$5,0))</f>
        <v>2406.58409813532</v>
      </c>
      <c r="E106" s="13" t="n">
        <f aca="false">IF(E105&gt;0,E105*(1+$C$12),IF(A106=$C$11,$C$10,0))</f>
        <v>0</v>
      </c>
      <c r="F106" s="13" t="n">
        <f aca="false">IF(F105&gt;0,F105*(1+$C$17),IF(A106=$C$16,$C$15,0))</f>
        <v>777</v>
      </c>
      <c r="G106" s="13" t="n">
        <f aca="false">IF(G105&gt;0,G105*(1+$C$22),IF(A106=$C$21,$C$20,0))</f>
        <v>2222</v>
      </c>
      <c r="H106" s="13" t="n">
        <f aca="false">H105*(1+$C$26)</f>
        <v>9700.69467076933</v>
      </c>
      <c r="I106" s="13" t="n">
        <f aca="false">MIN(((C106+D106+E106+F106+G106)*$C$28*POWER((1+$C$29),A105)),($C$30*$C$28)*12*$C$34*POWER((1+$C$31),A105))</f>
        <v>0</v>
      </c>
      <c r="J106" s="18" t="n">
        <f aca="false">MAX((MAX((C106-(1000*$C$34)),0))+(D106*$C$8)+(E106*$C$13)+(F106*$C$18)+(G106*$C$23)-H106-I106,0)</f>
        <v>27250.5303085687</v>
      </c>
      <c r="K106" s="23" t="n">
        <f aca="false">IF($C$34=1,MAX(ROUNDDOWN(IF($J106&lt;=$C$192,(((($J106-$C$191)/10000)*$D$192)+$E$192)*(($J106-$C$191)/10000),IF($J106&lt;=$C$193,(((($J106-$C$192)/10000)*$D$193)+$E$193)*(($J106-$C$192)/10000)+$F$193,IF($J106&lt;=$C$194,$J106*0.42-$E$194,$J106*0.45-$E$195))),0),0),0)</f>
        <v>3637</v>
      </c>
      <c r="L106" s="23" t="n">
        <f aca="false">IF($C$34=2,MAX(ROUNDDOWN(IF(($J106/2)&lt;=$C$192,((((($J106/2)-$C$191)/10000)*$D$192)+$E$192)*((($J106/2)-$C$191)/10000),IF(($J106/2)&lt;=$C$193,((((($J106/2)-$C$192)/10000)*$D$193)+$E$193)*((($J106/2)-$C$192)/10000)+$F$193,IF(($J106/2)&lt;=$C$194,($J106/2)*0.42-$E$194,($J106/2)*0.45-$E$195))),0),0),0)*$C$34</f>
        <v>0</v>
      </c>
      <c r="M106" s="13" t="n">
        <f aca="false">K106+L106</f>
        <v>3637</v>
      </c>
      <c r="N106" s="13" t="n">
        <f aca="false">IF($B$34=2,IF(M106&gt;1944,M106*0.055,0),IF(M106&gt;972,M106*0.055,0))</f>
        <v>200.035</v>
      </c>
      <c r="O106" s="13" t="n">
        <f aca="false">M106*$C$33</f>
        <v>0</v>
      </c>
      <c r="P106" s="13" t="n">
        <f aca="false">P105*(1+$C$37)</f>
        <v>60093.020196296</v>
      </c>
      <c r="Q106" s="13" t="n">
        <f aca="false">B106+C106+D106+E106+F106+G106-H106-I106-M106-N106-O106-P106</f>
        <v>733725.879021294</v>
      </c>
      <c r="R106" s="13"/>
      <c r="S106" s="13"/>
      <c r="T106" s="13"/>
      <c r="U106" s="13"/>
      <c r="V106" s="13"/>
      <c r="W106" s="13"/>
      <c r="X106" s="13"/>
    </row>
    <row r="107" customFormat="false" ht="12.8" hidden="false" customHeight="false" outlineLevel="0" collapsed="false">
      <c r="A107" s="17" t="n">
        <v>18</v>
      </c>
      <c r="B107" s="13" t="n">
        <f aca="false">Q106</f>
        <v>733725.879021294</v>
      </c>
      <c r="C107" s="13" t="n">
        <f aca="false">IF((B107-(P107/2))*$C$3&gt;0,(B107-(P107/2))*$C$3,0)</f>
        <v>31196.6717034951</v>
      </c>
      <c r="D107" s="13" t="n">
        <f aca="false">IF(D106&gt;0,D106*(1+$C$7),IF(A107=$C$6,$C$5,0))</f>
        <v>2418.617018626</v>
      </c>
      <c r="E107" s="13" t="n">
        <f aca="false">IF(E106&gt;0,E106*(1+$C$12),IF(A107=$C$11,$C$10,0))</f>
        <v>0</v>
      </c>
      <c r="F107" s="13" t="n">
        <f aca="false">IF(F106&gt;0,F106*(1+$C$17),IF(A107=$C$16,$C$15,0))</f>
        <v>777</v>
      </c>
      <c r="G107" s="13" t="n">
        <f aca="false">IF(G106&gt;0,G106*(1+$C$22),IF(A107=$C$21,$C$20,0))</f>
        <v>2222</v>
      </c>
      <c r="H107" s="13" t="n">
        <f aca="false">H106*(1+$C$26)</f>
        <v>10185.7294043078</v>
      </c>
      <c r="I107" s="13" t="n">
        <f aca="false">MIN(((C107+D107+E107+F107+G107)*$C$28*POWER((1+$C$29),A106)),($C$30*$C$28)*12*$C$34*POWER((1+$C$31),A106))</f>
        <v>0</v>
      </c>
      <c r="J107" s="18" t="n">
        <f aca="false">MAX((MAX((C107-(1000*$C$34)),0))+(D107*$C$8)+(E107*$C$13)+(F107*$C$18)+(G107*$C$23)-H107-I107,0)</f>
        <v>25158.6493178133</v>
      </c>
      <c r="K107" s="23" t="n">
        <f aca="false">IF($C$34=1,MAX(ROUNDDOWN(IF($J107&lt;=$C$192,(((($J107-$C$191)/10000)*$D$192)+$E$192)*(($J107-$C$191)/10000),IF($J107&lt;=$C$193,(((($J107-$C$192)/10000)*$D$193)+$E$193)*(($J107-$C$192)/10000)+$F$193,IF($J107&lt;=$C$194,$J107*0.42-$E$194,$J107*0.45-$E$195))),0),0),0)</f>
        <v>3066</v>
      </c>
      <c r="L107" s="23" t="n">
        <f aca="false">IF($C$34=2,MAX(ROUNDDOWN(IF(($J107/2)&lt;=$C$192,((((($J107/2)-$C$191)/10000)*$D$192)+$E$192)*((($J107/2)-$C$191)/10000),IF(($J107/2)&lt;=$C$193,((((($J107/2)-$C$192)/10000)*$D$193)+$E$193)*((($J107/2)-$C$192)/10000)+$F$193,IF(($J107/2)&lt;=$C$194,($J107/2)*0.42-$E$194,($J107/2)*0.45-$E$195))),0),0),0)*$C$34</f>
        <v>0</v>
      </c>
      <c r="M107" s="13" t="n">
        <f aca="false">K107+L107</f>
        <v>3066</v>
      </c>
      <c r="N107" s="13" t="n">
        <f aca="false">IF($B$34=2,IF(M107&gt;1944,M107*0.055,0),IF(M107&gt;972,M107*0.055,0))</f>
        <v>168.63</v>
      </c>
      <c r="O107" s="13" t="n">
        <f aca="false">M107*$C$33</f>
        <v>0</v>
      </c>
      <c r="P107" s="13" t="n">
        <f aca="false">P106*(1+$C$37)</f>
        <v>62196.2759031663</v>
      </c>
      <c r="Q107" s="13" t="n">
        <f aca="false">B107+C107+D107+E107+F107+G107-H107-I107-M107-N107-O107-P107</f>
        <v>694723.532435941</v>
      </c>
      <c r="R107" s="13"/>
      <c r="S107" s="13"/>
      <c r="T107" s="13"/>
      <c r="U107" s="13"/>
      <c r="V107" s="13"/>
      <c r="W107" s="13"/>
      <c r="X107" s="13"/>
    </row>
    <row r="108" customFormat="false" ht="12.8" hidden="false" customHeight="false" outlineLevel="0" collapsed="false">
      <c r="A108" s="17" t="n">
        <v>19</v>
      </c>
      <c r="B108" s="13" t="n">
        <f aca="false">Q107</f>
        <v>694723.532435941</v>
      </c>
      <c r="C108" s="13" t="n">
        <f aca="false">IF((B108-(P108/2))*$C$3&gt;0,(B108-(P108/2))*$C$3,0)</f>
        <v>29416.6410087287</v>
      </c>
      <c r="D108" s="13" t="n">
        <f aca="false">IF(D107&gt;0,D107*(1+$C$7),IF(A108=$C$6,$C$5,0))</f>
        <v>2430.71010371913</v>
      </c>
      <c r="E108" s="13" t="n">
        <f aca="false">IF(E107&gt;0,E107*(1+$C$12),IF(A108=$C$11,$C$10,0))</f>
        <v>0</v>
      </c>
      <c r="F108" s="13" t="n">
        <f aca="false">IF(F107&gt;0,F107*(1+$C$17),IF(A108=$C$16,$C$15,0))</f>
        <v>777</v>
      </c>
      <c r="G108" s="13" t="n">
        <f aca="false">IF(G107&gt;0,G107*(1+$C$22),IF(A108=$C$21,$C$20,0))</f>
        <v>2222</v>
      </c>
      <c r="H108" s="13" t="n">
        <f aca="false">H107*(1+$C$26)</f>
        <v>10695.0158745232</v>
      </c>
      <c r="I108" s="13" t="n">
        <f aca="false">MIN(((C108+D108+E108+F108+G108)*$C$28*POWER((1+$C$29),A107)),($C$30*$C$28)*12*$C$34*POWER((1+$C$31),A107))</f>
        <v>0</v>
      </c>
      <c r="J108" s="18" t="n">
        <f aca="false">MAX((MAX((C108-(1000*$C$34)),0))+(D108*$C$8)+(E108*$C$13)+(F108*$C$18)+(G108*$C$23)-H108-I108,0)</f>
        <v>22881.4252379247</v>
      </c>
      <c r="K108" s="23" t="n">
        <f aca="false">IF($C$34=1,MAX(ROUNDDOWN(IF($J108&lt;=$C$192,(((($J108-$C$191)/10000)*$D$192)+$E$192)*(($J108-$C$191)/10000),IF($J108&lt;=$C$193,(((($J108-$C$192)/10000)*$D$193)+$E$193)*(($J108-$C$192)/10000)+$F$193,IF($J108&lt;=$C$194,$J108*0.42-$E$194,$J108*0.45-$E$195))),0),0),0)</f>
        <v>2462</v>
      </c>
      <c r="L108" s="23" t="n">
        <f aca="false">IF($C$34=2,MAX(ROUNDDOWN(IF(($J108/2)&lt;=$C$192,((((($J108/2)-$C$191)/10000)*$D$192)+$E$192)*((($J108/2)-$C$191)/10000),IF(($J108/2)&lt;=$C$193,((((($J108/2)-$C$192)/10000)*$D$193)+$E$193)*((($J108/2)-$C$192)/10000)+$F$193,IF(($J108/2)&lt;=$C$194,($J108/2)*0.42-$E$194,($J108/2)*0.45-$E$195))),0),0),0)*$C$34</f>
        <v>0</v>
      </c>
      <c r="M108" s="13" t="n">
        <f aca="false">K108+L108</f>
        <v>2462</v>
      </c>
      <c r="N108" s="13" t="n">
        <f aca="false">IF($B$34=2,IF(M108&gt;1944,M108*0.055,0),IF(M108&gt;972,M108*0.055,0))</f>
        <v>135.41</v>
      </c>
      <c r="O108" s="13" t="n">
        <f aca="false">M108*$C$33</f>
        <v>0</v>
      </c>
      <c r="P108" s="13" t="n">
        <f aca="false">P107*(1+$C$37)</f>
        <v>64373.1455597772</v>
      </c>
      <c r="Q108" s="13" t="n">
        <f aca="false">B108+C108+D108+E108+F108+G108-H108-I108-M108-N108-O108-P108</f>
        <v>651904.312114088</v>
      </c>
      <c r="R108" s="13"/>
      <c r="S108" s="13"/>
      <c r="T108" s="13"/>
      <c r="U108" s="13"/>
      <c r="V108" s="13"/>
      <c r="W108" s="13"/>
      <c r="X108" s="13"/>
    </row>
    <row r="109" customFormat="false" ht="12.8" hidden="false" customHeight="false" outlineLevel="0" collapsed="false">
      <c r="A109" s="17" t="n">
        <v>20</v>
      </c>
      <c r="B109" s="13" t="n">
        <f aca="false">Q108</f>
        <v>651904.312114088</v>
      </c>
      <c r="C109" s="13" t="n">
        <f aca="false">IF((B109-(P109/2))*$C$3&gt;0,(B109-(P109/2))*$C$3,0)</f>
        <v>27465.4496923385</v>
      </c>
      <c r="D109" s="13" t="n">
        <f aca="false">IF(D108&gt;0,D108*(1+$C$7),IF(A109=$C$6,$C$5,0))</f>
        <v>2442.86365423772</v>
      </c>
      <c r="E109" s="13" t="n">
        <f aca="false">IF(E108&gt;0,E108*(1+$C$12),IF(A109=$C$11,$C$10,0))</f>
        <v>0</v>
      </c>
      <c r="F109" s="13" t="n">
        <f aca="false">IF(F108&gt;0,F108*(1+$C$17),IF(A109=$C$16,$C$15,0))</f>
        <v>777</v>
      </c>
      <c r="G109" s="13" t="n">
        <f aca="false">IF(G108&gt;0,G108*(1+$C$22),IF(A109=$C$21,$C$20,0))</f>
        <v>2222</v>
      </c>
      <c r="H109" s="13" t="n">
        <f aca="false">H108*(1+$C$26)</f>
        <v>11229.7666682493</v>
      </c>
      <c r="I109" s="13" t="n">
        <f aca="false">MIN(((C109+D109+E109+F109+G109)*$C$28*POWER((1+$C$29),A108)),($C$30*$C$28)*12*$C$34*POWER((1+$C$31),A108))</f>
        <v>0</v>
      </c>
      <c r="J109" s="18" t="n">
        <f aca="false">MAX((MAX((C109-(1000*$C$34)),0))+(D109*$C$8)+(E109*$C$13)+(F109*$C$18)+(G109*$C$23)-H109-I109,0)</f>
        <v>20407.6366783269</v>
      </c>
      <c r="K109" s="23" t="n">
        <f aca="false">IF($C$34=1,MAX(ROUNDDOWN(IF($J109&lt;=$C$192,(((($J109-$C$191)/10000)*$D$192)+$E$192)*(($J109-$C$191)/10000),IF($J109&lt;=$C$193,(((($J109-$C$192)/10000)*$D$193)+$E$193)*(($J109-$C$192)/10000)+$F$193,IF($J109&lt;=$C$194,$J109*0.42-$E$194,$J109*0.45-$E$195))),0),0),0)</f>
        <v>1827</v>
      </c>
      <c r="L109" s="23" t="n">
        <f aca="false">IF($C$34=2,MAX(ROUNDDOWN(IF(($J109/2)&lt;=$C$192,((((($J109/2)-$C$191)/10000)*$D$192)+$E$192)*((($J109/2)-$C$191)/10000),IF(($J109/2)&lt;=$C$193,((((($J109/2)-$C$192)/10000)*$D$193)+$E$193)*((($J109/2)-$C$192)/10000)+$F$193,IF(($J109/2)&lt;=$C$194,($J109/2)*0.42-$E$194,($J109/2)*0.45-$E$195))),0),0),0)*$C$34</f>
        <v>0</v>
      </c>
      <c r="M109" s="13" t="n">
        <f aca="false">K109+L109</f>
        <v>1827</v>
      </c>
      <c r="N109" s="13" t="n">
        <f aca="false">IF($B$34=2,IF(M109&gt;1944,M109*0.055,0),IF(M109&gt;972,M109*0.055,0))</f>
        <v>100.485</v>
      </c>
      <c r="O109" s="13" t="n">
        <f aca="false">M109*$C$33</f>
        <v>0</v>
      </c>
      <c r="P109" s="13" t="n">
        <f aca="false">P108*(1+$C$37)</f>
        <v>66626.2056543694</v>
      </c>
      <c r="Q109" s="13" t="n">
        <f aca="false">B109+C109+D109+E109+F109+G109-H109-I109-M109-N109-O109-P109</f>
        <v>605028.168138046</v>
      </c>
      <c r="R109" s="13"/>
      <c r="S109" s="13"/>
      <c r="T109" s="13"/>
      <c r="U109" s="13"/>
      <c r="V109" s="13"/>
      <c r="W109" s="13"/>
      <c r="X109" s="13"/>
    </row>
    <row r="110" customFormat="false" ht="12.8" hidden="false" customHeight="false" outlineLevel="0" collapsed="false">
      <c r="A110" s="17" t="n">
        <v>21</v>
      </c>
      <c r="B110" s="13" t="n">
        <f aca="false">Q109</f>
        <v>605028.168138046</v>
      </c>
      <c r="C110" s="13" t="n">
        <f aca="false">IF((B110-(P110/2))*$C$3&gt;0,(B110-(P110/2))*$C$3,0)</f>
        <v>25332.3803380088</v>
      </c>
      <c r="D110" s="13" t="n">
        <f aca="false">IF(D109&gt;0,D109*(1+$C$7),IF(A110=$C$6,$C$5,0))</f>
        <v>2455.07797250891</v>
      </c>
      <c r="E110" s="13" t="n">
        <f aca="false">IF(E109&gt;0,E109*(1+$C$12),IF(A110=$C$11,$C$10,0))</f>
        <v>0</v>
      </c>
      <c r="F110" s="13" t="n">
        <f aca="false">IF(F109&gt;0,F109*(1+$C$17),IF(A110=$C$16,$C$15,0))</f>
        <v>777</v>
      </c>
      <c r="G110" s="13" t="n">
        <f aca="false">IF(G109&gt;0,G109*(1+$C$22),IF(A110=$C$21,$C$20,0))</f>
        <v>2222</v>
      </c>
      <c r="H110" s="13" t="n">
        <f aca="false">H109*(1+$C$26)</f>
        <v>11791.2550016618</v>
      </c>
      <c r="I110" s="13" t="n">
        <f aca="false">MIN(((C110+D110+E110+F110+G110)*$C$28*POWER((1+$C$29),A109)),($C$30*$C$28)*12*$C$34*POWER((1+$C$31),A109))</f>
        <v>0</v>
      </c>
      <c r="J110" s="18" t="n">
        <f aca="false">MAX((MAX((C110-(1000*$C$34)),0))+(D110*$C$8)+(E110*$C$13)+(F110*$C$18)+(G110*$C$23)-H110-I110,0)</f>
        <v>17725.2933088559</v>
      </c>
      <c r="K110" s="23" t="n">
        <f aca="false">IF($C$34=1,MAX(ROUNDDOWN(IF($J110&lt;=$C$192,(((($J110-$C$191)/10000)*$D$192)+$E$192)*(($J110-$C$191)/10000),IF($J110&lt;=$C$193,(((($J110-$C$192)/10000)*$D$193)+$E$193)*(($J110-$C$192)/10000)+$F$193,IF($J110&lt;=$C$194,$J110*0.42-$E$194,$J110*0.45-$E$195))),0),0),0)</f>
        <v>1164</v>
      </c>
      <c r="L110" s="23" t="n">
        <f aca="false">IF($C$34=2,MAX(ROUNDDOWN(IF(($J110/2)&lt;=$C$192,((((($J110/2)-$C$191)/10000)*$D$192)+$E$192)*((($J110/2)-$C$191)/10000),IF(($J110/2)&lt;=$C$193,((((($J110/2)-$C$192)/10000)*$D$193)+$E$193)*((($J110/2)-$C$192)/10000)+$F$193,IF(($J110/2)&lt;=$C$194,($J110/2)*0.42-$E$194,($J110/2)*0.45-$E$195))),0),0),0)*$C$34</f>
        <v>0</v>
      </c>
      <c r="M110" s="13" t="n">
        <f aca="false">K110+L110</f>
        <v>1164</v>
      </c>
      <c r="N110" s="13" t="n">
        <f aca="false">IF($B$34=2,IF(M110&gt;1944,M110*0.055,0),IF(M110&gt;972,M110*0.055,0))</f>
        <v>64.02</v>
      </c>
      <c r="O110" s="13" t="n">
        <f aca="false">M110*$C$33</f>
        <v>0</v>
      </c>
      <c r="P110" s="13" t="n">
        <f aca="false">P109*(1+$C$37)</f>
        <v>68958.1228522723</v>
      </c>
      <c r="Q110" s="13" t="n">
        <f aca="false">B110+C110+D110+E110+F110+G110-H110-I110-M110-N110-O110-P110</f>
        <v>553837.228594629</v>
      </c>
      <c r="R110" s="13"/>
      <c r="S110" s="13"/>
      <c r="T110" s="13"/>
      <c r="U110" s="13"/>
      <c r="V110" s="13"/>
      <c r="W110" s="13"/>
      <c r="X110" s="13"/>
    </row>
    <row r="111" customFormat="false" ht="12.8" hidden="false" customHeight="false" outlineLevel="0" collapsed="false">
      <c r="A111" s="17" t="n">
        <v>22</v>
      </c>
      <c r="B111" s="13" t="n">
        <f aca="false">Q110</f>
        <v>553837.228594629</v>
      </c>
      <c r="C111" s="13" t="n">
        <f aca="false">IF((B111-(P111/2))*$C$3&gt;0,(B111-(P111/2))*$C$3,0)</f>
        <v>23005.9221608249</v>
      </c>
      <c r="D111" s="13" t="n">
        <f aca="false">IF(D110&gt;0,D110*(1+$C$7),IF(A111=$C$6,$C$5,0))</f>
        <v>2467.35336237145</v>
      </c>
      <c r="E111" s="13" t="n">
        <f aca="false">IF(E110&gt;0,E110*(1+$C$12),IF(A111=$C$11,$C$10,0))</f>
        <v>0</v>
      </c>
      <c r="F111" s="13" t="n">
        <f aca="false">IF(F110&gt;0,F110*(1+$C$17),IF(A111=$C$16,$C$15,0))</f>
        <v>777</v>
      </c>
      <c r="G111" s="13" t="n">
        <f aca="false">IF(G110&gt;0,G110*(1+$C$22),IF(A111=$C$21,$C$20,0))</f>
        <v>2222</v>
      </c>
      <c r="H111" s="13" t="n">
        <f aca="false">H110*(1+$C$26)</f>
        <v>12380.8177517449</v>
      </c>
      <c r="I111" s="13" t="n">
        <f aca="false">MIN(((C111+D111+E111+F111+G111)*$C$28*POWER((1+$C$29),A110)),($C$30*$C$28)*12*$C$34*POWER((1+$C$31),A110))</f>
        <v>0</v>
      </c>
      <c r="J111" s="18" t="n">
        <f aca="false">MAX((MAX((C111-(1000*$C$34)),0))+(D111*$C$8)+(E111*$C$13)+(F111*$C$18)+(G111*$C$23)-H111-I111,0)</f>
        <v>14821.5477714514</v>
      </c>
      <c r="K111" s="23" t="n">
        <f aca="false">IF($C$34=1,MAX(ROUNDDOWN(IF($J111&lt;=$C$192,(((($J111-$C$191)/10000)*$D$192)+$E$192)*(($J111-$C$191)/10000),IF($J111&lt;=$C$193,(((($J111-$C$192)/10000)*$D$193)+$E$193)*(($J111-$C$192)/10000)+$F$193,IF($J111&lt;=$C$194,$J111*0.42-$E$194,$J111*0.45-$E$195))),0),0),0)</f>
        <v>513</v>
      </c>
      <c r="L111" s="23" t="n">
        <f aca="false">IF($C$34=2,MAX(ROUNDDOWN(IF(($J111/2)&lt;=$C$192,((((($J111/2)-$C$191)/10000)*$D$192)+$E$192)*((($J111/2)-$C$191)/10000),IF(($J111/2)&lt;=$C$193,((((($J111/2)-$C$192)/10000)*$D$193)+$E$193)*((($J111/2)-$C$192)/10000)+$F$193,IF(($J111/2)&lt;=$C$194,($J111/2)*0.42-$E$194,($J111/2)*0.45-$E$195))),0),0),0)*$C$34</f>
        <v>0</v>
      </c>
      <c r="M111" s="13" t="n">
        <f aca="false">K111+L111</f>
        <v>513</v>
      </c>
      <c r="N111" s="13" t="n">
        <f aca="false">IF($B$34=2,IF(M111&gt;1944,M111*0.055,0),IF(M111&gt;972,M111*0.055,0))</f>
        <v>0</v>
      </c>
      <c r="O111" s="13" t="n">
        <f aca="false">M111*$C$33</f>
        <v>0</v>
      </c>
      <c r="P111" s="13" t="n">
        <f aca="false">P110*(1+$C$37)</f>
        <v>71371.6571521018</v>
      </c>
      <c r="Q111" s="13" t="n">
        <f aca="false">B111+C111+D111+E111+F111+G111-H111-I111-M111-N111-O111-P111</f>
        <v>498044.029213979</v>
      </c>
      <c r="R111" s="13"/>
      <c r="S111" s="13"/>
      <c r="T111" s="13"/>
      <c r="U111" s="13"/>
      <c r="V111" s="13"/>
      <c r="W111" s="13"/>
      <c r="X111" s="13"/>
    </row>
    <row r="112" customFormat="false" ht="12.8" hidden="false" customHeight="false" outlineLevel="0" collapsed="false">
      <c r="A112" s="17" t="n">
        <v>23</v>
      </c>
      <c r="B112" s="13" t="n">
        <f aca="false">Q111</f>
        <v>498044.029213979</v>
      </c>
      <c r="C112" s="13" t="n">
        <f aca="false">IF((B112-(P112/2))*$C$3&gt;0,(B112-(P112/2))*$C$3,0)</f>
        <v>20473.2483307168</v>
      </c>
      <c r="D112" s="13" t="n">
        <f aca="false">IF(D111&gt;0,D111*(1+$C$7),IF(A112=$C$6,$C$5,0))</f>
        <v>2479.69012918331</v>
      </c>
      <c r="E112" s="13" t="n">
        <f aca="false">IF(E111&gt;0,E111*(1+$C$12),IF(A112=$C$11,$C$10,0))</f>
        <v>0</v>
      </c>
      <c r="F112" s="13" t="n">
        <f aca="false">IF(F111&gt;0,F111*(1+$C$17),IF(A112=$C$16,$C$15,0))</f>
        <v>777</v>
      </c>
      <c r="G112" s="13" t="n">
        <f aca="false">IF(G111&gt;0,G111*(1+$C$22),IF(A112=$C$21,$C$20,0))</f>
        <v>2222</v>
      </c>
      <c r="H112" s="13" t="n">
        <f aca="false">H111*(1+$C$26)</f>
        <v>12999.8586393321</v>
      </c>
      <c r="I112" s="13" t="n">
        <f aca="false">MIN(((C112+D112+E112+F112+G112)*$C$28*POWER((1+$C$29),A111)),($C$30*$C$28)*12*$C$34*POWER((1+$C$31),A111))</f>
        <v>0</v>
      </c>
      <c r="J112" s="18" t="n">
        <f aca="false">MAX((MAX((C112-(1000*$C$34)),0))+(D112*$C$8)+(E112*$C$13)+(F112*$C$18)+(G112*$C$23)-H112-I112,0)</f>
        <v>11682.169820568</v>
      </c>
      <c r="K112" s="23" t="n">
        <f aca="false">IF($C$34=1,MAX(ROUNDDOWN(IF($J112&lt;=$C$192,(((($J112-$C$191)/10000)*$D$192)+$E$192)*(($J112-$C$191)/10000),IF($J112&lt;=$C$193,(((($J112-$C$192)/10000)*$D$193)+$E$193)*(($J112-$C$192)/10000)+$F$193,IF($J112&lt;=$C$194,$J112*0.42-$E$194,$J112*0.45-$E$195))),0),0),0)</f>
        <v>0</v>
      </c>
      <c r="L112" s="23" t="n">
        <f aca="false">IF($C$34=2,MAX(ROUNDDOWN(IF(($J112/2)&lt;=$C$192,((((($J112/2)-$C$191)/10000)*$D$192)+$E$192)*((($J112/2)-$C$191)/10000),IF(($J112/2)&lt;=$C$193,((((($J112/2)-$C$192)/10000)*$D$193)+$E$193)*((($J112/2)-$C$192)/10000)+$F$193,IF(($J112/2)&lt;=$C$194,($J112/2)*0.42-$E$194,($J112/2)*0.45-$E$195))),0),0),0)*$C$34</f>
        <v>0</v>
      </c>
      <c r="M112" s="13" t="n">
        <f aca="false">K112+L112</f>
        <v>0</v>
      </c>
      <c r="N112" s="13" t="n">
        <f aca="false">IF($B$34=2,IF(M112&gt;1944,M112*0.055,0),IF(M112&gt;972,M112*0.055,0))</f>
        <v>0</v>
      </c>
      <c r="O112" s="13" t="n">
        <f aca="false">M112*$C$33</f>
        <v>0</v>
      </c>
      <c r="P112" s="13" t="n">
        <f aca="false">P111*(1+$C$37)</f>
        <v>73869.6651524254</v>
      </c>
      <c r="Q112" s="13" t="n">
        <f aca="false">B112+C112+D112+E112+F112+G112-H112-I112-M112-N112-O112-P112</f>
        <v>437126.443882121</v>
      </c>
      <c r="R112" s="13"/>
      <c r="S112" s="13"/>
      <c r="T112" s="13"/>
      <c r="U112" s="13"/>
      <c r="V112" s="13"/>
      <c r="W112" s="13"/>
      <c r="X112" s="13"/>
    </row>
    <row r="113" customFormat="false" ht="12.8" hidden="false" customHeight="false" outlineLevel="0" collapsed="false">
      <c r="A113" s="17" t="n">
        <v>24</v>
      </c>
      <c r="B113" s="13" t="n">
        <f aca="false">Q112</f>
        <v>437126.443882121</v>
      </c>
      <c r="C113" s="13" t="n">
        <f aca="false">IF((B113-(P113/2))*$C$3&gt;0,(B113-(P113/2))*$C$3,0)</f>
        <v>17711.1108121589</v>
      </c>
      <c r="D113" s="13" t="n">
        <f aca="false">IF(D112&gt;0,D112*(1+$C$7),IF(A113=$C$6,$C$5,0))</f>
        <v>2492.08857982923</v>
      </c>
      <c r="E113" s="13" t="n">
        <f aca="false">IF(E112&gt;0,E112*(1+$C$12),IF(A113=$C$11,$C$10,0))</f>
        <v>0</v>
      </c>
      <c r="F113" s="13" t="n">
        <f aca="false">IF(F112&gt;0,F112*(1+$C$17),IF(A113=$C$16,$C$15,0))</f>
        <v>777</v>
      </c>
      <c r="G113" s="13" t="n">
        <f aca="false">IF(G112&gt;0,G112*(1+$C$22),IF(A113=$C$21,$C$20,0))</f>
        <v>2222</v>
      </c>
      <c r="H113" s="13" t="n">
        <f aca="false">H112*(1+$C$26)</f>
        <v>13649.8515712988</v>
      </c>
      <c r="I113" s="13" t="n">
        <f aca="false">MIN(((C113+D113+E113+F113+G113)*$C$28*POWER((1+$C$29),A112)),($C$30*$C$28)*12*$C$34*POWER((1+$C$31),A112))</f>
        <v>0</v>
      </c>
      <c r="J113" s="18" t="n">
        <f aca="false">MAX((MAX((C113-(1000*$C$34)),0))+(D113*$C$8)+(E113*$C$13)+(F113*$C$18)+(G113*$C$23)-H113-I113,0)</f>
        <v>8282.43782068939</v>
      </c>
      <c r="K113" s="23" t="n">
        <f aca="false">IF($C$34=1,MAX(ROUNDDOWN(IF($J113&lt;=$C$192,(((($J113-$C$191)/10000)*$D$192)+$E$192)*(($J113-$C$191)/10000),IF($J113&lt;=$C$193,(((($J113-$C$192)/10000)*$D$193)+$E$193)*(($J113-$C$192)/10000)+$F$193,IF($J113&lt;=$C$194,$J113*0.42-$E$194,$J113*0.45-$E$195))),0),0),0)</f>
        <v>0</v>
      </c>
      <c r="L113" s="23" t="n">
        <f aca="false">IF($C$34=2,MAX(ROUNDDOWN(IF(($J113/2)&lt;=$C$192,((((($J113/2)-$C$191)/10000)*$D$192)+$E$192)*((($J113/2)-$C$191)/10000),IF(($J113/2)&lt;=$C$193,((((($J113/2)-$C$192)/10000)*$D$193)+$E$193)*((($J113/2)-$C$192)/10000)+$F$193,IF(($J113/2)&lt;=$C$194,($J113/2)*0.42-$E$194,($J113/2)*0.45-$E$195))),0),0),0)*$C$34</f>
        <v>0</v>
      </c>
      <c r="M113" s="13" t="n">
        <f aca="false">K113+L113</f>
        <v>0</v>
      </c>
      <c r="N113" s="13" t="n">
        <f aca="false">IF($B$34=2,IF(M113&gt;1944,M113*0.055,0),IF(M113&gt;972,M113*0.055,0))</f>
        <v>0</v>
      </c>
      <c r="O113" s="13" t="n">
        <f aca="false">M113*$C$33</f>
        <v>0</v>
      </c>
      <c r="P113" s="13" t="n">
        <f aca="false">P112*(1+$C$37)</f>
        <v>76455.1034327602</v>
      </c>
      <c r="Q113" s="13" t="n">
        <f aca="false">B113+C113+D113+E113+F113+G113-H113-I113-M113-N113-O113-P113</f>
        <v>370223.688270051</v>
      </c>
      <c r="R113" s="13"/>
      <c r="S113" s="13"/>
      <c r="T113" s="13"/>
      <c r="U113" s="13"/>
      <c r="V113" s="13"/>
      <c r="W113" s="13"/>
      <c r="X113" s="13"/>
    </row>
    <row r="114" customFormat="false" ht="12.8" hidden="false" customHeight="false" outlineLevel="0" collapsed="false">
      <c r="A114" s="17" t="n">
        <v>25</v>
      </c>
      <c r="B114" s="13" t="n">
        <f aca="false">Q113</f>
        <v>370223.688270051</v>
      </c>
      <c r="C114" s="13" t="n">
        <f aca="false">IF((B114-(P114/2))*$C$3&gt;0,(B114-(P114/2))*$C$3,0)</f>
        <v>14681.2228476157</v>
      </c>
      <c r="D114" s="13" t="n">
        <f aca="false">IF(D113&gt;0,D113*(1+$C$7),IF(A114=$C$6,$C$5,0))</f>
        <v>2504.54902272837</v>
      </c>
      <c r="E114" s="13" t="n">
        <f aca="false">IF(E113&gt;0,E113*(1+$C$12),IF(A114=$C$11,$C$10,0))</f>
        <v>0</v>
      </c>
      <c r="F114" s="13" t="n">
        <f aca="false">IF(F113&gt;0,F113*(1+$C$17),IF(A114=$C$16,$C$15,0))</f>
        <v>777</v>
      </c>
      <c r="G114" s="13" t="n">
        <f aca="false">IF(G113&gt;0,G113*(1+$C$22),IF(A114=$C$21,$C$20,0))</f>
        <v>2222</v>
      </c>
      <c r="H114" s="13" t="n">
        <f aca="false">H113*(1+$C$26)</f>
        <v>14332.3441498637</v>
      </c>
      <c r="I114" s="13" t="n">
        <f aca="false">MIN(((C114+D114+E114+F114+G114)*$C$28*POWER((1+$C$29),A113)),($C$30*$C$28)*12*$C$34*POWER((1+$C$31),A113))</f>
        <v>0</v>
      </c>
      <c r="J114" s="18" t="n">
        <f aca="false">MAX((MAX((C114-(1000*$C$34)),0))+(D114*$C$8)+(E114*$C$13)+(F114*$C$18)+(G114*$C$23)-H114-I114,0)</f>
        <v>4582.5177204804</v>
      </c>
      <c r="K114" s="23" t="n">
        <f aca="false">IF($C$34=1,MAX(ROUNDDOWN(IF($J114&lt;=$C$192,(((($J114-$C$191)/10000)*$D$192)+$E$192)*(($J114-$C$191)/10000),IF($J114&lt;=$C$193,(((($J114-$C$192)/10000)*$D$193)+$E$193)*(($J114-$C$192)/10000)+$F$193,IF($J114&lt;=$C$194,$J114*0.42-$E$194,$J114*0.45-$E$195))),0),0),0)</f>
        <v>0</v>
      </c>
      <c r="L114" s="23" t="n">
        <f aca="false">IF($C$34=2,MAX(ROUNDDOWN(IF(($J114/2)&lt;=$C$192,((((($J114/2)-$C$191)/10000)*$D$192)+$E$192)*((($J114/2)-$C$191)/10000),IF(($J114/2)&lt;=$C$193,((((($J114/2)-$C$192)/10000)*$D$193)+$E$193)*((($J114/2)-$C$192)/10000)+$F$193,IF(($J114/2)&lt;=$C$194,($J114/2)*0.42-$E$194,($J114/2)*0.45-$E$195))),0),0),0)*$C$34</f>
        <v>0</v>
      </c>
      <c r="M114" s="13" t="n">
        <f aca="false">K114+L114</f>
        <v>0</v>
      </c>
      <c r="N114" s="13" t="n">
        <f aca="false">IF($B$34=2,IF(M114&gt;1944,M114*0.055,0),IF(M114&gt;972,M114*0.055,0))</f>
        <v>0</v>
      </c>
      <c r="O114" s="13" t="n">
        <f aca="false">M114*$C$33</f>
        <v>0</v>
      </c>
      <c r="P114" s="13" t="n">
        <f aca="false">P113*(1+$C$37)</f>
        <v>79131.0320529068</v>
      </c>
      <c r="Q114" s="13" t="n">
        <f aca="false">B114+C114+D114+E114+F114+G114-H114-I114-M114-N114-O114-P114</f>
        <v>296945.083937624</v>
      </c>
      <c r="R114" s="13"/>
      <c r="S114" s="13"/>
      <c r="T114" s="13"/>
      <c r="U114" s="13"/>
      <c r="V114" s="13"/>
      <c r="W114" s="13"/>
      <c r="X114" s="13"/>
    </row>
    <row r="115" customFormat="false" ht="12.8" hidden="false" customHeight="false" outlineLevel="0" collapsed="false">
      <c r="A115" s="17" t="n">
        <v>26</v>
      </c>
      <c r="B115" s="13" t="n">
        <f aca="false">Q114</f>
        <v>296945.083937624</v>
      </c>
      <c r="C115" s="13" t="n">
        <f aca="false">IF((B115-(P115/2))*$C$3&gt;0,(B115-(P115/2))*$C$3,0)</f>
        <v>11366.1680033509</v>
      </c>
      <c r="D115" s="13" t="n">
        <f aca="false">IF(D114&gt;0,D114*(1+$C$7),IF(A115=$C$6,$C$5,0))</f>
        <v>2517.07176784201</v>
      </c>
      <c r="E115" s="13" t="n">
        <f aca="false">IF(E114&gt;0,E114*(1+$C$12),IF(A115=$C$11,$C$10,0))</f>
        <v>0</v>
      </c>
      <c r="F115" s="13" t="n">
        <f aca="false">IF(F114&gt;0,F114*(1+$C$17),IF(A115=$C$16,$C$15,0))</f>
        <v>777</v>
      </c>
      <c r="G115" s="13" t="n">
        <f aca="false">IF(G114&gt;0,G114*(1+$C$22),IF(A115=$C$21,$C$20,0))</f>
        <v>2222</v>
      </c>
      <c r="H115" s="13" t="n">
        <f aca="false">H114*(1+$C$26)</f>
        <v>15048.9613573569</v>
      </c>
      <c r="I115" s="13" t="n">
        <f aca="false">MIN(((C115+D115+E115+F115+G115)*$C$28*POWER((1+$C$29),A114)),($C$30*$C$28)*12*$C$34*POWER((1+$C$31),A114))</f>
        <v>0</v>
      </c>
      <c r="J115" s="18" t="n">
        <f aca="false">MAX((MAX((C115-(1000*$C$34)),0))+(D115*$C$8)+(E115*$C$13)+(F115*$C$18)+(G115*$C$23)-H115-I115,0)</f>
        <v>563.36841383601</v>
      </c>
      <c r="K115" s="23" t="n">
        <f aca="false">IF($C$34=1,MAX(ROUNDDOWN(IF($J115&lt;=$C$192,(((($J115-$C$191)/10000)*$D$192)+$E$192)*(($J115-$C$191)/10000),IF($J115&lt;=$C$193,(((($J115-$C$192)/10000)*$D$193)+$E$193)*(($J115-$C$192)/10000)+$F$193,IF($J115&lt;=$C$194,$J115*0.42-$E$194,$J115*0.45-$E$195))),0),0),0)</f>
        <v>0</v>
      </c>
      <c r="L115" s="23" t="n">
        <f aca="false">IF($C$34=2,MAX(ROUNDDOWN(IF(($J115/2)&lt;=$C$192,((((($J115/2)-$C$191)/10000)*$D$192)+$E$192)*((($J115/2)-$C$191)/10000),IF(($J115/2)&lt;=$C$193,((((($J115/2)-$C$192)/10000)*$D$193)+$E$193)*((($J115/2)-$C$192)/10000)+$F$193,IF(($J115/2)&lt;=$C$194,($J115/2)*0.42-$E$194,($J115/2)*0.45-$E$195))),0),0),0)*$C$34</f>
        <v>0</v>
      </c>
      <c r="M115" s="13" t="n">
        <f aca="false">K115+L115</f>
        <v>0</v>
      </c>
      <c r="N115" s="13" t="n">
        <f aca="false">IF($B$34=2,IF(M115&gt;1944,M115*0.055,0),IF(M115&gt;972,M115*0.055,0))</f>
        <v>0</v>
      </c>
      <c r="O115" s="13" t="n">
        <f aca="false">M115*$C$33</f>
        <v>0</v>
      </c>
      <c r="P115" s="13" t="n">
        <f aca="false">P114*(1+$C$37)</f>
        <v>81900.6181747586</v>
      </c>
      <c r="Q115" s="13" t="n">
        <f aca="false">B115+C115+D115+E115+F115+G115-H115-I115-M115-N115-O115-P115</f>
        <v>216877.744176702</v>
      </c>
      <c r="R115" s="13"/>
      <c r="S115" s="13"/>
      <c r="T115" s="13"/>
      <c r="U115" s="13"/>
      <c r="V115" s="13"/>
      <c r="W115" s="13"/>
      <c r="X115" s="13"/>
    </row>
    <row r="116" customFormat="false" ht="12.8" hidden="false" customHeight="false" outlineLevel="0" collapsed="false">
      <c r="A116" s="17" t="n">
        <v>27</v>
      </c>
      <c r="B116" s="13" t="n">
        <f aca="false">Q115</f>
        <v>216877.744176702</v>
      </c>
      <c r="C116" s="13" t="n">
        <f aca="false">IF((B116-(P116/2))*$C$3&gt;0,(B116-(P116/2))*$C$3,0)</f>
        <v>7747.54133764412</v>
      </c>
      <c r="D116" s="13" t="n">
        <f aca="false">IF(D115&gt;0,D115*(1+$C$7),IF(A116=$C$6,$C$5,0))</f>
        <v>2529.65712668122</v>
      </c>
      <c r="E116" s="13" t="n">
        <f aca="false">IF(E115&gt;0,E115*(1+$C$12),IF(A116=$C$11,$C$10,0))</f>
        <v>0</v>
      </c>
      <c r="F116" s="13" t="n">
        <f aca="false">IF(F115&gt;0,F115*(1+$C$17),IF(A116=$C$16,$C$15,0))</f>
        <v>777</v>
      </c>
      <c r="G116" s="13" t="n">
        <f aca="false">IF(G115&gt;0,G115*(1+$C$22),IF(A116=$C$21,$C$20,0))</f>
        <v>2222</v>
      </c>
      <c r="H116" s="13" t="n">
        <f aca="false">H115*(1+$C$26)</f>
        <v>15801.4094252247</v>
      </c>
      <c r="I116" s="13" t="n">
        <f aca="false">MIN(((C116+D116+E116+F116+G116)*$C$28*POWER((1+$C$29),A115)),($C$30*$C$28)*12*$C$34*POWER((1+$C$31),A115))</f>
        <v>0</v>
      </c>
      <c r="J116" s="18" t="n">
        <f aca="false">MAX((MAX((C116-(1000*$C$34)),0))+(D116*$C$8)+(E116*$C$13)+(F116*$C$18)+(G116*$C$23)-H116-I116,0)</f>
        <v>0</v>
      </c>
      <c r="K116" s="23" t="n">
        <f aca="false">IF($C$34=1,MAX(ROUNDDOWN(IF($J116&lt;=$C$192,(((($J116-$C$191)/10000)*$D$192)+$E$192)*(($J116-$C$191)/10000),IF($J116&lt;=$C$193,(((($J116-$C$192)/10000)*$D$193)+$E$193)*(($J116-$C$192)/10000)+$F$193,IF($J116&lt;=$C$194,$J116*0.42-$E$194,$J116*0.45-$E$195))),0),0),0)</f>
        <v>0</v>
      </c>
      <c r="L116" s="23" t="n">
        <f aca="false">IF($C$34=2,MAX(ROUNDDOWN(IF(($J116/2)&lt;=$C$192,((((($J116/2)-$C$191)/10000)*$D$192)+$E$192)*((($J116/2)-$C$191)/10000),IF(($J116/2)&lt;=$C$193,((((($J116/2)-$C$192)/10000)*$D$193)+$E$193)*((($J116/2)-$C$192)/10000)+$F$193,IF(($J116/2)&lt;=$C$194,($J116/2)*0.42-$E$194,($J116/2)*0.45-$E$195))),0),0),0)*$C$34</f>
        <v>0</v>
      </c>
      <c r="M116" s="13" t="n">
        <f aca="false">K116+L116</f>
        <v>0</v>
      </c>
      <c r="N116" s="13" t="n">
        <f aca="false">IF($B$34=2,IF(M116&gt;1944,M116*0.055,0),IF(M116&gt;972,M116*0.055,0))</f>
        <v>0</v>
      </c>
      <c r="O116" s="13" t="n">
        <f aca="false">M116*$C$33</f>
        <v>0</v>
      </c>
      <c r="P116" s="13" t="n">
        <f aca="false">P115*(1+$C$37)</f>
        <v>84767.1398108751</v>
      </c>
      <c r="Q116" s="13" t="n">
        <f aca="false">B116+C116+D116+E116+F116+G116-H116-I116-M116-N116-O116-P116</f>
        <v>129585.393404927</v>
      </c>
      <c r="R116" s="13"/>
      <c r="S116" s="13"/>
      <c r="T116" s="13"/>
      <c r="U116" s="13"/>
      <c r="V116" s="13"/>
      <c r="W116" s="13"/>
      <c r="X116" s="13"/>
    </row>
    <row r="117" customFormat="false" ht="12.8" hidden="false" customHeight="false" outlineLevel="0" collapsed="false">
      <c r="A117" s="17" t="n">
        <v>28</v>
      </c>
      <c r="B117" s="13" t="n">
        <f aca="false">Q116</f>
        <v>129585.393404927</v>
      </c>
      <c r="C117" s="13" t="n">
        <f aca="false">IF((B117-(P117/2))*$C$3&gt;0,(B117-(P117/2))*$C$3,0)</f>
        <v>3805.89689574428</v>
      </c>
      <c r="D117" s="13" t="n">
        <f aca="false">IF(D116&gt;0,D116*(1+$C$7),IF(A117=$C$6,$C$5,0))</f>
        <v>2542.30541231463</v>
      </c>
      <c r="E117" s="13" t="n">
        <f aca="false">IF(E116&gt;0,E116*(1+$C$12),IF(A117=$C$11,$C$10,0))</f>
        <v>0</v>
      </c>
      <c r="F117" s="13" t="n">
        <f aca="false">IF(F116&gt;0,F116*(1+$C$17),IF(A117=$C$16,$C$15,0))</f>
        <v>777</v>
      </c>
      <c r="G117" s="13" t="n">
        <f aca="false">IF(G116&gt;0,G116*(1+$C$22),IF(A117=$C$21,$C$20,0))</f>
        <v>2222</v>
      </c>
      <c r="H117" s="13" t="n">
        <f aca="false">H116*(1+$C$26)</f>
        <v>16591.479896486</v>
      </c>
      <c r="I117" s="13" t="n">
        <f aca="false">MIN(((C117+D117+E117+F117+G117)*$C$28*POWER((1+$C$29),A116)),($C$30*$C$28)*12*$C$34*POWER((1+$C$31),A116))</f>
        <v>0</v>
      </c>
      <c r="J117" s="18" t="n">
        <f aca="false">MAX((MAX((C117-(1000*$C$34)),0))+(D117*$C$8)+(E117*$C$13)+(F117*$C$18)+(G117*$C$23)-H117-I117,0)</f>
        <v>0</v>
      </c>
      <c r="K117" s="23" t="n">
        <f aca="false">IF($C$34=1,MAX(ROUNDDOWN(IF($J117&lt;=$C$192,(((($J117-$C$191)/10000)*$D$192)+$E$192)*(($J117-$C$191)/10000),IF($J117&lt;=$C$193,(((($J117-$C$192)/10000)*$D$193)+$E$193)*(($J117-$C$192)/10000)+$F$193,IF($J117&lt;=$C$194,$J117*0.42-$E$194,$J117*0.45-$E$195))),0),0),0)</f>
        <v>0</v>
      </c>
      <c r="L117" s="23" t="n">
        <f aca="false">IF($C$34=2,MAX(ROUNDDOWN(IF(($J117/2)&lt;=$C$192,((((($J117/2)-$C$191)/10000)*$D$192)+$E$192)*((($J117/2)-$C$191)/10000),IF(($J117/2)&lt;=$C$193,((((($J117/2)-$C$192)/10000)*$D$193)+$E$193)*((($J117/2)-$C$192)/10000)+$F$193,IF(($J117/2)&lt;=$C$194,($J117/2)*0.42-$E$194,($J117/2)*0.45-$E$195))),0),0),0)*$C$34</f>
        <v>0</v>
      </c>
      <c r="M117" s="13" t="n">
        <f aca="false">K117+L117</f>
        <v>0</v>
      </c>
      <c r="N117" s="13" t="n">
        <f aca="false">IF($B$34=2,IF(M117&gt;1944,M117*0.055,0),IF(M117&gt;972,M117*0.055,0))</f>
        <v>0</v>
      </c>
      <c r="O117" s="13" t="n">
        <f aca="false">M117*$C$33</f>
        <v>0</v>
      </c>
      <c r="P117" s="13" t="n">
        <f aca="false">P116*(1+$C$37)</f>
        <v>87733.9897042557</v>
      </c>
      <c r="Q117" s="13" t="n">
        <f aca="false">B117+C117+D117+E117+F117+G117-H117-I117-M117-N117-O117-P117</f>
        <v>34607.1261122442</v>
      </c>
      <c r="R117" s="13"/>
      <c r="S117" s="13"/>
      <c r="T117" s="13"/>
      <c r="U117" s="13"/>
      <c r="V117" s="13"/>
      <c r="W117" s="13"/>
      <c r="X117" s="13"/>
    </row>
    <row r="118" customFormat="false" ht="12.8" hidden="false" customHeight="false" outlineLevel="0" collapsed="false">
      <c r="A118" s="17" t="n">
        <v>29</v>
      </c>
      <c r="B118" s="13" t="n">
        <f aca="false">Q117</f>
        <v>34607.1261122442</v>
      </c>
      <c r="C118" s="13" t="n">
        <f aca="false">IF((B118-(P118/2))*$C$3&gt;0,(B118-(P118/2))*$C$3,0)</f>
        <v>0</v>
      </c>
      <c r="D118" s="13" t="n">
        <f aca="false">IF(D117&gt;0,D117*(1+$C$7),IF(A118=$C$6,$C$5,0))</f>
        <v>2555.0169393762</v>
      </c>
      <c r="E118" s="13" t="n">
        <f aca="false">IF(E117&gt;0,E117*(1+$C$12),IF(A118=$C$11,$C$10,0))</f>
        <v>0</v>
      </c>
      <c r="F118" s="13" t="n">
        <f aca="false">IF(F117&gt;0,F117*(1+$C$17),IF(A118=$C$16,$C$15,0))</f>
        <v>777</v>
      </c>
      <c r="G118" s="13" t="n">
        <f aca="false">IF(G117&gt;0,G117*(1+$C$22),IF(A118=$C$21,$C$20,0))</f>
        <v>2222</v>
      </c>
      <c r="H118" s="13" t="n">
        <f aca="false">H117*(1+$C$26)</f>
        <v>17421.0538913103</v>
      </c>
      <c r="I118" s="13" t="n">
        <f aca="false">MIN(((C118+D118+E118+F118+G118)*$C$28*POWER((1+$C$29),A117)),($C$30*$C$28)*12*$C$34*POWER((1+$C$31),A117))</f>
        <v>0</v>
      </c>
      <c r="J118" s="18" t="n">
        <f aca="false">MAX((MAX((C118-(1000*$C$34)),0))+(D118*$C$8)+(E118*$C$13)+(F118*$C$18)+(G118*$C$23)-H118-I118,0)</f>
        <v>0</v>
      </c>
      <c r="K118" s="23" t="n">
        <f aca="false">IF($C$34=1,MAX(ROUNDDOWN(IF($J118&lt;=$C$192,(((($J118-$C$191)/10000)*$D$192)+$E$192)*(($J118-$C$191)/10000),IF($J118&lt;=$C$193,(((($J118-$C$192)/10000)*$D$193)+$E$193)*(($J118-$C$192)/10000)+$F$193,IF($J118&lt;=$C$194,$J118*0.42-$E$194,$J118*0.45-$E$195))),0),0),0)</f>
        <v>0</v>
      </c>
      <c r="L118" s="23" t="n">
        <f aca="false">IF($C$34=2,MAX(ROUNDDOWN(IF(($J118/2)&lt;=$C$192,((((($J118/2)-$C$191)/10000)*$D$192)+$E$192)*((($J118/2)-$C$191)/10000),IF(($J118/2)&lt;=$C$193,((((($J118/2)-$C$192)/10000)*$D$193)+$E$193)*((($J118/2)-$C$192)/10000)+$F$193,IF(($J118/2)&lt;=$C$194,($J118/2)*0.42-$E$194,($J118/2)*0.45-$E$195))),0),0),0)*$C$34</f>
        <v>0</v>
      </c>
      <c r="M118" s="13" t="n">
        <f aca="false">K118+L118</f>
        <v>0</v>
      </c>
      <c r="N118" s="13" t="n">
        <f aca="false">IF($B$34=2,IF(M118&gt;1944,M118*0.055,0),IF(M118&gt;972,M118*0.055,0))</f>
        <v>0</v>
      </c>
      <c r="O118" s="13" t="n">
        <f aca="false">M118*$C$33</f>
        <v>0</v>
      </c>
      <c r="P118" s="13" t="n">
        <f aca="false">P117*(1+$C$37)</f>
        <v>90804.6793439047</v>
      </c>
      <c r="Q118" s="13" t="n">
        <f aca="false">B118+C118+D118+E118+F118+G118-H118-I118-M118-N118-O118-P118</f>
        <v>-68064.5901835945</v>
      </c>
      <c r="R118" s="13"/>
      <c r="S118" s="13"/>
      <c r="T118" s="13"/>
      <c r="U118" s="13"/>
      <c r="V118" s="13"/>
      <c r="W118" s="13"/>
      <c r="X118" s="13"/>
    </row>
    <row r="119" customFormat="false" ht="12.8" hidden="false" customHeight="false" outlineLevel="0" collapsed="false">
      <c r="A119" s="17" t="n">
        <v>30</v>
      </c>
      <c r="B119" s="13" t="n">
        <f aca="false">Q118</f>
        <v>-68064.5901835945</v>
      </c>
      <c r="C119" s="13" t="n">
        <f aca="false">IF((B119-(P119/2))*$C$3&gt;0,(B119-(P119/2))*$C$3,0)</f>
        <v>0</v>
      </c>
      <c r="D119" s="13" t="n">
        <f aca="false">IF(D118&gt;0,D118*(1+$C$7),IF(A119=$C$6,$C$5,0))</f>
        <v>2567.79202407308</v>
      </c>
      <c r="E119" s="13" t="n">
        <f aca="false">IF(E118&gt;0,E118*(1+$C$12),IF(A119=$C$11,$C$10,0))</f>
        <v>0</v>
      </c>
      <c r="F119" s="13" t="n">
        <f aca="false">IF(F118&gt;0,F118*(1+$C$17),IF(A119=$C$16,$C$15,0))</f>
        <v>777</v>
      </c>
      <c r="G119" s="13" t="n">
        <f aca="false">IF(G118&gt;0,G118*(1+$C$22),IF(A119=$C$21,$C$20,0))</f>
        <v>2222</v>
      </c>
      <c r="H119" s="13" t="n">
        <f aca="false">H118*(1+$C$26)</f>
        <v>18292.1065858758</v>
      </c>
      <c r="I119" s="13" t="n">
        <f aca="false">MIN(((C119+D119+E119+F119+G119)*$C$28*POWER((1+$C$29),A118)),($C$30*$C$28)*12*$C$34*POWER((1+$C$31),A118))</f>
        <v>0</v>
      </c>
      <c r="J119" s="18" t="n">
        <f aca="false">MAX((MAX((C119-(1000*$C$34)),0))+(D119*$C$8)+(E119*$C$13)+(F119*$C$18)+(G119*$C$23)-H119-I119,0)</f>
        <v>0</v>
      </c>
      <c r="K119" s="23" t="n">
        <f aca="false">IF($C$34=1,MAX(ROUNDDOWN(IF($J119&lt;=$C$192,(((($J119-$C$191)/10000)*$D$192)+$E$192)*(($J119-$C$191)/10000),IF($J119&lt;=$C$193,(((($J119-$C$192)/10000)*$D$193)+$E$193)*(($J119-$C$192)/10000)+$F$193,IF($J119&lt;=$C$194,$J119*0.42-$E$194,$J119*0.45-$E$195))),0),0),0)</f>
        <v>0</v>
      </c>
      <c r="L119" s="23" t="n">
        <f aca="false">IF($C$34=2,MAX(ROUNDDOWN(IF(($J119/2)&lt;=$C$192,((((($J119/2)-$C$191)/10000)*$D$192)+$E$192)*((($J119/2)-$C$191)/10000),IF(($J119/2)&lt;=$C$193,((((($J119/2)-$C$192)/10000)*$D$193)+$E$193)*((($J119/2)-$C$192)/10000)+$F$193,IF(($J119/2)&lt;=$C$194,($J119/2)*0.42-$E$194,($J119/2)*0.45-$E$195))),0),0),0)*$C$34</f>
        <v>0</v>
      </c>
      <c r="M119" s="13" t="n">
        <f aca="false">K119+L119</f>
        <v>0</v>
      </c>
      <c r="N119" s="13" t="n">
        <f aca="false">IF($B$34=2,IF(M119&gt;1944,M119*0.055,0),IF(M119&gt;972,M119*0.055,0))</f>
        <v>0</v>
      </c>
      <c r="O119" s="13" t="n">
        <f aca="false">M119*$C$33</f>
        <v>0</v>
      </c>
      <c r="P119" s="13" t="n">
        <f aca="false">P118*(1+$C$37)</f>
        <v>93982.8431209413</v>
      </c>
      <c r="Q119" s="13" t="n">
        <f aca="false">B119+C119+D119+E119+F119+G119-H119-I119-M119-N119-O119-P119</f>
        <v>-174772.747866339</v>
      </c>
      <c r="R119" s="13"/>
      <c r="S119" s="13"/>
      <c r="T119" s="13"/>
      <c r="U119" s="13"/>
      <c r="V119" s="13"/>
      <c r="W119" s="13"/>
      <c r="X119" s="13"/>
    </row>
    <row r="120" customFormat="false" ht="12.8" hidden="false" customHeight="false" outlineLevel="0" collapsed="false">
      <c r="A120" s="17" t="n">
        <v>31</v>
      </c>
      <c r="B120" s="13" t="n">
        <f aca="false">Q119</f>
        <v>-174772.747866339</v>
      </c>
      <c r="C120" s="13" t="n">
        <f aca="false">IF((B120-(P120/2))*$C$3&gt;0,(B120-(P120/2))*$C$3,0)</f>
        <v>0</v>
      </c>
      <c r="D120" s="13" t="n">
        <f aca="false">IF(D119&gt;0,D119*(1+$C$7),IF(A120=$C$6,$C$5,0))</f>
        <v>2580.63098419345</v>
      </c>
      <c r="E120" s="13" t="n">
        <f aca="false">IF(E119&gt;0,E119*(1+$C$12),IF(A120=$C$11,$C$10,0))</f>
        <v>0</v>
      </c>
      <c r="F120" s="13" t="n">
        <f aca="false">IF(F119&gt;0,F119*(1+$C$17),IF(A120=$C$16,$C$15,0))</f>
        <v>777</v>
      </c>
      <c r="G120" s="13" t="n">
        <f aca="false">IF(G119&gt;0,G119*(1+$C$22),IF(A120=$C$21,$C$20,0))</f>
        <v>2222</v>
      </c>
      <c r="H120" s="13" t="n">
        <f aca="false">H119*(1+$C$26)</f>
        <v>19206.7119151696</v>
      </c>
      <c r="I120" s="13" t="n">
        <f aca="false">MIN(((C120+D120+E120+F120+G120)*$C$28*POWER((1+$C$29),A119)),($C$30*$C$28)*12*$C$34*POWER((1+$C$31),A119))</f>
        <v>0</v>
      </c>
      <c r="J120" s="18" t="n">
        <f aca="false">MAX((MAX((C120-(1000*$C$34)),0))+(D120*$C$8)+(E120*$C$13)+(F120*$C$18)+(G120*$C$23)-H120-I120,0)</f>
        <v>0</v>
      </c>
      <c r="K120" s="23" t="n">
        <f aca="false">IF($C$34=1,MAX(ROUNDDOWN(IF($J120&lt;=$C$192,(((($J120-$C$191)/10000)*$D$192)+$E$192)*(($J120-$C$191)/10000),IF($J120&lt;=$C$193,(((($J120-$C$192)/10000)*$D$193)+$E$193)*(($J120-$C$192)/10000)+$F$193,IF($J120&lt;=$C$194,$J120*0.42-$E$194,$J120*0.45-$E$195))),0),0),0)</f>
        <v>0</v>
      </c>
      <c r="L120" s="23" t="n">
        <f aca="false">IF($C$34=2,MAX(ROUNDDOWN(IF(($J120/2)&lt;=$C$192,((((($J120/2)-$C$191)/10000)*$D$192)+$E$192)*((($J120/2)-$C$191)/10000),IF(($J120/2)&lt;=$C$193,((((($J120/2)-$C$192)/10000)*$D$193)+$E$193)*((($J120/2)-$C$192)/10000)+$F$193,IF(($J120/2)&lt;=$C$194,($J120/2)*0.42-$E$194,($J120/2)*0.45-$E$195))),0),0),0)*$C$34</f>
        <v>0</v>
      </c>
      <c r="M120" s="13" t="n">
        <f aca="false">K120+L120</f>
        <v>0</v>
      </c>
      <c r="N120" s="13" t="n">
        <f aca="false">IF($B$34=2,IF(M120&gt;1944,M120*0.055,0),IF(M120&gt;972,M120*0.055,0))</f>
        <v>0</v>
      </c>
      <c r="O120" s="13" t="n">
        <f aca="false">M120*$C$33</f>
        <v>0</v>
      </c>
      <c r="P120" s="13" t="n">
        <f aca="false">P119*(1+$C$37)</f>
        <v>97272.2426301743</v>
      </c>
      <c r="Q120" s="13" t="n">
        <f aca="false">B120+C120+D120+E120+F120+G120-H120-I120-M120-N120-O120-P120</f>
        <v>-285672.071427489</v>
      </c>
      <c r="R120" s="13"/>
      <c r="S120" s="13"/>
      <c r="T120" s="13"/>
      <c r="U120" s="13"/>
      <c r="V120" s="13"/>
      <c r="W120" s="13"/>
      <c r="X120" s="13"/>
    </row>
    <row r="121" customFormat="false" ht="12.8" hidden="false" customHeight="false" outlineLevel="0" collapsed="false">
      <c r="A121" s="17" t="n">
        <v>32</v>
      </c>
      <c r="B121" s="13" t="n">
        <f aca="false">Q120</f>
        <v>-285672.071427489</v>
      </c>
      <c r="C121" s="13" t="n">
        <f aca="false">IF((B121-(P121/2))*$C$3&gt;0,(B121-(P121/2))*$C$3,0)</f>
        <v>0</v>
      </c>
      <c r="D121" s="13" t="n">
        <f aca="false">IF(D120&gt;0,D120*(1+$C$7),IF(A121=$C$6,$C$5,0))</f>
        <v>2593.53413911442</v>
      </c>
      <c r="E121" s="13" t="n">
        <f aca="false">IF(E120&gt;0,E120*(1+$C$12),IF(A121=$C$11,$C$10,0))</f>
        <v>0</v>
      </c>
      <c r="F121" s="13" t="n">
        <f aca="false">IF(F120&gt;0,F120*(1+$C$17),IF(A121=$C$16,$C$15,0))</f>
        <v>777</v>
      </c>
      <c r="G121" s="13" t="n">
        <f aca="false">IF(G120&gt;0,G120*(1+$C$22),IF(A121=$C$21,$C$20,0))</f>
        <v>2222</v>
      </c>
      <c r="H121" s="13" t="n">
        <f aca="false">H120*(1+$C$26)</f>
        <v>20167.047510928</v>
      </c>
      <c r="I121" s="13" t="n">
        <f aca="false">MIN(((C121+D121+E121+F121+G121)*$C$28*POWER((1+$C$29),A120)),($C$30*$C$28)*12*$C$34*POWER((1+$C$31),A120))</f>
        <v>0</v>
      </c>
      <c r="J121" s="18" t="n">
        <f aca="false">MAX((MAX((C121-(1000*$C$34)),0))+(D121*$C$8)+(E121*$C$13)+(F121*$C$18)+(G121*$C$23)-H121-I121,0)</f>
        <v>0</v>
      </c>
      <c r="K121" s="23" t="n">
        <f aca="false">IF($C$34=1,MAX(ROUNDDOWN(IF($J121&lt;=$C$192,(((($J121-$C$191)/10000)*$D$192)+$E$192)*(($J121-$C$191)/10000),IF($J121&lt;=$C$193,(((($J121-$C$192)/10000)*$D$193)+$E$193)*(($J121-$C$192)/10000)+$F$193,IF($J121&lt;=$C$194,$J121*0.42-$E$194,$J121*0.45-$E$195))),0),0),0)</f>
        <v>0</v>
      </c>
      <c r="L121" s="23" t="n">
        <f aca="false">IF($C$34=2,MAX(ROUNDDOWN(IF(($J121/2)&lt;=$C$192,((((($J121/2)-$C$191)/10000)*$D$192)+$E$192)*((($J121/2)-$C$191)/10000),IF(($J121/2)&lt;=$C$193,((((($J121/2)-$C$192)/10000)*$D$193)+$E$193)*((($J121/2)-$C$192)/10000)+$F$193,IF(($J121/2)&lt;=$C$194,($J121/2)*0.42-$E$194,($J121/2)*0.45-$E$195))),0),0),0)*$C$34</f>
        <v>0</v>
      </c>
      <c r="M121" s="13" t="n">
        <f aca="false">K121+L121</f>
        <v>0</v>
      </c>
      <c r="N121" s="13" t="n">
        <f aca="false">IF($B$34=2,IF(M121&gt;1944,M121*0.055,0),IF(M121&gt;972,M121*0.055,0))</f>
        <v>0</v>
      </c>
      <c r="O121" s="13" t="n">
        <f aca="false">M121*$C$33</f>
        <v>0</v>
      </c>
      <c r="P121" s="13" t="n">
        <f aca="false">P120*(1+$C$37)</f>
        <v>100676.77112223</v>
      </c>
      <c r="Q121" s="13" t="n">
        <f aca="false">B121+C121+D121+E121+F121+G121-H121-I121-M121-N121-O121-P121</f>
        <v>-400923.355921533</v>
      </c>
      <c r="R121" s="13"/>
      <c r="S121" s="13"/>
      <c r="T121" s="13"/>
      <c r="U121" s="13"/>
      <c r="V121" s="13"/>
      <c r="W121" s="13"/>
      <c r="X121" s="13"/>
    </row>
    <row r="122" customFormat="false" ht="12.8" hidden="false" customHeight="false" outlineLevel="0" collapsed="false">
      <c r="A122" s="17" t="n">
        <v>33</v>
      </c>
      <c r="B122" s="13" t="n">
        <f aca="false">Q121</f>
        <v>-400923.355921533</v>
      </c>
      <c r="C122" s="13" t="n">
        <f aca="false">IF((B122-(P122/2))*$C$3&gt;0,(B122-(P122/2))*$C$3,0)</f>
        <v>0</v>
      </c>
      <c r="D122" s="13" t="n">
        <f aca="false">IF(D121&gt;0,D121*(1+$C$7),IF(A122=$C$6,$C$5,0))</f>
        <v>2606.50180980999</v>
      </c>
      <c r="E122" s="13" t="n">
        <f aca="false">IF(E121&gt;0,E121*(1+$C$12),IF(A122=$C$11,$C$10,0))</f>
        <v>1111</v>
      </c>
      <c r="F122" s="13" t="n">
        <f aca="false">IF(F121&gt;0,F121*(1+$C$17),IF(A122=$C$16,$C$15,0))</f>
        <v>777</v>
      </c>
      <c r="G122" s="13" t="n">
        <f aca="false">IF(G121&gt;0,G121*(1+$C$22),IF(A122=$C$21,$C$20,0))</f>
        <v>2222</v>
      </c>
      <c r="H122" s="13" t="n">
        <f aca="false">H121*(1+$C$26)</f>
        <v>21175.3998864744</v>
      </c>
      <c r="I122" s="13" t="n">
        <f aca="false">MIN(((C122+D122+E122+F122+G122)*$C$28*POWER((1+$C$29),A121)),($C$30*$C$28)*12*$C$34*POWER((1+$C$31),A121))</f>
        <v>0</v>
      </c>
      <c r="J122" s="18" t="n">
        <f aca="false">MAX((MAX((C122-(1000*$C$34)),0))+(D122*$C$8)+(E122*$C$13)+(F122*$C$18)+(G122*$C$23)-H122-I122,0)</f>
        <v>0</v>
      </c>
      <c r="K122" s="23" t="n">
        <f aca="false">IF($C$34=1,MAX(ROUNDDOWN(IF($J122&lt;=$C$192,(((($J122-$C$191)/10000)*$D$192)+$E$192)*(($J122-$C$191)/10000),IF($J122&lt;=$C$193,(((($J122-$C$192)/10000)*$D$193)+$E$193)*(($J122-$C$192)/10000)+$F$193,IF($J122&lt;=$C$194,$J122*0.42-$E$194,$J122*0.45-$E$195))),0),0),0)</f>
        <v>0</v>
      </c>
      <c r="L122" s="23" t="n">
        <f aca="false">IF($C$34=2,MAX(ROUNDDOWN(IF(($J122/2)&lt;=$C$192,((((($J122/2)-$C$191)/10000)*$D$192)+$E$192)*((($J122/2)-$C$191)/10000),IF(($J122/2)&lt;=$C$193,((((($J122/2)-$C$192)/10000)*$D$193)+$E$193)*((($J122/2)-$C$192)/10000)+$F$193,IF(($J122/2)&lt;=$C$194,($J122/2)*0.42-$E$194,($J122/2)*0.45-$E$195))),0),0),0)*$C$34</f>
        <v>0</v>
      </c>
      <c r="M122" s="13" t="n">
        <f aca="false">K122+L122</f>
        <v>0</v>
      </c>
      <c r="N122" s="13" t="n">
        <f aca="false">IF($B$34=2,IF(M122&gt;1944,M122*0.055,0),IF(M122&gt;972,M122*0.055,0))</f>
        <v>0</v>
      </c>
      <c r="O122" s="13" t="n">
        <f aca="false">M122*$C$33</f>
        <v>0</v>
      </c>
      <c r="P122" s="13" t="n">
        <f aca="false">P121*(1+$C$37)</f>
        <v>104200.458111508</v>
      </c>
      <c r="Q122" s="13" t="n">
        <f aca="false">B122+C122+D122+E122+F122+G122-H122-I122-M122-N122-O122-P122</f>
        <v>-519582.712109706</v>
      </c>
      <c r="R122" s="13"/>
      <c r="S122" s="13"/>
      <c r="T122" s="13"/>
      <c r="U122" s="13"/>
      <c r="V122" s="13"/>
      <c r="W122" s="13"/>
      <c r="X122" s="13"/>
    </row>
    <row r="123" customFormat="false" ht="12.8" hidden="false" customHeight="false" outlineLevel="0" collapsed="false">
      <c r="A123" s="17" t="n">
        <v>34</v>
      </c>
      <c r="B123" s="13" t="n">
        <f aca="false">Q122</f>
        <v>-519582.712109706</v>
      </c>
      <c r="C123" s="13" t="n">
        <f aca="false">IF((B123-(P123/2))*$C$3&gt;0,(B123-(P123/2))*$C$3,0)</f>
        <v>0</v>
      </c>
      <c r="D123" s="13" t="n">
        <f aca="false">IF(D122&gt;0,D122*(1+$C$7),IF(A123=$C$6,$C$5,0))</f>
        <v>2619.53431885904</v>
      </c>
      <c r="E123" s="13" t="n">
        <f aca="false">IF(E122&gt;0,E122*(1+$C$12),IF(A123=$C$11,$C$10,0))</f>
        <v>1116.555</v>
      </c>
      <c r="F123" s="13" t="n">
        <f aca="false">IF(F122&gt;0,F122*(1+$C$17),IF(A123=$C$16,$C$15,0))</f>
        <v>777</v>
      </c>
      <c r="G123" s="13" t="n">
        <f aca="false">IF(G122&gt;0,G122*(1+$C$22),IF(A123=$C$21,$C$20,0))</f>
        <v>2222</v>
      </c>
      <c r="H123" s="13" t="n">
        <f aca="false">H122*(1+$C$26)</f>
        <v>22234.1698807982</v>
      </c>
      <c r="I123" s="13" t="n">
        <f aca="false">MIN(((C123+D123+E123+F123+G123)*$C$28*POWER((1+$C$29),A122)),($C$30*$C$28)*12*$C$34*POWER((1+$C$31),A122))</f>
        <v>0</v>
      </c>
      <c r="J123" s="18" t="n">
        <f aca="false">MAX((MAX((C123-(1000*$C$34)),0))+(D123*$C$8)+(E123*$C$13)+(F123*$C$18)+(G123*$C$23)-H123-I123,0)</f>
        <v>0</v>
      </c>
      <c r="K123" s="23" t="n">
        <f aca="false">IF($C$34=1,MAX(ROUNDDOWN(IF($J123&lt;=$C$192,(((($J123-$C$191)/10000)*$D$192)+$E$192)*(($J123-$C$191)/10000),IF($J123&lt;=$C$193,(((($J123-$C$192)/10000)*$D$193)+$E$193)*(($J123-$C$192)/10000)+$F$193,IF($J123&lt;=$C$194,$J123*0.42-$E$194,$J123*0.45-$E$195))),0),0),0)</f>
        <v>0</v>
      </c>
      <c r="L123" s="23" t="n">
        <f aca="false">IF($C$34=2,MAX(ROUNDDOWN(IF(($J123/2)&lt;=$C$192,((((($J123/2)-$C$191)/10000)*$D$192)+$E$192)*((($J123/2)-$C$191)/10000),IF(($J123/2)&lt;=$C$193,((((($J123/2)-$C$192)/10000)*$D$193)+$E$193)*((($J123/2)-$C$192)/10000)+$F$193,IF(($J123/2)&lt;=$C$194,($J123/2)*0.42-$E$194,($J123/2)*0.45-$E$195))),0),0),0)*$C$34</f>
        <v>0</v>
      </c>
      <c r="M123" s="13" t="n">
        <f aca="false">K123+L123</f>
        <v>0</v>
      </c>
      <c r="N123" s="13" t="n">
        <f aca="false">IF($B$34=2,IF(M123&gt;1944,M123*0.055,0),IF(M123&gt;972,M123*0.055,0))</f>
        <v>0</v>
      </c>
      <c r="O123" s="13" t="n">
        <f aca="false">M123*$C$33</f>
        <v>0</v>
      </c>
      <c r="P123" s="13" t="n">
        <f aca="false">P122*(1+$C$37)</f>
        <v>107847.474145411</v>
      </c>
      <c r="Q123" s="13" t="n">
        <f aca="false">B123+C123+D123+E123+F123+G123-H123-I123-M123-N123-O123-P123</f>
        <v>-642929.266817056</v>
      </c>
      <c r="R123" s="13"/>
      <c r="S123" s="13"/>
      <c r="T123" s="13"/>
      <c r="U123" s="13"/>
      <c r="V123" s="13"/>
      <c r="W123" s="13"/>
      <c r="X123" s="13"/>
    </row>
    <row r="124" customFormat="false" ht="12.8" hidden="false" customHeight="false" outlineLevel="0" collapsed="false">
      <c r="A124" s="17" t="n">
        <v>35</v>
      </c>
      <c r="B124" s="13" t="n">
        <f aca="false">Q123</f>
        <v>-642929.266817056</v>
      </c>
      <c r="C124" s="13" t="n">
        <f aca="false">IF((B124-(P124/2))*$C$3&gt;0,(B124-(P124/2))*$C$3,0)</f>
        <v>0</v>
      </c>
      <c r="D124" s="13" t="n">
        <f aca="false">IF(D123&gt;0,D123*(1+$C$7),IF(A124=$C$6,$C$5,0))</f>
        <v>2632.63199045333</v>
      </c>
      <c r="E124" s="13" t="n">
        <f aca="false">IF(E123&gt;0,E123*(1+$C$12),IF(A124=$C$11,$C$10,0))</f>
        <v>1122.137775</v>
      </c>
      <c r="F124" s="13" t="n">
        <f aca="false">IF(F123&gt;0,F123*(1+$C$17),IF(A124=$C$16,$C$15,0))</f>
        <v>777</v>
      </c>
      <c r="G124" s="13" t="n">
        <f aca="false">IF(G123&gt;0,G123*(1+$C$22),IF(A124=$C$21,$C$20,0))</f>
        <v>2222</v>
      </c>
      <c r="H124" s="13" t="n">
        <f aca="false">H123*(1+$C$26)</f>
        <v>23345.8783748381</v>
      </c>
      <c r="I124" s="13" t="n">
        <f aca="false">MIN(((C124+D124+E124+F124+G124)*$C$28*POWER((1+$C$29),A123)),($C$30*$C$28)*12*$C$34*POWER((1+$C$31),A123))</f>
        <v>0</v>
      </c>
      <c r="J124" s="18" t="n">
        <f aca="false">MAX((MAX((C124-(1000*$C$34)),0))+(D124*$C$8)+(E124*$C$13)+(F124*$C$18)+(G124*$C$23)-H124-I124,0)</f>
        <v>0</v>
      </c>
      <c r="K124" s="23" t="n">
        <f aca="false">IF($C$34=1,MAX(ROUNDDOWN(IF($J124&lt;=$C$192,(((($J124-$C$191)/10000)*$D$192)+$E$192)*(($J124-$C$191)/10000),IF($J124&lt;=$C$193,(((($J124-$C$192)/10000)*$D$193)+$E$193)*(($J124-$C$192)/10000)+$F$193,IF($J124&lt;=$C$194,$J124*0.42-$E$194,$J124*0.45-$E$195))),0),0),0)</f>
        <v>0</v>
      </c>
      <c r="L124" s="23" t="n">
        <f aca="false">IF($C$34=2,MAX(ROUNDDOWN(IF(($J124/2)&lt;=$C$192,((((($J124/2)-$C$191)/10000)*$D$192)+$E$192)*((($J124/2)-$C$191)/10000),IF(($J124/2)&lt;=$C$193,((((($J124/2)-$C$192)/10000)*$D$193)+$E$193)*((($J124/2)-$C$192)/10000)+$F$193,IF(($J124/2)&lt;=$C$194,($J124/2)*0.42-$E$194,($J124/2)*0.45-$E$195))),0),0),0)*$C$34</f>
        <v>0</v>
      </c>
      <c r="M124" s="13" t="n">
        <f aca="false">K124+L124</f>
        <v>0</v>
      </c>
      <c r="N124" s="13" t="n">
        <f aca="false">IF($B$34=2,IF(M124&gt;1944,M124*0.055,0),IF(M124&gt;972,M124*0.055,0))</f>
        <v>0</v>
      </c>
      <c r="O124" s="13" t="n">
        <f aca="false">M124*$C$33</f>
        <v>0</v>
      </c>
      <c r="P124" s="13" t="n">
        <f aca="false">P123*(1+$C$37)</f>
        <v>111622.135740501</v>
      </c>
      <c r="Q124" s="13" t="n">
        <f aca="false">B124+C124+D124+E124+F124+G124-H124-I124-M124-N124-O124-P124</f>
        <v>-771143.511166942</v>
      </c>
      <c r="R124" s="13"/>
      <c r="S124" s="13"/>
      <c r="T124" s="13"/>
      <c r="U124" s="13"/>
      <c r="V124" s="13"/>
      <c r="W124" s="13"/>
      <c r="X124" s="13"/>
    </row>
    <row r="125" customFormat="false" ht="12.8" hidden="false" customHeight="false" outlineLevel="0" collapsed="false">
      <c r="A125" s="17" t="n">
        <v>36</v>
      </c>
      <c r="B125" s="13" t="n">
        <f aca="false">Q124</f>
        <v>-771143.511166942</v>
      </c>
      <c r="C125" s="13" t="n">
        <f aca="false">IF((B125-(P125/2))*$C$3&gt;0,(B125-(P125/2))*$C$3,0)</f>
        <v>0</v>
      </c>
      <c r="D125" s="13" t="n">
        <f aca="false">IF(D124&gt;0,D124*(1+$C$7),IF(A125=$C$6,$C$5,0))</f>
        <v>2645.7951504056</v>
      </c>
      <c r="E125" s="13" t="n">
        <f aca="false">IF(E124&gt;0,E124*(1+$C$12),IF(A125=$C$11,$C$10,0))</f>
        <v>1127.748463875</v>
      </c>
      <c r="F125" s="13" t="n">
        <f aca="false">IF(F124&gt;0,F124*(1+$C$17),IF(A125=$C$16,$C$15,0))</f>
        <v>777</v>
      </c>
      <c r="G125" s="13" t="n">
        <f aca="false">IF(G124&gt;0,G124*(1+$C$22),IF(A125=$C$21,$C$20,0))</f>
        <v>2222</v>
      </c>
      <c r="H125" s="13" t="n">
        <f aca="false">H124*(1+$C$26)</f>
        <v>24513.17229358</v>
      </c>
      <c r="I125" s="13" t="n">
        <f aca="false">MIN(((C125+D125+E125+F125+G125)*$C$28*POWER((1+$C$29),A124)),($C$30*$C$28)*12*$C$34*POWER((1+$C$31),A124))</f>
        <v>0</v>
      </c>
      <c r="J125" s="18" t="n">
        <f aca="false">MAX((MAX((C125-(1000*$C$34)),0))+(D125*$C$8)+(E125*$C$13)+(F125*$C$18)+(G125*$C$23)-H125-I125,0)</f>
        <v>0</v>
      </c>
      <c r="K125" s="23" t="n">
        <f aca="false">IF($C$34=1,MAX(ROUNDDOWN(IF($J125&lt;=$C$192,(((($J125-$C$191)/10000)*$D$192)+$E$192)*(($J125-$C$191)/10000),IF($J125&lt;=$C$193,(((($J125-$C$192)/10000)*$D$193)+$E$193)*(($J125-$C$192)/10000)+$F$193,IF($J125&lt;=$C$194,$J125*0.42-$E$194,$J125*0.45-$E$195))),0),0),0)</f>
        <v>0</v>
      </c>
      <c r="L125" s="23" t="n">
        <f aca="false">IF($C$34=2,MAX(ROUNDDOWN(IF(($J125/2)&lt;=$C$192,((((($J125/2)-$C$191)/10000)*$D$192)+$E$192)*((($J125/2)-$C$191)/10000),IF(($J125/2)&lt;=$C$193,((((($J125/2)-$C$192)/10000)*$D$193)+$E$193)*((($J125/2)-$C$192)/10000)+$F$193,IF(($J125/2)&lt;=$C$194,($J125/2)*0.42-$E$194,($J125/2)*0.45-$E$195))),0),0),0)*$C$34</f>
        <v>0</v>
      </c>
      <c r="M125" s="13" t="n">
        <f aca="false">K125+L125</f>
        <v>0</v>
      </c>
      <c r="N125" s="13" t="n">
        <f aca="false">IF($B$34=2,IF(M125&gt;1944,M125*0.055,0),IF(M125&gt;972,M125*0.055,0))</f>
        <v>0</v>
      </c>
      <c r="O125" s="13" t="n">
        <f aca="false">M125*$C$33</f>
        <v>0</v>
      </c>
      <c r="P125" s="13" t="n">
        <f aca="false">P124*(1+$C$37)</f>
        <v>115528.910491418</v>
      </c>
      <c r="Q125" s="13" t="n">
        <f aca="false">B125+C125+D125+E125+F125+G125-H125-I125-M125-N125-O125-P125</f>
        <v>-904413.050337659</v>
      </c>
      <c r="R125" s="13"/>
      <c r="S125" s="13"/>
      <c r="T125" s="13"/>
      <c r="U125" s="13"/>
      <c r="V125" s="13"/>
      <c r="W125" s="13"/>
      <c r="X125" s="13"/>
    </row>
    <row r="126" customFormat="false" ht="12.8" hidden="false" customHeight="false" outlineLevel="0" collapsed="false">
      <c r="A126" s="17" t="n">
        <v>37</v>
      </c>
      <c r="B126" s="13" t="n">
        <f aca="false">Q125</f>
        <v>-904413.050337659</v>
      </c>
      <c r="C126" s="13" t="n">
        <f aca="false">IF((B126-(P126/2))*$C$3&gt;0,(B126-(P126/2))*$C$3,0)</f>
        <v>0</v>
      </c>
      <c r="D126" s="13" t="n">
        <f aca="false">IF(D125&gt;0,D125*(1+$C$7),IF(A126=$C$6,$C$5,0))</f>
        <v>2659.02412615763</v>
      </c>
      <c r="E126" s="13" t="n">
        <f aca="false">IF(E125&gt;0,E125*(1+$C$12),IF(A126=$C$11,$C$10,0))</f>
        <v>1133.38720619437</v>
      </c>
      <c r="F126" s="13" t="n">
        <f aca="false">IF(F125&gt;0,F125*(1+$C$17),IF(A126=$C$16,$C$15,0))</f>
        <v>777</v>
      </c>
      <c r="G126" s="13" t="n">
        <f aca="false">IF(G125&gt;0,G125*(1+$C$22),IF(A126=$C$21,$C$20,0))</f>
        <v>2222</v>
      </c>
      <c r="H126" s="13" t="n">
        <f aca="false">H125*(1+$C$26)</f>
        <v>25738.830908259</v>
      </c>
      <c r="I126" s="13" t="n">
        <f aca="false">MIN(((C126+D126+E126+F126+G126)*$C$28*POWER((1+$C$29),A125)),($C$30*$C$28)*12*$C$34*POWER((1+$C$31),A125))</f>
        <v>0</v>
      </c>
      <c r="J126" s="18" t="n">
        <f aca="false">MAX((MAX((C126-(1000*$C$34)),0))+(D126*$C$8)+(E126*$C$13)+(F126*$C$18)+(G126*$C$23)-H126-I126,0)</f>
        <v>0</v>
      </c>
      <c r="K126" s="23" t="n">
        <f aca="false">IF($C$34=1,MAX(ROUNDDOWN(IF($J126&lt;=$C$192,(((($J126-$C$191)/10000)*$D$192)+$E$192)*(($J126-$C$191)/10000),IF($J126&lt;=$C$193,(((($J126-$C$192)/10000)*$D$193)+$E$193)*(($J126-$C$192)/10000)+$F$193,IF($J126&lt;=$C$194,$J126*0.42-$E$194,$J126*0.45-$E$195))),0),0),0)</f>
        <v>0</v>
      </c>
      <c r="L126" s="23" t="n">
        <f aca="false">IF($C$34=2,MAX(ROUNDDOWN(IF(($J126/2)&lt;=$C$192,((((($J126/2)-$C$191)/10000)*$D$192)+$E$192)*((($J126/2)-$C$191)/10000),IF(($J126/2)&lt;=$C$193,((((($J126/2)-$C$192)/10000)*$D$193)+$E$193)*((($J126/2)-$C$192)/10000)+$F$193,IF(($J126/2)&lt;=$C$194,($J126/2)*0.42-$E$194,($J126/2)*0.45-$E$195))),0),0),0)*$C$34</f>
        <v>0</v>
      </c>
      <c r="M126" s="13" t="n">
        <f aca="false">K126+L126</f>
        <v>0</v>
      </c>
      <c r="N126" s="13" t="n">
        <f aca="false">IF($B$34=2,IF(M126&gt;1944,M126*0.055,0),IF(M126&gt;972,M126*0.055,0))</f>
        <v>0</v>
      </c>
      <c r="O126" s="13" t="n">
        <f aca="false">M126*$C$33</f>
        <v>0</v>
      </c>
      <c r="P126" s="13" t="n">
        <f aca="false">P125*(1+$C$37)</f>
        <v>119572.422358618</v>
      </c>
      <c r="Q126" s="13" t="n">
        <f aca="false">B126+C126+D126+E126+F126+G126-H126-I126-M126-N126-O126-P126</f>
        <v>-1042932.89227218</v>
      </c>
      <c r="R126" s="13"/>
      <c r="S126" s="13"/>
      <c r="T126" s="13"/>
      <c r="U126" s="13"/>
      <c r="V126" s="13"/>
      <c r="W126" s="13"/>
      <c r="X126" s="13"/>
    </row>
    <row r="127" customFormat="false" ht="12.8" hidden="false" customHeight="false" outlineLevel="0" collapsed="false">
      <c r="A127" s="17" t="n">
        <v>38</v>
      </c>
      <c r="B127" s="13" t="n">
        <f aca="false">Q126</f>
        <v>-1042932.89227218</v>
      </c>
      <c r="C127" s="13" t="n">
        <f aca="false">IF((B127-(P127/2))*$C$3&gt;0,(B127-(P127/2))*$C$3,0)</f>
        <v>0</v>
      </c>
      <c r="D127" s="13" t="n">
        <f aca="false">IF(D126&gt;0,D126*(1+$C$7),IF(A127=$C$6,$C$5,0))</f>
        <v>2672.31924678841</v>
      </c>
      <c r="E127" s="13" t="n">
        <f aca="false">IF(E126&gt;0,E126*(1+$C$12),IF(A127=$C$11,$C$10,0))</f>
        <v>1139.05414222535</v>
      </c>
      <c r="F127" s="13" t="n">
        <f aca="false">IF(F126&gt;0,F126*(1+$C$17),IF(A127=$C$16,$C$15,0))</f>
        <v>777</v>
      </c>
      <c r="G127" s="13" t="n">
        <f aca="false">IF(G126&gt;0,G126*(1+$C$22),IF(A127=$C$21,$C$20,0))</f>
        <v>2222</v>
      </c>
      <c r="H127" s="13" t="n">
        <f aca="false">H126*(1+$C$26)</f>
        <v>27025.7724536719</v>
      </c>
      <c r="I127" s="13" t="n">
        <f aca="false">MIN(((C127+D127+E127+F127+G127)*$C$28*POWER((1+$C$29),A126)),($C$30*$C$28)*12*$C$34*POWER((1+$C$31),A126))</f>
        <v>0</v>
      </c>
      <c r="J127" s="18" t="n">
        <f aca="false">MAX((MAX((C127-(1000*$C$34)),0))+(D127*$C$8)+(E127*$C$13)+(F127*$C$18)+(G127*$C$23)-H127-I127,0)</f>
        <v>0</v>
      </c>
      <c r="K127" s="23" t="n">
        <f aca="false">IF($C$34=1,MAX(ROUNDDOWN(IF($J127&lt;=$C$192,(((($J127-$C$191)/10000)*$D$192)+$E$192)*(($J127-$C$191)/10000),IF($J127&lt;=$C$193,(((($J127-$C$192)/10000)*$D$193)+$E$193)*(($J127-$C$192)/10000)+$F$193,IF($J127&lt;=$C$194,$J127*0.42-$E$194,$J127*0.45-$E$195))),0),0),0)</f>
        <v>0</v>
      </c>
      <c r="L127" s="23" t="n">
        <f aca="false">IF($C$34=2,MAX(ROUNDDOWN(IF(($J127/2)&lt;=$C$192,((((($J127/2)-$C$191)/10000)*$D$192)+$E$192)*((($J127/2)-$C$191)/10000),IF(($J127/2)&lt;=$C$193,((((($J127/2)-$C$192)/10000)*$D$193)+$E$193)*((($J127/2)-$C$192)/10000)+$F$193,IF(($J127/2)&lt;=$C$194,($J127/2)*0.42-$E$194,($J127/2)*0.45-$E$195))),0),0),0)*$C$34</f>
        <v>0</v>
      </c>
      <c r="M127" s="13" t="n">
        <f aca="false">K127+L127</f>
        <v>0</v>
      </c>
      <c r="N127" s="13" t="n">
        <f aca="false">IF($B$34=2,IF(M127&gt;1944,M127*0.055,0),IF(M127&gt;972,M127*0.055,0))</f>
        <v>0</v>
      </c>
      <c r="O127" s="13" t="n">
        <f aca="false">M127*$C$33</f>
        <v>0</v>
      </c>
      <c r="P127" s="13" t="n">
        <f aca="false">P126*(1+$C$37)</f>
        <v>123757.457141169</v>
      </c>
      <c r="Q127" s="13" t="n">
        <f aca="false">B127+C127+D127+E127+F127+G127-H127-I127-M127-N127-O127-P127</f>
        <v>-1186905.74847801</v>
      </c>
      <c r="R127" s="13"/>
      <c r="S127" s="13"/>
      <c r="T127" s="13"/>
      <c r="U127" s="13"/>
      <c r="V127" s="13"/>
      <c r="W127" s="13"/>
      <c r="X127" s="13"/>
    </row>
    <row r="128" customFormat="false" ht="12.8" hidden="false" customHeight="false" outlineLevel="0" collapsed="false">
      <c r="A128" s="17" t="n">
        <v>39</v>
      </c>
      <c r="B128" s="13" t="n">
        <f aca="false">Q127</f>
        <v>-1186905.74847801</v>
      </c>
      <c r="C128" s="13" t="n">
        <f aca="false">IF((B128-(P128/2))*$C$3&gt;0,(B128-(P128/2))*$C$3,0)</f>
        <v>0</v>
      </c>
      <c r="D128" s="13" t="n">
        <f aca="false">IF(D127&gt;0,D127*(1+$C$7),IF(A128=$C$6,$C$5,0))</f>
        <v>2685.68084302236</v>
      </c>
      <c r="E128" s="13" t="n">
        <f aca="false">IF(E127&gt;0,E127*(1+$C$12),IF(A128=$C$11,$C$10,0))</f>
        <v>1144.74941293647</v>
      </c>
      <c r="F128" s="13" t="n">
        <f aca="false">IF(F127&gt;0,F127*(1+$C$17),IF(A128=$C$16,$C$15,0))</f>
        <v>777</v>
      </c>
      <c r="G128" s="13" t="n">
        <f aca="false">IF(G127&gt;0,G127*(1+$C$22),IF(A128=$C$21,$C$20,0))</f>
        <v>2222</v>
      </c>
      <c r="H128" s="13" t="n">
        <f aca="false">H127*(1+$C$26)</f>
        <v>28377.0610763555</v>
      </c>
      <c r="I128" s="13" t="n">
        <f aca="false">MIN(((C128+D128+E128+F128+G128)*$C$28*POWER((1+$C$29),A127)),($C$30*$C$28)*12*$C$34*POWER((1+$C$31),A127))</f>
        <v>0</v>
      </c>
      <c r="J128" s="18" t="n">
        <f aca="false">MAX((MAX((C128-(1000*$C$34)),0))+(D128*$C$8)+(E128*$C$13)+(F128*$C$18)+(G128*$C$23)-H128-I128,0)</f>
        <v>0</v>
      </c>
      <c r="K128" s="23" t="n">
        <f aca="false">IF($C$34=1,MAX(ROUNDDOWN(IF($J128&lt;=$C$192,(((($J128-$C$191)/10000)*$D$192)+$E$192)*(($J128-$C$191)/10000),IF($J128&lt;=$C$193,(((($J128-$C$192)/10000)*$D$193)+$E$193)*(($J128-$C$192)/10000)+$F$193,IF($J128&lt;=$C$194,$J128*0.42-$E$194,$J128*0.45-$E$195))),0),0),0)</f>
        <v>0</v>
      </c>
      <c r="L128" s="23" t="n">
        <f aca="false">IF($C$34=2,MAX(ROUNDDOWN(IF(($J128/2)&lt;=$C$192,((((($J128/2)-$C$191)/10000)*$D$192)+$E$192)*((($J128/2)-$C$191)/10000),IF(($J128/2)&lt;=$C$193,((((($J128/2)-$C$192)/10000)*$D$193)+$E$193)*((($J128/2)-$C$192)/10000)+$F$193,IF(($J128/2)&lt;=$C$194,($J128/2)*0.42-$E$194,($J128/2)*0.45-$E$195))),0),0),0)*$C$34</f>
        <v>0</v>
      </c>
      <c r="M128" s="13" t="n">
        <f aca="false">K128+L128</f>
        <v>0</v>
      </c>
      <c r="N128" s="13" t="n">
        <f aca="false">IF($B$34=2,IF(M128&gt;1944,M128*0.055,0),IF(M128&gt;972,M128*0.055,0))</f>
        <v>0</v>
      </c>
      <c r="O128" s="13" t="n">
        <f aca="false">M128*$C$33</f>
        <v>0</v>
      </c>
      <c r="P128" s="13" t="n">
        <f aca="false">P127*(1+$C$37)</f>
        <v>128088.96814111</v>
      </c>
      <c r="Q128" s="13" t="n">
        <f aca="false">B128+C128+D128+E128+F128+G128-H128-I128-M128-N128-O128-P128</f>
        <v>-1336542.34743952</v>
      </c>
      <c r="R128" s="13"/>
      <c r="S128" s="13"/>
      <c r="T128" s="13"/>
      <c r="U128" s="13"/>
      <c r="V128" s="13"/>
      <c r="W128" s="13"/>
      <c r="X128" s="13"/>
    </row>
    <row r="129" customFormat="false" ht="12.8" hidden="false" customHeight="false" outlineLevel="0" collapsed="false">
      <c r="A129" s="17" t="n">
        <v>40</v>
      </c>
      <c r="B129" s="13" t="n">
        <f aca="false">Q128</f>
        <v>-1336542.34743952</v>
      </c>
      <c r="C129" s="13" t="n">
        <f aca="false">IF((B129-(P129/2))*$C$3&gt;0,(B129-(P129/2))*$C$3,0)</f>
        <v>0</v>
      </c>
      <c r="D129" s="13" t="n">
        <f aca="false">IF(D128&gt;0,D128*(1+$C$7),IF(A129=$C$6,$C$5,0))</f>
        <v>2699.10924723747</v>
      </c>
      <c r="E129" s="13" t="n">
        <f aca="false">IF(E128&gt;0,E128*(1+$C$12),IF(A129=$C$11,$C$10,0))</f>
        <v>1150.47316000115</v>
      </c>
      <c r="F129" s="13" t="n">
        <f aca="false">IF(F128&gt;0,F128*(1+$C$17),IF(A129=$C$16,$C$15,0))</f>
        <v>777</v>
      </c>
      <c r="G129" s="13" t="n">
        <f aca="false">IF(G128&gt;0,G128*(1+$C$22),IF(A129=$C$21,$C$20,0))</f>
        <v>2222</v>
      </c>
      <c r="H129" s="13" t="n">
        <f aca="false">H128*(1+$C$26)</f>
        <v>29795.9141301733</v>
      </c>
      <c r="I129" s="13" t="n">
        <f aca="false">MIN(((C129+D129+E129+F129+G129)*$C$28*POWER((1+$C$29),A128)),($C$30*$C$28)*12*$C$34*POWER((1+$C$31),A128))</f>
        <v>0</v>
      </c>
      <c r="J129" s="18" t="n">
        <f aca="false">MAX((MAX((C129-(1000*$C$34)),0))+(D129*$C$8)+(E129*$C$13)+(F129*$C$18)+(G129*$C$23)-H129-I129,0)</f>
        <v>0</v>
      </c>
      <c r="K129" s="23" t="n">
        <f aca="false">IF($C$34=1,MAX(ROUNDDOWN(IF($J129&lt;=$C$192,(((($J129-$C$191)/10000)*$D$192)+$E$192)*(($J129-$C$191)/10000),IF($J129&lt;=$C$193,(((($J129-$C$192)/10000)*$D$193)+$E$193)*(($J129-$C$192)/10000)+$F$193,IF($J129&lt;=$C$194,$J129*0.42-$E$194,$J129*0.45-$E$195))),0),0),0)</f>
        <v>0</v>
      </c>
      <c r="L129" s="23" t="n">
        <f aca="false">IF($C$34=2,MAX(ROUNDDOWN(IF(($J129/2)&lt;=$C$192,((((($J129/2)-$C$191)/10000)*$D$192)+$E$192)*((($J129/2)-$C$191)/10000),IF(($J129/2)&lt;=$C$193,((((($J129/2)-$C$192)/10000)*$D$193)+$E$193)*((($J129/2)-$C$192)/10000)+$F$193,IF(($J129/2)&lt;=$C$194,($J129/2)*0.42-$E$194,($J129/2)*0.45-$E$195))),0),0),0)*$C$34</f>
        <v>0</v>
      </c>
      <c r="M129" s="13" t="n">
        <f aca="false">K129+L129</f>
        <v>0</v>
      </c>
      <c r="N129" s="13" t="n">
        <f aca="false">IF($B$34=2,IF(M129&gt;1944,M129*0.055,0),IF(M129&gt;972,M129*0.055,0))</f>
        <v>0</v>
      </c>
      <c r="O129" s="13" t="n">
        <f aca="false">M129*$C$33</f>
        <v>0</v>
      </c>
      <c r="P129" s="13" t="n">
        <f aca="false">P128*(1+$C$37)</f>
        <v>132572.082026049</v>
      </c>
      <c r="Q129" s="13" t="n">
        <f aca="false">B129+C129+D129+E129+F129+G129-H129-I129-M129-N129-O129-P129</f>
        <v>-1492061.7611885</v>
      </c>
      <c r="R129" s="13"/>
      <c r="S129" s="13"/>
      <c r="T129" s="13"/>
      <c r="U129" s="13"/>
      <c r="V129" s="13"/>
      <c r="W129" s="13"/>
      <c r="X129" s="13"/>
    </row>
    <row r="130" customFormat="false" ht="12.8" hidden="false" customHeight="false" outlineLevel="0" collapsed="false">
      <c r="A130" s="17" t="n">
        <v>41</v>
      </c>
      <c r="B130" s="13" t="n">
        <f aca="false">Q129</f>
        <v>-1492061.7611885</v>
      </c>
      <c r="C130" s="13" t="n">
        <f aca="false">IF((B130-(P130/2))*$C$3&gt;0,(B130-(P130/2))*$C$3,0)</f>
        <v>0</v>
      </c>
      <c r="D130" s="13" t="n">
        <f aca="false">IF(D129&gt;0,D129*(1+$C$7),IF(A130=$C$6,$C$5,0))</f>
        <v>2712.60479347366</v>
      </c>
      <c r="E130" s="13" t="n">
        <f aca="false">IF(E129&gt;0,E129*(1+$C$12),IF(A130=$C$11,$C$10,0))</f>
        <v>1156.22552580116</v>
      </c>
      <c r="F130" s="13" t="n">
        <f aca="false">IF(F129&gt;0,F129*(1+$C$17),IF(A130=$C$16,$C$15,0))</f>
        <v>777</v>
      </c>
      <c r="G130" s="13" t="n">
        <f aca="false">IF(G129&gt;0,G129*(1+$C$22),IF(A130=$C$21,$C$20,0))</f>
        <v>2222</v>
      </c>
      <c r="H130" s="13" t="n">
        <f aca="false">H129*(1+$C$26)</f>
        <v>31285.709836682</v>
      </c>
      <c r="I130" s="13" t="n">
        <f aca="false">MIN(((C130+D130+E130+F130+G130)*$C$28*POWER((1+$C$29),A129)),($C$30*$C$28)*12*$C$34*POWER((1+$C$31),A129))</f>
        <v>0</v>
      </c>
      <c r="J130" s="18" t="n">
        <f aca="false">MAX((MAX((C130-(1000*$C$34)),0))+(D130*$C$8)+(E130*$C$13)+(F130*$C$18)+(G130*$C$23)-H130-I130,0)</f>
        <v>0</v>
      </c>
      <c r="K130" s="23" t="n">
        <f aca="false">IF($C$34=1,MAX(ROUNDDOWN(IF($J130&lt;=$C$192,(((($J130-$C$191)/10000)*$D$192)+$E$192)*(($J130-$C$191)/10000),IF($J130&lt;=$C$193,(((($J130-$C$192)/10000)*$D$193)+$E$193)*(($J130-$C$192)/10000)+$F$193,IF($J130&lt;=$C$194,$J130*0.42-$E$194,$J130*0.45-$E$195))),0),0),0)</f>
        <v>0</v>
      </c>
      <c r="L130" s="23" t="n">
        <f aca="false">IF($C$34=2,MAX(ROUNDDOWN(IF(($J130/2)&lt;=$C$192,((((($J130/2)-$C$191)/10000)*$D$192)+$E$192)*((($J130/2)-$C$191)/10000),IF(($J130/2)&lt;=$C$193,((((($J130/2)-$C$192)/10000)*$D$193)+$E$193)*((($J130/2)-$C$192)/10000)+$F$193,IF(($J130/2)&lt;=$C$194,($J130/2)*0.42-$E$194,($J130/2)*0.45-$E$195))),0),0),0)*$C$34</f>
        <v>0</v>
      </c>
      <c r="M130" s="13" t="n">
        <f aca="false">K130+L130</f>
        <v>0</v>
      </c>
      <c r="N130" s="13" t="n">
        <f aca="false">IF($B$34=2,IF(M130&gt;1944,M130*0.055,0),IF(M130&gt;972,M130*0.055,0))</f>
        <v>0</v>
      </c>
      <c r="O130" s="13" t="n">
        <f aca="false">M130*$C$33</f>
        <v>0</v>
      </c>
      <c r="P130" s="13" t="n">
        <f aca="false">P129*(1+$C$37)</f>
        <v>137212.104896961</v>
      </c>
      <c r="Q130" s="13" t="n">
        <f aca="false">B130+C130+D130+E130+F130+G130-H130-I130-M130-N130-O130-P130</f>
        <v>-1653691.74560287</v>
      </c>
      <c r="R130" s="13"/>
      <c r="S130" s="13"/>
      <c r="T130" s="13"/>
      <c r="U130" s="13"/>
      <c r="V130" s="13"/>
      <c r="W130" s="13"/>
      <c r="X130" s="13"/>
    </row>
    <row r="131" customFormat="false" ht="12.8" hidden="false" customHeight="false" outlineLevel="0" collapsed="false">
      <c r="A131" s="17" t="n">
        <v>42</v>
      </c>
      <c r="B131" s="13" t="n">
        <f aca="false">Q130</f>
        <v>-1653691.74560287</v>
      </c>
      <c r="C131" s="13" t="n">
        <f aca="false">IF((B131-(P131/2))*$C$3&gt;0,(B131-(P131/2))*$C$3,0)</f>
        <v>0</v>
      </c>
      <c r="D131" s="13" t="n">
        <f aca="false">IF(D130&gt;0,D130*(1+$C$7),IF(A131=$C$6,$C$5,0))</f>
        <v>2726.16781744102</v>
      </c>
      <c r="E131" s="13" t="n">
        <f aca="false">IF(E130&gt;0,E130*(1+$C$12),IF(A131=$C$11,$C$10,0))</f>
        <v>1162.00665343017</v>
      </c>
      <c r="F131" s="13" t="n">
        <f aca="false">IF(F130&gt;0,F130*(1+$C$17),IF(A131=$C$16,$C$15,0))</f>
        <v>777</v>
      </c>
      <c r="G131" s="13" t="n">
        <f aca="false">IF(G130&gt;0,G130*(1+$C$22),IF(A131=$C$21,$C$20,0))</f>
        <v>2222</v>
      </c>
      <c r="H131" s="13" t="n">
        <f aca="false">H130*(1+$C$26)</f>
        <v>32849.9953285161</v>
      </c>
      <c r="I131" s="13" t="n">
        <f aca="false">MIN(((C131+D131+E131+F131+G131)*$C$28*POWER((1+$C$29),A130)),($C$30*$C$28)*12*$C$34*POWER((1+$C$31),A130))</f>
        <v>0</v>
      </c>
      <c r="J131" s="18" t="n">
        <f aca="false">MAX((MAX((C131-(1000*$C$34)),0))+(D131*$C$8)+(E131*$C$13)+(F131*$C$18)+(G131*$C$23)-H131-I131,0)</f>
        <v>0</v>
      </c>
      <c r="K131" s="23" t="n">
        <f aca="false">IF($C$34=1,MAX(ROUNDDOWN(IF($J131&lt;=$C$192,(((($J131-$C$191)/10000)*$D$192)+$E$192)*(($J131-$C$191)/10000),IF($J131&lt;=$C$193,(((($J131-$C$192)/10000)*$D$193)+$E$193)*(($J131-$C$192)/10000)+$F$193,IF($J131&lt;=$C$194,$J131*0.42-$E$194,$J131*0.45-$E$195))),0),0),0)</f>
        <v>0</v>
      </c>
      <c r="L131" s="23" t="n">
        <f aca="false">IF($C$34=2,MAX(ROUNDDOWN(IF(($J131/2)&lt;=$C$192,((((($J131/2)-$C$191)/10000)*$D$192)+$E$192)*((($J131/2)-$C$191)/10000),IF(($J131/2)&lt;=$C$193,((((($J131/2)-$C$192)/10000)*$D$193)+$E$193)*((($J131/2)-$C$192)/10000)+$F$193,IF(($J131/2)&lt;=$C$194,($J131/2)*0.42-$E$194,($J131/2)*0.45-$E$195))),0),0),0)*$C$34</f>
        <v>0</v>
      </c>
      <c r="M131" s="13" t="n">
        <f aca="false">K131+L131</f>
        <v>0</v>
      </c>
      <c r="N131" s="13" t="n">
        <f aca="false">IF($B$34=2,IF(M131&gt;1944,M131*0.055,0),IF(M131&gt;972,M131*0.055,0))</f>
        <v>0</v>
      </c>
      <c r="O131" s="13" t="n">
        <f aca="false">M131*$C$33</f>
        <v>0</v>
      </c>
      <c r="P131" s="13" t="n">
        <f aca="false">P130*(1+$C$37)</f>
        <v>142014.528568354</v>
      </c>
      <c r="Q131" s="13" t="n">
        <f aca="false">B131+C131+D131+E131+F131+G131-H131-I131-M131-N131-O131-P131</f>
        <v>-1821669.09502887</v>
      </c>
      <c r="R131" s="13"/>
      <c r="S131" s="13"/>
      <c r="T131" s="13"/>
      <c r="U131" s="13"/>
      <c r="V131" s="13"/>
      <c r="W131" s="13"/>
      <c r="X131" s="13"/>
    </row>
    <row r="132" customFormat="false" ht="12.8" hidden="false" customHeight="false" outlineLevel="0" collapsed="false">
      <c r="A132" s="17" t="n">
        <v>43</v>
      </c>
      <c r="B132" s="13" t="n">
        <f aca="false">Q131</f>
        <v>-1821669.09502887</v>
      </c>
      <c r="C132" s="13" t="n">
        <f aca="false">IF((B132-(P132/2))*$C$3&gt;0,(B132-(P132/2))*$C$3,0)</f>
        <v>0</v>
      </c>
      <c r="D132" s="13" t="n">
        <f aca="false">IF(D131&gt;0,D131*(1+$C$7),IF(A132=$C$6,$C$5,0))</f>
        <v>2739.79865652823</v>
      </c>
      <c r="E132" s="13" t="n">
        <f aca="false">IF(E131&gt;0,E131*(1+$C$12),IF(A132=$C$11,$C$10,0))</f>
        <v>1167.81668669732</v>
      </c>
      <c r="F132" s="13" t="n">
        <f aca="false">IF(F131&gt;0,F131*(1+$C$17),IF(A132=$C$16,$C$15,0))</f>
        <v>777</v>
      </c>
      <c r="G132" s="13" t="n">
        <f aca="false">IF(G131&gt;0,G131*(1+$C$22),IF(A132=$C$21,$C$20,0))</f>
        <v>2222</v>
      </c>
      <c r="H132" s="13" t="n">
        <f aca="false">H131*(1+$C$26)</f>
        <v>34492.4950949419</v>
      </c>
      <c r="I132" s="13" t="n">
        <f aca="false">MIN(((C132+D132+E132+F132+G132)*$C$28*POWER((1+$C$29),A131)),($C$30*$C$28)*12*$C$34*POWER((1+$C$31),A131))</f>
        <v>0</v>
      </c>
      <c r="J132" s="18" t="n">
        <f aca="false">MAX((MAX((C132-(1000*$C$34)),0))+(D132*$C$8)+(E132*$C$13)+(F132*$C$18)+(G132*$C$23)-H132-I132,0)</f>
        <v>0</v>
      </c>
      <c r="K132" s="23" t="n">
        <f aca="false">IF($C$34=1,MAX(ROUNDDOWN(IF($J132&lt;=$C$192,(((($J132-$C$191)/10000)*$D$192)+$E$192)*(($J132-$C$191)/10000),IF($J132&lt;=$C$193,(((($J132-$C$192)/10000)*$D$193)+$E$193)*(($J132-$C$192)/10000)+$F$193,IF($J132&lt;=$C$194,$J132*0.42-$E$194,$J132*0.45-$E$195))),0),0),0)</f>
        <v>0</v>
      </c>
      <c r="L132" s="23" t="n">
        <f aca="false">IF($C$34=2,MAX(ROUNDDOWN(IF(($J132/2)&lt;=$C$192,((((($J132/2)-$C$191)/10000)*$D$192)+$E$192)*((($J132/2)-$C$191)/10000),IF(($J132/2)&lt;=$C$193,((((($J132/2)-$C$192)/10000)*$D$193)+$E$193)*((($J132/2)-$C$192)/10000)+$F$193,IF(($J132/2)&lt;=$C$194,($J132/2)*0.42-$E$194,($J132/2)*0.45-$E$195))),0),0),0)*$C$34</f>
        <v>0</v>
      </c>
      <c r="M132" s="13" t="n">
        <f aca="false">K132+L132</f>
        <v>0</v>
      </c>
      <c r="N132" s="13" t="n">
        <f aca="false">IF($B$34=2,IF(M132&gt;1944,M132*0.055,0),IF(M132&gt;972,M132*0.055,0))</f>
        <v>0</v>
      </c>
      <c r="O132" s="13" t="n">
        <f aca="false">M132*$C$33</f>
        <v>0</v>
      </c>
      <c r="P132" s="13" t="n">
        <f aca="false">P131*(1+$C$37)</f>
        <v>146985.037068247</v>
      </c>
      <c r="Q132" s="13" t="n">
        <f aca="false">B132+C132+D132+E132+F132+G132-H132-I132-M132-N132-O132-P132</f>
        <v>-1996240.01184883</v>
      </c>
      <c r="R132" s="13"/>
      <c r="S132" s="13"/>
      <c r="T132" s="13"/>
      <c r="U132" s="13"/>
      <c r="V132" s="13"/>
      <c r="W132" s="13"/>
      <c r="X132" s="13"/>
    </row>
    <row r="133" customFormat="false" ht="12.8" hidden="false" customHeight="false" outlineLevel="0" collapsed="false">
      <c r="A133" s="17" t="n">
        <v>44</v>
      </c>
      <c r="B133" s="13" t="n">
        <f aca="false">Q132</f>
        <v>-1996240.01184883</v>
      </c>
      <c r="C133" s="13" t="n">
        <f aca="false">IF((B133-(P133/2))*$C$3&gt;0,(B133-(P133/2))*$C$3,0)</f>
        <v>0</v>
      </c>
      <c r="D133" s="13" t="n">
        <f aca="false">IF(D132&gt;0,D132*(1+$C$7),IF(A133=$C$6,$C$5,0))</f>
        <v>2753.49764981087</v>
      </c>
      <c r="E133" s="13" t="n">
        <f aca="false">IF(E132&gt;0,E132*(1+$C$12),IF(A133=$C$11,$C$10,0))</f>
        <v>1173.6557701308</v>
      </c>
      <c r="F133" s="13" t="n">
        <f aca="false">IF(F132&gt;0,F132*(1+$C$17),IF(A133=$C$16,$C$15,0))</f>
        <v>777</v>
      </c>
      <c r="G133" s="13" t="n">
        <f aca="false">IF(G132&gt;0,G132*(1+$C$22),IF(A133=$C$21,$C$20,0))</f>
        <v>2222</v>
      </c>
      <c r="H133" s="13" t="n">
        <f aca="false">H132*(1+$C$26)</f>
        <v>36217.119849689</v>
      </c>
      <c r="I133" s="13" t="n">
        <f aca="false">MIN(((C133+D133+E133+F133+G133)*$C$28*POWER((1+$C$29),A132)),($C$30*$C$28)*12*$C$34*POWER((1+$C$31),A132))</f>
        <v>0</v>
      </c>
      <c r="J133" s="18" t="n">
        <f aca="false">MAX((MAX((C133-(1000*$C$34)),0))+(D133*$C$8)+(E133*$C$13)+(F133*$C$18)+(G133*$C$23)-H133-I133,0)</f>
        <v>0</v>
      </c>
      <c r="K133" s="23" t="n">
        <f aca="false">IF($C$34=1,MAX(ROUNDDOWN(IF($J133&lt;=$C$192,(((($J133-$C$191)/10000)*$D$192)+$E$192)*(($J133-$C$191)/10000),IF($J133&lt;=$C$193,(((($J133-$C$192)/10000)*$D$193)+$E$193)*(($J133-$C$192)/10000)+$F$193,IF($J133&lt;=$C$194,$J133*0.42-$E$194,$J133*0.45-$E$195))),0),0),0)</f>
        <v>0</v>
      </c>
      <c r="L133" s="23" t="n">
        <f aca="false">IF($C$34=2,MAX(ROUNDDOWN(IF(($J133/2)&lt;=$C$192,((((($J133/2)-$C$191)/10000)*$D$192)+$E$192)*((($J133/2)-$C$191)/10000),IF(($J133/2)&lt;=$C$193,((((($J133/2)-$C$192)/10000)*$D$193)+$E$193)*((($J133/2)-$C$192)/10000)+$F$193,IF(($J133/2)&lt;=$C$194,($J133/2)*0.42-$E$194,($J133/2)*0.45-$E$195))),0),0),0)*$C$34</f>
        <v>0</v>
      </c>
      <c r="M133" s="13" t="n">
        <f aca="false">K133+L133</f>
        <v>0</v>
      </c>
      <c r="N133" s="13" t="n">
        <f aca="false">IF($B$34=2,IF(M133&gt;1944,M133*0.055,0),IF(M133&gt;972,M133*0.055,0))</f>
        <v>0</v>
      </c>
      <c r="O133" s="13" t="n">
        <f aca="false">M133*$C$33</f>
        <v>0</v>
      </c>
      <c r="P133" s="13" t="n">
        <f aca="false">P132*(1+$C$37)</f>
        <v>152129.513365636</v>
      </c>
      <c r="Q133" s="13" t="n">
        <f aca="false">B133+C133+D133+E133+F133+G133-H133-I133-M133-N133-O133-P133</f>
        <v>-2177660.49164422</v>
      </c>
      <c r="R133" s="13"/>
      <c r="S133" s="13"/>
      <c r="T133" s="13"/>
      <c r="U133" s="13"/>
      <c r="V133" s="13"/>
      <c r="W133" s="13"/>
      <c r="X133" s="13"/>
    </row>
    <row r="134" customFormat="false" ht="12.8" hidden="false" customHeight="false" outlineLevel="0" collapsed="false">
      <c r="A134" s="17" t="n">
        <v>45</v>
      </c>
      <c r="B134" s="13" t="n">
        <f aca="false">Q133</f>
        <v>-2177660.49164422</v>
      </c>
      <c r="C134" s="13" t="n">
        <f aca="false">IF((B134-(P134/2))*$C$3&gt;0,(B134-(P134/2))*$C$3,0)</f>
        <v>0</v>
      </c>
      <c r="D134" s="13" t="n">
        <f aca="false">IF(D133&gt;0,D133*(1+$C$7),IF(A134=$C$6,$C$5,0))</f>
        <v>2767.26513805992</v>
      </c>
      <c r="E134" s="13" t="n">
        <f aca="false">IF(E133&gt;0,E133*(1+$C$12),IF(A134=$C$11,$C$10,0))</f>
        <v>1179.52404898146</v>
      </c>
      <c r="F134" s="13" t="n">
        <f aca="false">IF(F133&gt;0,F133*(1+$C$17),IF(A134=$C$16,$C$15,0))</f>
        <v>777</v>
      </c>
      <c r="G134" s="13" t="n">
        <f aca="false">IF(G133&gt;0,G133*(1+$C$22),IF(A134=$C$21,$C$20,0))</f>
        <v>2222</v>
      </c>
      <c r="H134" s="13" t="n">
        <f aca="false">H133*(1+$C$26)</f>
        <v>38027.9758421734</v>
      </c>
      <c r="I134" s="13" t="n">
        <f aca="false">MIN(((C134+D134+E134+F134+G134)*$C$28*POWER((1+$C$29),A133)),($C$30*$C$28)*12*$C$34*POWER((1+$C$31),A133))</f>
        <v>0</v>
      </c>
      <c r="J134" s="18" t="n">
        <f aca="false">MAX((MAX((C134-(1000*$C$34)),0))+(D134*$C$8)+(E134*$C$13)+(F134*$C$18)+(G134*$C$23)-H134-I134,0)</f>
        <v>0</v>
      </c>
      <c r="K134" s="23" t="n">
        <f aca="false">IF($C$34=1,MAX(ROUNDDOWN(IF($J134&lt;=$C$192,(((($J134-$C$191)/10000)*$D$192)+$E$192)*(($J134-$C$191)/10000),IF($J134&lt;=$C$193,(((($J134-$C$192)/10000)*$D$193)+$E$193)*(($J134-$C$192)/10000)+$F$193,IF($J134&lt;=$C$194,$J134*0.42-$E$194,$J134*0.45-$E$195))),0),0),0)</f>
        <v>0</v>
      </c>
      <c r="L134" s="23" t="n">
        <f aca="false">IF($C$34=2,MAX(ROUNDDOWN(IF(($J134/2)&lt;=$C$192,((((($J134/2)-$C$191)/10000)*$D$192)+$E$192)*((($J134/2)-$C$191)/10000),IF(($J134/2)&lt;=$C$193,((((($J134/2)-$C$192)/10000)*$D$193)+$E$193)*((($J134/2)-$C$192)/10000)+$F$193,IF(($J134/2)&lt;=$C$194,($J134/2)*0.42-$E$194,($J134/2)*0.45-$E$195))),0),0),0)*$C$34</f>
        <v>0</v>
      </c>
      <c r="M134" s="13" t="n">
        <f aca="false">K134+L134</f>
        <v>0</v>
      </c>
      <c r="N134" s="13" t="n">
        <f aca="false">IF($B$34=2,IF(M134&gt;1944,M134*0.055,0),IF(M134&gt;972,M134*0.055,0))</f>
        <v>0</v>
      </c>
      <c r="O134" s="13" t="n">
        <f aca="false">M134*$C$33</f>
        <v>0</v>
      </c>
      <c r="P134" s="13" t="n">
        <f aca="false">P133*(1+$C$37)</f>
        <v>157454.046333433</v>
      </c>
      <c r="Q134" s="13" t="n">
        <f aca="false">B134+C134+D134+E134+F134+G134-H134-I134-M134-N134-O134-P134</f>
        <v>-2366196.72463278</v>
      </c>
      <c r="R134" s="13"/>
      <c r="S134" s="13"/>
      <c r="T134" s="13"/>
      <c r="U134" s="13"/>
      <c r="V134" s="13"/>
      <c r="W134" s="13"/>
      <c r="X134" s="13"/>
    </row>
    <row r="135" customFormat="false" ht="13.2" hidden="false" customHeight="false" outlineLevel="0" collapsed="false">
      <c r="A135" s="17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</row>
    <row r="136" customFormat="false" ht="13.2" hidden="false" customHeight="false" outlineLevel="0" collapsed="false">
      <c r="A136" s="17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</row>
    <row r="137" customFormat="false" ht="13.2" hidden="false" customHeight="false" outlineLevel="0" collapsed="false">
      <c r="A137" s="10" t="s">
        <v>18</v>
      </c>
      <c r="B137" s="20" t="s">
        <v>35</v>
      </c>
      <c r="C137" s="20"/>
      <c r="D137" s="21" t="s">
        <v>36</v>
      </c>
      <c r="E137" s="21"/>
      <c r="F137" s="10"/>
      <c r="G137" s="16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</row>
    <row r="138" customFormat="false" ht="13.2" hidden="false" customHeight="false" outlineLevel="0" collapsed="false">
      <c r="A138" s="17" t="n">
        <v>1</v>
      </c>
      <c r="B138" s="13" t="n">
        <f aca="false">Q42</f>
        <v>992080.034622</v>
      </c>
      <c r="C138" s="13" t="n">
        <f aca="false">Q90</f>
        <v>998740.9774</v>
      </c>
      <c r="D138" s="13" t="n">
        <f aca="false">B138-B2</f>
        <v>-7918.96537799994</v>
      </c>
      <c r="E138" s="13" t="n">
        <f aca="false">C138-C2</f>
        <v>-1258.02260000003</v>
      </c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</row>
    <row r="139" customFormat="false" ht="13.2" hidden="false" customHeight="false" outlineLevel="0" collapsed="false">
      <c r="A139" s="17" t="n">
        <v>2</v>
      </c>
      <c r="B139" s="13" t="n">
        <f aca="false">Q43</f>
        <v>982759.971702838</v>
      </c>
      <c r="C139" s="13" t="n">
        <f aca="false">Q91</f>
        <v>996076.34588456</v>
      </c>
      <c r="D139" s="13" t="n">
        <f aca="false">B139-B138</f>
        <v>-9320.06291916233</v>
      </c>
      <c r="E139" s="13" t="n">
        <f aca="false">C139-C138</f>
        <v>-2664.63151543995</v>
      </c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</row>
    <row r="140" customFormat="false" ht="13.2" hidden="false" customHeight="false" outlineLevel="0" collapsed="false">
      <c r="A140" s="17" t="n">
        <v>3</v>
      </c>
      <c r="B140" s="13" t="n">
        <f aca="false">Q44</f>
        <v>971970.269893862</v>
      </c>
      <c r="C140" s="13" t="n">
        <f aca="false">Q92</f>
        <v>991913.521497915</v>
      </c>
      <c r="D140" s="13" t="n">
        <f aca="false">B140-B139</f>
        <v>-10789.7018089755</v>
      </c>
      <c r="E140" s="13" t="n">
        <f aca="false">C140-C139</f>
        <v>-4162.82438664557</v>
      </c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</row>
    <row r="141" customFormat="false" ht="13.2" hidden="false" customHeight="false" outlineLevel="0" collapsed="false">
      <c r="A141" s="17" t="n">
        <v>4</v>
      </c>
      <c r="B141" s="13" t="n">
        <f aca="false">Q45</f>
        <v>959635.462163444</v>
      </c>
      <c r="C141" s="13" t="n">
        <f aca="false">Q93</f>
        <v>986155.834871965</v>
      </c>
      <c r="D141" s="13" t="n">
        <f aca="false">B141-B140</f>
        <v>-12334.8077304178</v>
      </c>
      <c r="E141" s="13" t="n">
        <f aca="false">C141-C140</f>
        <v>-5757.68662594992</v>
      </c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</row>
    <row r="142" customFormat="false" ht="13.2" hidden="false" customHeight="false" outlineLevel="0" collapsed="false">
      <c r="A142" s="17" t="n">
        <v>5</v>
      </c>
      <c r="B142" s="13" t="n">
        <f aca="false">Q46</f>
        <v>945679.730724786</v>
      </c>
      <c r="C142" s="13" t="n">
        <f aca="false">Q94</f>
        <v>979239.794500174</v>
      </c>
      <c r="D142" s="13" t="n">
        <f aca="false">B142-B141</f>
        <v>-13955.7314386582</v>
      </c>
      <c r="E142" s="13" t="n">
        <f aca="false">C142-C141</f>
        <v>-6916.04037179041</v>
      </c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</row>
    <row r="143" customFormat="false" ht="13.2" hidden="false" customHeight="false" outlineLevel="0" collapsed="false">
      <c r="A143" s="17" t="n">
        <v>6</v>
      </c>
      <c r="B143" s="13" t="n">
        <f aca="false">Q47</f>
        <v>930022.325543948</v>
      </c>
      <c r="C143" s="13" t="n">
        <f aca="false">Q95</f>
        <v>970536.635651476</v>
      </c>
      <c r="D143" s="13" t="n">
        <f aca="false">B143-B142</f>
        <v>-15657.4051808383</v>
      </c>
      <c r="E143" s="13" t="n">
        <f aca="false">C143-C142</f>
        <v>-8703.15884869837</v>
      </c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</row>
    <row r="144" customFormat="false" ht="13.2" hidden="false" customHeight="false" outlineLevel="0" collapsed="false">
      <c r="A144" s="17" t="n">
        <v>7</v>
      </c>
      <c r="B144" s="13" t="n">
        <f aca="false">Q48</f>
        <v>912579.651660201</v>
      </c>
      <c r="C144" s="13" t="n">
        <f aca="false">Q96</f>
        <v>959933.304672048</v>
      </c>
      <c r="D144" s="13" t="n">
        <f aca="false">B144-B143</f>
        <v>-17442.6738837468</v>
      </c>
      <c r="E144" s="13" t="n">
        <f aca="false">C144-C143</f>
        <v>-10603.330979428</v>
      </c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</row>
    <row r="145" customFormat="false" ht="13.2" hidden="false" customHeight="false" outlineLevel="0" collapsed="false">
      <c r="A145" s="17" t="n">
        <v>8</v>
      </c>
      <c r="B145" s="13" t="n">
        <f aca="false">Q49</f>
        <v>893262.870822565</v>
      </c>
      <c r="C145" s="13" t="n">
        <f aca="false">Q97</f>
        <v>947311.42046587</v>
      </c>
      <c r="D145" s="13" t="n">
        <f aca="false">B145-B144</f>
        <v>-19316.7808376364</v>
      </c>
      <c r="E145" s="13" t="n">
        <f aca="false">C145-C144</f>
        <v>-12621.8842061773</v>
      </c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</row>
    <row r="146" customFormat="false" ht="13.2" hidden="false" customHeight="false" outlineLevel="0" collapsed="false">
      <c r="A146" s="17" t="n">
        <v>9</v>
      </c>
      <c r="B146" s="13" t="n">
        <f aca="false">Q50</f>
        <v>871979.979929862</v>
      </c>
      <c r="C146" s="13" t="n">
        <f aca="false">Q98</f>
        <v>932544.833194488</v>
      </c>
      <c r="D146" s="13" t="n">
        <f aca="false">B146-B145</f>
        <v>-21282.8908927023</v>
      </c>
      <c r="E146" s="13" t="n">
        <f aca="false">C146-C145</f>
        <v>-14766.5872713825</v>
      </c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</row>
    <row r="147" customFormat="false" ht="13.2" hidden="false" customHeight="false" outlineLevel="0" collapsed="false">
      <c r="A147" s="17" t="n">
        <v>10</v>
      </c>
      <c r="B147" s="13" t="n">
        <f aca="false">Q51</f>
        <v>848634.54820029</v>
      </c>
      <c r="C147" s="13" t="n">
        <f aca="false">Q99</f>
        <v>917061.805759923</v>
      </c>
      <c r="D147" s="13" t="n">
        <f aca="false">B147-B146</f>
        <v>-23345.4317295724</v>
      </c>
      <c r="E147" s="13" t="n">
        <f aca="false">C147-C146</f>
        <v>-15483.0274345651</v>
      </c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</row>
    <row r="148" customFormat="false" ht="13.2" hidden="false" customHeight="false" outlineLevel="0" collapsed="false">
      <c r="A148" s="17" t="n">
        <v>11</v>
      </c>
      <c r="B148" s="13" t="n">
        <f aca="false">Q52</f>
        <v>825386.092649609</v>
      </c>
      <c r="C148" s="13" t="n">
        <f aca="false">Q100</f>
        <v>899216.557163186</v>
      </c>
      <c r="D148" s="13" t="n">
        <f aca="false">B148-B147</f>
        <v>-23248.4555506815</v>
      </c>
      <c r="E148" s="13" t="n">
        <f aca="false">C148-C147</f>
        <v>-17845.2485967369</v>
      </c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</row>
    <row r="149" customFormat="false" ht="13.2" hidden="false" customHeight="false" outlineLevel="0" collapsed="false">
      <c r="A149" s="17" t="n">
        <v>12</v>
      </c>
      <c r="B149" s="13" t="n">
        <f aca="false">Q53</f>
        <v>799963.48720877</v>
      </c>
      <c r="C149" s="13" t="n">
        <f aca="false">Q101</f>
        <v>878862.698239694</v>
      </c>
      <c r="D149" s="13" t="n">
        <f aca="false">B149-B148</f>
        <v>-25422.6054408387</v>
      </c>
      <c r="E149" s="13" t="n">
        <f aca="false">C149-C148</f>
        <v>-20353.8589234916</v>
      </c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</row>
    <row r="150" customFormat="false" ht="13.2" hidden="false" customHeight="false" outlineLevel="0" collapsed="false">
      <c r="A150" s="17" t="n">
        <v>13</v>
      </c>
      <c r="B150" s="13" t="n">
        <f aca="false">Q54</f>
        <v>772259.563642008</v>
      </c>
      <c r="C150" s="13" t="n">
        <f aca="false">Q102</f>
        <v>855846.518620026</v>
      </c>
      <c r="D150" s="13" t="n">
        <f aca="false">B150-B149</f>
        <v>-27703.9235667614</v>
      </c>
      <c r="E150" s="13" t="n">
        <f aca="false">C150-C149</f>
        <v>-23016.1796196683</v>
      </c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</row>
    <row r="151" customFormat="false" ht="13.2" hidden="false" customHeight="false" outlineLevel="0" collapsed="false">
      <c r="A151" s="17" t="n">
        <v>14</v>
      </c>
      <c r="B151" s="13" t="n">
        <f aca="false">Q55</f>
        <v>742162.123472173</v>
      </c>
      <c r="C151" s="13" t="n">
        <f aca="false">Q103</f>
        <v>830004.43612986</v>
      </c>
      <c r="D151" s="13" t="n">
        <f aca="false">B151-B150</f>
        <v>-30097.4401698356</v>
      </c>
      <c r="E151" s="13" t="n">
        <f aca="false">C151-C150</f>
        <v>-25842.0824901658</v>
      </c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</row>
    <row r="152" customFormat="false" ht="13.2" hidden="false" customHeight="false" outlineLevel="0" collapsed="false">
      <c r="A152" s="17" t="n">
        <v>15</v>
      </c>
      <c r="B152" s="13" t="n">
        <f aca="false">Q56</f>
        <v>709552.605396363</v>
      </c>
      <c r="C152" s="13" t="n">
        <f aca="false">Q104</f>
        <v>801162.438253059</v>
      </c>
      <c r="D152" s="13" t="n">
        <f aca="false">B152-B151</f>
        <v>-32609.5180758094</v>
      </c>
      <c r="E152" s="13" t="n">
        <f aca="false">C152-C151</f>
        <v>-28841.9978768014</v>
      </c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</row>
    <row r="153" customFormat="false" ht="13.2" hidden="false" customHeight="false" outlineLevel="0" collapsed="false">
      <c r="A153" s="17" t="n">
        <v>16</v>
      </c>
      <c r="B153" s="13" t="n">
        <f aca="false">Q57</f>
        <v>674306.988869326</v>
      </c>
      <c r="C153" s="13" t="n">
        <f aca="false">Q105</f>
        <v>769135.493909021</v>
      </c>
      <c r="D153" s="13" t="n">
        <f aca="false">B153-B152</f>
        <v>-35245.6165270375</v>
      </c>
      <c r="E153" s="13" t="n">
        <f aca="false">C153-C152</f>
        <v>-32026.9443440381</v>
      </c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</row>
    <row r="154" customFormat="false" ht="13.2" hidden="false" customHeight="false" outlineLevel="0" collapsed="false">
      <c r="A154" s="17" t="n">
        <v>17</v>
      </c>
      <c r="B154" s="13" t="n">
        <f aca="false">Q58</f>
        <v>636294.450518406</v>
      </c>
      <c r="C154" s="13" t="n">
        <f aca="false">Q106</f>
        <v>733725.879021294</v>
      </c>
      <c r="D154" s="13" t="n">
        <f aca="false">B154-B153</f>
        <v>-38012.5383509197</v>
      </c>
      <c r="E154" s="13" t="n">
        <f aca="false">C154-C153</f>
        <v>-35409.6148877271</v>
      </c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</row>
    <row r="155" customFormat="false" ht="13.2" hidden="false" customHeight="false" outlineLevel="0" collapsed="false">
      <c r="A155" s="17" t="n">
        <v>18</v>
      </c>
      <c r="B155" s="13" t="n">
        <f aca="false">Q59</f>
        <v>595375.967026145</v>
      </c>
      <c r="C155" s="13" t="n">
        <f aca="false">Q107</f>
        <v>694723.532435941</v>
      </c>
      <c r="D155" s="13" t="n">
        <f aca="false">B155-B154</f>
        <v>-40918.4834922608</v>
      </c>
      <c r="E155" s="13" t="n">
        <f aca="false">C155-C154</f>
        <v>-39002.346585353</v>
      </c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</row>
    <row r="156" customFormat="false" ht="13.2" hidden="false" customHeight="false" outlineLevel="0" collapsed="false">
      <c r="A156" s="17" t="n">
        <v>19</v>
      </c>
      <c r="B156" s="13" t="n">
        <f aca="false">Q60</f>
        <v>551405.153323803</v>
      </c>
      <c r="C156" s="13" t="n">
        <f aca="false">Q108</f>
        <v>651904.312114088</v>
      </c>
      <c r="D156" s="13" t="n">
        <f aca="false">B156-B155</f>
        <v>-43970.8137023429</v>
      </c>
      <c r="E156" s="13" t="n">
        <f aca="false">C156-C155</f>
        <v>-42819.2203218525</v>
      </c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</row>
    <row r="157" customFormat="false" ht="13.2" hidden="false" customHeight="false" outlineLevel="0" collapsed="false">
      <c r="A157" s="17" t="n">
        <v>20</v>
      </c>
      <c r="B157" s="13" t="n">
        <f aca="false">Q61</f>
        <v>504279.376976066</v>
      </c>
      <c r="C157" s="13" t="n">
        <f aca="false">Q109</f>
        <v>605028.168138046</v>
      </c>
      <c r="D157" s="13" t="n">
        <f aca="false">B157-B156</f>
        <v>-47125.776347737</v>
      </c>
      <c r="E157" s="13" t="n">
        <f aca="false">C157-C156</f>
        <v>-46876.1439760425</v>
      </c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</row>
    <row r="158" customFormat="false" ht="13.2" hidden="false" customHeight="false" outlineLevel="0" collapsed="false">
      <c r="A158" s="17" t="n">
        <v>21</v>
      </c>
      <c r="B158" s="13" t="n">
        <f aca="false">Q62</f>
        <v>453698.341231549</v>
      </c>
      <c r="C158" s="13" t="n">
        <f aca="false">Q110</f>
        <v>553837.228594629</v>
      </c>
      <c r="D158" s="13" t="n">
        <f aca="false">B158-B157</f>
        <v>-50581.0357445162</v>
      </c>
      <c r="E158" s="13" t="n">
        <f aca="false">C158-C157</f>
        <v>-51190.9395434164</v>
      </c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</row>
    <row r="159" customFormat="false" ht="13.2" hidden="false" customHeight="false" outlineLevel="0" collapsed="false">
      <c r="A159" s="17" t="n">
        <v>22</v>
      </c>
      <c r="B159" s="13" t="n">
        <f aca="false">Q63</f>
        <v>402751.318628744</v>
      </c>
      <c r="C159" s="13" t="n">
        <f aca="false">Q111</f>
        <v>498044.029213979</v>
      </c>
      <c r="D159" s="13" t="n">
        <f aca="false">B159-B158</f>
        <v>-50947.0226028057</v>
      </c>
      <c r="E159" s="13" t="n">
        <f aca="false">C159-C158</f>
        <v>-55793.1993806504</v>
      </c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</row>
    <row r="160" customFormat="false" ht="13.2" hidden="false" customHeight="false" outlineLevel="0" collapsed="false">
      <c r="A160" s="17" t="n">
        <v>23</v>
      </c>
      <c r="B160" s="13" t="n">
        <f aca="false">Q64</f>
        <v>348107.122223401</v>
      </c>
      <c r="C160" s="13" t="n">
        <f aca="false">Q112</f>
        <v>437126.443882121</v>
      </c>
      <c r="D160" s="13" t="n">
        <f aca="false">B160-B159</f>
        <v>-54644.1964053422</v>
      </c>
      <c r="E160" s="13" t="n">
        <f aca="false">C160-C159</f>
        <v>-60917.5853318574</v>
      </c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</row>
    <row r="161" customFormat="false" ht="13.2" hidden="false" customHeight="false" outlineLevel="0" collapsed="false">
      <c r="A161" s="17" t="n">
        <v>24</v>
      </c>
      <c r="B161" s="13" t="n">
        <f aca="false">Q65</f>
        <v>289305.255376153</v>
      </c>
      <c r="C161" s="13" t="n">
        <f aca="false">Q113</f>
        <v>370223.688270051</v>
      </c>
      <c r="D161" s="13" t="n">
        <f aca="false">B161-B160</f>
        <v>-58801.8668472489</v>
      </c>
      <c r="E161" s="13" t="n">
        <f aca="false">C161-C160</f>
        <v>-66902.7556120709</v>
      </c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</row>
    <row r="162" customFormat="false" ht="13.2" hidden="false" customHeight="false" outlineLevel="0" collapsed="false">
      <c r="A162" s="17" t="n">
        <v>25</v>
      </c>
      <c r="B162" s="13" t="n">
        <f aca="false">Q66</f>
        <v>225832.119177242</v>
      </c>
      <c r="C162" s="13" t="n">
        <f aca="false">Q114</f>
        <v>296945.083937624</v>
      </c>
      <c r="D162" s="13" t="n">
        <f aca="false">B162-B161</f>
        <v>-63473.1361989108</v>
      </c>
      <c r="E162" s="13" t="n">
        <f aca="false">C162-C161</f>
        <v>-73278.6043324265</v>
      </c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</row>
    <row r="163" customFormat="false" ht="13.2" hidden="false" customHeight="false" outlineLevel="0" collapsed="false">
      <c r="A163" s="17" t="n">
        <v>26</v>
      </c>
      <c r="B163" s="13" t="n">
        <f aca="false">Q67</f>
        <v>157446.032551767</v>
      </c>
      <c r="C163" s="13" t="n">
        <f aca="false">Q115</f>
        <v>216877.744176702</v>
      </c>
      <c r="D163" s="13" t="n">
        <f aca="false">B163-B162</f>
        <v>-68386.0866254753</v>
      </c>
      <c r="E163" s="13" t="n">
        <f aca="false">C163-C162</f>
        <v>-80067.3397609226</v>
      </c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</row>
    <row r="164" customFormat="false" ht="13.2" hidden="false" customHeight="false" outlineLevel="0" collapsed="false">
      <c r="A164" s="17" t="n">
        <v>27</v>
      </c>
      <c r="B164" s="13" t="n">
        <f aca="false">Q68</f>
        <v>83895.543247174</v>
      </c>
      <c r="C164" s="13" t="n">
        <f aca="false">Q116</f>
        <v>129585.393404927</v>
      </c>
      <c r="D164" s="13" t="n">
        <f aca="false">B164-B163</f>
        <v>-73550.4893045925</v>
      </c>
      <c r="E164" s="13" t="n">
        <f aca="false">C164-C163</f>
        <v>-87292.3507717745</v>
      </c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</row>
    <row r="165" customFormat="false" ht="13.2" hidden="false" customHeight="false" outlineLevel="0" collapsed="false">
      <c r="A165" s="17" t="n">
        <v>28</v>
      </c>
      <c r="B165" s="13" t="n">
        <f aca="false">Q69</f>
        <v>4919.13763257075</v>
      </c>
      <c r="C165" s="13" t="n">
        <f aca="false">Q117</f>
        <v>34607.1261122442</v>
      </c>
      <c r="D165" s="13" t="n">
        <f aca="false">B165-B164</f>
        <v>-78976.4056146033</v>
      </c>
      <c r="E165" s="13" t="n">
        <f aca="false">C165-C164</f>
        <v>-94978.2672926828</v>
      </c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</row>
    <row r="166" customFormat="false" ht="13.2" hidden="false" customHeight="false" outlineLevel="0" collapsed="false">
      <c r="A166" s="17" t="n">
        <v>29</v>
      </c>
      <c r="B166" s="13" t="n">
        <f aca="false">Q70</f>
        <v>-78315.3294584445</v>
      </c>
      <c r="C166" s="13" t="n">
        <f aca="false">Q118</f>
        <v>-68064.5901835945</v>
      </c>
      <c r="D166" s="13" t="n">
        <f aca="false">B166-B165</f>
        <v>-83234.4670910153</v>
      </c>
      <c r="E166" s="13" t="n">
        <f aca="false">C166-C165</f>
        <v>-102671.716295839</v>
      </c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</row>
    <row r="167" customFormat="false" ht="13.2" hidden="false" customHeight="false" outlineLevel="0" collapsed="false">
      <c r="A167" s="17" t="n">
        <v>30</v>
      </c>
      <c r="B167" s="13" t="n">
        <f aca="false">Q71</f>
        <v>-164024.000312333</v>
      </c>
      <c r="C167" s="13" t="n">
        <f aca="false">Q119</f>
        <v>-174772.747866339</v>
      </c>
      <c r="D167" s="13" t="n">
        <f aca="false">B167-B166</f>
        <v>-85708.670853888</v>
      </c>
      <c r="E167" s="13" t="n">
        <f aca="false">C167-C166</f>
        <v>-106708.157682744</v>
      </c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</row>
    <row r="168" customFormat="false" ht="13.2" hidden="false" customHeight="false" outlineLevel="0" collapsed="false">
      <c r="A168" s="17" t="n">
        <v>31</v>
      </c>
      <c r="B168" s="13" t="n">
        <f aca="false">Q72</f>
        <v>-252280.025615007</v>
      </c>
      <c r="C168" s="13" t="n">
        <f aca="false">Q120</f>
        <v>-285672.071427489</v>
      </c>
      <c r="D168" s="13" t="n">
        <f aca="false">B168-B167</f>
        <v>-88256.0253026745</v>
      </c>
      <c r="E168" s="13" t="n">
        <f aca="false">C168-C167</f>
        <v>-110899.32356115</v>
      </c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</row>
    <row r="169" customFormat="false" ht="13.2" hidden="false" customHeight="false" outlineLevel="0" collapsed="false">
      <c r="A169" s="17" t="n">
        <v>32</v>
      </c>
      <c r="B169" s="13" t="n">
        <f aca="false">Q73</f>
        <v>-343158.855603478</v>
      </c>
      <c r="C169" s="13" t="n">
        <f aca="false">Q121</f>
        <v>-400923.355921533</v>
      </c>
      <c r="D169" s="13" t="n">
        <f aca="false">B169-B168</f>
        <v>-90878.8299884709</v>
      </c>
      <c r="E169" s="13" t="n">
        <f aca="false">C169-C168</f>
        <v>-115251.284494044</v>
      </c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</row>
    <row r="170" customFormat="false" ht="13.2" hidden="false" customHeight="false" outlineLevel="0" collapsed="false">
      <c r="A170" s="17" t="n">
        <v>33</v>
      </c>
      <c r="B170" s="13" t="n">
        <f aca="false">Q74</f>
        <v>-436738.318420865</v>
      </c>
      <c r="C170" s="13" t="n">
        <f aca="false">Q122</f>
        <v>-519582.712109706</v>
      </c>
      <c r="D170" s="13" t="n">
        <f aca="false">B170-B169</f>
        <v>-93579.4628173874</v>
      </c>
      <c r="E170" s="13" t="n">
        <f aca="false">C170-C169</f>
        <v>-118659.356188173</v>
      </c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</row>
    <row r="171" customFormat="false" ht="13.2" hidden="false" customHeight="false" outlineLevel="0" collapsed="false">
      <c r="A171" s="17" t="n">
        <v>34</v>
      </c>
      <c r="B171" s="13" t="n">
        <f aca="false">Q75</f>
        <v>-533098.701367208</v>
      </c>
      <c r="C171" s="13" t="n">
        <f aca="false">Q123</f>
        <v>-642929.266817056</v>
      </c>
      <c r="D171" s="13" t="n">
        <f aca="false">B171-B170</f>
        <v>-96360.3829463425</v>
      </c>
      <c r="E171" s="13" t="n">
        <f aca="false">C171-C170</f>
        <v>-123346.55470735</v>
      </c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</row>
    <row r="172" customFormat="false" ht="13.2" hidden="false" customHeight="false" outlineLevel="0" collapsed="false">
      <c r="A172" s="17" t="n">
        <v>35</v>
      </c>
      <c r="B172" s="13" t="n">
        <f aca="false">Q76</f>
        <v>-632322.835160623</v>
      </c>
      <c r="C172" s="13" t="n">
        <f aca="false">Q124</f>
        <v>-771143.511166942</v>
      </c>
      <c r="D172" s="13" t="n">
        <f aca="false">B172-B171</f>
        <v>-99224.1337934152</v>
      </c>
      <c r="E172" s="13" t="n">
        <f aca="false">C172-C171</f>
        <v>-128214.244349885</v>
      </c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</row>
    <row r="173" customFormat="false" ht="13.2" hidden="false" customHeight="false" outlineLevel="0" collapsed="false">
      <c r="A173" s="17" t="n">
        <v>36</v>
      </c>
      <c r="B173" s="13" t="n">
        <f aca="false">Q77</f>
        <v>-734496.18132814</v>
      </c>
      <c r="C173" s="13" t="n">
        <f aca="false">Q125</f>
        <v>-904413.050337659</v>
      </c>
      <c r="D173" s="13" t="n">
        <f aca="false">B173-B172</f>
        <v>-102173.346167517</v>
      </c>
      <c r="E173" s="13" t="n">
        <f aca="false">C173-C172</f>
        <v>-133269.539170717</v>
      </c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</row>
    <row r="174" customFormat="false" ht="13.2" hidden="false" customHeight="false" outlineLevel="0" collapsed="false">
      <c r="A174" s="17" t="n">
        <v>37</v>
      </c>
      <c r="B174" s="13" t="n">
        <f aca="false">Q78</f>
        <v>-839706.922850489</v>
      </c>
      <c r="C174" s="13" t="n">
        <f aca="false">Q126</f>
        <v>-1042932.89227218</v>
      </c>
      <c r="D174" s="13" t="n">
        <f aca="false">B174-B173</f>
        <v>-105210.741522349</v>
      </c>
      <c r="E174" s="13" t="n">
        <f aca="false">C174-C173</f>
        <v>-138519.841934525</v>
      </c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</row>
    <row r="175" customFormat="false" ht="13.2" hidden="false" customHeight="false" outlineLevel="0" collapsed="false">
      <c r="A175" s="17" t="n">
        <v>38</v>
      </c>
      <c r="B175" s="13" t="n">
        <f aca="false">Q79</f>
        <v>-948046.05819032</v>
      </c>
      <c r="C175" s="13" t="n">
        <f aca="false">Q127</f>
        <v>-1186905.74847801</v>
      </c>
      <c r="D175" s="13" t="n">
        <f aca="false">B175-B174</f>
        <v>-108339.135339831</v>
      </c>
      <c r="E175" s="13" t="n">
        <f aca="false">C175-C174</f>
        <v>-143972.856205828</v>
      </c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</row>
    <row r="176" customFormat="false" ht="13.2" hidden="false" customHeight="false" outlineLevel="0" collapsed="false">
      <c r="A176" s="17" t="n">
        <v>39</v>
      </c>
      <c r="B176" s="13" t="n">
        <f aca="false">Q80</f>
        <v>-1059607.49883871</v>
      </c>
      <c r="C176" s="13" t="n">
        <f aca="false">Q128</f>
        <v>-1336542.34743952</v>
      </c>
      <c r="D176" s="13" t="n">
        <f aca="false">B176-B175</f>
        <v>-111561.440648388</v>
      </c>
      <c r="E176" s="13" t="n">
        <f aca="false">C176-C175</f>
        <v>-149636.598961507</v>
      </c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</row>
    <row r="177" customFormat="false" ht="13.2" hidden="false" customHeight="false" outlineLevel="0" collapsed="false">
      <c r="A177" s="17" t="n">
        <v>40</v>
      </c>
      <c r="B177" s="13" t="n">
        <f aca="false">Q81</f>
        <v>-1174488.17052046</v>
      </c>
      <c r="C177" s="13" t="n">
        <f aca="false">Q129</f>
        <v>-1492061.7611885</v>
      </c>
      <c r="D177" s="13" t="n">
        <f aca="false">B177-B176</f>
        <v>-114880.671681751</v>
      </c>
      <c r="E177" s="13" t="n">
        <f aca="false">C177-C176</f>
        <v>-155519.413748984</v>
      </c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</row>
    <row r="178" customFormat="false" ht="13.2" hidden="false" customHeight="false" outlineLevel="0" collapsed="false">
      <c r="A178" s="17" t="n">
        <v>41</v>
      </c>
      <c r="B178" s="13" t="n">
        <f aca="false">Q82</f>
        <v>-1292788.11820459</v>
      </c>
      <c r="C178" s="13" t="n">
        <f aca="false">Q130</f>
        <v>-1653691.74560287</v>
      </c>
      <c r="D178" s="13" t="n">
        <f aca="false">B178-B177</f>
        <v>-118299.947684131</v>
      </c>
      <c r="E178" s="13" t="n">
        <f aca="false">C178-C177</f>
        <v>-161629.984414368</v>
      </c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</row>
    <row r="179" customFormat="false" ht="13.2" hidden="false" customHeight="false" outlineLevel="0" collapsed="false">
      <c r="A179" s="17" t="n">
        <v>42</v>
      </c>
      <c r="B179" s="13" t="n">
        <f aca="false">Q83</f>
        <v>-1414610.6150725</v>
      </c>
      <c r="C179" s="13" t="n">
        <f aca="false">Q131</f>
        <v>-1821669.09502887</v>
      </c>
      <c r="D179" s="13" t="n">
        <f aca="false">B179-B178</f>
        <v>-121822.496867911</v>
      </c>
      <c r="E179" s="13" t="n">
        <f aca="false">C179-C178</f>
        <v>-167977.349425999</v>
      </c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</row>
    <row r="180" customFormat="false" ht="13.2" hidden="false" customHeight="false" outlineLevel="0" collapsed="false">
      <c r="A180" s="17" t="n">
        <v>43</v>
      </c>
      <c r="B180" s="13" t="n">
        <f aca="false">Q84</f>
        <v>-1540062.27560274</v>
      </c>
      <c r="C180" s="13" t="n">
        <f aca="false">Q132</f>
        <v>-1996240.01184883</v>
      </c>
      <c r="D180" s="13" t="n">
        <f aca="false">B180-B179</f>
        <v>-125451.660530243</v>
      </c>
      <c r="E180" s="13" t="n">
        <f aca="false">C180-C179</f>
        <v>-174570.916819963</v>
      </c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</row>
    <row r="181" customFormat="false" ht="13.2" hidden="false" customHeight="false" outlineLevel="0" collapsed="false">
      <c r="A181" s="17" t="n">
        <v>44</v>
      </c>
      <c r="B181" s="13" t="n">
        <f aca="false">Q85</f>
        <v>-1669253.17293797</v>
      </c>
      <c r="C181" s="13" t="n">
        <f aca="false">Q133</f>
        <v>-2177660.49164422</v>
      </c>
      <c r="D181" s="13" t="n">
        <f aca="false">B181-B180</f>
        <v>-129190.897335222</v>
      </c>
      <c r="E181" s="13" t="n">
        <f aca="false">C181-C180</f>
        <v>-181420.479795383</v>
      </c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</row>
    <row r="182" customFormat="false" ht="13.2" hidden="false" customHeight="false" outlineLevel="0" collapsed="false">
      <c r="A182" s="17" t="n">
        <v>45</v>
      </c>
      <c r="B182" s="13" t="n">
        <f aca="false">Q86</f>
        <v>-1802296.96070657</v>
      </c>
      <c r="C182" s="13" t="n">
        <f aca="false">Q134</f>
        <v>-2366196.72463278</v>
      </c>
      <c r="D182" s="13" t="n">
        <f aca="false">B182-B181</f>
        <v>-133043.787768601</v>
      </c>
      <c r="E182" s="13" t="n">
        <f aca="false">C182-C181</f>
        <v>-188536.232988565</v>
      </c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</row>
    <row r="188" customFormat="false" ht="12.8" hidden="false" customHeight="false" outlineLevel="0" collapsed="false">
      <c r="B188" s="1"/>
    </row>
    <row r="190" customFormat="false" ht="12.8" hidden="false" customHeight="false" outlineLevel="0" collapsed="false">
      <c r="B190" s="2" t="s">
        <v>37</v>
      </c>
      <c r="C190" s="24" t="s">
        <v>38</v>
      </c>
      <c r="D190" s="24" t="s">
        <v>39</v>
      </c>
      <c r="E190" s="24" t="s">
        <v>40</v>
      </c>
      <c r="F190" s="24" t="s">
        <v>41</v>
      </c>
    </row>
    <row r="191" customFormat="false" ht="12.8" hidden="false" customHeight="false" outlineLevel="0" collapsed="false">
      <c r="B191" s="2" t="s">
        <v>42</v>
      </c>
      <c r="C191" s="25" t="n">
        <v>11784</v>
      </c>
      <c r="D191" s="26"/>
      <c r="E191" s="26"/>
    </row>
    <row r="192" customFormat="false" ht="12.8" hidden="false" customHeight="false" outlineLevel="0" collapsed="false">
      <c r="B192" s="2" t="s">
        <v>43</v>
      </c>
      <c r="C192" s="25" t="n">
        <v>17005</v>
      </c>
      <c r="D192" s="26" t="n">
        <v>954.8</v>
      </c>
      <c r="E192" s="26" t="n">
        <v>1400</v>
      </c>
    </row>
    <row r="193" customFormat="false" ht="12.8" hidden="false" customHeight="false" outlineLevel="0" collapsed="false">
      <c r="B193" s="2" t="s">
        <v>44</v>
      </c>
      <c r="C193" s="25" t="n">
        <v>66760</v>
      </c>
      <c r="D193" s="26" t="n">
        <v>181.19</v>
      </c>
      <c r="E193" s="26" t="n">
        <v>2397</v>
      </c>
      <c r="F193" s="26" t="n">
        <v>991.21</v>
      </c>
    </row>
    <row r="194" customFormat="false" ht="12.8" hidden="false" customHeight="false" outlineLevel="0" collapsed="false">
      <c r="B194" s="2" t="s">
        <v>45</v>
      </c>
      <c r="C194" s="25" t="n">
        <v>277825</v>
      </c>
      <c r="D194" s="26"/>
      <c r="E194" s="26" t="n">
        <v>10636.31</v>
      </c>
    </row>
    <row r="195" customFormat="false" ht="12.8" hidden="false" customHeight="false" outlineLevel="0" collapsed="false">
      <c r="B195" s="2" t="s">
        <v>46</v>
      </c>
      <c r="C195" s="25"/>
      <c r="D195" s="26"/>
      <c r="E195" s="26" t="n">
        <v>18971.06</v>
      </c>
    </row>
    <row r="197" customFormat="false" ht="12.8" hidden="false" customHeight="false" outlineLevel="0" collapsed="false"/>
  </sheetData>
  <mergeCells count="2">
    <mergeCell ref="B137:C137"/>
    <mergeCell ref="D137:E137"/>
  </mergeCells>
  <printOptions headings="false" gridLines="false" gridLinesSet="true" horizontalCentered="false" verticalCentered="false"/>
  <pageMargins left="0.747916666666667" right="0.747916666666667" top="0.590277777777778" bottom="0.590277777777778" header="0.511811023622047" footer="0.511811023622047"/>
  <pageSetup paperSize="9" scale="100" fitToWidth="1" fitToHeight="8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X19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43359375" defaultRowHeight="13.2" zeroHeight="false" outlineLevelRow="0" outlineLevelCol="0"/>
  <cols>
    <col collapsed="false" customWidth="true" hidden="false" outlineLevel="0" max="1" min="1" style="1" width="32.53"/>
    <col collapsed="false" customWidth="true" hidden="false" outlineLevel="0" max="2" min="2" style="2" width="12.69"/>
    <col collapsed="false" customWidth="true" hidden="false" outlineLevel="0" max="3" min="3" style="1" width="12.69"/>
    <col collapsed="false" customWidth="true" hidden="false" outlineLevel="0" max="18" min="18" style="1" width="12.42"/>
  </cols>
  <sheetData>
    <row r="1" customFormat="false" ht="13.2" hidden="false" customHeight="false" outlineLevel="0" collapsed="false">
      <c r="B1" s="3" t="s">
        <v>0</v>
      </c>
      <c r="C1" s="3" t="s">
        <v>1</v>
      </c>
    </row>
    <row r="2" customFormat="false" ht="14.65" hidden="false" customHeight="false" outlineLevel="0" collapsed="false">
      <c r="A2" s="1" t="s">
        <v>2</v>
      </c>
      <c r="B2" s="4" t="n">
        <v>999999</v>
      </c>
      <c r="C2" s="4" t="n">
        <v>999999</v>
      </c>
    </row>
    <row r="3" customFormat="false" ht="14.65" hidden="false" customHeight="false" outlineLevel="0" collapsed="false">
      <c r="A3" s="1" t="s">
        <v>3</v>
      </c>
      <c r="B3" s="5" t="n">
        <v>0.0555</v>
      </c>
      <c r="C3" s="5" t="n">
        <v>0.0444</v>
      </c>
    </row>
    <row r="4" customFormat="false" ht="4.5" hidden="false" customHeight="true" outlineLevel="0" collapsed="false">
      <c r="B4" s="6"/>
      <c r="C4" s="6"/>
    </row>
    <row r="5" customFormat="false" ht="14.65" hidden="false" customHeight="false" outlineLevel="0" collapsed="false">
      <c r="A5" s="1" t="s">
        <v>4</v>
      </c>
      <c r="B5" s="4" t="n">
        <v>3333</v>
      </c>
      <c r="C5" s="4" t="n">
        <v>2222</v>
      </c>
    </row>
    <row r="6" customFormat="false" ht="14.65" hidden="false" customHeight="false" outlineLevel="0" collapsed="false">
      <c r="A6" s="1" t="s">
        <v>5</v>
      </c>
      <c r="B6" s="7" t="n">
        <v>11</v>
      </c>
      <c r="C6" s="7" t="n">
        <v>1</v>
      </c>
    </row>
    <row r="7" customFormat="false" ht="14.65" hidden="false" customHeight="false" outlineLevel="0" collapsed="false">
      <c r="A7" s="1" t="s">
        <v>6</v>
      </c>
      <c r="B7" s="5" t="n">
        <v>0.01</v>
      </c>
      <c r="C7" s="5" t="n">
        <v>0.005</v>
      </c>
    </row>
    <row r="8" customFormat="false" ht="14.65" hidden="false" customHeight="false" outlineLevel="0" collapsed="false">
      <c r="A8" s="1" t="s">
        <v>7</v>
      </c>
      <c r="B8" s="5" t="n">
        <v>1</v>
      </c>
      <c r="C8" s="5" t="n">
        <v>1</v>
      </c>
    </row>
    <row r="9" customFormat="false" ht="4.5" hidden="false" customHeight="true" outlineLevel="0" collapsed="false">
      <c r="B9" s="6"/>
      <c r="C9" s="6"/>
    </row>
    <row r="10" customFormat="false" ht="14.65" hidden="false" customHeight="false" outlineLevel="0" collapsed="false">
      <c r="A10" s="1" t="s">
        <v>8</v>
      </c>
      <c r="B10" s="4" t="n">
        <v>4444</v>
      </c>
      <c r="C10" s="4" t="n">
        <v>1111</v>
      </c>
    </row>
    <row r="11" customFormat="false" ht="14.65" hidden="false" customHeight="false" outlineLevel="0" collapsed="false">
      <c r="A11" s="1" t="s">
        <v>5</v>
      </c>
      <c r="B11" s="7" t="n">
        <v>22</v>
      </c>
      <c r="C11" s="7" t="n">
        <v>33</v>
      </c>
    </row>
    <row r="12" customFormat="false" ht="14.65" hidden="false" customHeight="false" outlineLevel="0" collapsed="false">
      <c r="A12" s="1" t="s">
        <v>6</v>
      </c>
      <c r="B12" s="5" t="n">
        <v>0.01</v>
      </c>
      <c r="C12" s="5" t="n">
        <v>0.005</v>
      </c>
    </row>
    <row r="13" customFormat="false" ht="14.65" hidden="false" customHeight="false" outlineLevel="0" collapsed="false">
      <c r="A13" s="1" t="s">
        <v>7</v>
      </c>
      <c r="B13" s="5" t="n">
        <v>1</v>
      </c>
      <c r="C13" s="5" t="n">
        <v>1</v>
      </c>
    </row>
    <row r="14" customFormat="false" ht="4.5" hidden="false" customHeight="true" outlineLevel="0" collapsed="false">
      <c r="B14" s="6"/>
      <c r="C14" s="6"/>
    </row>
    <row r="15" customFormat="false" ht="14.65" hidden="false" customHeight="false" outlineLevel="0" collapsed="false">
      <c r="A15" s="1" t="s">
        <v>9</v>
      </c>
      <c r="B15" s="8" t="n">
        <v>1111</v>
      </c>
      <c r="C15" s="8" t="n">
        <v>777</v>
      </c>
    </row>
    <row r="16" customFormat="false" ht="14.65" hidden="false" customHeight="false" outlineLevel="0" collapsed="false">
      <c r="A16" s="1" t="s">
        <v>5</v>
      </c>
      <c r="B16" s="7" t="n">
        <v>22</v>
      </c>
      <c r="C16" s="7" t="n">
        <v>5</v>
      </c>
    </row>
    <row r="17" customFormat="false" ht="14.65" hidden="false" customHeight="false" outlineLevel="0" collapsed="false">
      <c r="A17" s="9" t="s">
        <v>6</v>
      </c>
      <c r="B17" s="5" t="n">
        <v>0</v>
      </c>
      <c r="C17" s="5" t="n">
        <v>0</v>
      </c>
    </row>
    <row r="18" customFormat="false" ht="14.65" hidden="false" customHeight="false" outlineLevel="0" collapsed="false">
      <c r="A18" s="9" t="s">
        <v>7</v>
      </c>
      <c r="B18" s="5" t="n">
        <v>1</v>
      </c>
      <c r="C18" s="5" t="n">
        <v>0.91</v>
      </c>
    </row>
    <row r="19" customFormat="false" ht="4.5" hidden="false" customHeight="true" outlineLevel="0" collapsed="false">
      <c r="B19" s="6"/>
      <c r="C19" s="6"/>
    </row>
    <row r="20" customFormat="false" ht="14.65" hidden="false" customHeight="false" outlineLevel="0" collapsed="false">
      <c r="A20" s="1" t="s">
        <v>10</v>
      </c>
      <c r="B20" s="8" t="n">
        <v>999</v>
      </c>
      <c r="C20" s="8" t="n">
        <v>2222</v>
      </c>
    </row>
    <row r="21" customFormat="false" ht="14.65" hidden="false" customHeight="false" outlineLevel="0" collapsed="false">
      <c r="A21" s="1" t="s">
        <v>5</v>
      </c>
      <c r="B21" s="7" t="n">
        <v>11</v>
      </c>
      <c r="C21" s="7" t="n">
        <v>10</v>
      </c>
    </row>
    <row r="22" customFormat="false" ht="14.65" hidden="false" customHeight="false" outlineLevel="0" collapsed="false">
      <c r="A22" s="9" t="s">
        <v>6</v>
      </c>
      <c r="B22" s="5" t="n">
        <v>0</v>
      </c>
      <c r="C22" s="5" t="n">
        <v>0</v>
      </c>
    </row>
    <row r="23" customFormat="false" ht="14.65" hidden="false" customHeight="false" outlineLevel="0" collapsed="false">
      <c r="A23" s="9" t="s">
        <v>7</v>
      </c>
      <c r="B23" s="5" t="n">
        <v>1</v>
      </c>
      <c r="C23" s="5" t="n">
        <v>0.91</v>
      </c>
    </row>
    <row r="24" customFormat="false" ht="4.5" hidden="false" customHeight="true" outlineLevel="0" collapsed="false">
      <c r="B24" s="6"/>
      <c r="C24" s="6"/>
    </row>
    <row r="25" customFormat="false" ht="14.65" hidden="false" customHeight="false" outlineLevel="0" collapsed="false">
      <c r="A25" s="1" t="s">
        <v>11</v>
      </c>
      <c r="B25" s="4" t="n">
        <v>3333</v>
      </c>
      <c r="C25" s="4" t="n">
        <v>4444</v>
      </c>
    </row>
    <row r="26" customFormat="false" ht="14.65" hidden="false" customHeight="false" outlineLevel="0" collapsed="false">
      <c r="A26" s="1" t="s">
        <v>6</v>
      </c>
      <c r="B26" s="5" t="n">
        <v>0.045</v>
      </c>
      <c r="C26" s="5" t="n">
        <v>0.05</v>
      </c>
    </row>
    <row r="27" customFormat="false" ht="4.5" hidden="false" customHeight="true" outlineLevel="0" collapsed="false">
      <c r="B27" s="6"/>
      <c r="C27" s="6"/>
    </row>
    <row r="28" customFormat="false" ht="14.65" hidden="false" customHeight="false" outlineLevel="0" collapsed="false">
      <c r="A28" s="1" t="s">
        <v>12</v>
      </c>
      <c r="B28" s="5" t="n">
        <f aca="false">14.6%+2.5%+3.6%</f>
        <v>0.207</v>
      </c>
      <c r="C28" s="5" t="n">
        <v>0</v>
      </c>
      <c r="D28" s="6"/>
      <c r="E28" s="6"/>
      <c r="F28" s="6"/>
      <c r="G28" s="6"/>
    </row>
    <row r="29" customFormat="false" ht="14.65" hidden="false" customHeight="false" outlineLevel="0" collapsed="false">
      <c r="A29" s="1" t="s">
        <v>6</v>
      </c>
      <c r="B29" s="5" t="n">
        <v>0.01</v>
      </c>
      <c r="C29" s="5" t="n">
        <v>0</v>
      </c>
    </row>
    <row r="30" customFormat="false" ht="14.65" hidden="false" customHeight="false" outlineLevel="0" collapsed="false">
      <c r="A30" s="1" t="s">
        <v>13</v>
      </c>
      <c r="B30" s="4" t="n">
        <v>5512.5</v>
      </c>
      <c r="C30" s="4" t="n">
        <v>5512.5</v>
      </c>
    </row>
    <row r="31" customFormat="false" ht="14.65" hidden="false" customHeight="false" outlineLevel="0" collapsed="false">
      <c r="A31" s="1" t="s">
        <v>6</v>
      </c>
      <c r="B31" s="5" t="n">
        <v>0.01</v>
      </c>
      <c r="C31" s="5" t="n">
        <v>0.01</v>
      </c>
    </row>
    <row r="32" customFormat="false" ht="4.5" hidden="false" customHeight="true" outlineLevel="0" collapsed="false">
      <c r="B32" s="6"/>
      <c r="C32" s="6"/>
    </row>
    <row r="33" customFormat="false" ht="14.65" hidden="false" customHeight="false" outlineLevel="0" collapsed="false">
      <c r="A33" s="9" t="s">
        <v>14</v>
      </c>
      <c r="B33" s="5" t="n">
        <v>0.09</v>
      </c>
      <c r="C33" s="5" t="n">
        <v>0</v>
      </c>
    </row>
    <row r="34" customFormat="false" ht="14.65" hidden="false" customHeight="false" outlineLevel="0" collapsed="false">
      <c r="A34" s="9" t="s">
        <v>15</v>
      </c>
      <c r="B34" s="7" t="n">
        <v>1</v>
      </c>
      <c r="C34" s="7" t="n">
        <v>1</v>
      </c>
    </row>
    <row r="35" customFormat="false" ht="14.65" hidden="false" customHeight="false" outlineLevel="0" collapsed="false">
      <c r="B35" s="6"/>
      <c r="C35" s="6"/>
    </row>
    <row r="36" customFormat="false" ht="14.65" hidden="false" customHeight="false" outlineLevel="0" collapsed="false">
      <c r="A36" s="10" t="s">
        <v>16</v>
      </c>
      <c r="B36" s="11" t="n">
        <v>3333</v>
      </c>
      <c r="C36" s="11" t="n">
        <v>2888</v>
      </c>
      <c r="D36" s="12" t="n">
        <f aca="false">(B36+C36)/2</f>
        <v>3110.5</v>
      </c>
      <c r="E36" s="12"/>
      <c r="F36" s="12"/>
      <c r="G36" s="12"/>
    </row>
    <row r="37" customFormat="false" ht="14.65" hidden="false" customHeight="false" outlineLevel="0" collapsed="false">
      <c r="A37" s="1" t="s">
        <v>17</v>
      </c>
      <c r="B37" s="5" t="n">
        <v>0.025</v>
      </c>
      <c r="C37" s="5" t="n">
        <v>0.035</v>
      </c>
    </row>
    <row r="38" customFormat="false" ht="13.2" hidden="false" customHeight="false" outlineLevel="0" collapsed="false">
      <c r="B38" s="6"/>
      <c r="C38" s="6"/>
    </row>
    <row r="39" customFormat="false" ht="13.2" hidden="false" customHeight="false" outlineLevel="0" collapsed="false">
      <c r="B39" s="6"/>
      <c r="C39" s="6"/>
      <c r="D39" s="13"/>
      <c r="E39" s="14"/>
    </row>
    <row r="40" customFormat="false" ht="13.2" hidden="false" customHeight="false" outlineLevel="0" collapsed="false">
      <c r="A40" s="2"/>
      <c r="B40" s="22"/>
      <c r="C40" s="22"/>
      <c r="D40" s="22"/>
      <c r="E40" s="22"/>
      <c r="F40" s="22"/>
      <c r="G40" s="22"/>
    </row>
    <row r="41" customFormat="false" ht="13.2" hidden="false" customHeight="false" outlineLevel="0" collapsed="false">
      <c r="A41" s="10" t="s">
        <v>18</v>
      </c>
      <c r="B41" s="16" t="s">
        <v>19</v>
      </c>
      <c r="C41" s="16" t="s">
        <v>20</v>
      </c>
      <c r="D41" s="16" t="s">
        <v>21</v>
      </c>
      <c r="E41" s="16" t="s">
        <v>22</v>
      </c>
      <c r="F41" s="16" t="s">
        <v>23</v>
      </c>
      <c r="G41" s="16" t="s">
        <v>24</v>
      </c>
      <c r="H41" s="16" t="s">
        <v>25</v>
      </c>
      <c r="I41" s="16" t="s">
        <v>26</v>
      </c>
      <c r="J41" s="16" t="s">
        <v>27</v>
      </c>
      <c r="K41" s="16" t="s">
        <v>28</v>
      </c>
      <c r="L41" s="16" t="s">
        <v>29</v>
      </c>
      <c r="M41" s="16" t="s">
        <v>30</v>
      </c>
      <c r="N41" s="16" t="s">
        <v>31</v>
      </c>
      <c r="O41" s="16" t="s">
        <v>32</v>
      </c>
      <c r="P41" s="16" t="s">
        <v>33</v>
      </c>
      <c r="Q41" s="16" t="s">
        <v>34</v>
      </c>
      <c r="R41" s="16"/>
      <c r="S41" s="16"/>
    </row>
    <row r="42" customFormat="false" ht="12.8" hidden="false" customHeight="false" outlineLevel="0" collapsed="false">
      <c r="A42" s="17" t="n">
        <v>1</v>
      </c>
      <c r="B42" s="13" t="n">
        <f aca="false">$B$2</f>
        <v>999999</v>
      </c>
      <c r="C42" s="13" t="n">
        <f aca="false">IF((B42-(P42/2))*$B$3&gt;0,(B42-(P42/2))*$B$3,0)</f>
        <v>54390.0555</v>
      </c>
      <c r="D42" s="13" t="n">
        <f aca="false">IF($A42&gt;=B6,B5,0)</f>
        <v>0</v>
      </c>
      <c r="E42" s="13" t="n">
        <f aca="false">IF($A42&gt;=B11,B10,0)</f>
        <v>0</v>
      </c>
      <c r="F42" s="13" t="n">
        <f aca="false">IF($A42&gt;=B16,B15,0)</f>
        <v>0</v>
      </c>
      <c r="G42" s="13" t="n">
        <f aca="false">IF($A42&gt;=B21,B20,0)</f>
        <v>0</v>
      </c>
      <c r="H42" s="13" t="n">
        <f aca="false">$B$25</f>
        <v>3333</v>
      </c>
      <c r="I42" s="13" t="n">
        <f aca="false">MIN(((C42+D42+E42+F42+G42)*$B$28),($B$30*$B$28)*12*$B$34)</f>
        <v>11258.7414885</v>
      </c>
      <c r="J42" s="18" t="n">
        <f aca="false">MAX((MAX((C42-(1000*$B$34)),0))+(D42*$B$8)+(E42*$B$13)+(F42*$B$18)+(G42*$B$23)-H42-I42,0)</f>
        <v>38798.3140115</v>
      </c>
      <c r="K42" s="23" t="n">
        <f aca="false">IF($B$34=1,MAX(ROUNDDOWN(IF($J42&lt;=$C$192,(((($J42-$C$191)/10000)*$D$192)+$E$192)*(($J42-$C$191)/10000),IF($J42&lt;=$C$193,(((($J42-$C$192)/10000)*$D$193)+$E$193)*(($J42-$C$192)/10000)+$F$193,IF($J42&lt;=$C$194,$J42*0.42-$E$194,$J42*0.45-$E$195))),0),0),0)</f>
        <v>6944</v>
      </c>
      <c r="L42" s="23" t="n">
        <f aca="false">IF($B$34=2,MAX(ROUNDDOWN(IF(($J42/2)&lt;=$C$192,((((($J42/2)-$C$191)/10000)*$D$192)+$E$192)*((($J42/2)-$C$191)/10000),IF(($J42/2)&lt;=$C$193,((((($J42/2)-$C$192)/10000)*$D$193)+$E$193)*((($J42/2)-$C$192)/10000)+$F$193,IF(($J42/2)&lt;=$C$194,($J42/2)*0.42-$E$194,($J42/2)*0.45-$E$195))),0),0),0)*$B$34</f>
        <v>0</v>
      </c>
      <c r="M42" s="13" t="n">
        <f aca="false">K42+L42</f>
        <v>6944</v>
      </c>
      <c r="N42" s="13" t="n">
        <f aca="false">IF($B$34=2,IF(M42&gt;1944,M42*0.055,0),IF(M42&gt;972,M42*0.055,0))</f>
        <v>381.92</v>
      </c>
      <c r="O42" s="13" t="n">
        <f aca="false">M42*$B$33</f>
        <v>624.96</v>
      </c>
      <c r="P42" s="13" t="n">
        <f aca="false">B36*12</f>
        <v>39996</v>
      </c>
      <c r="Q42" s="13" t="n">
        <f aca="false">B42+C42+D42+E42+F42+G42-H42-I42-M42-N42-O42-P42</f>
        <v>991850.4340115</v>
      </c>
      <c r="R42" s="16"/>
      <c r="S42" s="16"/>
      <c r="T42" s="13"/>
      <c r="U42" s="13"/>
      <c r="V42" s="13"/>
      <c r="W42" s="13"/>
    </row>
    <row r="43" customFormat="false" ht="12.8" hidden="false" customHeight="false" outlineLevel="0" collapsed="false">
      <c r="A43" s="17" t="n">
        <v>2</v>
      </c>
      <c r="B43" s="13" t="n">
        <f aca="false">Q42</f>
        <v>991850.4340115</v>
      </c>
      <c r="C43" s="13" t="n">
        <f aca="false">IF((B43-(P43/2))*$B$3&gt;0,(B43-(P43/2))*$B$3,0)</f>
        <v>53910.0628626383</v>
      </c>
      <c r="D43" s="13" t="n">
        <f aca="false">IF(D42&gt;0,D42*(1+$B$7),IF(A43=$B$6,$B$5,0))</f>
        <v>0</v>
      </c>
      <c r="E43" s="13" t="n">
        <f aca="false">IF(E42&gt;0,E42*(1+$B$12),IF(A43=$B$11,$B$10,0))</f>
        <v>0</v>
      </c>
      <c r="F43" s="13" t="n">
        <f aca="false">IF(F42&gt;0,F42*(1+$B$17),IF(A43=$B$16,$B$15,0))</f>
        <v>0</v>
      </c>
      <c r="G43" s="13" t="n">
        <f aca="false">IF(G42&gt;0,G42*(1+$B$22),IF(A43=$B$21,$B$20,0))</f>
        <v>0</v>
      </c>
      <c r="H43" s="13" t="n">
        <f aca="false">H42*(1+$B$26)</f>
        <v>3482.985</v>
      </c>
      <c r="I43" s="13" t="n">
        <f aca="false">MIN(((C43+D43+E43+F43+G43)*$B$28*POWER((1+$B$29),A42)),($B$30*$B$28)*12*$B$34*POWER((1+$B$31),A42))</f>
        <v>11270.9768426918</v>
      </c>
      <c r="J43" s="18" t="n">
        <f aca="false">MAX((MAX((C43-(1000*$B$34)),0))+(D43*$B$8)+(E43*$B$13)+(F43*$B$18)+(G43*$B$23)-H43-I43,0)</f>
        <v>38156.1010199465</v>
      </c>
      <c r="K43" s="23" t="n">
        <f aca="false">IF($B$34=1,MAX(ROUNDDOWN(IF($J43&lt;=$C$192,(((($J43-$C$191)/10000)*$D$192)+$E$192)*(($J43-$C$191)/10000),IF($J43&lt;=$C$193,(((($J43-$C$192)/10000)*$D$193)+$E$193)*(($J43-$C$192)/10000)+$F$193,IF($J43&lt;=$C$194,$J43*0.42-$E$194,$J43*0.45-$E$195))),0),0),0)</f>
        <v>6742</v>
      </c>
      <c r="L43" s="23" t="n">
        <f aca="false">IF($B$34=2,MAX(ROUNDDOWN(IF(($J43/2)&lt;=$C$192,((((($J43/2)-$C$191)/10000)*$D$192)+$E$192)*((($J43/2)-$C$191)/10000),IF(($J43/2)&lt;=$C$193,((((($J43/2)-$C$192)/10000)*$D$193)+$E$193)*((($J43/2)-$C$192)/10000)+$F$193,IF(($J43/2)&lt;=$C$194,($J43/2)*0.42-$E$194,($J43/2)*0.45-$E$195))),0),0),0)*$B$34</f>
        <v>0</v>
      </c>
      <c r="M43" s="13" t="n">
        <f aca="false">K43+L43</f>
        <v>6742</v>
      </c>
      <c r="N43" s="13" t="n">
        <f aca="false">IF($B$34=2,IF(M43&gt;1944,M43*0.055,0),IF(M43&gt;972,M43*0.055,0))</f>
        <v>370.81</v>
      </c>
      <c r="O43" s="13" t="n">
        <f aca="false">M43*$B$33</f>
        <v>606.78</v>
      </c>
      <c r="P43" s="13" t="n">
        <f aca="false">P42*(1+$B$37)</f>
        <v>40995.9</v>
      </c>
      <c r="Q43" s="13" t="n">
        <f aca="false">B43+C43+D43+E43+F43+G43-H43-I43-M43-N43-O43-P43</f>
        <v>982291.045031446</v>
      </c>
      <c r="R43" s="16"/>
      <c r="S43" s="16"/>
      <c r="T43" s="13"/>
      <c r="U43" s="13"/>
      <c r="V43" s="13"/>
      <c r="W43" s="13"/>
    </row>
    <row r="44" customFormat="false" ht="12.8" hidden="false" customHeight="false" outlineLevel="0" collapsed="false">
      <c r="A44" s="17" t="n">
        <v>3</v>
      </c>
      <c r="B44" s="13" t="n">
        <f aca="false">Q43</f>
        <v>982291.045031446</v>
      </c>
      <c r="C44" s="13" t="n">
        <f aca="false">IF((B44-(P44/2))*$B$3&gt;0,(B44-(P44/2))*$B$3,0)</f>
        <v>53351.0758686203</v>
      </c>
      <c r="D44" s="13" t="n">
        <f aca="false">IF(D43&gt;0,D43*(1+$B$7),IF(A44=$B$6,$B$5,0))</f>
        <v>0</v>
      </c>
      <c r="E44" s="13" t="n">
        <f aca="false">IF(E43&gt;0,E43*(1+$B$12),IF(A44=$B$11,$B$10,0))</f>
        <v>0</v>
      </c>
      <c r="F44" s="13" t="n">
        <f aca="false">IF(F43&gt;0,F43*(1+$B$17),IF(A44=$B$16,$B$15,0))</f>
        <v>0</v>
      </c>
      <c r="G44" s="13" t="n">
        <f aca="false">IF(G43&gt;0,G43*(1+$B$22),IF(A44=$B$21,$B$20,0))</f>
        <v>0</v>
      </c>
      <c r="H44" s="13" t="n">
        <f aca="false">H43*(1+$B$26)</f>
        <v>3639.719325</v>
      </c>
      <c r="I44" s="13" t="n">
        <f aca="false">MIN(((C44+D44+E44+F44+G44)*$B$28*POWER((1+$B$29),A43)),($B$30*$B$28)*12*$B$34*POWER((1+$B$31),A43))</f>
        <v>11265.650526171</v>
      </c>
      <c r="J44" s="18" t="n">
        <f aca="false">MAX((MAX((C44-(1000*$B$34)),0))+(D44*$B$8)+(E44*$B$13)+(F44*$B$18)+(G44*$B$23)-H44-I44,0)</f>
        <v>37445.7060174493</v>
      </c>
      <c r="K44" s="23" t="n">
        <f aca="false">IF($B$34=1,MAX(ROUNDDOWN(IF($J44&lt;=$C$192,(((($J44-$C$191)/10000)*$D$192)+$E$192)*(($J44-$C$191)/10000),IF($J44&lt;=$C$193,(((($J44-$C$192)/10000)*$D$193)+$E$193)*(($J44-$C$192)/10000)+$F$193,IF($J44&lt;=$C$194,$J44*0.42-$E$194,$J44*0.45-$E$195))),0),0),0)</f>
        <v>6520</v>
      </c>
      <c r="L44" s="23" t="n">
        <f aca="false">IF($B$34=2,MAX(ROUNDDOWN(IF(($J44/2)&lt;=$C$192,((((($J44/2)-$C$191)/10000)*$D$192)+$E$192)*((($J44/2)-$C$191)/10000),IF(($J44/2)&lt;=$C$193,((((($J44/2)-$C$192)/10000)*$D$193)+$E$193)*((($J44/2)-$C$192)/10000)+$F$193,IF(($J44/2)&lt;=$C$194,($J44/2)*0.42-$E$194,($J44/2)*0.45-$E$195))),0),0),0)*$B$34</f>
        <v>0</v>
      </c>
      <c r="M44" s="13" t="n">
        <f aca="false">K44+L44</f>
        <v>6520</v>
      </c>
      <c r="N44" s="13" t="n">
        <f aca="false">IF($B$34=2,IF(M44&gt;1944,M44*0.055,0),IF(M44&gt;972,M44*0.055,0))</f>
        <v>358.6</v>
      </c>
      <c r="O44" s="13" t="n">
        <f aca="false">M44*$B$33</f>
        <v>586.8</v>
      </c>
      <c r="P44" s="13" t="n">
        <f aca="false">P43*(1+$B$37)</f>
        <v>42020.7975</v>
      </c>
      <c r="Q44" s="13" t="n">
        <f aca="false">B44+C44+D44+E44+F44+G44-H44-I44-M44-N44-O44-P44</f>
        <v>971250.553548896</v>
      </c>
      <c r="R44" s="16"/>
      <c r="S44" s="16"/>
      <c r="T44" s="13"/>
      <c r="U44" s="13"/>
      <c r="V44" s="13"/>
      <c r="W44" s="13"/>
    </row>
    <row r="45" customFormat="false" ht="12.8" hidden="false" customHeight="false" outlineLevel="0" collapsed="false">
      <c r="A45" s="17" t="n">
        <v>4</v>
      </c>
      <c r="B45" s="13" t="n">
        <f aca="false">Q44</f>
        <v>971250.553548896</v>
      </c>
      <c r="C45" s="13" t="n">
        <f aca="false">IF((B45-(P45/2))*$B$3&gt;0,(B45-(P45/2))*$B$3,0)</f>
        <v>52709.1766630731</v>
      </c>
      <c r="D45" s="13" t="n">
        <f aca="false">IF(D44&gt;0,D44*(1+$B$7),IF(A45=$B$6,$B$5,0))</f>
        <v>0</v>
      </c>
      <c r="E45" s="13" t="n">
        <f aca="false">IF(E44&gt;0,E44*(1+$B$12),IF(A45=$B$11,$B$10,0))</f>
        <v>0</v>
      </c>
      <c r="F45" s="13" t="n">
        <f aca="false">IF(F44&gt;0,F44*(1+$B$17),IF(A45=$B$16,$B$15,0))</f>
        <v>0</v>
      </c>
      <c r="G45" s="13" t="n">
        <f aca="false">IF(G44&gt;0,G44*(1+$B$22),IF(A45=$B$21,$B$20,0))</f>
        <v>0</v>
      </c>
      <c r="H45" s="13" t="n">
        <f aca="false">H44*(1+$B$26)</f>
        <v>3803.506694625</v>
      </c>
      <c r="I45" s="13" t="n">
        <f aca="false">MIN(((C45+D45+E45+F45+G45)*$B$28*POWER((1+$B$29),A44)),($B$30*$B$28)*12*$B$34*POWER((1+$B$31),A44))</f>
        <v>11241.4077070042</v>
      </c>
      <c r="J45" s="18" t="n">
        <f aca="false">MAX((MAX((C45-(1000*$B$34)),0))+(D45*$B$8)+(E45*$B$13)+(F45*$B$18)+(G45*$B$23)-H45-I45,0)</f>
        <v>36664.2622614439</v>
      </c>
      <c r="K45" s="23" t="n">
        <f aca="false">IF($B$34=1,MAX(ROUNDDOWN(IF($J45&lt;=$C$192,(((($J45-$C$191)/10000)*$D$192)+$E$192)*(($J45-$C$191)/10000),IF($J45&lt;=$C$193,(((($J45-$C$192)/10000)*$D$193)+$E$193)*(($J45-$C$192)/10000)+$F$193,IF($J45&lt;=$C$194,$J45*0.42-$E$194,$J45*0.45-$E$195))),0),0),0)</f>
        <v>6279</v>
      </c>
      <c r="L45" s="23" t="n">
        <f aca="false">IF($B$34=2,MAX(ROUNDDOWN(IF(($J45/2)&lt;=$C$192,((((($J45/2)-$C$191)/10000)*$D$192)+$E$192)*((($J45/2)-$C$191)/10000),IF(($J45/2)&lt;=$C$193,((((($J45/2)-$C$192)/10000)*$D$193)+$E$193)*((($J45/2)-$C$192)/10000)+$F$193,IF(($J45/2)&lt;=$C$194,($J45/2)*0.42-$E$194,($J45/2)*0.45-$E$195))),0),0),0)*$B$34</f>
        <v>0</v>
      </c>
      <c r="M45" s="13" t="n">
        <f aca="false">K45+L45</f>
        <v>6279</v>
      </c>
      <c r="N45" s="13" t="n">
        <f aca="false">IF($B$34=2,IF(M45&gt;1944,M45*0.055,0),IF(M45&gt;972,M45*0.055,0))</f>
        <v>345.345</v>
      </c>
      <c r="O45" s="13" t="n">
        <f aca="false">M45*$B$33</f>
        <v>565.11</v>
      </c>
      <c r="P45" s="13" t="n">
        <f aca="false">P44*(1+$B$37)</f>
        <v>43071.3174375</v>
      </c>
      <c r="Q45" s="13" t="n">
        <f aca="false">B45+C45+D45+E45+F45+G45-H45-I45-M45-N45-O45-P45</f>
        <v>958654.04337284</v>
      </c>
      <c r="R45" s="16"/>
      <c r="S45" s="16"/>
      <c r="T45" s="13"/>
      <c r="U45" s="13"/>
      <c r="V45" s="13"/>
      <c r="W45" s="13"/>
    </row>
    <row r="46" customFormat="false" ht="12.8" hidden="false" customHeight="false" outlineLevel="0" collapsed="false">
      <c r="A46" s="17" t="n">
        <v>5</v>
      </c>
      <c r="B46" s="13" t="n">
        <f aca="false">Q45</f>
        <v>958654.04337284</v>
      </c>
      <c r="C46" s="13" t="n">
        <f aca="false">IF((B46-(P46/2))*$B$3&gt;0,(B46-(P46/2))*$B$3,0)</f>
        <v>51980.1896218297</v>
      </c>
      <c r="D46" s="13" t="n">
        <f aca="false">IF(D45&gt;0,D45*(1+$B$7),IF(A46=$B$6,$B$5,0))</f>
        <v>0</v>
      </c>
      <c r="E46" s="13" t="n">
        <f aca="false">IF(E45&gt;0,E45*(1+$B$12),IF(A46=$B$11,$B$10,0))</f>
        <v>0</v>
      </c>
      <c r="F46" s="13" t="n">
        <f aca="false">IF(F45&gt;0,F45*(1+$B$17),IF(A46=$B$16,$B$15,0))</f>
        <v>0</v>
      </c>
      <c r="G46" s="13" t="n">
        <f aca="false">IF(G45&gt;0,G45*(1+$B$22),IF(A46=$B$21,$B$20,0))</f>
        <v>0</v>
      </c>
      <c r="H46" s="13" t="n">
        <f aca="false">H45*(1+$B$26)</f>
        <v>3974.66449588312</v>
      </c>
      <c r="I46" s="13" t="n">
        <f aca="false">MIN(((C46+D46+E46+F46+G46)*$B$28*POWER((1+$B$29),A45)),($B$30*$B$28)*12*$B$34*POWER((1+$B$31),A45))</f>
        <v>11196.7943085345</v>
      </c>
      <c r="J46" s="18" t="n">
        <f aca="false">MAX((MAX((C46-(1000*$B$34)),0))+(D46*$B$8)+(E46*$B$13)+(F46*$B$18)+(G46*$B$23)-H46-I46,0)</f>
        <v>35808.7308174121</v>
      </c>
      <c r="K46" s="23" t="n">
        <f aca="false">IF($B$34=1,MAX(ROUNDDOWN(IF($J46&lt;=$C$192,(((($J46-$C$191)/10000)*$D$192)+$E$192)*(($J46-$C$191)/10000),IF($J46&lt;=$C$193,(((($J46-$C$192)/10000)*$D$193)+$E$193)*(($J46-$C$192)/10000)+$F$193,IF($J46&lt;=$C$194,$J46*0.42-$E$194,$J46*0.45-$E$195))),0),0),0)</f>
        <v>6017</v>
      </c>
      <c r="L46" s="23" t="n">
        <f aca="false">IF($B$34=2,MAX(ROUNDDOWN(IF(($J46/2)&lt;=$C$192,((((($J46/2)-$C$191)/10000)*$D$192)+$E$192)*((($J46/2)-$C$191)/10000),IF(($J46/2)&lt;=$C$193,((((($J46/2)-$C$192)/10000)*$D$193)+$E$193)*((($J46/2)-$C$192)/10000)+$F$193,IF(($J46/2)&lt;=$C$194,($J46/2)*0.42-$E$194,($J46/2)*0.45-$E$195))),0),0),0)*$B$34</f>
        <v>0</v>
      </c>
      <c r="M46" s="13" t="n">
        <f aca="false">K46+L46</f>
        <v>6017</v>
      </c>
      <c r="N46" s="13" t="n">
        <f aca="false">IF($B$34=2,IF(M46&gt;1944,M46*0.055,0),IF(M46&gt;972,M46*0.055,0))</f>
        <v>330.935</v>
      </c>
      <c r="O46" s="13" t="n">
        <f aca="false">M46*$B$33</f>
        <v>541.53</v>
      </c>
      <c r="P46" s="13" t="n">
        <f aca="false">P45*(1+$B$37)</f>
        <v>44148.1003734375</v>
      </c>
      <c r="Q46" s="13" t="n">
        <f aca="false">B46+C46+D46+E46+F46+G46-H46-I46-M46-N46-O46-P46</f>
        <v>944425.208816814</v>
      </c>
      <c r="R46" s="16"/>
      <c r="S46" s="16"/>
      <c r="T46" s="13"/>
      <c r="U46" s="13"/>
      <c r="V46" s="13"/>
      <c r="W46" s="13"/>
    </row>
    <row r="47" customFormat="false" ht="12.8" hidden="false" customHeight="false" outlineLevel="0" collapsed="false">
      <c r="A47" s="17" t="n">
        <v>6</v>
      </c>
      <c r="B47" s="13" t="n">
        <f aca="false">Q46</f>
        <v>944425.208816814</v>
      </c>
      <c r="C47" s="13" t="n">
        <f aca="false">IF((B47-(P47/2))*$B$3&gt;0,(B47-(P47/2))*$B$3,0)</f>
        <v>51159.8615593362</v>
      </c>
      <c r="D47" s="13" t="n">
        <f aca="false">IF(D46&gt;0,D46*(1+$B$7),IF(A47=$B$6,$B$5,0))</f>
        <v>0</v>
      </c>
      <c r="E47" s="13" t="n">
        <f aca="false">IF(E46&gt;0,E46*(1+$B$12),IF(A47=$B$11,$B$10,0))</f>
        <v>0</v>
      </c>
      <c r="F47" s="13" t="n">
        <f aca="false">IF(F46&gt;0,F46*(1+$B$17),IF(A47=$B$16,$B$15,0))</f>
        <v>0</v>
      </c>
      <c r="G47" s="13" t="n">
        <f aca="false">IF(G46&gt;0,G46*(1+$B$22),IF(A47=$B$21,$B$20,0))</f>
        <v>0</v>
      </c>
      <c r="H47" s="13" t="n">
        <f aca="false">H46*(1+$B$26)</f>
        <v>4153.52439819787</v>
      </c>
      <c r="I47" s="13" t="n">
        <f aca="false">MIN(((C47+D47+E47+F47+G47)*$B$28*POWER((1+$B$29),A46)),($B$30*$B$28)*12*$B$34*POWER((1+$B$31),A46))</f>
        <v>11130.2924327415</v>
      </c>
      <c r="J47" s="18" t="n">
        <f aca="false">MAX((MAX((C47-(1000*$B$34)),0))+(D47*$B$8)+(E47*$B$13)+(F47*$B$18)+(G47*$B$23)-H47-I47,0)</f>
        <v>34876.0447283968</v>
      </c>
      <c r="K47" s="23" t="n">
        <f aca="false">IF($B$34=1,MAX(ROUNDDOWN(IF($J47&lt;=$C$192,(((($J47-$C$191)/10000)*$D$192)+$E$192)*(($J47-$C$191)/10000),IF($J47&lt;=$C$193,(((($J47-$C$192)/10000)*$D$193)+$E$193)*(($J47-$C$192)/10000)+$F$193,IF($J47&lt;=$C$194,$J47*0.42-$E$194,$J47*0.45-$E$195))),0),0),0)</f>
        <v>5734</v>
      </c>
      <c r="L47" s="23" t="n">
        <f aca="false">IF($B$34=2,MAX(ROUNDDOWN(IF(($J47/2)&lt;=$C$192,((((($J47/2)-$C$191)/10000)*$D$192)+$E$192)*((($J47/2)-$C$191)/10000),IF(($J47/2)&lt;=$C$193,((((($J47/2)-$C$192)/10000)*$D$193)+$E$193)*((($J47/2)-$C$192)/10000)+$F$193,IF(($J47/2)&lt;=$C$194,($J47/2)*0.42-$E$194,($J47/2)*0.45-$E$195))),0),0),0)*$B$34</f>
        <v>0</v>
      </c>
      <c r="M47" s="13" t="n">
        <f aca="false">K47+L47</f>
        <v>5734</v>
      </c>
      <c r="N47" s="13" t="n">
        <f aca="false">IF($B$34=2,IF(M47&gt;1944,M47*0.055,0),IF(M47&gt;972,M47*0.055,0))</f>
        <v>315.37</v>
      </c>
      <c r="O47" s="13" t="n">
        <f aca="false">M47*$B$33</f>
        <v>516.06</v>
      </c>
      <c r="P47" s="13" t="n">
        <f aca="false">P46*(1+$B$37)</f>
        <v>45251.8028827734</v>
      </c>
      <c r="Q47" s="13" t="n">
        <f aca="false">B47+C47+D47+E47+F47+G47-H47-I47-M47-N47-O47-P47</f>
        <v>928484.020662438</v>
      </c>
      <c r="R47" s="16"/>
      <c r="S47" s="16"/>
      <c r="T47" s="13"/>
      <c r="U47" s="13"/>
      <c r="V47" s="13"/>
      <c r="W47" s="13"/>
    </row>
    <row r="48" customFormat="false" ht="12.8" hidden="false" customHeight="false" outlineLevel="0" collapsed="false">
      <c r="A48" s="17" t="n">
        <v>7</v>
      </c>
      <c r="B48" s="13" t="n">
        <f aca="false">Q47</f>
        <v>928484.020662438</v>
      </c>
      <c r="C48" s="13" t="n">
        <f aca="false">IF((B48-(P48/2))*$B$3&gt;0,(B48-(P48/2))*$B$3,0)</f>
        <v>50243.7321785184</v>
      </c>
      <c r="D48" s="13" t="n">
        <f aca="false">IF(D47&gt;0,D47*(1+$B$7),IF(A48=$B$6,$B$5,0))</f>
        <v>0</v>
      </c>
      <c r="E48" s="13" t="n">
        <f aca="false">IF(E47&gt;0,E47*(1+$B$12),IF(A48=$B$11,$B$10,0))</f>
        <v>0</v>
      </c>
      <c r="F48" s="13" t="n">
        <f aca="false">IF(F47&gt;0,F47*(1+$B$17),IF(A48=$B$16,$B$15,0))</f>
        <v>0</v>
      </c>
      <c r="G48" s="13" t="n">
        <f aca="false">IF(G47&gt;0,G47*(1+$B$22),IF(A48=$B$21,$B$20,0))</f>
        <v>0</v>
      </c>
      <c r="H48" s="13" t="n">
        <f aca="false">H47*(1+$B$26)</f>
        <v>4340.43299611677</v>
      </c>
      <c r="I48" s="13" t="n">
        <f aca="false">MIN(((C48+D48+E48+F48+G48)*$B$28*POWER((1+$B$29),A47)),($B$30*$B$28)*12*$B$34*POWER((1+$B$31),A47))</f>
        <v>11040.2899688217</v>
      </c>
      <c r="J48" s="18" t="n">
        <f aca="false">MAX((MAX((C48-(1000*$B$34)),0))+(D48*$B$8)+(E48*$B$13)+(F48*$B$18)+(G48*$B$23)-H48-I48,0)</f>
        <v>33863.0092135799</v>
      </c>
      <c r="K48" s="23" t="n">
        <f aca="false">IF($B$34=1,MAX(ROUNDDOWN(IF($J48&lt;=$C$192,(((($J48-$C$191)/10000)*$D$192)+$E$192)*(($J48-$C$191)/10000),IF($J48&lt;=$C$193,(((($J48-$C$192)/10000)*$D$193)+$E$193)*(($J48-$C$192)/10000)+$F$193,IF($J48&lt;=$C$194,$J48*0.42-$E$194,$J48*0.45-$E$195))),0),0),0)</f>
        <v>5431</v>
      </c>
      <c r="L48" s="23" t="n">
        <f aca="false">IF($B$34=2,MAX(ROUNDDOWN(IF(($J48/2)&lt;=$C$192,((((($J48/2)-$C$191)/10000)*$D$192)+$E$192)*((($J48/2)-$C$191)/10000),IF(($J48/2)&lt;=$C$193,((((($J48/2)-$C$192)/10000)*$D$193)+$E$193)*((($J48/2)-$C$192)/10000)+$F$193,IF(($J48/2)&lt;=$C$194,($J48/2)*0.42-$E$194,($J48/2)*0.45-$E$195))),0),0),0)*$B$34</f>
        <v>0</v>
      </c>
      <c r="M48" s="13" t="n">
        <f aca="false">K48+L48</f>
        <v>5431</v>
      </c>
      <c r="N48" s="13" t="n">
        <f aca="false">IF($B$34=2,IF(M48&gt;1944,M48*0.055,0),IF(M48&gt;972,M48*0.055,0))</f>
        <v>298.705</v>
      </c>
      <c r="O48" s="13" t="n">
        <f aca="false">M48*$B$33</f>
        <v>488.79</v>
      </c>
      <c r="P48" s="13" t="n">
        <f aca="false">P47*(1+$B$37)</f>
        <v>46383.0979548428</v>
      </c>
      <c r="Q48" s="13" t="n">
        <f aca="false">B48+C48+D48+E48+F48+G48-H48-I48-M48-N48-O48-P48</f>
        <v>910745.436921175</v>
      </c>
      <c r="R48" s="16"/>
      <c r="S48" s="16"/>
      <c r="T48" s="13"/>
      <c r="U48" s="13"/>
      <c r="V48" s="13"/>
      <c r="W48" s="13"/>
    </row>
    <row r="49" customFormat="false" ht="12.8" hidden="false" customHeight="false" outlineLevel="0" collapsed="false">
      <c r="A49" s="17" t="n">
        <v>8</v>
      </c>
      <c r="B49" s="13" t="n">
        <f aca="false">Q48</f>
        <v>910745.436921175</v>
      </c>
      <c r="C49" s="13" t="n">
        <f aca="false">IF((B49-(P49/2))*$B$3&gt;0,(B49-(P49/2))*$B$3,0)</f>
        <v>49227.0625066721</v>
      </c>
      <c r="D49" s="13" t="n">
        <f aca="false">IF(D48&gt;0,D48*(1+$B$7),IF(A49=$B$6,$B$5,0))</f>
        <v>0</v>
      </c>
      <c r="E49" s="13" t="n">
        <f aca="false">IF(E48&gt;0,E48*(1+$B$12),IF(A49=$B$11,$B$10,0))</f>
        <v>0</v>
      </c>
      <c r="F49" s="13" t="n">
        <f aca="false">IF(F48&gt;0,F48*(1+$B$17),IF(A49=$B$16,$B$15,0))</f>
        <v>0</v>
      </c>
      <c r="G49" s="13" t="n">
        <f aca="false">IF(G48&gt;0,G48*(1+$B$22),IF(A49=$B$21,$B$20,0))</f>
        <v>0</v>
      </c>
      <c r="H49" s="13" t="n">
        <f aca="false">H48*(1+$B$26)</f>
        <v>4535.75248094202</v>
      </c>
      <c r="I49" s="13" t="n">
        <f aca="false">MIN(((C49+D49+E49+F49+G49)*$B$28*POWER((1+$B$29),A48)),($B$30*$B$28)*12*$B$34*POWER((1+$B$31),A48))</f>
        <v>10925.0613167134</v>
      </c>
      <c r="J49" s="18" t="n">
        <f aca="false">MAX((MAX((C49-(1000*$B$34)),0))+(D49*$B$8)+(E49*$B$13)+(F49*$B$18)+(G49*$B$23)-H49-I49,0)</f>
        <v>32766.2487090167</v>
      </c>
      <c r="K49" s="23" t="n">
        <f aca="false">IF($B$34=1,MAX(ROUNDDOWN(IF($J49&lt;=$C$192,(((($J49-$C$191)/10000)*$D$192)+$E$192)*(($J49-$C$191)/10000),IF($J49&lt;=$C$193,(((($J49-$C$192)/10000)*$D$193)+$E$193)*(($J49-$C$192)/10000)+$F$193,IF($J49&lt;=$C$194,$J49*0.42-$E$194,$J49*0.45-$E$195))),0),0),0)</f>
        <v>5106</v>
      </c>
      <c r="L49" s="23" t="n">
        <f aca="false">IF($B$34=2,MAX(ROUNDDOWN(IF(($J49/2)&lt;=$C$192,((((($J49/2)-$C$191)/10000)*$D$192)+$E$192)*((($J49/2)-$C$191)/10000),IF(($J49/2)&lt;=$C$193,((((($J49/2)-$C$192)/10000)*$D$193)+$E$193)*((($J49/2)-$C$192)/10000)+$F$193,IF(($J49/2)&lt;=$C$194,($J49/2)*0.42-$E$194,($J49/2)*0.45-$E$195))),0),0),0)*$B$34</f>
        <v>0</v>
      </c>
      <c r="M49" s="13" t="n">
        <f aca="false">K49+L49</f>
        <v>5106</v>
      </c>
      <c r="N49" s="13" t="n">
        <f aca="false">IF($B$34=2,IF(M49&gt;1944,M49*0.055,0),IF(M49&gt;972,M49*0.055,0))</f>
        <v>280.83</v>
      </c>
      <c r="O49" s="13" t="n">
        <f aca="false">M49*$B$33</f>
        <v>459.54</v>
      </c>
      <c r="P49" s="13" t="n">
        <f aca="false">P48*(1+$B$37)</f>
        <v>47542.6754037138</v>
      </c>
      <c r="Q49" s="13" t="n">
        <f aca="false">B49+C49+D49+E49+F49+G49-H49-I49-M49-N49-O49-P49</f>
        <v>891122.640226478</v>
      </c>
      <c r="R49" s="16"/>
      <c r="S49" s="16"/>
      <c r="T49" s="13"/>
      <c r="U49" s="13"/>
      <c r="V49" s="13"/>
      <c r="W49" s="13"/>
    </row>
    <row r="50" customFormat="false" ht="12.8" hidden="false" customHeight="false" outlineLevel="0" collapsed="false">
      <c r="A50" s="17" t="n">
        <v>9</v>
      </c>
      <c r="B50" s="13" t="n">
        <f aca="false">Q49</f>
        <v>891122.640226478</v>
      </c>
      <c r="C50" s="13" t="n">
        <f aca="false">IF((B50-(P50/2))*$B$3&gt;0,(B50-(P50/2))*$B$3,0)</f>
        <v>48105.0145590551</v>
      </c>
      <c r="D50" s="13" t="n">
        <f aca="false">IF(D49&gt;0,D49*(1+$B$7),IF(A50=$B$6,$B$5,0))</f>
        <v>0</v>
      </c>
      <c r="E50" s="13" t="n">
        <f aca="false">IF(E49&gt;0,E49*(1+$B$12),IF(A50=$B$11,$B$10,0))</f>
        <v>0</v>
      </c>
      <c r="F50" s="13" t="n">
        <f aca="false">IF(F49&gt;0,F49*(1+$B$17),IF(A50=$B$16,$B$15,0))</f>
        <v>0</v>
      </c>
      <c r="G50" s="13" t="n">
        <f aca="false">IF(G49&gt;0,G49*(1+$B$22),IF(A50=$B$21,$B$20,0))</f>
        <v>0</v>
      </c>
      <c r="H50" s="13" t="n">
        <f aca="false">H49*(1+$B$26)</f>
        <v>4739.86134258441</v>
      </c>
      <c r="I50" s="13" t="n">
        <f aca="false">MIN(((C50+D50+E50+F50+G50)*$B$28*POWER((1+$B$29),A49)),($B$30*$B$28)*12*$B$34*POWER((1+$B$31),A49))</f>
        <v>10782.8033810491</v>
      </c>
      <c r="J50" s="18" t="n">
        <f aca="false">MAX((MAX((C50-(1000*$B$34)),0))+(D50*$B$8)+(E50*$B$13)+(F50*$B$18)+(G50*$B$23)-H50-I50,0)</f>
        <v>31582.3498354216</v>
      </c>
      <c r="K50" s="23" t="n">
        <f aca="false">IF($B$34=1,MAX(ROUNDDOWN(IF($J50&lt;=$C$192,(((($J50-$C$191)/10000)*$D$192)+$E$192)*(($J50-$C$191)/10000),IF($J50&lt;=$C$193,(((($J50-$C$192)/10000)*$D$193)+$E$193)*(($J50-$C$192)/10000)+$F$193,IF($J50&lt;=$C$194,$J50*0.42-$E$194,$J50*0.45-$E$195))),0),0),0)</f>
        <v>4761</v>
      </c>
      <c r="L50" s="23" t="n">
        <f aca="false">IF($B$34=2,MAX(ROUNDDOWN(IF(($J50/2)&lt;=$C$192,((((($J50/2)-$C$191)/10000)*$D$192)+$E$192)*((($J50/2)-$C$191)/10000),IF(($J50/2)&lt;=$C$193,((((($J50/2)-$C$192)/10000)*$D$193)+$E$193)*((($J50/2)-$C$192)/10000)+$F$193,IF(($J50/2)&lt;=$C$194,($J50/2)*0.42-$E$194,($J50/2)*0.45-$E$195))),0),0),0)*$B$34</f>
        <v>0</v>
      </c>
      <c r="M50" s="13" t="n">
        <f aca="false">K50+L50</f>
        <v>4761</v>
      </c>
      <c r="N50" s="13" t="n">
        <f aca="false">IF($B$34=2,IF(M50&gt;1944,M50*0.055,0),IF(M50&gt;972,M50*0.055,0))</f>
        <v>261.855</v>
      </c>
      <c r="O50" s="13" t="n">
        <f aca="false">M50*$B$33</f>
        <v>428.49</v>
      </c>
      <c r="P50" s="13" t="n">
        <f aca="false">P49*(1+$B$37)</f>
        <v>48731.2422888067</v>
      </c>
      <c r="Q50" s="13" t="n">
        <f aca="false">B50+C50+D50+E50+F50+G50-H50-I50-M50-N50-O50-P50</f>
        <v>869522.402773093</v>
      </c>
      <c r="R50" s="16"/>
      <c r="S50" s="16"/>
      <c r="T50" s="13"/>
      <c r="U50" s="13"/>
      <c r="V50" s="13"/>
      <c r="W50" s="13"/>
    </row>
    <row r="51" customFormat="false" ht="12.8" hidden="false" customHeight="false" outlineLevel="0" collapsed="false">
      <c r="A51" s="17" t="n">
        <v>10</v>
      </c>
      <c r="B51" s="13" t="n">
        <f aca="false">Q50</f>
        <v>869522.402773093</v>
      </c>
      <c r="C51" s="13" t="n">
        <f aca="false">IF((B51-(P51/2))*$B$3&gt;0,(B51-(P51/2))*$B$3,0)</f>
        <v>46872.3940810544</v>
      </c>
      <c r="D51" s="13" t="n">
        <f aca="false">IF(D50&gt;0,D50*(1+$B$7),IF(A51=$B$6,$B$5,0))</f>
        <v>0</v>
      </c>
      <c r="E51" s="13" t="n">
        <f aca="false">IF(E50&gt;0,E50*(1+$B$12),IF(A51=$B$11,$B$10,0))</f>
        <v>0</v>
      </c>
      <c r="F51" s="13" t="n">
        <f aca="false">IF(F50&gt;0,F50*(1+$B$17),IF(A51=$B$16,$B$15,0))</f>
        <v>0</v>
      </c>
      <c r="G51" s="13" t="n">
        <f aca="false">IF(G50&gt;0,G50*(1+$B$22),IF(A51=$B$21,$B$20,0))</f>
        <v>0</v>
      </c>
      <c r="H51" s="13" t="n">
        <f aca="false">H50*(1+$B$26)</f>
        <v>4953.15510300071</v>
      </c>
      <c r="I51" s="13" t="n">
        <f aca="false">MIN(((C51+D51+E51+F51+G51)*$B$28*POWER((1+$B$29),A50)),($B$30*$B$28)*12*$B$34*POWER((1+$B$31),A50))</f>
        <v>10611.5749500947</v>
      </c>
      <c r="J51" s="18" t="n">
        <f aca="false">MAX((MAX((C51-(1000*$B$34)),0))+(D51*$B$8)+(E51*$B$13)+(F51*$B$18)+(G51*$B$23)-H51-I51,0)</f>
        <v>30307.664027959</v>
      </c>
      <c r="K51" s="23" t="n">
        <f aca="false">IF($B$34=1,MAX(ROUNDDOWN(IF($J51&lt;=$C$192,(((($J51-$C$191)/10000)*$D$192)+$E$192)*(($J51-$C$191)/10000),IF($J51&lt;=$C$193,(((($J51-$C$192)/10000)*$D$193)+$E$193)*(($J51-$C$192)/10000)+$F$193,IF($J51&lt;=$C$194,$J51*0.42-$E$194,$J51*0.45-$E$195))),0),0),0)</f>
        <v>4394</v>
      </c>
      <c r="L51" s="23" t="n">
        <f aca="false">IF($B$34=2,MAX(ROUNDDOWN(IF(($J51/2)&lt;=$C$192,((((($J51/2)-$C$191)/10000)*$D$192)+$E$192)*((($J51/2)-$C$191)/10000),IF(($J51/2)&lt;=$C$193,((((($J51/2)-$C$192)/10000)*$D$193)+$E$193)*((($J51/2)-$C$192)/10000)+$F$193,IF(($J51/2)&lt;=$C$194,($J51/2)*0.42-$E$194,($J51/2)*0.45-$E$195))),0),0),0)*$B$34</f>
        <v>0</v>
      </c>
      <c r="M51" s="13" t="n">
        <f aca="false">K51+L51</f>
        <v>4394</v>
      </c>
      <c r="N51" s="13" t="n">
        <f aca="false">IF($B$34=2,IF(M51&gt;1944,M51*0.055,0),IF(M51&gt;972,M51*0.055,0))</f>
        <v>241.67</v>
      </c>
      <c r="O51" s="13" t="n">
        <f aca="false">M51*$B$33</f>
        <v>395.46</v>
      </c>
      <c r="P51" s="13" t="n">
        <f aca="false">P50*(1+$B$37)</f>
        <v>49949.5233460268</v>
      </c>
      <c r="Q51" s="13" t="n">
        <f aca="false">B51+C51+D51+E51+F51+G51-H51-I51-M51-N51-O51-P51</f>
        <v>845849.413455025</v>
      </c>
      <c r="R51" s="16"/>
      <c r="S51" s="16"/>
      <c r="T51" s="13"/>
      <c r="U51" s="13"/>
      <c r="V51" s="13"/>
      <c r="W51" s="13"/>
    </row>
    <row r="52" customFormat="false" ht="12.8" hidden="false" customHeight="false" outlineLevel="0" collapsed="false">
      <c r="A52" s="17" t="n">
        <v>11</v>
      </c>
      <c r="B52" s="13" t="n">
        <f aca="false">Q51</f>
        <v>845849.413455025</v>
      </c>
      <c r="C52" s="13" t="n">
        <f aca="false">IF((B52-(P52/2))*$B$3&gt;0,(B52-(P52/2))*$B$3,0)</f>
        <v>45523.8906920803</v>
      </c>
      <c r="D52" s="13" t="n">
        <f aca="false">IF(D51&gt;0,D51*(1+$B$7),IF(A52=$B$6,$B$5,0))</f>
        <v>3333</v>
      </c>
      <c r="E52" s="13" t="n">
        <f aca="false">IF(E51&gt;0,E51*(1+$B$12),IF(A52=$B$11,$B$10,0))</f>
        <v>0</v>
      </c>
      <c r="F52" s="13" t="n">
        <f aca="false">IF(F51&gt;0,F51*(1+$B$17),IF(A52=$B$16,$B$15,0))</f>
        <v>0</v>
      </c>
      <c r="G52" s="13" t="n">
        <f aca="false">IF(G51&gt;0,G51*(1+$B$22),IF(A52=$B$21,$B$20,0))</f>
        <v>999</v>
      </c>
      <c r="H52" s="13" t="n">
        <f aca="false">H51*(1+$B$26)</f>
        <v>5176.04708263574</v>
      </c>
      <c r="I52" s="13" t="n">
        <f aca="false">MIN(((C52+D52+E52+F52+G52)*$B$28*POWER((1+$B$29),A51)),($B$30*$B$28)*12*$B$34*POWER((1+$B$31),A51))</f>
        <v>11399.8874276948</v>
      </c>
      <c r="J52" s="18" t="n">
        <f aca="false">MAX((MAX((C52-(1000*$B$34)),0))+(D52*$B$8)+(E52*$B$13)+(F52*$B$18)+(G52*$B$23)-H52-I52,0)</f>
        <v>32279.9561817498</v>
      </c>
      <c r="K52" s="23" t="n">
        <f aca="false">IF($B$34=1,MAX(ROUNDDOWN(IF($J52&lt;=$C$192,(((($J52-$C$191)/10000)*$D$192)+$E$192)*(($J52-$C$191)/10000),IF($J52&lt;=$C$193,(((($J52-$C$192)/10000)*$D$193)+$E$193)*(($J52-$C$192)/10000)+$F$193,IF($J52&lt;=$C$194,$J52*0.42-$E$194,$J52*0.45-$E$195))),0),0),0)</f>
        <v>4964</v>
      </c>
      <c r="L52" s="23" t="n">
        <f aca="false">IF($B$34=2,MAX(ROUNDDOWN(IF(($J52/2)&lt;=$C$192,((((($J52/2)-$C$191)/10000)*$D$192)+$E$192)*((($J52/2)-$C$191)/10000),IF(($J52/2)&lt;=$C$193,((((($J52/2)-$C$192)/10000)*$D$193)+$E$193)*((($J52/2)-$C$192)/10000)+$F$193,IF(($J52/2)&lt;=$C$194,($J52/2)*0.42-$E$194,($J52/2)*0.45-$E$195))),0),0),0)*$B$34</f>
        <v>0</v>
      </c>
      <c r="M52" s="13" t="n">
        <f aca="false">K52+L52</f>
        <v>4964</v>
      </c>
      <c r="N52" s="13" t="n">
        <f aca="false">IF($B$34=2,IF(M52&gt;1944,M52*0.055,0),IF(M52&gt;972,M52*0.055,0))</f>
        <v>273.02</v>
      </c>
      <c r="O52" s="13" t="n">
        <f aca="false">M52*$B$33</f>
        <v>446.76</v>
      </c>
      <c r="P52" s="13" t="n">
        <f aca="false">P51*(1+$B$37)</f>
        <v>51198.2614296775</v>
      </c>
      <c r="Q52" s="13" t="n">
        <f aca="false">B52+C52+D52+E52+F52+G52-H52-I52-M52-N52-O52-P52</f>
        <v>822247.328207097</v>
      </c>
      <c r="R52" s="16"/>
      <c r="S52" s="16"/>
      <c r="T52" s="13"/>
      <c r="U52" s="13"/>
      <c r="V52" s="13"/>
      <c r="W52" s="13"/>
    </row>
    <row r="53" customFormat="false" ht="12.8" hidden="false" customHeight="false" outlineLevel="0" collapsed="false">
      <c r="A53" s="17" t="n">
        <v>12</v>
      </c>
      <c r="B53" s="13" t="n">
        <f aca="false">Q52</f>
        <v>822247.328207097</v>
      </c>
      <c r="C53" s="13" t="n">
        <f aca="false">IF((B53-(P53/2))*$B$3&gt;0,(B53-(P53/2))*$B$3,0)</f>
        <v>44178.4561669535</v>
      </c>
      <c r="D53" s="13" t="n">
        <f aca="false">IF(D52&gt;0,D52*(1+$B$7),IF(A53=$B$6,$B$5,0))</f>
        <v>3366.33</v>
      </c>
      <c r="E53" s="13" t="n">
        <f aca="false">IF(E52&gt;0,E52*(1+$B$12),IF(A53=$B$11,$B$10,0))</f>
        <v>0</v>
      </c>
      <c r="F53" s="13" t="n">
        <f aca="false">IF(F52&gt;0,F52*(1+$B$17),IF(A53=$B$16,$B$15,0))</f>
        <v>0</v>
      </c>
      <c r="G53" s="13" t="n">
        <f aca="false">IF(G52&gt;0,G52*(1+$B$22),IF(A53=$B$21,$B$20,0))</f>
        <v>999</v>
      </c>
      <c r="H53" s="13" t="n">
        <f aca="false">H52*(1+$B$26)</f>
        <v>5408.96920135435</v>
      </c>
      <c r="I53" s="13" t="n">
        <f aca="false">MIN(((C53+D53+E53+F53+G53)*$B$28*POWER((1+$B$29),A52)),($B$30*$B$28)*12*$B$34*POWER((1+$B$31),A52))</f>
        <v>11210.8644903283</v>
      </c>
      <c r="J53" s="18" t="n">
        <f aca="false">MAX((MAX((C53-(1000*$B$34)),0))+(D53*$B$8)+(E53*$B$13)+(F53*$B$18)+(G53*$B$23)-H53-I53,0)</f>
        <v>30923.9524752709</v>
      </c>
      <c r="K53" s="23" t="n">
        <f aca="false">IF($B$34=1,MAX(ROUNDDOWN(IF($J53&lt;=$C$192,(((($J53-$C$191)/10000)*$D$192)+$E$192)*(($J53-$C$191)/10000),IF($J53&lt;=$C$193,(((($J53-$C$192)/10000)*$D$193)+$E$193)*(($J53-$C$192)/10000)+$F$193,IF($J53&lt;=$C$194,$J53*0.42-$E$194,$J53*0.45-$E$195))),0),0),0)</f>
        <v>4571</v>
      </c>
      <c r="L53" s="23" t="n">
        <f aca="false">IF($B$34=2,MAX(ROUNDDOWN(IF(($J53/2)&lt;=$C$192,((((($J53/2)-$C$191)/10000)*$D$192)+$E$192)*((($J53/2)-$C$191)/10000),IF(($J53/2)&lt;=$C$193,((((($J53/2)-$C$192)/10000)*$D$193)+$E$193)*((($J53/2)-$C$192)/10000)+$F$193,IF(($J53/2)&lt;=$C$194,($J53/2)*0.42-$E$194,($J53/2)*0.45-$E$195))),0),0),0)*$B$34</f>
        <v>0</v>
      </c>
      <c r="M53" s="13" t="n">
        <f aca="false">K53+L53</f>
        <v>4571</v>
      </c>
      <c r="N53" s="13" t="n">
        <f aca="false">IF($B$34=2,IF(M53&gt;1944,M53*0.055,0),IF(M53&gt;972,M53*0.055,0))</f>
        <v>251.405</v>
      </c>
      <c r="O53" s="13" t="n">
        <f aca="false">M53*$B$33</f>
        <v>411.39</v>
      </c>
      <c r="P53" s="13" t="n">
        <f aca="false">P52*(1+$B$37)</f>
        <v>52478.2179654194</v>
      </c>
      <c r="Q53" s="13" t="n">
        <f aca="false">B53+C53+D53+E53+F53+G53-H53-I53-M53-N53-O53-P53</f>
        <v>796459.267716949</v>
      </c>
      <c r="R53" s="16"/>
      <c r="S53" s="16"/>
      <c r="T53" s="13"/>
      <c r="U53" s="13"/>
      <c r="V53" s="13"/>
      <c r="W53" s="13"/>
    </row>
    <row r="54" customFormat="false" ht="12.8" hidden="false" customHeight="false" outlineLevel="0" collapsed="false">
      <c r="A54" s="17" t="n">
        <v>13</v>
      </c>
      <c r="B54" s="13" t="n">
        <f aca="false">Q53</f>
        <v>796459.267716949</v>
      </c>
      <c r="C54" s="13" t="n">
        <f aca="false">IF((B54-(P54/2))*$B$3&gt;0,(B54-(P54/2))*$B$3,0)</f>
        <v>42710.8120460368</v>
      </c>
      <c r="D54" s="13" t="n">
        <f aca="false">IF(D53&gt;0,D53*(1+$B$7),IF(A54=$B$6,$B$5,0))</f>
        <v>3399.9933</v>
      </c>
      <c r="E54" s="13" t="n">
        <f aca="false">IF(E53&gt;0,E53*(1+$B$12),IF(A54=$B$11,$B$10,0))</f>
        <v>0</v>
      </c>
      <c r="F54" s="13" t="n">
        <f aca="false">IF(F53&gt;0,F53*(1+$B$17),IF(A54=$B$16,$B$15,0))</f>
        <v>0</v>
      </c>
      <c r="G54" s="13" t="n">
        <f aca="false">IF(G53&gt;0,G53*(1+$B$22),IF(A54=$B$21,$B$20,0))</f>
        <v>999</v>
      </c>
      <c r="H54" s="13" t="n">
        <f aca="false">H53*(1+$B$26)</f>
        <v>5652.3728154153</v>
      </c>
      <c r="I54" s="13" t="n">
        <f aca="false">MIN(((C54+D54+E54+F54+G54)*$B$28*POWER((1+$B$29),A53)),($B$30*$B$28)*12*$B$34*POWER((1+$B$31),A53))</f>
        <v>10988.4931205117</v>
      </c>
      <c r="J54" s="18" t="n">
        <f aca="false">MAX((MAX((C54-(1000*$B$34)),0))+(D54*$B$8)+(E54*$B$13)+(F54*$B$18)+(G54*$B$23)-H54-I54,0)</f>
        <v>29468.9394101097</v>
      </c>
      <c r="K54" s="23" t="n">
        <f aca="false">IF($B$34=1,MAX(ROUNDDOWN(IF($J54&lt;=$C$192,(((($J54-$C$191)/10000)*$D$192)+$E$192)*(($J54-$C$191)/10000),IF($J54&lt;=$C$193,(((($J54-$C$192)/10000)*$D$193)+$E$193)*(($J54-$C$192)/10000)+$F$193,IF($J54&lt;=$C$194,$J54*0.42-$E$194,$J54*0.45-$E$195))),0),0),0)</f>
        <v>4156</v>
      </c>
      <c r="L54" s="23" t="n">
        <f aca="false">IF($B$34=2,MAX(ROUNDDOWN(IF(($J54/2)&lt;=$C$192,((((($J54/2)-$C$191)/10000)*$D$192)+$E$192)*((($J54/2)-$C$191)/10000),IF(($J54/2)&lt;=$C$193,((((($J54/2)-$C$192)/10000)*$D$193)+$E$193)*((($J54/2)-$C$192)/10000)+$F$193,IF(($J54/2)&lt;=$C$194,($J54/2)*0.42-$E$194,($J54/2)*0.45-$E$195))),0),0),0)*$B$34</f>
        <v>0</v>
      </c>
      <c r="M54" s="13" t="n">
        <f aca="false">K54+L54</f>
        <v>4156</v>
      </c>
      <c r="N54" s="13" t="n">
        <f aca="false">IF($B$34=2,IF(M54&gt;1944,M54*0.055,0),IF(M54&gt;972,M54*0.055,0))</f>
        <v>228.58</v>
      </c>
      <c r="O54" s="13" t="n">
        <f aca="false">M54*$B$33</f>
        <v>374.04</v>
      </c>
      <c r="P54" s="13" t="n">
        <f aca="false">P53*(1+$B$37)</f>
        <v>53790.1734145549</v>
      </c>
      <c r="Q54" s="13" t="n">
        <f aca="false">B54+C54+D54+E54+F54+G54-H54-I54-M54-N54-O54-P54</f>
        <v>768379.413712503</v>
      </c>
      <c r="R54" s="16"/>
      <c r="S54" s="16"/>
      <c r="T54" s="13"/>
      <c r="U54" s="13"/>
      <c r="V54" s="13"/>
      <c r="W54" s="13"/>
    </row>
    <row r="55" customFormat="false" ht="12.8" hidden="false" customHeight="false" outlineLevel="0" collapsed="false">
      <c r="A55" s="17" t="n">
        <v>14</v>
      </c>
      <c r="B55" s="13" t="n">
        <f aca="false">Q54</f>
        <v>768379.413712503</v>
      </c>
      <c r="C55" s="13" t="n">
        <f aca="false">IF((B55-(P55/2))*$B$3&gt;0,(B55-(P55/2))*$B$3,0)</f>
        <v>41115.0632159837</v>
      </c>
      <c r="D55" s="13" t="n">
        <f aca="false">IF(D54&gt;0,D54*(1+$B$7),IF(A55=$B$6,$B$5,0))</f>
        <v>3433.993233</v>
      </c>
      <c r="E55" s="13" t="n">
        <f aca="false">IF(E54&gt;0,E54*(1+$B$12),IF(A55=$B$11,$B$10,0))</f>
        <v>0</v>
      </c>
      <c r="F55" s="13" t="n">
        <f aca="false">IF(F54&gt;0,F54*(1+$B$17),IF(A55=$B$16,$B$15,0))</f>
        <v>0</v>
      </c>
      <c r="G55" s="13" t="n">
        <f aca="false">IF(G54&gt;0,G54*(1+$B$22),IF(A55=$B$21,$B$20,0))</f>
        <v>999</v>
      </c>
      <c r="H55" s="13" t="n">
        <f aca="false">H54*(1+$B$26)</f>
        <v>5906.72959210898</v>
      </c>
      <c r="I55" s="13" t="n">
        <f aca="false">MIN(((C55+D55+E55+F55+G55)*$B$28*POWER((1+$B$29),A54)),($B$30*$B$28)*12*$B$34*POWER((1+$B$31),A54))</f>
        <v>10730.4529551466</v>
      </c>
      <c r="J55" s="18" t="n">
        <f aca="false">MAX((MAX((C55-(1000*$B$34)),0))+(D55*$B$8)+(E55*$B$13)+(F55*$B$18)+(G55*$B$23)-H55-I55,0)</f>
        <v>27910.8739017281</v>
      </c>
      <c r="K55" s="23" t="n">
        <f aca="false">IF($B$34=1,MAX(ROUNDDOWN(IF($J55&lt;=$C$192,(((($J55-$C$191)/10000)*$D$192)+$E$192)*(($J55-$C$191)/10000),IF($J55&lt;=$C$193,(((($J55-$C$192)/10000)*$D$193)+$E$193)*(($J55-$C$192)/10000)+$F$193,IF($J55&lt;=$C$194,$J55*0.42-$E$194,$J55*0.45-$E$195))),0),0),0)</f>
        <v>3721</v>
      </c>
      <c r="L55" s="23" t="n">
        <f aca="false">IF($B$34=2,MAX(ROUNDDOWN(IF(($J55/2)&lt;=$C$192,((((($J55/2)-$C$191)/10000)*$D$192)+$E$192)*((($J55/2)-$C$191)/10000),IF(($J55/2)&lt;=$C$193,((((($J55/2)-$C$192)/10000)*$D$193)+$E$193)*((($J55/2)-$C$192)/10000)+$F$193,IF(($J55/2)&lt;=$C$194,($J55/2)*0.42-$E$194,($J55/2)*0.45-$E$195))),0),0),0)*$B$34</f>
        <v>0</v>
      </c>
      <c r="M55" s="13" t="n">
        <f aca="false">K55+L55</f>
        <v>3721</v>
      </c>
      <c r="N55" s="13" t="n">
        <f aca="false">IF($B$34=2,IF(M55&gt;1944,M55*0.055,0),IF(M55&gt;972,M55*0.055,0))</f>
        <v>204.655</v>
      </c>
      <c r="O55" s="13" t="n">
        <f aca="false">M55*$B$33</f>
        <v>334.89</v>
      </c>
      <c r="P55" s="13" t="n">
        <f aca="false">P54*(1+$B$37)</f>
        <v>55134.9277499188</v>
      </c>
      <c r="Q55" s="13" t="n">
        <f aca="false">B55+C55+D55+E55+F55+G55-H55-I55-M55-N55-O55-P55</f>
        <v>737894.814864313</v>
      </c>
      <c r="R55" s="16"/>
      <c r="S55" s="16"/>
      <c r="T55" s="13"/>
      <c r="U55" s="13"/>
      <c r="V55" s="13"/>
      <c r="W55" s="13"/>
    </row>
    <row r="56" customFormat="false" ht="12.8" hidden="false" customHeight="false" outlineLevel="0" collapsed="false">
      <c r="A56" s="17" t="n">
        <v>15</v>
      </c>
      <c r="B56" s="13" t="n">
        <f aca="false">Q55</f>
        <v>737894.814864313</v>
      </c>
      <c r="C56" s="13" t="n">
        <f aca="false">IF((B56-(P56/2))*$B$3&gt;0,(B56-(P56/2))*$B$3,0)</f>
        <v>39384.9181237826</v>
      </c>
      <c r="D56" s="13" t="n">
        <f aca="false">IF(D55&gt;0,D55*(1+$B$7),IF(A56=$B$6,$B$5,0))</f>
        <v>3468.33316533</v>
      </c>
      <c r="E56" s="13" t="n">
        <f aca="false">IF(E55&gt;0,E55*(1+$B$12),IF(A56=$B$11,$B$10,0))</f>
        <v>0</v>
      </c>
      <c r="F56" s="13" t="n">
        <f aca="false">IF(F55&gt;0,F55*(1+$B$17),IF(A56=$B$16,$B$15,0))</f>
        <v>0</v>
      </c>
      <c r="G56" s="13" t="n">
        <f aca="false">IF(G55&gt;0,G55*(1+$B$22),IF(A56=$B$21,$B$20,0))</f>
        <v>999</v>
      </c>
      <c r="H56" s="13" t="n">
        <f aca="false">H55*(1+$B$26)</f>
        <v>6172.53242375389</v>
      </c>
      <c r="I56" s="13" t="n">
        <f aca="false">MIN(((C56+D56+E56+F56+G56)*$B$28*POWER((1+$B$29),A55)),($B$30*$B$28)*12*$B$34*POWER((1+$B$31),A55))</f>
        <v>10434.255634195</v>
      </c>
      <c r="J56" s="18" t="n">
        <f aca="false">MAX((MAX((C56-(1000*$B$34)),0))+(D56*$B$8)+(E56*$B$13)+(F56*$B$18)+(G56*$B$23)-H56-I56,0)</f>
        <v>26245.4632311637</v>
      </c>
      <c r="K56" s="23" t="n">
        <f aca="false">IF($B$34=1,MAX(ROUNDDOWN(IF($J56&lt;=$C$192,(((($J56-$C$191)/10000)*$D$192)+$E$192)*(($J56-$C$191)/10000),IF($J56&lt;=$C$193,(((($J56-$C$192)/10000)*$D$193)+$E$193)*(($J56-$C$192)/10000)+$F$193,IF($J56&lt;=$C$194,$J56*0.42-$E$194,$J56*0.45-$E$195))),0),0),0)</f>
        <v>3265</v>
      </c>
      <c r="L56" s="23" t="n">
        <f aca="false">IF($B$34=2,MAX(ROUNDDOWN(IF(($J56/2)&lt;=$C$192,((((($J56/2)-$C$191)/10000)*$D$192)+$E$192)*((($J56/2)-$C$191)/10000),IF(($J56/2)&lt;=$C$193,((((($J56/2)-$C$192)/10000)*$D$193)+$E$193)*((($J56/2)-$C$192)/10000)+$F$193,IF(($J56/2)&lt;=$C$194,($J56/2)*0.42-$E$194,($J56/2)*0.45-$E$195))),0),0),0)*$B$34</f>
        <v>0</v>
      </c>
      <c r="M56" s="13" t="n">
        <f aca="false">K56+L56</f>
        <v>3265</v>
      </c>
      <c r="N56" s="13" t="n">
        <f aca="false">IF($B$34=2,IF(M56&gt;1944,M56*0.055,0),IF(M56&gt;972,M56*0.055,0))</f>
        <v>179.575</v>
      </c>
      <c r="O56" s="13" t="n">
        <f aca="false">M56*$B$33</f>
        <v>293.85</v>
      </c>
      <c r="P56" s="13" t="n">
        <f aca="false">P55*(1+$B$37)</f>
        <v>56513.3009436667</v>
      </c>
      <c r="Q56" s="13" t="n">
        <f aca="false">B56+C56+D56+E56+F56+G56-H56-I56-M56-N56-O56-P56</f>
        <v>704888.55215181</v>
      </c>
      <c r="R56" s="16"/>
      <c r="S56" s="16"/>
      <c r="T56" s="13"/>
      <c r="U56" s="13"/>
      <c r="V56" s="13"/>
      <c r="W56" s="13"/>
    </row>
    <row r="57" customFormat="false" ht="12.8" hidden="false" customHeight="false" outlineLevel="0" collapsed="false">
      <c r="A57" s="17" t="n">
        <v>16</v>
      </c>
      <c r="B57" s="13" t="n">
        <f aca="false">Q56</f>
        <v>704888.55215181</v>
      </c>
      <c r="C57" s="13" t="n">
        <f aca="false">IF((B57-(P57/2))*$B$3&gt;0,(B57-(P57/2))*$B$3,0)</f>
        <v>37513.864440709</v>
      </c>
      <c r="D57" s="13" t="n">
        <f aca="false">IF(D56&gt;0,D56*(1+$B$7),IF(A57=$B$6,$B$5,0))</f>
        <v>3503.0164969833</v>
      </c>
      <c r="E57" s="13" t="n">
        <f aca="false">IF(E56&gt;0,E56*(1+$B$12),IF(A57=$B$11,$B$10,0))</f>
        <v>0</v>
      </c>
      <c r="F57" s="13" t="n">
        <f aca="false">IF(F56&gt;0,F56*(1+$B$17),IF(A57=$B$16,$B$15,0))</f>
        <v>0</v>
      </c>
      <c r="G57" s="13" t="n">
        <f aca="false">IF(G56&gt;0,G56*(1+$B$22),IF(A57=$B$21,$B$20,0))</f>
        <v>999</v>
      </c>
      <c r="H57" s="13" t="n">
        <f aca="false">H56*(1+$B$26)</f>
        <v>6450.29638282281</v>
      </c>
      <c r="I57" s="13" t="n">
        <f aca="false">MIN(((C57+D57+E57+F57+G57)*$B$28*POWER((1+$B$29),A56)),($B$30*$B$28)*12*$B$34*POWER((1+$B$31),A56))</f>
        <v>10097.2806140449</v>
      </c>
      <c r="J57" s="18" t="n">
        <f aca="false">MAX((MAX((C57-(1000*$B$34)),0))+(D57*$B$8)+(E57*$B$13)+(F57*$B$18)+(G57*$B$23)-H57-I57,0)</f>
        <v>24468.3039408247</v>
      </c>
      <c r="K57" s="23" t="n">
        <f aca="false">IF($B$34=1,MAX(ROUNDDOWN(IF($J57&lt;=$C$192,(((($J57-$C$191)/10000)*$D$192)+$E$192)*(($J57-$C$191)/10000),IF($J57&lt;=$C$193,(((($J57-$C$192)/10000)*$D$193)+$E$193)*(($J57-$C$192)/10000)+$F$193,IF($J57&lt;=$C$194,$J57*0.42-$E$194,$J57*0.45-$E$195))),0),0),0)</f>
        <v>2789</v>
      </c>
      <c r="L57" s="23" t="n">
        <f aca="false">IF($B$34=2,MAX(ROUNDDOWN(IF(($J57/2)&lt;=$C$192,((((($J57/2)-$C$191)/10000)*$D$192)+$E$192)*((($J57/2)-$C$191)/10000),IF(($J57/2)&lt;=$C$193,((((($J57/2)-$C$192)/10000)*$D$193)+$E$193)*((($J57/2)-$C$192)/10000)+$F$193,IF(($J57/2)&lt;=$C$194,($J57/2)*0.42-$E$194,($J57/2)*0.45-$E$195))),0),0),0)*$B$34</f>
        <v>0</v>
      </c>
      <c r="M57" s="13" t="n">
        <f aca="false">K57+L57</f>
        <v>2789</v>
      </c>
      <c r="N57" s="13" t="n">
        <f aca="false">IF($B$34=2,IF(M57&gt;1944,M57*0.055,0),IF(M57&gt;972,M57*0.055,0))</f>
        <v>153.395</v>
      </c>
      <c r="O57" s="13" t="n">
        <f aca="false">M57*$B$33</f>
        <v>251.01</v>
      </c>
      <c r="P57" s="13" t="n">
        <f aca="false">P56*(1+$B$37)</f>
        <v>57926.1334672584</v>
      </c>
      <c r="Q57" s="13" t="n">
        <f aca="false">B57+C57+D57+E57+F57+G57-H57-I57-M57-N57-O57-P57</f>
        <v>669237.317625376</v>
      </c>
      <c r="R57" s="16"/>
      <c r="S57" s="16"/>
      <c r="T57" s="13"/>
      <c r="U57" s="13"/>
      <c r="V57" s="13"/>
      <c r="W57" s="13"/>
    </row>
    <row r="58" customFormat="false" ht="12.8" hidden="false" customHeight="false" outlineLevel="0" collapsed="false">
      <c r="A58" s="17" t="n">
        <v>17</v>
      </c>
      <c r="B58" s="13" t="n">
        <f aca="false">Q57</f>
        <v>669237.317625376</v>
      </c>
      <c r="C58" s="13" t="n">
        <f aca="false">IF((B58-(P58/2))*$B$3&gt;0,(B58-(P58/2))*$B$3,0)</f>
        <v>35495.034669399</v>
      </c>
      <c r="D58" s="13" t="n">
        <f aca="false">IF(D57&gt;0,D57*(1+$B$7),IF(A58=$B$6,$B$5,0))</f>
        <v>3538.04666195313</v>
      </c>
      <c r="E58" s="13" t="n">
        <f aca="false">IF(E57&gt;0,E57*(1+$B$12),IF(A58=$B$11,$B$10,0))</f>
        <v>0</v>
      </c>
      <c r="F58" s="13" t="n">
        <f aca="false">IF(F57&gt;0,F57*(1+$B$17),IF(A58=$B$16,$B$15,0))</f>
        <v>0</v>
      </c>
      <c r="G58" s="13" t="n">
        <f aca="false">IF(G57&gt;0,G57*(1+$B$22),IF(A58=$B$21,$B$20,0))</f>
        <v>999</v>
      </c>
      <c r="H58" s="13" t="n">
        <f aca="false">H57*(1+$B$26)</f>
        <v>6740.55972004984</v>
      </c>
      <c r="I58" s="13" t="n">
        <f aca="false">MIN(((C58+D58+E58+F58+G58)*$B$28*POWER((1+$B$29),A57)),($B$30*$B$28)*12*$B$34*POWER((1+$B$31),A57))</f>
        <v>9716.73808196539</v>
      </c>
      <c r="J58" s="18" t="n">
        <f aca="false">MAX((MAX((C58-(1000*$B$34)),0))+(D58*$B$8)+(E58*$B$13)+(F58*$B$18)+(G58*$B$23)-H58-I58,0)</f>
        <v>22574.7835293369</v>
      </c>
      <c r="K58" s="23" t="n">
        <f aca="false">IF($B$34=1,MAX(ROUNDDOWN(IF($J58&lt;=$C$192,(((($J58-$C$191)/10000)*$D$192)+$E$192)*(($J58-$C$191)/10000),IF($J58&lt;=$C$193,(((($J58-$C$192)/10000)*$D$193)+$E$193)*(($J58-$C$192)/10000)+$F$193,IF($J58&lt;=$C$194,$J58*0.42-$E$194,$J58*0.45-$E$195))),0),0),0)</f>
        <v>2294</v>
      </c>
      <c r="L58" s="23" t="n">
        <f aca="false">IF($B$34=2,MAX(ROUNDDOWN(IF(($J58/2)&lt;=$C$192,((((($J58/2)-$C$191)/10000)*$D$192)+$E$192)*((($J58/2)-$C$191)/10000),IF(($J58/2)&lt;=$C$193,((((($J58/2)-$C$192)/10000)*$D$193)+$E$193)*((($J58/2)-$C$192)/10000)+$F$193,IF(($J58/2)&lt;=$C$194,($J58/2)*0.42-$E$194,($J58/2)*0.45-$E$195))),0),0),0)*$B$34</f>
        <v>0</v>
      </c>
      <c r="M58" s="13" t="n">
        <f aca="false">K58+L58</f>
        <v>2294</v>
      </c>
      <c r="N58" s="13" t="n">
        <f aca="false">IF($B$34=2,IF(M58&gt;1944,M58*0.055,0),IF(M58&gt;972,M58*0.055,0))</f>
        <v>126.17</v>
      </c>
      <c r="O58" s="13" t="n">
        <f aca="false">M58*$B$33</f>
        <v>206.46</v>
      </c>
      <c r="P58" s="13" t="n">
        <f aca="false">P57*(1+$B$37)</f>
        <v>59374.2868039399</v>
      </c>
      <c r="Q58" s="13" t="n">
        <f aca="false">B58+C58+D58+E58+F58+G58-H58-I58-M58-N58-O58-P58</f>
        <v>630811.184350773</v>
      </c>
      <c r="R58" s="16"/>
      <c r="S58" s="16"/>
      <c r="T58" s="13"/>
      <c r="U58" s="13"/>
      <c r="V58" s="13"/>
      <c r="W58" s="13"/>
    </row>
    <row r="59" customFormat="false" ht="12.8" hidden="false" customHeight="false" outlineLevel="0" collapsed="false">
      <c r="A59" s="17" t="n">
        <v>18</v>
      </c>
      <c r="B59" s="13" t="n">
        <f aca="false">Q58</f>
        <v>630811.184350773</v>
      </c>
      <c r="C59" s="13" t="n">
        <f aca="false">IF((B59-(P59/2))*$B$3&gt;0,(B59-(P59/2))*$B$3,0)</f>
        <v>33321.1933611883</v>
      </c>
      <c r="D59" s="13" t="n">
        <f aca="false">IF(D58&gt;0,D58*(1+$B$7),IF(A59=$B$6,$B$5,0))</f>
        <v>3573.42712857267</v>
      </c>
      <c r="E59" s="13" t="n">
        <f aca="false">IF(E58&gt;0,E58*(1+$B$12),IF(A59=$B$11,$B$10,0))</f>
        <v>0</v>
      </c>
      <c r="F59" s="13" t="n">
        <f aca="false">IF(F58&gt;0,F58*(1+$B$17),IF(A59=$B$16,$B$15,0))</f>
        <v>0</v>
      </c>
      <c r="G59" s="13" t="n">
        <f aca="false">IF(G58&gt;0,G58*(1+$B$22),IF(A59=$B$21,$B$20,0))</f>
        <v>999</v>
      </c>
      <c r="H59" s="13" t="n">
        <f aca="false">H58*(1+$B$26)</f>
        <v>7043.88490745208</v>
      </c>
      <c r="I59" s="13" t="n">
        <f aca="false">MIN(((C59+D59+E59+F59+G59)*$B$28*POWER((1+$B$29),A58)),($B$30*$B$28)*12*$B$34*POWER((1+$B$31),A58))</f>
        <v>9289.65961202516</v>
      </c>
      <c r="J59" s="18" t="n">
        <f aca="false">MAX((MAX((C59-(1000*$B$34)),0))+(D59*$B$8)+(E59*$B$13)+(F59*$B$18)+(G59*$B$23)-H59-I59,0)</f>
        <v>20560.0759702838</v>
      </c>
      <c r="K59" s="23" t="n">
        <f aca="false">IF($B$34=1,MAX(ROUNDDOWN(IF($J59&lt;=$C$192,(((($J59-$C$191)/10000)*$D$192)+$E$192)*(($J59-$C$191)/10000),IF($J59&lt;=$C$193,(((($J59-$C$192)/10000)*$D$193)+$E$193)*(($J59-$C$192)/10000)+$F$193,IF($J59&lt;=$C$194,$J59*0.42-$E$194,$J59*0.45-$E$195))),0),0),0)</f>
        <v>1782</v>
      </c>
      <c r="L59" s="23" t="n">
        <f aca="false">IF($B$34=2,MAX(ROUNDDOWN(IF(($J59/2)&lt;=$C$192,((((($J59/2)-$C$191)/10000)*$D$192)+$E$192)*((($J59/2)-$C$191)/10000),IF(($J59/2)&lt;=$C$193,((((($J59/2)-$C$192)/10000)*$D$193)+$E$193)*((($J59/2)-$C$192)/10000)+$F$193,IF(($J59/2)&lt;=$C$194,($J59/2)*0.42-$E$194,($J59/2)*0.45-$E$195))),0),0),0)*$B$34</f>
        <v>0</v>
      </c>
      <c r="M59" s="13" t="n">
        <f aca="false">K59+L59</f>
        <v>1782</v>
      </c>
      <c r="N59" s="13" t="n">
        <f aca="false">IF($B$34=2,IF(M59&gt;1944,M59*0.055,0),IF(M59&gt;972,M59*0.055,0))</f>
        <v>98.01</v>
      </c>
      <c r="O59" s="13" t="n">
        <f aca="false">M59*$B$33</f>
        <v>160.38</v>
      </c>
      <c r="P59" s="13" t="n">
        <f aca="false">P58*(1+$B$37)</f>
        <v>60858.6439740383</v>
      </c>
      <c r="Q59" s="13" t="n">
        <f aca="false">B59+C59+D59+E59+F59+G59-H59-I59-M59-N59-O59-P59</f>
        <v>589472.226347019</v>
      </c>
      <c r="R59" s="16"/>
      <c r="S59" s="16"/>
      <c r="T59" s="13"/>
      <c r="U59" s="13"/>
      <c r="V59" s="13"/>
      <c r="W59" s="13"/>
    </row>
    <row r="60" customFormat="false" ht="12.8" hidden="false" customHeight="false" outlineLevel="0" collapsed="false">
      <c r="A60" s="17" t="n">
        <v>19</v>
      </c>
      <c r="B60" s="13" t="n">
        <f aca="false">Q59</f>
        <v>589472.226347019</v>
      </c>
      <c r="C60" s="13" t="n">
        <f aca="false">IF((B60-(P60/2))*$B$3&gt;0,(B60-(P60/2))*$B$3,0)</f>
        <v>30984.660507723</v>
      </c>
      <c r="D60" s="13" t="n">
        <f aca="false">IF(D59&gt;0,D59*(1+$B$7),IF(A60=$B$6,$B$5,0))</f>
        <v>3609.16139985839</v>
      </c>
      <c r="E60" s="13" t="n">
        <f aca="false">IF(E59&gt;0,E59*(1+$B$12),IF(A60=$B$11,$B$10,0))</f>
        <v>0</v>
      </c>
      <c r="F60" s="13" t="n">
        <f aca="false">IF(F59&gt;0,F59*(1+$B$17),IF(A60=$B$16,$B$15,0))</f>
        <v>0</v>
      </c>
      <c r="G60" s="13" t="n">
        <f aca="false">IF(G59&gt;0,G59*(1+$B$22),IF(A60=$B$21,$B$20,0))</f>
        <v>999</v>
      </c>
      <c r="H60" s="13" t="n">
        <f aca="false">H59*(1+$B$26)</f>
        <v>7360.85972828742</v>
      </c>
      <c r="I60" s="13" t="n">
        <f aca="false">MIN(((C60+D60+E60+F60+G60)*$B$28*POWER((1+$B$29),A59)),($B$30*$B$28)*12*$B$34*POWER((1+$B$31),A59))</f>
        <v>8812.87266400493</v>
      </c>
      <c r="J60" s="18" t="n">
        <f aca="false">MAX((MAX((C60-(1000*$B$34)),0))+(D60*$B$8)+(E60*$B$13)+(F60*$B$18)+(G60*$B$23)-H60-I60,0)</f>
        <v>18419.089515289</v>
      </c>
      <c r="K60" s="23" t="n">
        <f aca="false">IF($B$34=1,MAX(ROUNDDOWN(IF($J60&lt;=$C$192,(((($J60-$C$191)/10000)*$D$192)+$E$192)*(($J60-$C$191)/10000),IF($J60&lt;=$C$193,(((($J60-$C$192)/10000)*$D$193)+$E$193)*(($J60-$C$192)/10000)+$F$193,IF($J60&lt;=$C$194,$J60*0.42-$E$194,$J60*0.45-$E$195))),0),0),0)</f>
        <v>1253</v>
      </c>
      <c r="L60" s="23" t="n">
        <f aca="false">IF($B$34=2,MAX(ROUNDDOWN(IF(($J60/2)&lt;=$C$192,((((($J60/2)-$C$191)/10000)*$D$192)+$E$192)*((($J60/2)-$C$191)/10000),IF(($J60/2)&lt;=$C$193,((((($J60/2)-$C$192)/10000)*$D$193)+$E$193)*((($J60/2)-$C$192)/10000)+$F$193,IF(($J60/2)&lt;=$C$194,($J60/2)*0.42-$E$194,($J60/2)*0.45-$E$195))),0),0),0)*$B$34</f>
        <v>0</v>
      </c>
      <c r="M60" s="13" t="n">
        <f aca="false">K60+L60</f>
        <v>1253</v>
      </c>
      <c r="N60" s="13" t="n">
        <f aca="false">IF($B$34=2,IF(M60&gt;1944,M60*0.055,0),IF(M60&gt;972,M60*0.055,0))</f>
        <v>68.915</v>
      </c>
      <c r="O60" s="13" t="n">
        <f aca="false">M60*$B$33</f>
        <v>112.77</v>
      </c>
      <c r="P60" s="13" t="n">
        <f aca="false">P59*(1+$B$37)</f>
        <v>62380.1100733893</v>
      </c>
      <c r="Q60" s="13" t="n">
        <f aca="false">B60+C60+D60+E60+F60+G60-H60-I60-M60-N60-O60-P60</f>
        <v>545076.520788918</v>
      </c>
      <c r="R60" s="16"/>
      <c r="S60" s="16"/>
      <c r="T60" s="13"/>
      <c r="U60" s="13"/>
      <c r="V60" s="13"/>
      <c r="W60" s="13"/>
    </row>
    <row r="61" customFormat="false" ht="12.8" hidden="false" customHeight="false" outlineLevel="0" collapsed="false">
      <c r="A61" s="17" t="n">
        <v>20</v>
      </c>
      <c r="B61" s="13" t="n">
        <f aca="false">Q60</f>
        <v>545076.520788918</v>
      </c>
      <c r="C61" s="13" t="n">
        <f aca="false">IF((B61-(P61/2))*$B$3&gt;0,(B61-(P61/2))*$B$3,0)</f>
        <v>28477.422647885</v>
      </c>
      <c r="D61" s="13" t="n">
        <f aca="false">IF(D60&gt;0,D60*(1+$B$7),IF(A61=$B$6,$B$5,0))</f>
        <v>3645.25301385698</v>
      </c>
      <c r="E61" s="13" t="n">
        <f aca="false">IF(E60&gt;0,E60*(1+$B$12),IF(A61=$B$11,$B$10,0))</f>
        <v>0</v>
      </c>
      <c r="F61" s="13" t="n">
        <f aca="false">IF(F60&gt;0,F60*(1+$B$17),IF(A61=$B$16,$B$15,0))</f>
        <v>0</v>
      </c>
      <c r="G61" s="13" t="n">
        <f aca="false">IF(G60&gt;0,G60*(1+$B$22),IF(A61=$B$21,$B$20,0))</f>
        <v>999</v>
      </c>
      <c r="H61" s="13" t="n">
        <f aca="false">H60*(1+$B$26)</f>
        <v>7692.09841606036</v>
      </c>
      <c r="I61" s="13" t="n">
        <f aca="false">MIN(((C61+D61+E61+F61+G61)*$B$28*POWER((1+$B$29),A60)),($B$30*$B$28)*12*$B$34*POWER((1+$B$31),A60))</f>
        <v>8283.0207138721</v>
      </c>
      <c r="J61" s="18" t="n">
        <f aca="false">MAX((MAX((C61-(1000*$B$34)),0))+(D61*$B$8)+(E61*$B$13)+(F61*$B$18)+(G61*$B$23)-H61-I61,0)</f>
        <v>16146.5565318095</v>
      </c>
      <c r="K61" s="23" t="n">
        <f aca="false">IF($B$34=1,MAX(ROUNDDOWN(IF($J61&lt;=$C$192,(((($J61-$C$191)/10000)*$D$192)+$E$192)*(($J61-$C$191)/10000),IF($J61&lt;=$C$193,(((($J61-$C$192)/10000)*$D$193)+$E$193)*(($J61-$C$192)/10000)+$F$193,IF($J61&lt;=$C$194,$J61*0.42-$E$194,$J61*0.45-$E$195))),0),0),0)</f>
        <v>722</v>
      </c>
      <c r="L61" s="23" t="n">
        <f aca="false">IF($B$34=2,MAX(ROUNDDOWN(IF(($J61/2)&lt;=$C$192,((((($J61/2)-$C$191)/10000)*$D$192)+$E$192)*((($J61/2)-$C$191)/10000),IF(($J61/2)&lt;=$C$193,((((($J61/2)-$C$192)/10000)*$D$193)+$E$193)*((($J61/2)-$C$192)/10000)+$F$193,IF(($J61/2)&lt;=$C$194,($J61/2)*0.42-$E$194,($J61/2)*0.45-$E$195))),0),0),0)*$B$34</f>
        <v>0</v>
      </c>
      <c r="M61" s="13" t="n">
        <f aca="false">K61+L61</f>
        <v>722</v>
      </c>
      <c r="N61" s="13" t="n">
        <f aca="false">IF($B$34=2,IF(M61&gt;1944,M61*0.055,0),IF(M61&gt;972,M61*0.055,0))</f>
        <v>0</v>
      </c>
      <c r="O61" s="13" t="n">
        <f aca="false">M61*$B$33</f>
        <v>64.98</v>
      </c>
      <c r="P61" s="13" t="n">
        <f aca="false">P60*(1+$B$37)</f>
        <v>63939.612825224</v>
      </c>
      <c r="Q61" s="13" t="n">
        <f aca="false">B61+C61+D61+E61+F61+G61-H61-I61-M61-N61-O61-P61</f>
        <v>497496.484495504</v>
      </c>
      <c r="R61" s="16"/>
      <c r="S61" s="16"/>
      <c r="T61" s="13"/>
      <c r="U61" s="13"/>
      <c r="V61" s="13"/>
      <c r="W61" s="13"/>
    </row>
    <row r="62" customFormat="false" ht="12.8" hidden="false" customHeight="false" outlineLevel="0" collapsed="false">
      <c r="A62" s="17" t="n">
        <v>21</v>
      </c>
      <c r="B62" s="13" t="n">
        <f aca="false">Q61</f>
        <v>497496.484495504</v>
      </c>
      <c r="C62" s="13" t="n">
        <f aca="false">IF((B62-(P62/2))*$B$3&gt;0,(B62-(P62/2))*$B$3,0)</f>
        <v>25792.372527203</v>
      </c>
      <c r="D62" s="13" t="n">
        <f aca="false">IF(D61&gt;0,D61*(1+$B$7),IF(A62=$B$6,$B$5,0))</f>
        <v>3681.70554399555</v>
      </c>
      <c r="E62" s="13" t="n">
        <f aca="false">IF(E61&gt;0,E61*(1+$B$12),IF(A62=$B$11,$B$10,0))</f>
        <v>0</v>
      </c>
      <c r="F62" s="13" t="n">
        <f aca="false">IF(F61&gt;0,F61*(1+$B$17),IF(A62=$B$16,$B$15,0))</f>
        <v>0</v>
      </c>
      <c r="G62" s="13" t="n">
        <f aca="false">IF(G61&gt;0,G61*(1+$B$22),IF(A62=$B$21,$B$20,0))</f>
        <v>999</v>
      </c>
      <c r="H62" s="13" t="n">
        <f aca="false">H61*(1+$B$26)</f>
        <v>8038.24284478307</v>
      </c>
      <c r="I62" s="13" t="n">
        <f aca="false">MIN(((C62+D62+E62+F62+G62)*$B$28*POWER((1+$B$29),A61)),($B$30*$B$28)*12*$B$34*POWER((1+$B$31),A61))</f>
        <v>7696.86989424989</v>
      </c>
      <c r="J62" s="18" t="n">
        <f aca="false">MAX((MAX((C62-(1000*$B$34)),0))+(D62*$B$8)+(E62*$B$13)+(F62*$B$18)+(G62*$B$23)-H62-I62,0)</f>
        <v>13737.9653321656</v>
      </c>
      <c r="K62" s="23" t="n">
        <f aca="false">IF($B$34=1,MAX(ROUNDDOWN(IF($J62&lt;=$C$192,(((($J62-$C$191)/10000)*$D$192)+$E$192)*(($J62-$C$191)/10000),IF($J62&lt;=$C$193,(((($J62-$C$192)/10000)*$D$193)+$E$193)*(($J62-$C$192)/10000)+$F$193,IF($J62&lt;=$C$194,$J62*0.42-$E$194,$J62*0.45-$E$195))),0),0),0)</f>
        <v>257</v>
      </c>
      <c r="L62" s="23" t="n">
        <f aca="false">IF($B$34=2,MAX(ROUNDDOWN(IF(($J62/2)&lt;=$C$192,((((($J62/2)-$C$191)/10000)*$D$192)+$E$192)*((($J62/2)-$C$191)/10000),IF(($J62/2)&lt;=$C$193,((((($J62/2)-$C$192)/10000)*$D$193)+$E$193)*((($J62/2)-$C$192)/10000)+$F$193,IF(($J62/2)&lt;=$C$194,($J62/2)*0.42-$E$194,($J62/2)*0.45-$E$195))),0),0),0)*$B$34</f>
        <v>0</v>
      </c>
      <c r="M62" s="13" t="n">
        <f aca="false">K62+L62</f>
        <v>257</v>
      </c>
      <c r="N62" s="13" t="n">
        <f aca="false">IF($B$34=2,IF(M62&gt;1944,M62*0.055,0),IF(M62&gt;972,M62*0.055,0))</f>
        <v>0</v>
      </c>
      <c r="O62" s="13" t="n">
        <f aca="false">M62*$B$33</f>
        <v>23.13</v>
      </c>
      <c r="P62" s="13" t="n">
        <f aca="false">P61*(1+$B$37)</f>
        <v>65538.1031458546</v>
      </c>
      <c r="Q62" s="13" t="n">
        <f aca="false">B62+C62+D62+E62+F62+G62-H62-I62-M62-N62-O62-P62</f>
        <v>446416.216681815</v>
      </c>
      <c r="R62" s="16"/>
      <c r="S62" s="16"/>
      <c r="T62" s="13"/>
      <c r="U62" s="13"/>
      <c r="V62" s="13"/>
      <c r="W62" s="13"/>
    </row>
    <row r="63" customFormat="false" ht="12.8" hidden="false" customHeight="false" outlineLevel="0" collapsed="false">
      <c r="A63" s="17" t="n">
        <v>22</v>
      </c>
      <c r="B63" s="13" t="n">
        <f aca="false">Q62</f>
        <v>446416.216681815</v>
      </c>
      <c r="C63" s="13" t="n">
        <f aca="false">IF((B63-(P63/2))*$B$3&gt;0,(B63-(P63/2))*$B$3,0)</f>
        <v>22911.9506044858</v>
      </c>
      <c r="D63" s="13" t="n">
        <f aca="false">IF(D62&gt;0,D62*(1+$B$7),IF(A63=$B$6,$B$5,0))</f>
        <v>3718.5225994355</v>
      </c>
      <c r="E63" s="13" t="n">
        <f aca="false">IF(E62&gt;0,E62*(1+$B$12),IF(A63=$B$11,$B$10,0))</f>
        <v>4444</v>
      </c>
      <c r="F63" s="13" t="n">
        <f aca="false">IF(F62&gt;0,F62*(1+$B$17),IF(A63=$B$16,$B$15,0))</f>
        <v>1111</v>
      </c>
      <c r="G63" s="13" t="n">
        <f aca="false">IF(G62&gt;0,G62*(1+$B$22),IF(A63=$B$21,$B$20,0))</f>
        <v>999</v>
      </c>
      <c r="H63" s="13" t="n">
        <f aca="false">H62*(1+$B$26)</f>
        <v>8399.96377279831</v>
      </c>
      <c r="I63" s="13" t="n">
        <f aca="false">MIN(((C63+D63+E63+F63+G63)*$B$28*POWER((1+$B$29),A62)),($B$30*$B$28)*12*$B$34*POWER((1+$B$31),A62))</f>
        <v>8465.52940548601</v>
      </c>
      <c r="J63" s="18" t="n">
        <f aca="false">MAX((MAX((C63-(1000*$B$34)),0))+(D63*$B$8)+(E63*$B$13)+(F63*$B$18)+(G63*$B$23)-H63-I63,0)</f>
        <v>15318.980025637</v>
      </c>
      <c r="K63" s="23" t="n">
        <f aca="false">IF($B$34=1,MAX(ROUNDDOWN(IF($J63&lt;=$C$192,(((($J63-$C$191)/10000)*$D$192)+$E$192)*(($J63-$C$191)/10000),IF($J63&lt;=$C$193,(((($J63-$C$192)/10000)*$D$193)+$E$193)*(($J63-$C$192)/10000)+$F$193,IF($J63&lt;=$C$194,$J63*0.42-$E$194,$J63*0.45-$E$195))),0),0),0)</f>
        <v>550</v>
      </c>
      <c r="L63" s="23" t="n">
        <f aca="false">IF($B$34=2,MAX(ROUNDDOWN(IF(($J63/2)&lt;=$C$192,((((($J63/2)-$C$191)/10000)*$D$192)+$E$192)*((($J63/2)-$C$191)/10000),IF(($J63/2)&lt;=$C$193,((((($J63/2)-$C$192)/10000)*$D$193)+$E$193)*((($J63/2)-$C$192)/10000)+$F$193,IF(($J63/2)&lt;=$C$194,($J63/2)*0.42-$E$194,($J63/2)*0.45-$E$195))),0),0),0)*$B$34</f>
        <v>0</v>
      </c>
      <c r="M63" s="13" t="n">
        <f aca="false">K63+L63</f>
        <v>550</v>
      </c>
      <c r="N63" s="13" t="n">
        <f aca="false">IF($B$34=2,IF(M63&gt;1944,M63*0.055,0),IF(M63&gt;972,M63*0.055,0))</f>
        <v>0</v>
      </c>
      <c r="O63" s="13" t="n">
        <f aca="false">M63*$B$33</f>
        <v>49.5</v>
      </c>
      <c r="P63" s="13" t="n">
        <f aca="false">P62*(1+$B$37)</f>
        <v>67176.555724501</v>
      </c>
      <c r="Q63" s="13" t="n">
        <f aca="false">B63+C63+D63+E63+F63+G63-H63-I63-M63-N63-O63-P63</f>
        <v>394959.140982951</v>
      </c>
      <c r="R63" s="16"/>
      <c r="S63" s="16"/>
      <c r="T63" s="13"/>
      <c r="U63" s="13"/>
      <c r="V63" s="13"/>
      <c r="W63" s="13"/>
    </row>
    <row r="64" customFormat="false" ht="12.8" hidden="false" customHeight="false" outlineLevel="0" collapsed="false">
      <c r="A64" s="17" t="n">
        <v>23</v>
      </c>
      <c r="B64" s="13" t="n">
        <f aca="false">Q63</f>
        <v>394959.140982951</v>
      </c>
      <c r="C64" s="13" t="n">
        <f aca="false">IF((B64-(P64/2))*$B$3&gt;0,(B64-(P64/2))*$B$3,0)</f>
        <v>20009.479167665</v>
      </c>
      <c r="D64" s="13" t="n">
        <f aca="false">IF(D63&gt;0,D63*(1+$B$7),IF(A64=$B$6,$B$5,0))</f>
        <v>3755.70782542986</v>
      </c>
      <c r="E64" s="13" t="n">
        <f aca="false">IF(E63&gt;0,E63*(1+$B$12),IF(A64=$B$11,$B$10,0))</f>
        <v>4488.44</v>
      </c>
      <c r="F64" s="13" t="n">
        <f aca="false">IF(F63&gt;0,F63*(1+$B$17),IF(A64=$B$16,$B$15,0))</f>
        <v>1111</v>
      </c>
      <c r="G64" s="13" t="n">
        <f aca="false">IF(G63&gt;0,G63*(1+$B$22),IF(A64=$B$21,$B$20,0))</f>
        <v>999</v>
      </c>
      <c r="H64" s="13" t="n">
        <f aca="false">H63*(1+$B$26)</f>
        <v>8777.96214257423</v>
      </c>
      <c r="I64" s="13" t="n">
        <f aca="false">MIN(((C64+D64+E64+F64+G64)*$B$28*POWER((1+$B$29),A63)),($B$30*$B$28)*12*$B$34*POWER((1+$B$31),A63))</f>
        <v>7823.37623211833</v>
      </c>
      <c r="J64" s="18" t="n">
        <f aca="false">MAX((MAX((C64-(1000*$B$34)),0))+(D64*$B$8)+(E64*$B$13)+(F64*$B$18)+(G64*$B$23)-H64-I64,0)</f>
        <v>12762.2886184023</v>
      </c>
      <c r="K64" s="23" t="n">
        <f aca="false">IF($B$34=1,MAX(ROUNDDOWN(IF($J64&lt;=$C$192,(((($J64-$C$191)/10000)*$D$192)+$E$192)*(($J64-$C$191)/10000),IF($J64&lt;=$C$193,(((($J64-$C$192)/10000)*$D$193)+$E$193)*(($J64-$C$192)/10000)+$F$193,IF($J64&lt;=$C$194,$J64*0.42-$E$194,$J64*0.45-$E$195))),0),0),0)</f>
        <v>99</v>
      </c>
      <c r="L64" s="23" t="n">
        <f aca="false">IF($B$34=2,MAX(ROUNDDOWN(IF(($J64/2)&lt;=$C$192,((((($J64/2)-$C$191)/10000)*$D$192)+$E$192)*((($J64/2)-$C$191)/10000),IF(($J64/2)&lt;=$C$193,((((($J64/2)-$C$192)/10000)*$D$193)+$E$193)*((($J64/2)-$C$192)/10000)+$F$193,IF(($J64/2)&lt;=$C$194,($J64/2)*0.42-$E$194,($J64/2)*0.45-$E$195))),0),0),0)*$B$34</f>
        <v>0</v>
      </c>
      <c r="M64" s="13" t="n">
        <f aca="false">K64+L64</f>
        <v>99</v>
      </c>
      <c r="N64" s="13" t="n">
        <f aca="false">IF($B$34=2,IF(M64&gt;1944,M64*0.055,0),IF(M64&gt;972,M64*0.055,0))</f>
        <v>0</v>
      </c>
      <c r="O64" s="13" t="n">
        <f aca="false">M64*$B$33</f>
        <v>8.91</v>
      </c>
      <c r="P64" s="13" t="n">
        <f aca="false">P63*(1+$B$37)</f>
        <v>68855.9696176135</v>
      </c>
      <c r="Q64" s="13" t="n">
        <f aca="false">B64+C64+D64+E64+F64+G64-H64-I64-M64-N64-O64-P64</f>
        <v>339757.54998374</v>
      </c>
      <c r="R64" s="16"/>
      <c r="S64" s="16"/>
      <c r="T64" s="13"/>
      <c r="U64" s="13"/>
      <c r="V64" s="13"/>
      <c r="W64" s="13"/>
    </row>
    <row r="65" customFormat="false" ht="12.8" hidden="false" customHeight="false" outlineLevel="0" collapsed="false">
      <c r="A65" s="17" t="n">
        <v>24</v>
      </c>
      <c r="B65" s="13" t="n">
        <f aca="false">Q64</f>
        <v>339757.54998374</v>
      </c>
      <c r="C65" s="13" t="n">
        <f aca="false">IF((B65-(P65/2))*$B$3&gt;0,(B65-(P65/2))*$B$3,0)</f>
        <v>16898.0220382866</v>
      </c>
      <c r="D65" s="13" t="n">
        <f aca="false">IF(D64&gt;0,D64*(1+$B$7),IF(A65=$B$6,$B$5,0))</f>
        <v>3793.26490368415</v>
      </c>
      <c r="E65" s="13" t="n">
        <f aca="false">IF(E64&gt;0,E64*(1+$B$12),IF(A65=$B$11,$B$10,0))</f>
        <v>4533.3244</v>
      </c>
      <c r="F65" s="13" t="n">
        <f aca="false">IF(F64&gt;0,F64*(1+$B$17),IF(A65=$B$16,$B$15,0))</f>
        <v>1111</v>
      </c>
      <c r="G65" s="13" t="n">
        <f aca="false">IF(G64&gt;0,G64*(1+$B$22),IF(A65=$B$21,$B$20,0))</f>
        <v>999</v>
      </c>
      <c r="H65" s="13" t="n">
        <f aca="false">H64*(1+$B$26)</f>
        <v>9172.97043899007</v>
      </c>
      <c r="I65" s="13" t="n">
        <f aca="false">MIN(((C65+D65+E65+F65+G65)*$B$28*POWER((1+$B$29),A64)),($B$30*$B$28)*12*$B$34*POWER((1+$B$31),A64))</f>
        <v>7113.360937511</v>
      </c>
      <c r="J65" s="18" t="n">
        <f aca="false">MAX((MAX((C65-(1000*$B$34)),0))+(D65*$B$8)+(E65*$B$13)+(F65*$B$18)+(G65*$B$23)-H65-I65,0)</f>
        <v>10048.2799654696</v>
      </c>
      <c r="K65" s="23" t="n">
        <f aca="false">IF($B$34=1,MAX(ROUNDDOWN(IF($J65&lt;=$C$192,(((($J65-$C$191)/10000)*$D$192)+$E$192)*(($J65-$C$191)/10000),IF($J65&lt;=$C$193,(((($J65-$C$192)/10000)*$D$193)+$E$193)*(($J65-$C$192)/10000)+$F$193,IF($J65&lt;=$C$194,$J65*0.42-$E$194,$J65*0.45-$E$195))),0),0),0)</f>
        <v>0</v>
      </c>
      <c r="L65" s="23" t="n">
        <f aca="false">IF($B$34=2,MAX(ROUNDDOWN(IF(($J65/2)&lt;=$C$192,((((($J65/2)-$C$191)/10000)*$D$192)+$E$192)*((($J65/2)-$C$191)/10000),IF(($J65/2)&lt;=$C$193,((((($J65/2)-$C$192)/10000)*$D$193)+$E$193)*((($J65/2)-$C$192)/10000)+$F$193,IF(($J65/2)&lt;=$C$194,($J65/2)*0.42-$E$194,($J65/2)*0.45-$E$195))),0),0),0)*$B$34</f>
        <v>0</v>
      </c>
      <c r="M65" s="13" t="n">
        <f aca="false">K65+L65</f>
        <v>0</v>
      </c>
      <c r="N65" s="13" t="n">
        <f aca="false">IF($B$34=2,IF(M65&gt;1944,M65*0.055,0),IF(M65&gt;972,M65*0.055,0))</f>
        <v>0</v>
      </c>
      <c r="O65" s="13" t="n">
        <f aca="false">M65*$B$33</f>
        <v>0</v>
      </c>
      <c r="P65" s="13" t="n">
        <f aca="false">P64*(1+$B$37)</f>
        <v>70577.3688580538</v>
      </c>
      <c r="Q65" s="13" t="n">
        <f aca="false">B65+C65+D65+E65+F65+G65-H65-I65-M65-N65-O65-P65</f>
        <v>280228.461091155</v>
      </c>
      <c r="R65" s="16"/>
      <c r="S65" s="16"/>
      <c r="T65" s="13"/>
      <c r="U65" s="13"/>
      <c r="V65" s="13"/>
      <c r="W65" s="13"/>
    </row>
    <row r="66" customFormat="false" ht="12.8" hidden="false" customHeight="false" outlineLevel="0" collapsed="false">
      <c r="A66" s="17" t="n">
        <v>25</v>
      </c>
      <c r="B66" s="13" t="n">
        <f aca="false">Q65</f>
        <v>280228.461091155</v>
      </c>
      <c r="C66" s="13" t="n">
        <f aca="false">IF((B66-(P66/2))*$B$3&gt;0,(B66-(P66/2))*$B$3,0)</f>
        <v>13545.1945551029</v>
      </c>
      <c r="D66" s="13" t="n">
        <f aca="false">IF(D65&gt;0,D65*(1+$B$7),IF(A66=$B$6,$B$5,0))</f>
        <v>3831.197552721</v>
      </c>
      <c r="E66" s="13" t="n">
        <f aca="false">IF(E65&gt;0,E65*(1+$B$12),IF(A66=$B$11,$B$10,0))</f>
        <v>4578.657644</v>
      </c>
      <c r="F66" s="13" t="n">
        <f aca="false">IF(F65&gt;0,F65*(1+$B$17),IF(A66=$B$16,$B$15,0))</f>
        <v>1111</v>
      </c>
      <c r="G66" s="13" t="n">
        <f aca="false">IF(G65&gt;0,G65*(1+$B$22),IF(A66=$B$21,$B$20,0))</f>
        <v>999</v>
      </c>
      <c r="H66" s="13" t="n">
        <f aca="false">H65*(1+$B$26)</f>
        <v>9585.75410874462</v>
      </c>
      <c r="I66" s="13" t="n">
        <f aca="false">MIN(((C66+D66+E66+F66+G66)*$B$28*POWER((1+$B$29),A65)),($B$30*$B$28)*12*$B$34*POWER((1+$B$31),A65))</f>
        <v>6325.13909012677</v>
      </c>
      <c r="J66" s="18" t="n">
        <f aca="false">MAX((MAX((C66-(1000*$B$34)),0))+(D66*$B$8)+(E66*$B$13)+(F66*$B$18)+(G66*$B$23)-H66-I66,0)</f>
        <v>7154.15655295247</v>
      </c>
      <c r="K66" s="23" t="n">
        <f aca="false">IF($B$34=1,MAX(ROUNDDOWN(IF($J66&lt;=$C$192,(((($J66-$C$191)/10000)*$D$192)+$E$192)*(($J66-$C$191)/10000),IF($J66&lt;=$C$193,(((($J66-$C$192)/10000)*$D$193)+$E$193)*(($J66-$C$192)/10000)+$F$193,IF($J66&lt;=$C$194,$J66*0.42-$E$194,$J66*0.45-$E$195))),0),0),0)</f>
        <v>0</v>
      </c>
      <c r="L66" s="23" t="n">
        <f aca="false">IF($B$34=2,MAX(ROUNDDOWN(IF(($J66/2)&lt;=$C$192,((((($J66/2)-$C$191)/10000)*$D$192)+$E$192)*((($J66/2)-$C$191)/10000),IF(($J66/2)&lt;=$C$193,((((($J66/2)-$C$192)/10000)*$D$193)+$E$193)*((($J66/2)-$C$192)/10000)+$F$193,IF(($J66/2)&lt;=$C$194,($J66/2)*0.42-$E$194,($J66/2)*0.45-$E$195))),0),0),0)*$B$34</f>
        <v>0</v>
      </c>
      <c r="M66" s="13" t="n">
        <f aca="false">K66+L66</f>
        <v>0</v>
      </c>
      <c r="N66" s="13" t="n">
        <f aca="false">IF($B$34=2,IF(M66&gt;1944,M66*0.055,0),IF(M66&gt;972,M66*0.055,0))</f>
        <v>0</v>
      </c>
      <c r="O66" s="13" t="n">
        <f aca="false">M66*$B$33</f>
        <v>0</v>
      </c>
      <c r="P66" s="13" t="n">
        <f aca="false">P65*(1+$B$37)</f>
        <v>72341.8030795052</v>
      </c>
      <c r="Q66" s="13" t="n">
        <f aca="false">B66+C66+D66+E66+F66+G66-H66-I66-M66-N66-O66-P66</f>
        <v>216040.814564603</v>
      </c>
      <c r="R66" s="16"/>
      <c r="S66" s="16"/>
      <c r="T66" s="13"/>
      <c r="U66" s="13"/>
      <c r="V66" s="13"/>
      <c r="W66" s="13"/>
    </row>
    <row r="67" customFormat="false" ht="12.8" hidden="false" customHeight="false" outlineLevel="0" collapsed="false">
      <c r="A67" s="17" t="n">
        <v>26</v>
      </c>
      <c r="B67" s="13" t="n">
        <f aca="false">Q66</f>
        <v>216040.814564603</v>
      </c>
      <c r="C67" s="13" t="n">
        <f aca="false">IF((B67-(P67/2))*$B$3&gt;0,(B67-(P67/2))*$B$3,0)</f>
        <v>9932.59304699277</v>
      </c>
      <c r="D67" s="13" t="n">
        <f aca="false">IF(D66&gt;0,D66*(1+$B$7),IF(A67=$B$6,$B$5,0))</f>
        <v>3869.50952824821</v>
      </c>
      <c r="E67" s="13" t="n">
        <f aca="false">IF(E66&gt;0,E66*(1+$B$12),IF(A67=$B$11,$B$10,0))</f>
        <v>4624.44422044</v>
      </c>
      <c r="F67" s="13" t="n">
        <f aca="false">IF(F66&gt;0,F66*(1+$B$17),IF(A67=$B$16,$B$15,0))</f>
        <v>1111</v>
      </c>
      <c r="G67" s="13" t="n">
        <f aca="false">IF(G66&gt;0,G66*(1+$B$22),IF(A67=$B$21,$B$20,0))</f>
        <v>999</v>
      </c>
      <c r="H67" s="13" t="n">
        <f aca="false">H66*(1+$B$26)</f>
        <v>10017.1130436381</v>
      </c>
      <c r="I67" s="13" t="n">
        <f aca="false">MIN(((C67+D67+E67+F67+G67)*$B$28*POWER((1+$B$29),A66)),($B$30*$B$28)*12*$B$34*POWER((1+$B$31),A66))</f>
        <v>5451.70200833564</v>
      </c>
      <c r="J67" s="18" t="n">
        <f aca="false">MAX((MAX((C67-(1000*$B$34)),0))+(D67*$B$8)+(E67*$B$13)+(F67*$B$18)+(G67*$B$23)-H67-I67,0)</f>
        <v>4067.73174370725</v>
      </c>
      <c r="K67" s="23" t="n">
        <f aca="false">IF($B$34=1,MAX(ROUNDDOWN(IF($J67&lt;=$C$192,(((($J67-$C$191)/10000)*$D$192)+$E$192)*(($J67-$C$191)/10000),IF($J67&lt;=$C$193,(((($J67-$C$192)/10000)*$D$193)+$E$193)*(($J67-$C$192)/10000)+$F$193,IF($J67&lt;=$C$194,$J67*0.42-$E$194,$J67*0.45-$E$195))),0),0),0)</f>
        <v>0</v>
      </c>
      <c r="L67" s="23" t="n">
        <f aca="false">IF($B$34=2,MAX(ROUNDDOWN(IF(($J67/2)&lt;=$C$192,((((($J67/2)-$C$191)/10000)*$D$192)+$E$192)*((($J67/2)-$C$191)/10000),IF(($J67/2)&lt;=$C$193,((((($J67/2)-$C$192)/10000)*$D$193)+$E$193)*((($J67/2)-$C$192)/10000)+$F$193,IF(($J67/2)&lt;=$C$194,($J67/2)*0.42-$E$194,($J67/2)*0.45-$E$195))),0),0),0)*$B$34</f>
        <v>0</v>
      </c>
      <c r="M67" s="13" t="n">
        <f aca="false">K67+L67</f>
        <v>0</v>
      </c>
      <c r="N67" s="13" t="n">
        <f aca="false">IF($B$34=2,IF(M67&gt;1944,M67*0.055,0),IF(M67&gt;972,M67*0.055,0))</f>
        <v>0</v>
      </c>
      <c r="O67" s="13" t="n">
        <f aca="false">M67*$B$33</f>
        <v>0</v>
      </c>
      <c r="P67" s="13" t="n">
        <f aca="false">P66*(1+$B$37)</f>
        <v>74150.3481564928</v>
      </c>
      <c r="Q67" s="13" t="n">
        <f aca="false">B67+C67+D67+E67+F67+G67-H67-I67-M67-N67-O67-P67</f>
        <v>146958.198151817</v>
      </c>
      <c r="R67" s="16"/>
      <c r="S67" s="16"/>
      <c r="T67" s="13"/>
      <c r="U67" s="13"/>
      <c r="V67" s="13"/>
      <c r="W67" s="13"/>
    </row>
    <row r="68" customFormat="false" ht="12.8" hidden="false" customHeight="false" outlineLevel="0" collapsed="false">
      <c r="A68" s="17" t="n">
        <v>27</v>
      </c>
      <c r="B68" s="13" t="n">
        <f aca="false">Q67</f>
        <v>146958.198151817</v>
      </c>
      <c r="C68" s="13" t="n">
        <f aca="false">IF((B68-(P68/2))*$B$3&gt;0,(B68-(P68/2))*$B$3,0)</f>
        <v>6047.06603204961</v>
      </c>
      <c r="D68" s="13" t="n">
        <f aca="false">IF(D67&gt;0,D67*(1+$B$7),IF(A68=$B$6,$B$5,0))</f>
        <v>3908.20462353069</v>
      </c>
      <c r="E68" s="13" t="n">
        <f aca="false">IF(E67&gt;0,E67*(1+$B$12),IF(A68=$B$11,$B$10,0))</f>
        <v>4670.6886626444</v>
      </c>
      <c r="F68" s="13" t="n">
        <f aca="false">IF(F67&gt;0,F67*(1+$B$17),IF(A68=$B$16,$B$15,0))</f>
        <v>1111</v>
      </c>
      <c r="G68" s="13" t="n">
        <f aca="false">IF(G67&gt;0,G67*(1+$B$22),IF(A68=$B$21,$B$20,0))</f>
        <v>999</v>
      </c>
      <c r="H68" s="13" t="n">
        <f aca="false">H67*(1+$B$26)</f>
        <v>10467.8831306018</v>
      </c>
      <c r="I68" s="13" t="n">
        <f aca="false">MIN(((C68+D68+E68+F68+G68)*$B$28*POWER((1+$B$29),A67)),($B$30*$B$28)*12*$B$34*POWER((1+$B$31),A67))</f>
        <v>4487.21289775141</v>
      </c>
      <c r="J68" s="18" t="n">
        <f aca="false">MAX((MAX((C68-(1000*$B$34)),0))+(D68*$B$8)+(E68*$B$13)+(F68*$B$18)+(G68*$B$23)-H68-I68,0)</f>
        <v>780.863289871493</v>
      </c>
      <c r="K68" s="23" t="n">
        <f aca="false">IF($B$34=1,MAX(ROUNDDOWN(IF($J68&lt;=$C$192,(((($J68-$C$191)/10000)*$D$192)+$E$192)*(($J68-$C$191)/10000),IF($J68&lt;=$C$193,(((($J68-$C$192)/10000)*$D$193)+$E$193)*(($J68-$C$192)/10000)+$F$193,IF($J68&lt;=$C$194,$J68*0.42-$E$194,$J68*0.45-$E$195))),0),0),0)</f>
        <v>0</v>
      </c>
      <c r="L68" s="23" t="n">
        <f aca="false">IF($B$34=2,MAX(ROUNDDOWN(IF(($J68/2)&lt;=$C$192,((((($J68/2)-$C$191)/10000)*$D$192)+$E$192)*((($J68/2)-$C$191)/10000),IF(($J68/2)&lt;=$C$193,((((($J68/2)-$C$192)/10000)*$D$193)+$E$193)*((($J68/2)-$C$192)/10000)+$F$193,IF(($J68/2)&lt;=$C$194,($J68/2)*0.42-$E$194,($J68/2)*0.45-$E$195))),0),0),0)*$B$34</f>
        <v>0</v>
      </c>
      <c r="M68" s="13" t="n">
        <f aca="false">K68+L68</f>
        <v>0</v>
      </c>
      <c r="N68" s="13" t="n">
        <f aca="false">IF($B$34=2,IF(M68&gt;1944,M68*0.055,0),IF(M68&gt;972,M68*0.055,0))</f>
        <v>0</v>
      </c>
      <c r="O68" s="13" t="n">
        <f aca="false">M68*$B$33</f>
        <v>0</v>
      </c>
      <c r="P68" s="13" t="n">
        <f aca="false">P67*(1+$B$37)</f>
        <v>76004.1068604051</v>
      </c>
      <c r="Q68" s="13" t="n">
        <f aca="false">B68+C68+D68+E68+F68+G68-H68-I68-M68-N68-O68-P68</f>
        <v>72734.9545812835</v>
      </c>
      <c r="R68" s="16"/>
      <c r="S68" s="16"/>
      <c r="T68" s="13"/>
      <c r="U68" s="13"/>
      <c r="V68" s="13"/>
      <c r="W68" s="13"/>
    </row>
    <row r="69" customFormat="false" ht="12.8" hidden="false" customHeight="false" outlineLevel="0" collapsed="false">
      <c r="A69" s="17" t="n">
        <v>28</v>
      </c>
      <c r="B69" s="13" t="n">
        <f aca="false">Q68</f>
        <v>72734.9545812835</v>
      </c>
      <c r="C69" s="13" t="n">
        <f aca="false">IF((B69-(P69/2))*$B$3&gt;0,(B69-(P69/2))*$B$3,0)</f>
        <v>1874.94816475059</v>
      </c>
      <c r="D69" s="13" t="n">
        <f aca="false">IF(D68&gt;0,D68*(1+$B$7),IF(A69=$B$6,$B$5,0))</f>
        <v>3947.28666976599</v>
      </c>
      <c r="E69" s="13" t="n">
        <f aca="false">IF(E68&gt;0,E68*(1+$B$12),IF(A69=$B$11,$B$10,0))</f>
        <v>4717.39554927085</v>
      </c>
      <c r="F69" s="13" t="n">
        <f aca="false">IF(F68&gt;0,F68*(1+$B$17),IF(A69=$B$16,$B$15,0))</f>
        <v>1111</v>
      </c>
      <c r="G69" s="13" t="n">
        <f aca="false">IF(G68&gt;0,G68*(1+$B$22),IF(A69=$B$21,$B$20,0))</f>
        <v>999</v>
      </c>
      <c r="H69" s="13" t="n">
        <f aca="false">H68*(1+$B$26)</f>
        <v>10938.9378714789</v>
      </c>
      <c r="I69" s="13" t="n">
        <f aca="false">MIN(((C69+D69+E69+F69+G69)*$B$28*POWER((1+$B$29),A68)),($B$30*$B$28)*12*$B$34*POWER((1+$B$31),A68))</f>
        <v>3425.51026600485</v>
      </c>
      <c r="J69" s="18" t="n">
        <f aca="false">MAX((MAX((C69-(1000*$B$34)),0))+(D69*$B$8)+(E69*$B$13)+(F69*$B$18)+(G69*$B$23)-H69-I69,0)</f>
        <v>0</v>
      </c>
      <c r="K69" s="23" t="n">
        <f aca="false">IF($B$34=1,MAX(ROUNDDOWN(IF($J69&lt;=$C$192,(((($J69-$C$191)/10000)*$D$192)+$E$192)*(($J69-$C$191)/10000),IF($J69&lt;=$C$193,(((($J69-$C$192)/10000)*$D$193)+$E$193)*(($J69-$C$192)/10000)+$F$193,IF($J69&lt;=$C$194,$J69*0.42-$E$194,$J69*0.45-$E$195))),0),0),0)</f>
        <v>0</v>
      </c>
      <c r="L69" s="23" t="n">
        <f aca="false">IF($B$34=2,MAX(ROUNDDOWN(IF(($J69/2)&lt;=$C$192,((((($J69/2)-$C$191)/10000)*$D$192)+$E$192)*((($J69/2)-$C$191)/10000),IF(($J69/2)&lt;=$C$193,((((($J69/2)-$C$192)/10000)*$D$193)+$E$193)*((($J69/2)-$C$192)/10000)+$F$193,IF(($J69/2)&lt;=$C$194,($J69/2)*0.42-$E$194,($J69/2)*0.45-$E$195))),0),0),0)*$B$34</f>
        <v>0</v>
      </c>
      <c r="M69" s="13" t="n">
        <f aca="false">K69+L69</f>
        <v>0</v>
      </c>
      <c r="N69" s="13" t="n">
        <f aca="false">IF($B$34=2,IF(M69&gt;1944,M69*0.055,0),IF(M69&gt;972,M69*0.055,0))</f>
        <v>0</v>
      </c>
      <c r="O69" s="13" t="n">
        <f aca="false">M69*$B$33</f>
        <v>0</v>
      </c>
      <c r="P69" s="13" t="n">
        <f aca="false">P68*(1+$B$37)</f>
        <v>77904.2095319152</v>
      </c>
      <c r="Q69" s="13" t="n">
        <f aca="false">B69+C69+D69+E69+F69+G69-H69-I69-M69-N69-O69-P69</f>
        <v>-6884.07270432805</v>
      </c>
      <c r="R69" s="16"/>
      <c r="S69" s="16"/>
      <c r="T69" s="13"/>
      <c r="U69" s="13"/>
      <c r="V69" s="13"/>
      <c r="W69" s="13"/>
    </row>
    <row r="70" customFormat="false" ht="12.8" hidden="false" customHeight="false" outlineLevel="0" collapsed="false">
      <c r="A70" s="17" t="n">
        <v>29</v>
      </c>
      <c r="B70" s="13" t="n">
        <f aca="false">Q69</f>
        <v>-6884.07270432805</v>
      </c>
      <c r="C70" s="13" t="n">
        <f aca="false">IF((B70-(P70/2))*$B$3&gt;0,(B70-(P70/2))*$B$3,0)</f>
        <v>0</v>
      </c>
      <c r="D70" s="13" t="n">
        <f aca="false">IF(D69&gt;0,D69*(1+$B$7),IF(A70=$B$6,$B$5,0))</f>
        <v>3986.75953646365</v>
      </c>
      <c r="E70" s="13" t="n">
        <f aca="false">IF(E69&gt;0,E69*(1+$B$12),IF(A70=$B$11,$B$10,0))</f>
        <v>4764.56950476355</v>
      </c>
      <c r="F70" s="13" t="n">
        <f aca="false">IF(F69&gt;0,F69*(1+$B$17),IF(A70=$B$16,$B$15,0))</f>
        <v>1111</v>
      </c>
      <c r="G70" s="13" t="n">
        <f aca="false">IF(G69&gt;0,G69*(1+$B$22),IF(A70=$B$21,$B$20,0))</f>
        <v>999</v>
      </c>
      <c r="H70" s="13" t="n">
        <f aca="false">H69*(1+$B$26)</f>
        <v>11431.1900756955</v>
      </c>
      <c r="I70" s="13" t="n">
        <f aca="false">MIN(((C70+D70+E70+F70+G70)*$B$28*POWER((1+$B$29),A69)),($B$30*$B$28)*12*$B$34*POWER((1+$B$31),A69))</f>
        <v>2970.65202179141</v>
      </c>
      <c r="J70" s="18" t="n">
        <f aca="false">MAX((MAX((C70-(1000*$B$34)),0))+(D70*$B$8)+(E70*$B$13)+(F70*$B$18)+(G70*$B$23)-H70-I70,0)</f>
        <v>0</v>
      </c>
      <c r="K70" s="23" t="n">
        <f aca="false">IF($B$34=1,MAX(ROUNDDOWN(IF($J70&lt;=$C$192,(((($J70-$C$191)/10000)*$D$192)+$E$192)*(($J70-$C$191)/10000),IF($J70&lt;=$C$193,(((($J70-$C$192)/10000)*$D$193)+$E$193)*(($J70-$C$192)/10000)+$F$193,IF($J70&lt;=$C$194,$J70*0.42-$E$194,$J70*0.45-$E$195))),0),0),0)</f>
        <v>0</v>
      </c>
      <c r="L70" s="23" t="n">
        <f aca="false">IF($B$34=2,MAX(ROUNDDOWN(IF(($J70/2)&lt;=$C$192,((((($J70/2)-$C$191)/10000)*$D$192)+$E$192)*((($J70/2)-$C$191)/10000),IF(($J70/2)&lt;=$C$193,((((($J70/2)-$C$192)/10000)*$D$193)+$E$193)*((($J70/2)-$C$192)/10000)+$F$193,IF(($J70/2)&lt;=$C$194,($J70/2)*0.42-$E$194,($J70/2)*0.45-$E$195))),0),0),0)*$B$34</f>
        <v>0</v>
      </c>
      <c r="M70" s="13" t="n">
        <f aca="false">K70+L70</f>
        <v>0</v>
      </c>
      <c r="N70" s="13" t="n">
        <f aca="false">IF($B$34=2,IF(M70&gt;1944,M70*0.055,0),IF(M70&gt;972,M70*0.055,0))</f>
        <v>0</v>
      </c>
      <c r="O70" s="13" t="n">
        <f aca="false">M70*$B$33</f>
        <v>0</v>
      </c>
      <c r="P70" s="13" t="n">
        <f aca="false">P69*(1+$B$37)</f>
        <v>79851.8147702131</v>
      </c>
      <c r="Q70" s="13" t="n">
        <f aca="false">B70+C70+D70+E70+F70+G70-H70-I70-M70-N70-O70-P70</f>
        <v>-90276.4005308009</v>
      </c>
      <c r="R70" s="16"/>
      <c r="S70" s="16"/>
      <c r="T70" s="13"/>
      <c r="U70" s="13"/>
      <c r="V70" s="13"/>
      <c r="W70" s="13"/>
    </row>
    <row r="71" customFormat="false" ht="12.8" hidden="false" customHeight="false" outlineLevel="0" collapsed="false">
      <c r="A71" s="17" t="n">
        <v>30</v>
      </c>
      <c r="B71" s="13" t="n">
        <f aca="false">Q70</f>
        <v>-90276.4005308009</v>
      </c>
      <c r="C71" s="13" t="n">
        <f aca="false">IF((B71-(P71/2))*$B$3&gt;0,(B71-(P71/2))*$B$3,0)</f>
        <v>0</v>
      </c>
      <c r="D71" s="13" t="n">
        <f aca="false">IF(D70&gt;0,D70*(1+$B$7),IF(A71=$B$6,$B$5,0))</f>
        <v>4026.62713182829</v>
      </c>
      <c r="E71" s="13" t="n">
        <f aca="false">IF(E70&gt;0,E70*(1+$B$12),IF(A71=$B$11,$B$10,0))</f>
        <v>4812.21519981119</v>
      </c>
      <c r="F71" s="13" t="n">
        <f aca="false">IF(F70&gt;0,F70*(1+$B$17),IF(A71=$B$16,$B$15,0))</f>
        <v>1111</v>
      </c>
      <c r="G71" s="13" t="n">
        <f aca="false">IF(G70&gt;0,G70*(1+$B$22),IF(A71=$B$21,$B$20,0))</f>
        <v>999</v>
      </c>
      <c r="H71" s="13" t="n">
        <f aca="false">H70*(1+$B$26)</f>
        <v>11945.5936291018</v>
      </c>
      <c r="I71" s="13" t="n">
        <f aca="false">MIN(((C71+D71+E71+F71+G71)*$B$28*POWER((1+$B$29),A70)),($B$30*$B$28)*12*$B$34*POWER((1+$B$31),A70))</f>
        <v>3024.53341484774</v>
      </c>
      <c r="J71" s="18" t="n">
        <f aca="false">MAX((MAX((C71-(1000*$B$34)),0))+(D71*$B$8)+(E71*$B$13)+(F71*$B$18)+(G71*$B$23)-H71-I71,0)</f>
        <v>0</v>
      </c>
      <c r="K71" s="23" t="n">
        <f aca="false">IF($B$34=1,MAX(ROUNDDOWN(IF($J71&lt;=$C$192,(((($J71-$C$191)/10000)*$D$192)+$E$192)*(($J71-$C$191)/10000),IF($J71&lt;=$C$193,(((($J71-$C$192)/10000)*$D$193)+$E$193)*(($J71-$C$192)/10000)+$F$193,IF($J71&lt;=$C$194,$J71*0.42-$E$194,$J71*0.45-$E$195))),0),0),0)</f>
        <v>0</v>
      </c>
      <c r="L71" s="23" t="n">
        <f aca="false">IF($B$34=2,MAX(ROUNDDOWN(IF(($J71/2)&lt;=$C$192,((((($J71/2)-$C$191)/10000)*$D$192)+$E$192)*((($J71/2)-$C$191)/10000),IF(($J71/2)&lt;=$C$193,((((($J71/2)-$C$192)/10000)*$D$193)+$E$193)*((($J71/2)-$C$192)/10000)+$F$193,IF(($J71/2)&lt;=$C$194,($J71/2)*0.42-$E$194,($J71/2)*0.45-$E$195))),0),0),0)*$B$34</f>
        <v>0</v>
      </c>
      <c r="M71" s="13" t="n">
        <f aca="false">K71+L71</f>
        <v>0</v>
      </c>
      <c r="N71" s="13" t="n">
        <f aca="false">IF($B$34=2,IF(M71&gt;1944,M71*0.055,0),IF(M71&gt;972,M71*0.055,0))</f>
        <v>0</v>
      </c>
      <c r="O71" s="13" t="n">
        <f aca="false">M71*$B$33</f>
        <v>0</v>
      </c>
      <c r="P71" s="13" t="n">
        <f aca="false">P70*(1+$B$37)</f>
        <v>81848.1101394684</v>
      </c>
      <c r="Q71" s="13" t="n">
        <f aca="false">B71+C71+D71+E71+F71+G71-H71-I71-M71-N71-O71-P71</f>
        <v>-176145.795382579</v>
      </c>
      <c r="R71" s="16"/>
      <c r="S71" s="16"/>
      <c r="T71" s="13"/>
      <c r="U71" s="13"/>
      <c r="V71" s="13"/>
      <c r="W71" s="13"/>
    </row>
    <row r="72" customFormat="false" ht="12.8" hidden="false" customHeight="false" outlineLevel="0" collapsed="false">
      <c r="A72" s="17" t="n">
        <v>31</v>
      </c>
      <c r="B72" s="13" t="n">
        <f aca="false">Q71</f>
        <v>-176145.795382579</v>
      </c>
      <c r="C72" s="13" t="n">
        <f aca="false">IF((B72-(P72/2))*$B$3&gt;0,(B72-(P72/2))*$B$3,0)</f>
        <v>0</v>
      </c>
      <c r="D72" s="13" t="n">
        <f aca="false">IF(D71&gt;0,D71*(1+$B$7),IF(A72=$B$6,$B$5,0))</f>
        <v>4066.89340314657</v>
      </c>
      <c r="E72" s="13" t="n">
        <f aca="false">IF(E71&gt;0,E71*(1+$B$12),IF(A72=$B$11,$B$10,0))</f>
        <v>4860.3373518093</v>
      </c>
      <c r="F72" s="13" t="n">
        <f aca="false">IF(F71&gt;0,F71*(1+$B$17),IF(A72=$B$16,$B$15,0))</f>
        <v>1111</v>
      </c>
      <c r="G72" s="13" t="n">
        <f aca="false">IF(G71&gt;0,G71*(1+$B$22),IF(A72=$B$21,$B$20,0))</f>
        <v>999</v>
      </c>
      <c r="H72" s="13" t="n">
        <f aca="false">H71*(1+$B$26)</f>
        <v>12483.1453424114</v>
      </c>
      <c r="I72" s="13" t="n">
        <f aca="false">MIN(((C72+D72+E72+F72+G72)*$B$28*POWER((1+$B$29),A71)),($B$30*$B$28)*12*$B$34*POWER((1+$B$31),A71))</f>
        <v>3079.43953677868</v>
      </c>
      <c r="J72" s="18" t="n">
        <f aca="false">MAX((MAX((C72-(1000*$B$34)),0))+(D72*$B$8)+(E72*$B$13)+(F72*$B$18)+(G72*$B$23)-H72-I72,0)</f>
        <v>0</v>
      </c>
      <c r="K72" s="23" t="n">
        <f aca="false">IF($B$34=1,MAX(ROUNDDOWN(IF($J72&lt;=$C$192,(((($J72-$C$191)/10000)*$D$192)+$E$192)*(($J72-$C$191)/10000),IF($J72&lt;=$C$193,(((($J72-$C$192)/10000)*$D$193)+$E$193)*(($J72-$C$192)/10000)+$F$193,IF($J72&lt;=$C$194,$J72*0.42-$E$194,$J72*0.45-$E$195))),0),0),0)</f>
        <v>0</v>
      </c>
      <c r="L72" s="23" t="n">
        <f aca="false">IF($B$34=2,MAX(ROUNDDOWN(IF(($J72/2)&lt;=$C$192,((((($J72/2)-$C$191)/10000)*$D$192)+$E$192)*((($J72/2)-$C$191)/10000),IF(($J72/2)&lt;=$C$193,((((($J72/2)-$C$192)/10000)*$D$193)+$E$193)*((($J72/2)-$C$192)/10000)+$F$193,IF(($J72/2)&lt;=$C$194,($J72/2)*0.42-$E$194,($J72/2)*0.45-$E$195))),0),0),0)*$B$34</f>
        <v>0</v>
      </c>
      <c r="M72" s="13" t="n">
        <f aca="false">K72+L72</f>
        <v>0</v>
      </c>
      <c r="N72" s="13" t="n">
        <f aca="false">IF($B$34=2,IF(M72&gt;1944,M72*0.055,0),IF(M72&gt;972,M72*0.055,0))</f>
        <v>0</v>
      </c>
      <c r="O72" s="13" t="n">
        <f aca="false">M72*$B$33</f>
        <v>0</v>
      </c>
      <c r="P72" s="13" t="n">
        <f aca="false">P71*(1+$B$37)</f>
        <v>83894.3128929551</v>
      </c>
      <c r="Q72" s="13" t="n">
        <f aca="false">B72+C72+D72+E72+F72+G72-H72-I72-M72-N72-O72-P72</f>
        <v>-264565.462399769</v>
      </c>
      <c r="R72" s="16"/>
      <c r="S72" s="16"/>
      <c r="T72" s="13"/>
      <c r="U72" s="13"/>
      <c r="V72" s="13"/>
      <c r="W72" s="13"/>
    </row>
    <row r="73" customFormat="false" ht="12.8" hidden="false" customHeight="false" outlineLevel="0" collapsed="false">
      <c r="A73" s="17" t="n">
        <v>32</v>
      </c>
      <c r="B73" s="13" t="n">
        <f aca="false">Q72</f>
        <v>-264565.462399769</v>
      </c>
      <c r="C73" s="13" t="n">
        <f aca="false">IF((B73-(P73/2))*$B$3&gt;0,(B73-(P73/2))*$B$3,0)</f>
        <v>0</v>
      </c>
      <c r="D73" s="13" t="n">
        <f aca="false">IF(D72&gt;0,D72*(1+$B$7),IF(A73=$B$6,$B$5,0))</f>
        <v>4107.56233717804</v>
      </c>
      <c r="E73" s="13" t="n">
        <f aca="false">IF(E72&gt;0,E72*(1+$B$12),IF(A73=$B$11,$B$10,0))</f>
        <v>4908.94072532739</v>
      </c>
      <c r="F73" s="13" t="n">
        <f aca="false">IF(F72&gt;0,F72*(1+$B$17),IF(A73=$B$16,$B$15,0))</f>
        <v>1111</v>
      </c>
      <c r="G73" s="13" t="n">
        <f aca="false">IF(G72&gt;0,G72*(1+$B$22),IF(A73=$B$21,$B$20,0))</f>
        <v>999</v>
      </c>
      <c r="H73" s="13" t="n">
        <f aca="false">H72*(1+$B$26)</f>
        <v>13044.8868828199</v>
      </c>
      <c r="I73" s="13" t="n">
        <f aca="false">MIN(((C73+D73+E73+F73+G73)*$B$28*POWER((1+$B$29),A72)),($B$30*$B$28)*12*$B$34*POWER((1+$B$31),A72))</f>
        <v>3135.39040176335</v>
      </c>
      <c r="J73" s="18" t="n">
        <f aca="false">MAX((MAX((C73-(1000*$B$34)),0))+(D73*$B$8)+(E73*$B$13)+(F73*$B$18)+(G73*$B$23)-H73-I73,0)</f>
        <v>0</v>
      </c>
      <c r="K73" s="23" t="n">
        <f aca="false">IF($B$34=1,MAX(ROUNDDOWN(IF($J73&lt;=$C$192,(((($J73-$C$191)/10000)*$D$192)+$E$192)*(($J73-$C$191)/10000),IF($J73&lt;=$C$193,(((($J73-$C$192)/10000)*$D$193)+$E$193)*(($J73-$C$192)/10000)+$F$193,IF($J73&lt;=$C$194,$J73*0.42-$E$194,$J73*0.45-$E$195))),0),0),0)</f>
        <v>0</v>
      </c>
      <c r="L73" s="23" t="n">
        <f aca="false">IF($B$34=2,MAX(ROUNDDOWN(IF(($J73/2)&lt;=$C$192,((((($J73/2)-$C$191)/10000)*$D$192)+$E$192)*((($J73/2)-$C$191)/10000),IF(($J73/2)&lt;=$C$193,((((($J73/2)-$C$192)/10000)*$D$193)+$E$193)*((($J73/2)-$C$192)/10000)+$F$193,IF(($J73/2)&lt;=$C$194,($J73/2)*0.42-$E$194,($J73/2)*0.45-$E$195))),0),0),0)*$B$34</f>
        <v>0</v>
      </c>
      <c r="M73" s="13" t="n">
        <f aca="false">K73+L73</f>
        <v>0</v>
      </c>
      <c r="N73" s="13" t="n">
        <f aca="false">IF($B$34=2,IF(M73&gt;1944,M73*0.055,0),IF(M73&gt;972,M73*0.055,0))</f>
        <v>0</v>
      </c>
      <c r="O73" s="13" t="n">
        <f aca="false">M73*$B$33</f>
        <v>0</v>
      </c>
      <c r="P73" s="13" t="n">
        <f aca="false">P72*(1+$B$37)</f>
        <v>85991.670715279</v>
      </c>
      <c r="Q73" s="13" t="n">
        <f aca="false">B73+C73+D73+E73+F73+G73-H73-I73-M73-N73-O73-P73</f>
        <v>-355610.907337125</v>
      </c>
      <c r="R73" s="16"/>
      <c r="S73" s="16"/>
      <c r="T73" s="13"/>
      <c r="U73" s="13"/>
      <c r="V73" s="13"/>
      <c r="W73" s="13"/>
    </row>
    <row r="74" customFormat="false" ht="12.8" hidden="false" customHeight="false" outlineLevel="0" collapsed="false">
      <c r="A74" s="17" t="n">
        <v>33</v>
      </c>
      <c r="B74" s="13" t="n">
        <f aca="false">Q73</f>
        <v>-355610.907337125</v>
      </c>
      <c r="C74" s="13" t="n">
        <f aca="false">IF((B74-(P74/2))*$B$3&gt;0,(B74-(P74/2))*$B$3,0)</f>
        <v>0</v>
      </c>
      <c r="D74" s="13" t="n">
        <f aca="false">IF(D73&gt;0,D73*(1+$B$7),IF(A74=$B$6,$B$5,0))</f>
        <v>4148.63796054982</v>
      </c>
      <c r="E74" s="13" t="n">
        <f aca="false">IF(E73&gt;0,E73*(1+$B$12),IF(A74=$B$11,$B$10,0))</f>
        <v>4958.03013258067</v>
      </c>
      <c r="F74" s="13" t="n">
        <f aca="false">IF(F73&gt;0,F73*(1+$B$17),IF(A74=$B$16,$B$15,0))</f>
        <v>1111</v>
      </c>
      <c r="G74" s="13" t="n">
        <f aca="false">IF(G73&gt;0,G73*(1+$B$22),IF(A74=$B$21,$B$20,0))</f>
        <v>999</v>
      </c>
      <c r="H74" s="13" t="n">
        <f aca="false">H73*(1+$B$26)</f>
        <v>13631.9067925468</v>
      </c>
      <c r="I74" s="13" t="n">
        <f aca="false">MIN(((C74+D74+E74+F74+G74)*$B$28*POWER((1+$B$29),A73)),($B$30*$B$28)*12*$B$34*POWER((1+$B$31),A73))</f>
        <v>3192.40642043718</v>
      </c>
      <c r="J74" s="18" t="n">
        <f aca="false">MAX((MAX((C74-(1000*$B$34)),0))+(D74*$B$8)+(E74*$B$13)+(F74*$B$18)+(G74*$B$23)-H74-I74,0)</f>
        <v>0</v>
      </c>
      <c r="K74" s="23" t="n">
        <f aca="false">IF($B$34=1,MAX(ROUNDDOWN(IF($J74&lt;=$C$192,(((($J74-$C$191)/10000)*$D$192)+$E$192)*(($J74-$C$191)/10000),IF($J74&lt;=$C$193,(((($J74-$C$192)/10000)*$D$193)+$E$193)*(($J74-$C$192)/10000)+$F$193,IF($J74&lt;=$C$194,$J74*0.42-$E$194,$J74*0.45-$E$195))),0),0),0)</f>
        <v>0</v>
      </c>
      <c r="L74" s="23" t="n">
        <f aca="false">IF($B$34=2,MAX(ROUNDDOWN(IF(($J74/2)&lt;=$C$192,((((($J74/2)-$C$191)/10000)*$D$192)+$E$192)*((($J74/2)-$C$191)/10000),IF(($J74/2)&lt;=$C$193,((((($J74/2)-$C$192)/10000)*$D$193)+$E$193)*((($J74/2)-$C$192)/10000)+$F$193,IF(($J74/2)&lt;=$C$194,($J74/2)*0.42-$E$194,($J74/2)*0.45-$E$195))),0),0),0)*$B$34</f>
        <v>0</v>
      </c>
      <c r="M74" s="13" t="n">
        <f aca="false">K74+L74</f>
        <v>0</v>
      </c>
      <c r="N74" s="13" t="n">
        <f aca="false">IF($B$34=2,IF(M74&gt;1944,M74*0.055,0),IF(M74&gt;972,M74*0.055,0))</f>
        <v>0</v>
      </c>
      <c r="O74" s="13" t="n">
        <f aca="false">M74*$B$33</f>
        <v>0</v>
      </c>
      <c r="P74" s="13" t="n">
        <f aca="false">P73*(1+$B$37)</f>
        <v>88141.462483161</v>
      </c>
      <c r="Q74" s="13" t="n">
        <f aca="false">B74+C74+D74+E74+F74+G74-H74-I74-M74-N74-O74-P74</f>
        <v>-449360.01494014</v>
      </c>
      <c r="R74" s="16"/>
      <c r="S74" s="16"/>
      <c r="T74" s="13"/>
      <c r="U74" s="13"/>
      <c r="V74" s="13"/>
      <c r="W74" s="13"/>
    </row>
    <row r="75" customFormat="false" ht="12.8" hidden="false" customHeight="false" outlineLevel="0" collapsed="false">
      <c r="A75" s="17" t="n">
        <v>34</v>
      </c>
      <c r="B75" s="13" t="n">
        <f aca="false">Q74</f>
        <v>-449360.01494014</v>
      </c>
      <c r="C75" s="13" t="n">
        <f aca="false">IF((B75-(P75/2))*$B$3&gt;0,(B75-(P75/2))*$B$3,0)</f>
        <v>0</v>
      </c>
      <c r="D75" s="13" t="n">
        <f aca="false">IF(D74&gt;0,D74*(1+$B$7),IF(A75=$B$6,$B$5,0))</f>
        <v>4190.12434015532</v>
      </c>
      <c r="E75" s="13" t="n">
        <f aca="false">IF(E74&gt;0,E74*(1+$B$12),IF(A75=$B$11,$B$10,0))</f>
        <v>5007.61043390647</v>
      </c>
      <c r="F75" s="13" t="n">
        <f aca="false">IF(F74&gt;0,F74*(1+$B$17),IF(A75=$B$16,$B$15,0))</f>
        <v>1111</v>
      </c>
      <c r="G75" s="13" t="n">
        <f aca="false">IF(G74&gt;0,G74*(1+$B$22),IF(A75=$B$21,$B$20,0))</f>
        <v>999</v>
      </c>
      <c r="H75" s="13" t="n">
        <f aca="false">H74*(1+$B$26)</f>
        <v>14245.3425982114</v>
      </c>
      <c r="I75" s="13" t="n">
        <f aca="false">MIN(((C75+D75+E75+F75+G75)*$B$28*POWER((1+$B$29),A74)),($B$30*$B$28)*12*$B$34*POWER((1+$B$31),A74))</f>
        <v>3250.50840780233</v>
      </c>
      <c r="J75" s="18" t="n">
        <f aca="false">MAX((MAX((C75-(1000*$B$34)),0))+(D75*$B$8)+(E75*$B$13)+(F75*$B$18)+(G75*$B$23)-H75-I75,0)</f>
        <v>0</v>
      </c>
      <c r="K75" s="23" t="n">
        <f aca="false">IF($B$34=1,MAX(ROUNDDOWN(IF($J75&lt;=$C$192,(((($J75-$C$191)/10000)*$D$192)+$E$192)*(($J75-$C$191)/10000),IF($J75&lt;=$C$193,(((($J75-$C$192)/10000)*$D$193)+$E$193)*(($J75-$C$192)/10000)+$F$193,IF($J75&lt;=$C$194,$J75*0.42-$E$194,$J75*0.45-$E$195))),0),0),0)</f>
        <v>0</v>
      </c>
      <c r="L75" s="23" t="n">
        <f aca="false">IF($B$34=2,MAX(ROUNDDOWN(IF(($J75/2)&lt;=$C$192,((((($J75/2)-$C$191)/10000)*$D$192)+$E$192)*((($J75/2)-$C$191)/10000),IF(($J75/2)&lt;=$C$193,((((($J75/2)-$C$192)/10000)*$D$193)+$E$193)*((($J75/2)-$C$192)/10000)+$F$193,IF(($J75/2)&lt;=$C$194,($J75/2)*0.42-$E$194,($J75/2)*0.45-$E$195))),0),0),0)*$B$34</f>
        <v>0</v>
      </c>
      <c r="M75" s="13" t="n">
        <f aca="false">K75+L75</f>
        <v>0</v>
      </c>
      <c r="N75" s="13" t="n">
        <f aca="false">IF($B$34=2,IF(M75&gt;1944,M75*0.055,0),IF(M75&gt;972,M75*0.055,0))</f>
        <v>0</v>
      </c>
      <c r="O75" s="13" t="n">
        <f aca="false">M75*$B$33</f>
        <v>0</v>
      </c>
      <c r="P75" s="13" t="n">
        <f aca="false">P74*(1+$B$37)</f>
        <v>90344.99904524</v>
      </c>
      <c r="Q75" s="13" t="n">
        <f aca="false">B75+C75+D75+E75+F75+G75-H75-I75-M75-N75-O75-P75</f>
        <v>-545893.130217332</v>
      </c>
      <c r="R75" s="16"/>
      <c r="S75" s="16"/>
      <c r="T75" s="13"/>
      <c r="U75" s="13"/>
      <c r="V75" s="13"/>
      <c r="W75" s="13"/>
    </row>
    <row r="76" customFormat="false" ht="12.8" hidden="false" customHeight="false" outlineLevel="0" collapsed="false">
      <c r="A76" s="17" t="n">
        <v>35</v>
      </c>
      <c r="B76" s="13" t="n">
        <f aca="false">Q75</f>
        <v>-545893.130217332</v>
      </c>
      <c r="C76" s="13" t="n">
        <f aca="false">IF((B76-(P76/2))*$B$3&gt;0,(B76-(P76/2))*$B$3,0)</f>
        <v>0</v>
      </c>
      <c r="D76" s="13" t="n">
        <f aca="false">IF(D75&gt;0,D75*(1+$B$7),IF(A76=$B$6,$B$5,0))</f>
        <v>4232.02558355687</v>
      </c>
      <c r="E76" s="13" t="n">
        <f aca="false">IF(E75&gt;0,E75*(1+$B$12),IF(A76=$B$11,$B$10,0))</f>
        <v>5057.68653824554</v>
      </c>
      <c r="F76" s="13" t="n">
        <f aca="false">IF(F75&gt;0,F75*(1+$B$17),IF(A76=$B$16,$B$15,0))</f>
        <v>1111</v>
      </c>
      <c r="G76" s="13" t="n">
        <f aca="false">IF(G75&gt;0,G75*(1+$B$22),IF(A76=$B$21,$B$20,0))</f>
        <v>999</v>
      </c>
      <c r="H76" s="13" t="n">
        <f aca="false">H75*(1+$B$26)</f>
        <v>14886.3830151309</v>
      </c>
      <c r="I76" s="13" t="n">
        <f aca="false">MIN(((C76+D76+E76+F76+G76)*$B$28*POWER((1+$B$29),A75)),($B$30*$B$28)*12*$B$34*POWER((1+$B$31),A75))</f>
        <v>3309.71759129666</v>
      </c>
      <c r="J76" s="18" t="n">
        <f aca="false">MAX((MAX((C76-(1000*$B$34)),0))+(D76*$B$8)+(E76*$B$13)+(F76*$B$18)+(G76*$B$23)-H76-I76,0)</f>
        <v>0</v>
      </c>
      <c r="K76" s="23" t="n">
        <f aca="false">IF($B$34=1,MAX(ROUNDDOWN(IF($J76&lt;=$C$192,(((($J76-$C$191)/10000)*$D$192)+$E$192)*(($J76-$C$191)/10000),IF($J76&lt;=$C$193,(((($J76-$C$192)/10000)*$D$193)+$E$193)*(($J76-$C$192)/10000)+$F$193,IF($J76&lt;=$C$194,$J76*0.42-$E$194,$J76*0.45-$E$195))),0),0),0)</f>
        <v>0</v>
      </c>
      <c r="L76" s="23" t="n">
        <f aca="false">IF($B$34=2,MAX(ROUNDDOWN(IF(($J76/2)&lt;=$C$192,((((($J76/2)-$C$191)/10000)*$D$192)+$E$192)*((($J76/2)-$C$191)/10000),IF(($J76/2)&lt;=$C$193,((((($J76/2)-$C$192)/10000)*$D$193)+$E$193)*((($J76/2)-$C$192)/10000)+$F$193,IF(($J76/2)&lt;=$C$194,($J76/2)*0.42-$E$194,($J76/2)*0.45-$E$195))),0),0),0)*$B$34</f>
        <v>0</v>
      </c>
      <c r="M76" s="13" t="n">
        <f aca="false">K76+L76</f>
        <v>0</v>
      </c>
      <c r="N76" s="13" t="n">
        <f aca="false">IF($B$34=2,IF(M76&gt;1944,M76*0.055,0),IF(M76&gt;972,M76*0.055,0))</f>
        <v>0</v>
      </c>
      <c r="O76" s="13" t="n">
        <f aca="false">M76*$B$33</f>
        <v>0</v>
      </c>
      <c r="P76" s="13" t="n">
        <f aca="false">P75*(1+$B$37)</f>
        <v>92603.624021371</v>
      </c>
      <c r="Q76" s="13" t="n">
        <f aca="false">B76+C76+D76+E76+F76+G76-H76-I76-M76-N76-O76-P76</f>
        <v>-645293.142723328</v>
      </c>
      <c r="R76" s="16"/>
      <c r="S76" s="16"/>
      <c r="T76" s="13"/>
      <c r="U76" s="13"/>
      <c r="V76" s="13"/>
      <c r="W76" s="13"/>
    </row>
    <row r="77" customFormat="false" ht="12.8" hidden="false" customHeight="false" outlineLevel="0" collapsed="false">
      <c r="A77" s="17" t="n">
        <v>36</v>
      </c>
      <c r="B77" s="13" t="n">
        <f aca="false">Q76</f>
        <v>-645293.142723328</v>
      </c>
      <c r="C77" s="13" t="n">
        <f aca="false">IF((B77-(P77/2))*$B$3&gt;0,(B77-(P77/2))*$B$3,0)</f>
        <v>0</v>
      </c>
      <c r="D77" s="13" t="n">
        <f aca="false">IF(D76&gt;0,D76*(1+$B$7),IF(A77=$B$6,$B$5,0))</f>
        <v>4274.34583939244</v>
      </c>
      <c r="E77" s="13" t="n">
        <f aca="false">IF(E76&gt;0,E76*(1+$B$12),IF(A77=$B$11,$B$10,0))</f>
        <v>5108.26340362799</v>
      </c>
      <c r="F77" s="13" t="n">
        <f aca="false">IF(F76&gt;0,F76*(1+$B$17),IF(A77=$B$16,$B$15,0))</f>
        <v>1111</v>
      </c>
      <c r="G77" s="13" t="n">
        <f aca="false">IF(G76&gt;0,G76*(1+$B$22),IF(A77=$B$21,$B$20,0))</f>
        <v>999</v>
      </c>
      <c r="H77" s="13" t="n">
        <f aca="false">H76*(1+$B$26)</f>
        <v>15556.2702508118</v>
      </c>
      <c r="I77" s="13" t="n">
        <f aca="false">MIN(((C77+D77+E77+F77+G77)*$B$28*POWER((1+$B$29),A76)),($B$30*$B$28)*12*$B$34*POWER((1+$B$31),A76))</f>
        <v>3370.05561902421</v>
      </c>
      <c r="J77" s="18" t="n">
        <f aca="false">MAX((MAX((C77-(1000*$B$34)),0))+(D77*$B$8)+(E77*$B$13)+(F77*$B$18)+(G77*$B$23)-H77-I77,0)</f>
        <v>0</v>
      </c>
      <c r="K77" s="23" t="n">
        <f aca="false">IF($B$34=1,MAX(ROUNDDOWN(IF($J77&lt;=$C$192,(((($J77-$C$191)/10000)*$D$192)+$E$192)*(($J77-$C$191)/10000),IF($J77&lt;=$C$193,(((($J77-$C$192)/10000)*$D$193)+$E$193)*(($J77-$C$192)/10000)+$F$193,IF($J77&lt;=$C$194,$J77*0.42-$E$194,$J77*0.45-$E$195))),0),0),0)</f>
        <v>0</v>
      </c>
      <c r="L77" s="23" t="n">
        <f aca="false">IF($B$34=2,MAX(ROUNDDOWN(IF(($J77/2)&lt;=$C$192,((((($J77/2)-$C$191)/10000)*$D$192)+$E$192)*((($J77/2)-$C$191)/10000),IF(($J77/2)&lt;=$C$193,((((($J77/2)-$C$192)/10000)*$D$193)+$E$193)*((($J77/2)-$C$192)/10000)+$F$193,IF(($J77/2)&lt;=$C$194,($J77/2)*0.42-$E$194,($J77/2)*0.45-$E$195))),0),0),0)*$B$34</f>
        <v>0</v>
      </c>
      <c r="M77" s="13" t="n">
        <f aca="false">K77+L77</f>
        <v>0</v>
      </c>
      <c r="N77" s="13" t="n">
        <f aca="false">IF($B$34=2,IF(M77&gt;1944,M77*0.055,0),IF(M77&gt;972,M77*0.055,0))</f>
        <v>0</v>
      </c>
      <c r="O77" s="13" t="n">
        <f aca="false">M77*$B$33</f>
        <v>0</v>
      </c>
      <c r="P77" s="13" t="n">
        <f aca="false">P76*(1+$B$37)</f>
        <v>94918.7146219052</v>
      </c>
      <c r="Q77" s="13" t="n">
        <f aca="false">B77+C77+D77+E77+F77+G77-H77-I77-M77-N77-O77-P77</f>
        <v>-747645.573972049</v>
      </c>
      <c r="R77" s="16"/>
      <c r="S77" s="16"/>
      <c r="T77" s="13"/>
      <c r="U77" s="13"/>
      <c r="V77" s="13"/>
      <c r="W77" s="13"/>
    </row>
    <row r="78" customFormat="false" ht="12.8" hidden="false" customHeight="false" outlineLevel="0" collapsed="false">
      <c r="A78" s="17" t="n">
        <v>37</v>
      </c>
      <c r="B78" s="13" t="n">
        <f aca="false">Q77</f>
        <v>-747645.573972049</v>
      </c>
      <c r="C78" s="13" t="n">
        <f aca="false">IF((B78-(P78/2))*$B$3&gt;0,(B78-(P78/2))*$B$3,0)</f>
        <v>0</v>
      </c>
      <c r="D78" s="13" t="n">
        <f aca="false">IF(D77&gt;0,D77*(1+$B$7),IF(A78=$B$6,$B$5,0))</f>
        <v>4317.08929778637</v>
      </c>
      <c r="E78" s="13" t="n">
        <f aca="false">IF(E77&gt;0,E77*(1+$B$12),IF(A78=$B$11,$B$10,0))</f>
        <v>5159.34603766427</v>
      </c>
      <c r="F78" s="13" t="n">
        <f aca="false">IF(F77&gt;0,F77*(1+$B$17),IF(A78=$B$16,$B$15,0))</f>
        <v>1111</v>
      </c>
      <c r="G78" s="13" t="n">
        <f aca="false">IF(G77&gt;0,G77*(1+$B$22),IF(A78=$B$21,$B$20,0))</f>
        <v>999</v>
      </c>
      <c r="H78" s="13" t="n">
        <f aca="false">H77*(1+$B$26)</f>
        <v>16256.3024120983</v>
      </c>
      <c r="I78" s="13" t="n">
        <f aca="false">MIN(((C78+D78+E78+F78+G78)*$B$28*POWER((1+$B$29),A77)),($B$30*$B$28)*12*$B$34*POWER((1+$B$31),A77))</f>
        <v>3431.5445681505</v>
      </c>
      <c r="J78" s="18" t="n">
        <f aca="false">MAX((MAX((C78-(1000*$B$34)),0))+(D78*$B$8)+(E78*$B$13)+(F78*$B$18)+(G78*$B$23)-H78-I78,0)</f>
        <v>0</v>
      </c>
      <c r="K78" s="23" t="n">
        <f aca="false">IF($B$34=1,MAX(ROUNDDOWN(IF($J78&lt;=$C$192,(((($J78-$C$191)/10000)*$D$192)+$E$192)*(($J78-$C$191)/10000),IF($J78&lt;=$C$193,(((($J78-$C$192)/10000)*$D$193)+$E$193)*(($J78-$C$192)/10000)+$F$193,IF($J78&lt;=$C$194,$J78*0.42-$E$194,$J78*0.45-$E$195))),0),0),0)</f>
        <v>0</v>
      </c>
      <c r="L78" s="23" t="n">
        <f aca="false">IF($B$34=2,MAX(ROUNDDOWN(IF(($J78/2)&lt;=$C$192,((((($J78/2)-$C$191)/10000)*$D$192)+$E$192)*((($J78/2)-$C$191)/10000),IF(($J78/2)&lt;=$C$193,((((($J78/2)-$C$192)/10000)*$D$193)+$E$193)*((($J78/2)-$C$192)/10000)+$F$193,IF(($J78/2)&lt;=$C$194,($J78/2)*0.42-$E$194,($J78/2)*0.45-$E$195))),0),0),0)*$B$34</f>
        <v>0</v>
      </c>
      <c r="M78" s="13" t="n">
        <f aca="false">K78+L78</f>
        <v>0</v>
      </c>
      <c r="N78" s="13" t="n">
        <f aca="false">IF($B$34=2,IF(M78&gt;1944,M78*0.055,0),IF(M78&gt;972,M78*0.055,0))</f>
        <v>0</v>
      </c>
      <c r="O78" s="13" t="n">
        <f aca="false">M78*$B$33</f>
        <v>0</v>
      </c>
      <c r="P78" s="13" t="n">
        <f aca="false">P77*(1+$B$37)</f>
        <v>97291.6824874529</v>
      </c>
      <c r="Q78" s="13" t="n">
        <f aca="false">B78+C78+D78+E78+F78+G78-H78-I78-M78-N78-O78-P78</f>
        <v>-853038.6681043</v>
      </c>
      <c r="R78" s="16"/>
      <c r="S78" s="16"/>
      <c r="T78" s="13"/>
      <c r="U78" s="13"/>
      <c r="V78" s="13"/>
      <c r="W78" s="13"/>
    </row>
    <row r="79" customFormat="false" ht="12.8" hidden="false" customHeight="false" outlineLevel="0" collapsed="false">
      <c r="A79" s="17" t="n">
        <v>38</v>
      </c>
      <c r="B79" s="13" t="n">
        <f aca="false">Q78</f>
        <v>-853038.6681043</v>
      </c>
      <c r="C79" s="13" t="n">
        <f aca="false">IF((B79-(P79/2))*$B$3&gt;0,(B79-(P79/2))*$B$3,0)</f>
        <v>0</v>
      </c>
      <c r="D79" s="13" t="n">
        <f aca="false">IF(D78&gt;0,D78*(1+$B$7),IF(A79=$B$6,$B$5,0))</f>
        <v>4360.26019076423</v>
      </c>
      <c r="E79" s="13" t="n">
        <f aca="false">IF(E78&gt;0,E78*(1+$B$12),IF(A79=$B$11,$B$10,0))</f>
        <v>5210.93949804092</v>
      </c>
      <c r="F79" s="13" t="n">
        <f aca="false">IF(F78&gt;0,F78*(1+$B$17),IF(A79=$B$16,$B$15,0))</f>
        <v>1111</v>
      </c>
      <c r="G79" s="13" t="n">
        <f aca="false">IF(G78&gt;0,G78*(1+$B$22),IF(A79=$B$21,$B$20,0))</f>
        <v>999</v>
      </c>
      <c r="H79" s="13" t="n">
        <f aca="false">H78*(1+$B$26)</f>
        <v>16987.8360206427</v>
      </c>
      <c r="I79" s="13" t="n">
        <f aca="false">MIN(((C79+D79+E79+F79+G79)*$B$28*POWER((1+$B$29),A78)),($B$30*$B$28)*12*$B$34*POWER((1+$B$31),A78))</f>
        <v>3494.20695346607</v>
      </c>
      <c r="J79" s="18" t="n">
        <f aca="false">MAX((MAX((C79-(1000*$B$34)),0))+(D79*$B$8)+(E79*$B$13)+(F79*$B$18)+(G79*$B$23)-H79-I79,0)</f>
        <v>0</v>
      </c>
      <c r="K79" s="23" t="n">
        <f aca="false">IF($B$34=1,MAX(ROUNDDOWN(IF($J79&lt;=$C$192,(((($J79-$C$191)/10000)*$D$192)+$E$192)*(($J79-$C$191)/10000),IF($J79&lt;=$C$193,(((($J79-$C$192)/10000)*$D$193)+$E$193)*(($J79-$C$192)/10000)+$F$193,IF($J79&lt;=$C$194,$J79*0.42-$E$194,$J79*0.45-$E$195))),0),0),0)</f>
        <v>0</v>
      </c>
      <c r="L79" s="23" t="n">
        <f aca="false">IF($B$34=2,MAX(ROUNDDOWN(IF(($J79/2)&lt;=$C$192,((((($J79/2)-$C$191)/10000)*$D$192)+$E$192)*((($J79/2)-$C$191)/10000),IF(($J79/2)&lt;=$C$193,((((($J79/2)-$C$192)/10000)*$D$193)+$E$193)*((($J79/2)-$C$192)/10000)+$F$193,IF(($J79/2)&lt;=$C$194,($J79/2)*0.42-$E$194,($J79/2)*0.45-$E$195))),0),0),0)*$B$34</f>
        <v>0</v>
      </c>
      <c r="M79" s="13" t="n">
        <f aca="false">K79+L79</f>
        <v>0</v>
      </c>
      <c r="N79" s="13" t="n">
        <f aca="false">IF($B$34=2,IF(M79&gt;1944,M79*0.055,0),IF(M79&gt;972,M79*0.055,0))</f>
        <v>0</v>
      </c>
      <c r="O79" s="13" t="n">
        <f aca="false">M79*$B$33</f>
        <v>0</v>
      </c>
      <c r="P79" s="13" t="n">
        <f aca="false">P78*(1+$B$37)</f>
        <v>99723.9745496392</v>
      </c>
      <c r="Q79" s="13" t="n">
        <f aca="false">B79+C79+D79+E79+F79+G79-H79-I79-M79-N79-O79-P79</f>
        <v>-961563.485939243</v>
      </c>
      <c r="R79" s="16"/>
      <c r="S79" s="16"/>
      <c r="T79" s="13"/>
      <c r="U79" s="13"/>
      <c r="V79" s="13"/>
      <c r="W79" s="13"/>
    </row>
    <row r="80" customFormat="false" ht="12.8" hidden="false" customHeight="false" outlineLevel="0" collapsed="false">
      <c r="A80" s="17" t="n">
        <v>39</v>
      </c>
      <c r="B80" s="13" t="n">
        <f aca="false">Q79</f>
        <v>-961563.485939243</v>
      </c>
      <c r="C80" s="13" t="n">
        <f aca="false">IF((B80-(P80/2))*$B$3&gt;0,(B80-(P80/2))*$B$3,0)</f>
        <v>0</v>
      </c>
      <c r="D80" s="13" t="n">
        <f aca="false">IF(D79&gt;0,D79*(1+$B$7),IF(A80=$B$6,$B$5,0))</f>
        <v>4403.86279267187</v>
      </c>
      <c r="E80" s="13" t="n">
        <f aca="false">IF(E79&gt;0,E79*(1+$B$12),IF(A80=$B$11,$B$10,0))</f>
        <v>5263.04889302133</v>
      </c>
      <c r="F80" s="13" t="n">
        <f aca="false">IF(F79&gt;0,F79*(1+$B$17),IF(A80=$B$16,$B$15,0))</f>
        <v>1111</v>
      </c>
      <c r="G80" s="13" t="n">
        <f aca="false">IF(G79&gt;0,G79*(1+$B$22),IF(A80=$B$21,$B$20,0))</f>
        <v>999</v>
      </c>
      <c r="H80" s="13" t="n">
        <f aca="false">H79*(1+$B$26)</f>
        <v>17752.2886415716</v>
      </c>
      <c r="I80" s="13" t="n">
        <f aca="false">MIN(((C80+D80+E80+F80+G80)*$B$28*POWER((1+$B$29),A79)),($B$30*$B$28)*12*$B$34*POWER((1+$B$31),A79))</f>
        <v>3558.06573612144</v>
      </c>
      <c r="J80" s="18" t="n">
        <f aca="false">MAX((MAX((C80-(1000*$B$34)),0))+(D80*$B$8)+(E80*$B$13)+(F80*$B$18)+(G80*$B$23)-H80-I80,0)</f>
        <v>0</v>
      </c>
      <c r="K80" s="23" t="n">
        <f aca="false">IF($B$34=1,MAX(ROUNDDOWN(IF($J80&lt;=$C$192,(((($J80-$C$191)/10000)*$D$192)+$E$192)*(($J80-$C$191)/10000),IF($J80&lt;=$C$193,(((($J80-$C$192)/10000)*$D$193)+$E$193)*(($J80-$C$192)/10000)+$F$193,IF($J80&lt;=$C$194,$J80*0.42-$E$194,$J80*0.45-$E$195))),0),0),0)</f>
        <v>0</v>
      </c>
      <c r="L80" s="23" t="n">
        <f aca="false">IF($B$34=2,MAX(ROUNDDOWN(IF(($J80/2)&lt;=$C$192,((((($J80/2)-$C$191)/10000)*$D$192)+$E$192)*((($J80/2)-$C$191)/10000),IF(($J80/2)&lt;=$C$193,((((($J80/2)-$C$192)/10000)*$D$193)+$E$193)*((($J80/2)-$C$192)/10000)+$F$193,IF(($J80/2)&lt;=$C$194,($J80/2)*0.42-$E$194,($J80/2)*0.45-$E$195))),0),0),0)*$B$34</f>
        <v>0</v>
      </c>
      <c r="M80" s="13" t="n">
        <f aca="false">K80+L80</f>
        <v>0</v>
      </c>
      <c r="N80" s="13" t="n">
        <f aca="false">IF($B$34=2,IF(M80&gt;1944,M80*0.055,0),IF(M80&gt;972,M80*0.055,0))</f>
        <v>0</v>
      </c>
      <c r="O80" s="13" t="n">
        <f aca="false">M80*$B$33</f>
        <v>0</v>
      </c>
      <c r="P80" s="13" t="n">
        <f aca="false">P79*(1+$B$37)</f>
        <v>102217.07391338</v>
      </c>
      <c r="Q80" s="13" t="n">
        <f aca="false">B80+C80+D80+E80+F80+G80-H80-I80-M80-N80-O80-P80</f>
        <v>-1073314.00254462</v>
      </c>
      <c r="R80" s="16"/>
      <c r="S80" s="16"/>
      <c r="T80" s="13"/>
      <c r="U80" s="13"/>
      <c r="V80" s="13"/>
      <c r="W80" s="13"/>
    </row>
    <row r="81" customFormat="false" ht="12.8" hidden="false" customHeight="false" outlineLevel="0" collapsed="false">
      <c r="A81" s="17" t="n">
        <v>40</v>
      </c>
      <c r="B81" s="13" t="n">
        <f aca="false">Q80</f>
        <v>-1073314.00254462</v>
      </c>
      <c r="C81" s="13" t="n">
        <f aca="false">IF((B81-(P81/2))*$B$3&gt;0,(B81-(P81/2))*$B$3,0)</f>
        <v>0</v>
      </c>
      <c r="D81" s="13" t="n">
        <f aca="false">IF(D80&gt;0,D80*(1+$B$7),IF(A81=$B$6,$B$5,0))</f>
        <v>4447.90142059859</v>
      </c>
      <c r="E81" s="13" t="n">
        <f aca="false">IF(E80&gt;0,E80*(1+$B$12),IF(A81=$B$11,$B$10,0))</f>
        <v>5315.67938195154</v>
      </c>
      <c r="F81" s="13" t="n">
        <f aca="false">IF(F80&gt;0,F80*(1+$B$17),IF(A81=$B$16,$B$15,0))</f>
        <v>1111</v>
      </c>
      <c r="G81" s="13" t="n">
        <f aca="false">IF(G80&gt;0,G80*(1+$B$22),IF(A81=$B$21,$B$20,0))</f>
        <v>999</v>
      </c>
      <c r="H81" s="13" t="n">
        <f aca="false">H80*(1+$B$26)</f>
        <v>18551.1416304424</v>
      </c>
      <c r="I81" s="13" t="n">
        <f aca="false">MIN(((C81+D81+E81+F81+G81)*$B$28*POWER((1+$B$29),A80)),($B$30*$B$28)*12*$B$34*POWER((1+$B$31),A80))</f>
        <v>3623.1443325371</v>
      </c>
      <c r="J81" s="18" t="n">
        <f aca="false">MAX((MAX((C81-(1000*$B$34)),0))+(D81*$B$8)+(E81*$B$13)+(F81*$B$18)+(G81*$B$23)-H81-I81,0)</f>
        <v>0</v>
      </c>
      <c r="K81" s="23" t="n">
        <f aca="false">IF($B$34=1,MAX(ROUNDDOWN(IF($J81&lt;=$C$192,(((($J81-$C$191)/10000)*$D$192)+$E$192)*(($J81-$C$191)/10000),IF($J81&lt;=$C$193,(((($J81-$C$192)/10000)*$D$193)+$E$193)*(($J81-$C$192)/10000)+$F$193,IF($J81&lt;=$C$194,$J81*0.42-$E$194,$J81*0.45-$E$195))),0),0),0)</f>
        <v>0</v>
      </c>
      <c r="L81" s="23" t="n">
        <f aca="false">IF($B$34=2,MAX(ROUNDDOWN(IF(($J81/2)&lt;=$C$192,((((($J81/2)-$C$191)/10000)*$D$192)+$E$192)*((($J81/2)-$C$191)/10000),IF(($J81/2)&lt;=$C$193,((((($J81/2)-$C$192)/10000)*$D$193)+$E$193)*((($J81/2)-$C$192)/10000)+$F$193,IF(($J81/2)&lt;=$C$194,($J81/2)*0.42-$E$194,($J81/2)*0.45-$E$195))),0),0),0)*$B$34</f>
        <v>0</v>
      </c>
      <c r="M81" s="13" t="n">
        <f aca="false">K81+L81</f>
        <v>0</v>
      </c>
      <c r="N81" s="13" t="n">
        <f aca="false">IF($B$34=2,IF(M81&gt;1944,M81*0.055,0),IF(M81&gt;972,M81*0.055,0))</f>
        <v>0</v>
      </c>
      <c r="O81" s="13" t="n">
        <f aca="false">M81*$B$33</f>
        <v>0</v>
      </c>
      <c r="P81" s="13" t="n">
        <f aca="false">P80*(1+$B$37)</f>
        <v>104772.500761215</v>
      </c>
      <c r="Q81" s="13" t="n">
        <f aca="false">B81+C81+D81+E81+F81+G81-H81-I81-M81-N81-O81-P81</f>
        <v>-1188387.20846627</v>
      </c>
      <c r="R81" s="16"/>
      <c r="S81" s="16"/>
      <c r="T81" s="13"/>
      <c r="U81" s="13"/>
      <c r="V81" s="13"/>
      <c r="W81" s="13"/>
    </row>
    <row r="82" customFormat="false" ht="12.8" hidden="false" customHeight="false" outlineLevel="0" collapsed="false">
      <c r="A82" s="17" t="n">
        <v>41</v>
      </c>
      <c r="B82" s="13" t="n">
        <f aca="false">Q81</f>
        <v>-1188387.20846627</v>
      </c>
      <c r="C82" s="13" t="n">
        <f aca="false">IF((B82-(P82/2))*$B$3&gt;0,(B82-(P82/2))*$B$3,0)</f>
        <v>0</v>
      </c>
      <c r="D82" s="13" t="n">
        <f aca="false">IF(D81&gt;0,D81*(1+$B$7),IF(A82=$B$6,$B$5,0))</f>
        <v>4492.38043480458</v>
      </c>
      <c r="E82" s="13" t="n">
        <f aca="false">IF(E81&gt;0,E81*(1+$B$12),IF(A82=$B$11,$B$10,0))</f>
        <v>5368.83617577105</v>
      </c>
      <c r="F82" s="13" t="n">
        <f aca="false">IF(F81&gt;0,F81*(1+$B$17),IF(A82=$B$16,$B$15,0))</f>
        <v>1111</v>
      </c>
      <c r="G82" s="13" t="n">
        <f aca="false">IF(G81&gt;0,G81*(1+$B$22),IF(A82=$B$21,$B$20,0))</f>
        <v>999</v>
      </c>
      <c r="H82" s="13" t="n">
        <f aca="false">H81*(1+$B$26)</f>
        <v>19385.9430038123</v>
      </c>
      <c r="I82" s="13" t="n">
        <f aca="false">MIN(((C82+D82+E82+F82+G82)*$B$28*POWER((1+$B$29),A81)),($B$30*$B$28)*12*$B$34*POWER((1+$B$31),A81))</f>
        <v>3689.4666234919</v>
      </c>
      <c r="J82" s="18" t="n">
        <f aca="false">MAX((MAX((C82-(1000*$B$34)),0))+(D82*$B$8)+(E82*$B$13)+(F82*$B$18)+(G82*$B$23)-H82-I82,0)</f>
        <v>0</v>
      </c>
      <c r="K82" s="23" t="n">
        <f aca="false">IF($B$34=1,MAX(ROUNDDOWN(IF($J82&lt;=$C$192,(((($J82-$C$191)/10000)*$D$192)+$E$192)*(($J82-$C$191)/10000),IF($J82&lt;=$C$193,(((($J82-$C$192)/10000)*$D$193)+$E$193)*(($J82-$C$192)/10000)+$F$193,IF($J82&lt;=$C$194,$J82*0.42-$E$194,$J82*0.45-$E$195))),0),0),0)</f>
        <v>0</v>
      </c>
      <c r="L82" s="23" t="n">
        <f aca="false">IF($B$34=2,MAX(ROUNDDOWN(IF(($J82/2)&lt;=$C$192,((((($J82/2)-$C$191)/10000)*$D$192)+$E$192)*((($J82/2)-$C$191)/10000),IF(($J82/2)&lt;=$C$193,((((($J82/2)-$C$192)/10000)*$D$193)+$E$193)*((($J82/2)-$C$192)/10000)+$F$193,IF(($J82/2)&lt;=$C$194,($J82/2)*0.42-$E$194,($J82/2)*0.45-$E$195))),0),0),0)*$B$34</f>
        <v>0</v>
      </c>
      <c r="M82" s="13" t="n">
        <f aca="false">K82+L82</f>
        <v>0</v>
      </c>
      <c r="N82" s="13" t="n">
        <f aca="false">IF($B$34=2,IF(M82&gt;1944,M82*0.055,0),IF(M82&gt;972,M82*0.055,0))</f>
        <v>0</v>
      </c>
      <c r="O82" s="13" t="n">
        <f aca="false">M82*$B$33</f>
        <v>0</v>
      </c>
      <c r="P82" s="13" t="n">
        <f aca="false">P81*(1+$B$37)</f>
        <v>107391.813280245</v>
      </c>
      <c r="Q82" s="13" t="n">
        <f aca="false">B82+C82+D82+E82+F82+G82-H82-I82-M82-N82-O82-P82</f>
        <v>-1306883.21476324</v>
      </c>
      <c r="R82" s="16"/>
      <c r="S82" s="16"/>
      <c r="T82" s="13"/>
      <c r="U82" s="13"/>
      <c r="V82" s="13"/>
      <c r="W82" s="13"/>
    </row>
    <row r="83" customFormat="false" ht="12.8" hidden="false" customHeight="false" outlineLevel="0" collapsed="false">
      <c r="A83" s="17" t="n">
        <v>42</v>
      </c>
      <c r="B83" s="13" t="n">
        <f aca="false">Q82</f>
        <v>-1306883.21476324</v>
      </c>
      <c r="C83" s="13" t="n">
        <f aca="false">IF((B83-(P83/2))*$B$3&gt;0,(B83-(P83/2))*$B$3,0)</f>
        <v>0</v>
      </c>
      <c r="D83" s="13" t="n">
        <f aca="false">IF(D82&gt;0,D82*(1+$B$7),IF(A83=$B$6,$B$5,0))</f>
        <v>4537.30423915262</v>
      </c>
      <c r="E83" s="13" t="n">
        <f aca="false">IF(E82&gt;0,E82*(1+$B$12),IF(A83=$B$11,$B$10,0))</f>
        <v>5422.52453752877</v>
      </c>
      <c r="F83" s="13" t="n">
        <f aca="false">IF(F82&gt;0,F82*(1+$B$17),IF(A83=$B$16,$B$15,0))</f>
        <v>1111</v>
      </c>
      <c r="G83" s="13" t="n">
        <f aca="false">IF(G82&gt;0,G82*(1+$B$22),IF(A83=$B$21,$B$20,0))</f>
        <v>999</v>
      </c>
      <c r="H83" s="13" t="n">
        <f aca="false">H82*(1+$B$26)</f>
        <v>20258.3104389838</v>
      </c>
      <c r="I83" s="13" t="n">
        <f aca="false">MIN(((C83+D83+E83+F83+G83)*$B$28*POWER((1+$B$29),A82)),($B$30*$B$28)*12*$B$34*POWER((1+$B$31),A82))</f>
        <v>3757.0569633936</v>
      </c>
      <c r="J83" s="18" t="n">
        <f aca="false">MAX((MAX((C83-(1000*$B$34)),0))+(D83*$B$8)+(E83*$B$13)+(F83*$B$18)+(G83*$B$23)-H83-I83,0)</f>
        <v>0</v>
      </c>
      <c r="K83" s="23" t="n">
        <f aca="false">IF($B$34=1,MAX(ROUNDDOWN(IF($J83&lt;=$C$192,(((($J83-$C$191)/10000)*$D$192)+$E$192)*(($J83-$C$191)/10000),IF($J83&lt;=$C$193,(((($J83-$C$192)/10000)*$D$193)+$E$193)*(($J83-$C$192)/10000)+$F$193,IF($J83&lt;=$C$194,$J83*0.42-$E$194,$J83*0.45-$E$195))),0),0),0)</f>
        <v>0</v>
      </c>
      <c r="L83" s="23" t="n">
        <f aca="false">IF($B$34=2,MAX(ROUNDDOWN(IF(($J83/2)&lt;=$C$192,((((($J83/2)-$C$191)/10000)*$D$192)+$E$192)*((($J83/2)-$C$191)/10000),IF(($J83/2)&lt;=$C$193,((((($J83/2)-$C$192)/10000)*$D$193)+$E$193)*((($J83/2)-$C$192)/10000)+$F$193,IF(($J83/2)&lt;=$C$194,($J83/2)*0.42-$E$194,($J83/2)*0.45-$E$195))),0),0),0)*$B$34</f>
        <v>0</v>
      </c>
      <c r="M83" s="13" t="n">
        <f aca="false">K83+L83</f>
        <v>0</v>
      </c>
      <c r="N83" s="13" t="n">
        <f aca="false">IF($B$34=2,IF(M83&gt;1944,M83*0.055,0),IF(M83&gt;972,M83*0.055,0))</f>
        <v>0</v>
      </c>
      <c r="O83" s="13" t="n">
        <f aca="false">M83*$B$33</f>
        <v>0</v>
      </c>
      <c r="P83" s="13" t="n">
        <f aca="false">P82*(1+$B$37)</f>
        <v>110076.608612251</v>
      </c>
      <c r="Q83" s="13" t="n">
        <f aca="false">B83+C83+D83+E83+F83+G83-H83-I83-M83-N83-O83-P83</f>
        <v>-1428905.36200119</v>
      </c>
      <c r="R83" s="16"/>
      <c r="S83" s="16"/>
      <c r="T83" s="13"/>
      <c r="U83" s="13"/>
      <c r="V83" s="13"/>
      <c r="W83" s="13"/>
    </row>
    <row r="84" customFormat="false" ht="12.8" hidden="false" customHeight="false" outlineLevel="0" collapsed="false">
      <c r="A84" s="17" t="n">
        <v>43</v>
      </c>
      <c r="B84" s="13" t="n">
        <f aca="false">Q83</f>
        <v>-1428905.36200119</v>
      </c>
      <c r="C84" s="13" t="n">
        <f aca="false">IF((B84-(P84/2))*$B$3&gt;0,(B84-(P84/2))*$B$3,0)</f>
        <v>0</v>
      </c>
      <c r="D84" s="13" t="n">
        <f aca="false">IF(D83&gt;0,D83*(1+$B$7),IF(A84=$B$6,$B$5,0))</f>
        <v>4582.67728154415</v>
      </c>
      <c r="E84" s="13" t="n">
        <f aca="false">IF(E83&gt;0,E83*(1+$B$12),IF(A84=$B$11,$B$10,0))</f>
        <v>5476.74978290405</v>
      </c>
      <c r="F84" s="13" t="n">
        <f aca="false">IF(F83&gt;0,F83*(1+$B$17),IF(A84=$B$16,$B$15,0))</f>
        <v>1111</v>
      </c>
      <c r="G84" s="13" t="n">
        <f aca="false">IF(G83&gt;0,G83*(1+$B$22),IF(A84=$B$21,$B$20,0))</f>
        <v>999</v>
      </c>
      <c r="H84" s="13" t="n">
        <f aca="false">H83*(1+$B$26)</f>
        <v>21169.9344087381</v>
      </c>
      <c r="I84" s="13" t="n">
        <f aca="false">MIN(((C84+D84+E84+F84+G84)*$B$28*POWER((1+$B$29),A83)),($B$30*$B$28)*12*$B$34*POWER((1+$B$31),A83))</f>
        <v>3825.94018973502</v>
      </c>
      <c r="J84" s="18" t="n">
        <f aca="false">MAX((MAX((C84-(1000*$B$34)),0))+(D84*$B$8)+(E84*$B$13)+(F84*$B$18)+(G84*$B$23)-H84-I84,0)</f>
        <v>0</v>
      </c>
      <c r="K84" s="23" t="n">
        <f aca="false">IF($B$34=1,MAX(ROUNDDOWN(IF($J84&lt;=$C$192,(((($J84-$C$191)/10000)*$D$192)+$E$192)*(($J84-$C$191)/10000),IF($J84&lt;=$C$193,(((($J84-$C$192)/10000)*$D$193)+$E$193)*(($J84-$C$192)/10000)+$F$193,IF($J84&lt;=$C$194,$J84*0.42-$E$194,$J84*0.45-$E$195))),0),0),0)</f>
        <v>0</v>
      </c>
      <c r="L84" s="23" t="n">
        <f aca="false">IF($B$34=2,MAX(ROUNDDOWN(IF(($J84/2)&lt;=$C$192,((((($J84/2)-$C$191)/10000)*$D$192)+$E$192)*((($J84/2)-$C$191)/10000),IF(($J84/2)&lt;=$C$193,((((($J84/2)-$C$192)/10000)*$D$193)+$E$193)*((($J84/2)-$C$192)/10000)+$F$193,IF(($J84/2)&lt;=$C$194,($J84/2)*0.42-$E$194,($J84/2)*0.45-$E$195))),0),0),0)*$B$34</f>
        <v>0</v>
      </c>
      <c r="M84" s="13" t="n">
        <f aca="false">K84+L84</f>
        <v>0</v>
      </c>
      <c r="N84" s="13" t="n">
        <f aca="false">IF($B$34=2,IF(M84&gt;1944,M84*0.055,0),IF(M84&gt;972,M84*0.055,0))</f>
        <v>0</v>
      </c>
      <c r="O84" s="13" t="n">
        <f aca="false">M84*$B$33</f>
        <v>0</v>
      </c>
      <c r="P84" s="13" t="n">
        <f aca="false">P83*(1+$B$37)</f>
        <v>112828.523827557</v>
      </c>
      <c r="Q84" s="13" t="n">
        <f aca="false">B84+C84+D84+E84+F84+G84-H84-I84-M84-N84-O84-P84</f>
        <v>-1554560.33336277</v>
      </c>
      <c r="R84" s="16"/>
      <c r="S84" s="16"/>
      <c r="T84" s="13"/>
      <c r="U84" s="13"/>
      <c r="V84" s="13"/>
      <c r="W84" s="13"/>
    </row>
    <row r="85" customFormat="false" ht="12.8" hidden="false" customHeight="false" outlineLevel="0" collapsed="false">
      <c r="A85" s="17" t="n">
        <v>44</v>
      </c>
      <c r="B85" s="13" t="n">
        <f aca="false">Q84</f>
        <v>-1554560.33336277</v>
      </c>
      <c r="C85" s="13" t="n">
        <f aca="false">IF((B85-(P85/2))*$B$3&gt;0,(B85-(P85/2))*$B$3,0)</f>
        <v>0</v>
      </c>
      <c r="D85" s="13" t="n">
        <f aca="false">IF(D84&gt;0,D84*(1+$B$7),IF(A85=$B$6,$B$5,0))</f>
        <v>4628.50405435959</v>
      </c>
      <c r="E85" s="13" t="n">
        <f aca="false">IF(E84&gt;0,E84*(1+$B$12),IF(A85=$B$11,$B$10,0))</f>
        <v>5531.51728073309</v>
      </c>
      <c r="F85" s="13" t="n">
        <f aca="false">IF(F84&gt;0,F84*(1+$B$17),IF(A85=$B$16,$B$15,0))</f>
        <v>1111</v>
      </c>
      <c r="G85" s="13" t="n">
        <f aca="false">IF(G84&gt;0,G84*(1+$B$22),IF(A85=$B$21,$B$20,0))</f>
        <v>999</v>
      </c>
      <c r="H85" s="13" t="n">
        <f aca="false">H84*(1+$B$26)</f>
        <v>22122.5814571313</v>
      </c>
      <c r="I85" s="13" t="n">
        <f aca="false">MIN(((C85+D85+E85+F85+G85)*$B$28*POWER((1+$B$29),A84)),($B$30*$B$28)*12*$B$34*POWER((1+$B$31),A84))</f>
        <v>3896.14163273968</v>
      </c>
      <c r="J85" s="18" t="n">
        <f aca="false">MAX((MAX((C85-(1000*$B$34)),0))+(D85*$B$8)+(E85*$B$13)+(F85*$B$18)+(G85*$B$23)-H85-I85,0)</f>
        <v>0</v>
      </c>
      <c r="K85" s="23" t="n">
        <f aca="false">IF($B$34=1,MAX(ROUNDDOWN(IF($J85&lt;=$C$192,(((($J85-$C$191)/10000)*$D$192)+$E$192)*(($J85-$C$191)/10000),IF($J85&lt;=$C$193,(((($J85-$C$192)/10000)*$D$193)+$E$193)*(($J85-$C$192)/10000)+$F$193,IF($J85&lt;=$C$194,$J85*0.42-$E$194,$J85*0.45-$E$195))),0),0),0)</f>
        <v>0</v>
      </c>
      <c r="L85" s="23" t="n">
        <f aca="false">IF($B$34=2,MAX(ROUNDDOWN(IF(($J85/2)&lt;=$C$192,((((($J85/2)-$C$191)/10000)*$D$192)+$E$192)*((($J85/2)-$C$191)/10000),IF(($J85/2)&lt;=$C$193,((((($J85/2)-$C$192)/10000)*$D$193)+$E$193)*((($J85/2)-$C$192)/10000)+$F$193,IF(($J85/2)&lt;=$C$194,($J85/2)*0.42-$E$194,($J85/2)*0.45-$E$195))),0),0),0)*$B$34</f>
        <v>0</v>
      </c>
      <c r="M85" s="13" t="n">
        <f aca="false">K85+L85</f>
        <v>0</v>
      </c>
      <c r="N85" s="13" t="n">
        <f aca="false">IF($B$34=2,IF(M85&gt;1944,M85*0.055,0),IF(M85&gt;972,M85*0.055,0))</f>
        <v>0</v>
      </c>
      <c r="O85" s="13" t="n">
        <f aca="false">M85*$B$33</f>
        <v>0</v>
      </c>
      <c r="P85" s="13" t="n">
        <f aca="false">P84*(1+$B$37)</f>
        <v>115649.236923246</v>
      </c>
      <c r="Q85" s="13" t="n">
        <f aca="false">B85+C85+D85+E85+F85+G85-H85-I85-M85-N85-O85-P85</f>
        <v>-1683958.27204079</v>
      </c>
      <c r="R85" s="16"/>
      <c r="S85" s="16"/>
      <c r="T85" s="13"/>
      <c r="U85" s="13"/>
      <c r="V85" s="13"/>
      <c r="W85" s="13"/>
    </row>
    <row r="86" customFormat="false" ht="12.8" hidden="false" customHeight="false" outlineLevel="0" collapsed="false">
      <c r="A86" s="17" t="n">
        <v>45</v>
      </c>
      <c r="B86" s="13" t="n">
        <f aca="false">Q85</f>
        <v>-1683958.27204079</v>
      </c>
      <c r="C86" s="13" t="n">
        <f aca="false">IF((B86-(P86/2))*$B$3&gt;0,(B86-(P86/2))*$B$3,0)</f>
        <v>0</v>
      </c>
      <c r="D86" s="13" t="n">
        <f aca="false">IF(D85&gt;0,D85*(1+$B$7),IF(A86=$B$6,$B$5,0))</f>
        <v>4674.78909490318</v>
      </c>
      <c r="E86" s="13" t="n">
        <f aca="false">IF(E85&gt;0,E85*(1+$B$12),IF(A86=$B$11,$B$10,0))</f>
        <v>5586.83245354042</v>
      </c>
      <c r="F86" s="13" t="n">
        <f aca="false">IF(F85&gt;0,F85*(1+$B$17),IF(A86=$B$16,$B$15,0))</f>
        <v>1111</v>
      </c>
      <c r="G86" s="13" t="n">
        <f aca="false">IF(G85&gt;0,G85*(1+$B$22),IF(A86=$B$21,$B$20,0))</f>
        <v>999</v>
      </c>
      <c r="H86" s="13" t="n">
        <f aca="false">H85*(1+$B$26)</f>
        <v>23118.0976227022</v>
      </c>
      <c r="I86" s="13" t="n">
        <f aca="false">MIN(((C86+D86+E86+F86+G86)*$B$28*POWER((1+$B$29),A85)),($B$30*$B$28)*12*$B$34*POWER((1+$B$31),A85))</f>
        <v>3967.68712520063</v>
      </c>
      <c r="J86" s="18" t="n">
        <f aca="false">MAX((MAX((C86-(1000*$B$34)),0))+(D86*$B$8)+(E86*$B$13)+(F86*$B$18)+(G86*$B$23)-H86-I86,0)</f>
        <v>0</v>
      </c>
      <c r="K86" s="23" t="n">
        <f aca="false">IF($B$34=1,MAX(ROUNDDOWN(IF($J86&lt;=$C$192,(((($J86-$C$191)/10000)*$D$192)+$E$192)*(($J86-$C$191)/10000),IF($J86&lt;=$C$193,(((($J86-$C$192)/10000)*$D$193)+$E$193)*(($J86-$C$192)/10000)+$F$193,IF($J86&lt;=$C$194,$J86*0.42-$E$194,$J86*0.45-$E$195))),0),0),0)</f>
        <v>0</v>
      </c>
      <c r="L86" s="23" t="n">
        <f aca="false">IF($B$34=2,MAX(ROUNDDOWN(IF(($J86/2)&lt;=$C$192,((((($J86/2)-$C$191)/10000)*$D$192)+$E$192)*((($J86/2)-$C$191)/10000),IF(($J86/2)&lt;=$C$193,((((($J86/2)-$C$192)/10000)*$D$193)+$E$193)*((($J86/2)-$C$192)/10000)+$F$193,IF(($J86/2)&lt;=$C$194,($J86/2)*0.42-$E$194,($J86/2)*0.45-$E$195))),0),0),0)*$B$34</f>
        <v>0</v>
      </c>
      <c r="M86" s="13" t="n">
        <f aca="false">K86+L86</f>
        <v>0</v>
      </c>
      <c r="N86" s="13" t="n">
        <f aca="false">IF($B$34=2,IF(M86&gt;1944,M86*0.055,0),IF(M86&gt;972,M86*0.055,0))</f>
        <v>0</v>
      </c>
      <c r="O86" s="13" t="n">
        <f aca="false">M86*$B$33</f>
        <v>0</v>
      </c>
      <c r="P86" s="13" t="n">
        <f aca="false">P85*(1+$B$37)</f>
        <v>118540.467846327</v>
      </c>
      <c r="Q86" s="13" t="n">
        <f aca="false">B86+C86+D86+E86+F86+G86-H86-I86-M86-N86-O86-P86</f>
        <v>-1817212.90308658</v>
      </c>
      <c r="R86" s="16"/>
      <c r="S86" s="16"/>
      <c r="T86" s="13"/>
      <c r="U86" s="13"/>
      <c r="V86" s="13"/>
      <c r="W86" s="13"/>
    </row>
    <row r="87" customFormat="false" ht="13.2" hidden="false" customHeight="false" outlineLevel="0" collapsed="false">
      <c r="A87" s="17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</row>
    <row r="88" customFormat="false" ht="13.2" hidden="false" customHeight="false" outlineLevel="0" collapsed="false">
      <c r="A88" s="17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</row>
    <row r="89" customFormat="false" ht="13.2" hidden="false" customHeight="false" outlineLevel="0" collapsed="false">
      <c r="A89" s="10" t="s">
        <v>18</v>
      </c>
      <c r="B89" s="16" t="s">
        <v>19</v>
      </c>
      <c r="C89" s="16" t="s">
        <v>20</v>
      </c>
      <c r="D89" s="16" t="s">
        <v>21</v>
      </c>
      <c r="E89" s="16" t="s">
        <v>22</v>
      </c>
      <c r="F89" s="16" t="s">
        <v>23</v>
      </c>
      <c r="G89" s="16" t="s">
        <v>24</v>
      </c>
      <c r="H89" s="16" t="s">
        <v>25</v>
      </c>
      <c r="I89" s="16" t="s">
        <v>26</v>
      </c>
      <c r="J89" s="16" t="s">
        <v>27</v>
      </c>
      <c r="K89" s="16" t="s">
        <v>28</v>
      </c>
      <c r="L89" s="16" t="s">
        <v>29</v>
      </c>
      <c r="M89" s="16" t="s">
        <v>30</v>
      </c>
      <c r="N89" s="16" t="s">
        <v>31</v>
      </c>
      <c r="O89" s="16" t="s">
        <v>32</v>
      </c>
      <c r="P89" s="16" t="s">
        <v>33</v>
      </c>
      <c r="Q89" s="16" t="s">
        <v>34</v>
      </c>
      <c r="R89" s="16"/>
      <c r="S89" s="16"/>
    </row>
    <row r="90" customFormat="false" ht="12.8" hidden="false" customHeight="false" outlineLevel="0" collapsed="false">
      <c r="A90" s="17" t="n">
        <v>1</v>
      </c>
      <c r="B90" s="13" t="n">
        <f aca="false">$C$2</f>
        <v>999999</v>
      </c>
      <c r="C90" s="13" t="n">
        <f aca="false">IF((B90-(P90/2))*$C$3&gt;0,(B90-(P90/2))*$C$3,0)</f>
        <v>43630.5924</v>
      </c>
      <c r="D90" s="13" t="n">
        <f aca="false">IF($A90&gt;=C6,C5,0)</f>
        <v>2222</v>
      </c>
      <c r="E90" s="13" t="n">
        <f aca="false">IF($A90&gt;=C11,C10,0)</f>
        <v>0</v>
      </c>
      <c r="F90" s="13" t="n">
        <f aca="false">IF($A90&gt;=C16,C15,0)</f>
        <v>0</v>
      </c>
      <c r="G90" s="13" t="n">
        <f aca="false">IF($A90&gt;=C21,C20,0)</f>
        <v>0</v>
      </c>
      <c r="H90" s="13" t="n">
        <f aca="false">$C$25</f>
        <v>4444</v>
      </c>
      <c r="I90" s="13" t="n">
        <f aca="false">MIN(((C90+D90+E90+F90+G90)*$C$28),($C$30*$C$28)*12*$C$34)</f>
        <v>0</v>
      </c>
      <c r="J90" s="18" t="n">
        <f aca="false">MAX((MAX((C90-(1000*$C$34)),0))+(D90*$C$8)+(E90*$C$13)+(F90*$C$18)+(G90*$C$23)-H90-I90,0)</f>
        <v>40408.5924</v>
      </c>
      <c r="K90" s="23" t="n">
        <f aca="false">IF($C$34=1,MAX(ROUNDDOWN(IF($J90&lt;=$C$192,(((($J90-$C$191)/10000)*$D$192)+$E$192)*(($J90-$C$191)/10000),IF($J90&lt;=$C$193,(((($J90-$C$192)/10000)*$D$193)+$E$193)*(($J90-$C$192)/10000)+$F$193,IF($J90&lt;=$C$194,$J90*0.42-$E$194,$J90*0.45-$E$195))),0),0),0)</f>
        <v>7456</v>
      </c>
      <c r="L90" s="23" t="n">
        <f aca="false">IF($C$34=2,MAX(ROUNDDOWN(IF(($J90/2)&lt;=$C$192,((((($J90/2)-$C$191)/10000)*$D$192)+$E$192)*((($J90/2)-$C$191)/10000),IF(($J90/2)&lt;=$C$193,((((($J90/2)-$C$192)/10000)*$D$193)+$E$193)*((($J90/2)-$C$192)/10000)+$F$193,IF(($J90/2)&lt;=$C$194,($J90/2)*0.42-$E$194,($J90/2)*0.45-$E$195))),0),0),0)*$C$34</f>
        <v>0</v>
      </c>
      <c r="M90" s="13" t="n">
        <f aca="false">K90+L90</f>
        <v>7456</v>
      </c>
      <c r="N90" s="13" t="n">
        <f aca="false">IF($B$34=2,IF(M90&gt;1944,M90*0.055,0),IF(M90&gt;972,M90*0.055,0))</f>
        <v>410.08</v>
      </c>
      <c r="O90" s="13" t="n">
        <f aca="false">M90*$C$33</f>
        <v>0</v>
      </c>
      <c r="P90" s="13" t="n">
        <f aca="false">C36*12</f>
        <v>34656</v>
      </c>
      <c r="Q90" s="13" t="n">
        <f aca="false">B90+C90+D90+E90+F90+G90-H90-I90-M90-N90-O90-P90</f>
        <v>998885.5124</v>
      </c>
      <c r="R90" s="13"/>
      <c r="S90" s="13"/>
      <c r="T90" s="13"/>
      <c r="U90" s="13"/>
      <c r="V90" s="13"/>
      <c r="W90" s="13"/>
      <c r="X90" s="13"/>
    </row>
    <row r="91" customFormat="false" ht="12.8" hidden="false" customHeight="false" outlineLevel="0" collapsed="false">
      <c r="A91" s="17" t="n">
        <v>2</v>
      </c>
      <c r="B91" s="13" t="n">
        <f aca="false">Q90</f>
        <v>998885.5124</v>
      </c>
      <c r="C91" s="13" t="n">
        <f aca="false">IF((B91-(P91/2))*$C$3&gt;0,(B91-(P91/2))*$C$3,0)</f>
        <v>43554.22583856</v>
      </c>
      <c r="D91" s="13" t="n">
        <f aca="false">IF(D90&gt;0,D90*(1+$C$7),IF(A91=$C$6,$C$5,0))</f>
        <v>2233.11</v>
      </c>
      <c r="E91" s="13" t="n">
        <f aca="false">IF(E90&gt;0,E90*(1+$C$12),IF(A91=$C$11,$C$10,0))</f>
        <v>0</v>
      </c>
      <c r="F91" s="13" t="n">
        <f aca="false">IF(F90&gt;0,F90*(1+$C$17),IF(A91=$C$16,$C$15,0))</f>
        <v>0</v>
      </c>
      <c r="G91" s="13" t="n">
        <f aca="false">IF(G90&gt;0,G90*(1+$C$22),IF(A91=$C$21,$C$20,0))</f>
        <v>0</v>
      </c>
      <c r="H91" s="13" t="n">
        <f aca="false">H90*(1+$C$26)</f>
        <v>4666.2</v>
      </c>
      <c r="I91" s="13" t="n">
        <f aca="false">MIN(((C91+D91+E91+F91+G91)*$C$28*POWER((1+$C$29),A90)),($C$30*$C$28)*12*$C$34*POWER((1+$C$31),A90))</f>
        <v>0</v>
      </c>
      <c r="J91" s="18" t="n">
        <f aca="false">MAX((MAX((C91-(1000*$C$34)),0))+(D91*$C$8)+(E91*$C$13)+(F91*$C$18)+(G91*$C$23)-H91-I91,0)</f>
        <v>40121.13583856</v>
      </c>
      <c r="K91" s="23" t="n">
        <f aca="false">IF($C$34=1,MAX(ROUNDDOWN(IF($J91&lt;=$C$192,(((($J91-$C$191)/10000)*$D$192)+$E$192)*(($J91-$C$191)/10000),IF($J91&lt;=$C$193,(((($J91-$C$192)/10000)*$D$193)+$E$193)*(($J91-$C$192)/10000)+$F$193,IF($J91&lt;=$C$194,$J91*0.42-$E$194,$J91*0.45-$E$195))),0),0),0)</f>
        <v>7364</v>
      </c>
      <c r="L91" s="23" t="n">
        <f aca="false">IF($C$34=2,MAX(ROUNDDOWN(IF(($J91/2)&lt;=$C$192,((((($J91/2)-$C$191)/10000)*$D$192)+$E$192)*((($J91/2)-$C$191)/10000),IF(($J91/2)&lt;=$C$193,((((($J91/2)-$C$192)/10000)*$D$193)+$E$193)*((($J91/2)-$C$192)/10000)+$F$193,IF(($J91/2)&lt;=$C$194,($J91/2)*0.42-$E$194,($J91/2)*0.45-$E$195))),0),0),0)*$C$34</f>
        <v>0</v>
      </c>
      <c r="M91" s="13" t="n">
        <f aca="false">K91+L91</f>
        <v>7364</v>
      </c>
      <c r="N91" s="13" t="n">
        <f aca="false">IF($B$34=2,IF(M91&gt;1944,M91*0.055,0),IF(M91&gt;972,M91*0.055,0))</f>
        <v>405.02</v>
      </c>
      <c r="O91" s="13" t="n">
        <f aca="false">M91*$C$33</f>
        <v>0</v>
      </c>
      <c r="P91" s="13" t="n">
        <f aca="false">P90*(1+$C$37)</f>
        <v>35868.96</v>
      </c>
      <c r="Q91" s="13" t="n">
        <f aca="false">B91+C91+D91+E91+F91+G91-H91-I91-M91-N91-O91-P91</f>
        <v>996368.66823856</v>
      </c>
      <c r="R91" s="13"/>
      <c r="S91" s="13"/>
      <c r="T91" s="13"/>
      <c r="U91" s="13"/>
      <c r="V91" s="13"/>
      <c r="W91" s="13"/>
      <c r="X91" s="13"/>
    </row>
    <row r="92" customFormat="false" ht="12.8" hidden="false" customHeight="false" outlineLevel="0" collapsed="false">
      <c r="A92" s="17" t="n">
        <v>3</v>
      </c>
      <c r="B92" s="13" t="n">
        <f aca="false">Q91</f>
        <v>996368.66823856</v>
      </c>
      <c r="C92" s="13" t="n">
        <f aca="false">IF((B92-(P92/2))*$C$3&gt;0,(B92-(P92/2))*$C$3,0)</f>
        <v>43414.6077758721</v>
      </c>
      <c r="D92" s="13" t="n">
        <f aca="false">IF(D91&gt;0,D91*(1+$C$7),IF(A92=$C$6,$C$5,0))</f>
        <v>2244.27555</v>
      </c>
      <c r="E92" s="13" t="n">
        <f aca="false">IF(E91&gt;0,E91*(1+$C$12),IF(A92=$C$11,$C$10,0))</f>
        <v>0</v>
      </c>
      <c r="F92" s="13" t="n">
        <f aca="false">IF(F91&gt;0,F91*(1+$C$17),IF(A92=$C$16,$C$15,0))</f>
        <v>0</v>
      </c>
      <c r="G92" s="13" t="n">
        <f aca="false">IF(G91&gt;0,G91*(1+$C$22),IF(A92=$C$21,$C$20,0))</f>
        <v>0</v>
      </c>
      <c r="H92" s="13" t="n">
        <f aca="false">H91*(1+$C$26)</f>
        <v>4899.51</v>
      </c>
      <c r="I92" s="13" t="n">
        <f aca="false">MIN(((C92+D92+E92+F92+G92)*$C$28*POWER((1+$C$29),A91)),($C$30*$C$28)*12*$C$34*POWER((1+$C$31),A91))</f>
        <v>0</v>
      </c>
      <c r="J92" s="18" t="n">
        <f aca="false">MAX((MAX((C92-(1000*$C$34)),0))+(D92*$C$8)+(E92*$C$13)+(F92*$C$18)+(G92*$C$23)-H92-I92,0)</f>
        <v>39759.3733258721</v>
      </c>
      <c r="K92" s="23" t="n">
        <f aca="false">IF($C$34=1,MAX(ROUNDDOWN(IF($J92&lt;=$C$192,(((($J92-$C$191)/10000)*$D$192)+$E$192)*(($J92-$C$191)/10000),IF($J92&lt;=$C$193,(((($J92-$C$192)/10000)*$D$193)+$E$193)*(($J92-$C$192)/10000)+$F$193,IF($J92&lt;=$C$194,$J92*0.42-$E$194,$J92*0.45-$E$195))),0),0),0)</f>
        <v>7248</v>
      </c>
      <c r="L92" s="23" t="n">
        <f aca="false">IF($C$34=2,MAX(ROUNDDOWN(IF(($J92/2)&lt;=$C$192,((((($J92/2)-$C$191)/10000)*$D$192)+$E$192)*((($J92/2)-$C$191)/10000),IF(($J92/2)&lt;=$C$193,((((($J92/2)-$C$192)/10000)*$D$193)+$E$193)*((($J92/2)-$C$192)/10000)+$F$193,IF(($J92/2)&lt;=$C$194,($J92/2)*0.42-$E$194,($J92/2)*0.45-$E$195))),0),0),0)*$C$34</f>
        <v>0</v>
      </c>
      <c r="M92" s="13" t="n">
        <f aca="false">K92+L92</f>
        <v>7248</v>
      </c>
      <c r="N92" s="13" t="n">
        <f aca="false">IF($B$34=2,IF(M92&gt;1944,M92*0.055,0),IF(M92&gt;972,M92*0.055,0))</f>
        <v>398.64</v>
      </c>
      <c r="O92" s="13" t="n">
        <f aca="false">M92*$C$33</f>
        <v>0</v>
      </c>
      <c r="P92" s="13" t="n">
        <f aca="false">P91*(1+$C$37)</f>
        <v>37124.3736</v>
      </c>
      <c r="Q92" s="13" t="n">
        <f aca="false">B92+C92+D92+E92+F92+G92-H92-I92-M92-N92-O92-P92</f>
        <v>992357.027964432</v>
      </c>
      <c r="R92" s="13"/>
      <c r="S92" s="13"/>
      <c r="T92" s="13"/>
      <c r="U92" s="13"/>
      <c r="V92" s="13"/>
      <c r="W92" s="13"/>
      <c r="X92" s="13"/>
    </row>
    <row r="93" customFormat="false" ht="12.8" hidden="false" customHeight="false" outlineLevel="0" collapsed="false">
      <c r="A93" s="17" t="n">
        <v>4</v>
      </c>
      <c r="B93" s="13" t="n">
        <f aca="false">Q92</f>
        <v>992357.027964432</v>
      </c>
      <c r="C93" s="13" t="n">
        <f aca="false">IF((B93-(P93/2))*$C$3&gt;0,(B93-(P93/2))*$C$3,0)</f>
        <v>43207.6453094136</v>
      </c>
      <c r="D93" s="13" t="n">
        <f aca="false">IF(D92&gt;0,D92*(1+$C$7),IF(A93=$C$6,$C$5,0))</f>
        <v>2255.49692775</v>
      </c>
      <c r="E93" s="13" t="n">
        <f aca="false">IF(E92&gt;0,E92*(1+$C$12),IF(A93=$C$11,$C$10,0))</f>
        <v>0</v>
      </c>
      <c r="F93" s="13" t="n">
        <f aca="false">IF(F92&gt;0,F92*(1+$C$17),IF(A93=$C$16,$C$15,0))</f>
        <v>0</v>
      </c>
      <c r="G93" s="13" t="n">
        <f aca="false">IF(G92&gt;0,G92*(1+$C$22),IF(A93=$C$21,$C$20,0))</f>
        <v>0</v>
      </c>
      <c r="H93" s="13" t="n">
        <f aca="false">H92*(1+$C$26)</f>
        <v>5144.4855</v>
      </c>
      <c r="I93" s="13" t="n">
        <f aca="false">MIN(((C93+D93+E93+F93+G93)*$C$28*POWER((1+$C$29),A92)),($C$30*$C$28)*12*$C$34*POWER((1+$C$31),A92))</f>
        <v>0</v>
      </c>
      <c r="J93" s="18" t="n">
        <f aca="false">MAX((MAX((C93-(1000*$C$34)),0))+(D93*$C$8)+(E93*$C$13)+(F93*$C$18)+(G93*$C$23)-H93-I93,0)</f>
        <v>39318.6567371636</v>
      </c>
      <c r="K93" s="23" t="n">
        <f aca="false">IF($C$34=1,MAX(ROUNDDOWN(IF($J93&lt;=$C$192,(((($J93-$C$191)/10000)*$D$192)+$E$192)*(($J93-$C$191)/10000),IF($J93&lt;=$C$193,(((($J93-$C$192)/10000)*$D$193)+$E$193)*(($J93-$C$192)/10000)+$F$193,IF($J93&lt;=$C$194,$J93*0.42-$E$194,$J93*0.45-$E$195))),0),0),0)</f>
        <v>7108</v>
      </c>
      <c r="L93" s="23" t="n">
        <f aca="false">IF($C$34=2,MAX(ROUNDDOWN(IF(($J93/2)&lt;=$C$192,((((($J93/2)-$C$191)/10000)*$D$192)+$E$192)*((($J93/2)-$C$191)/10000),IF(($J93/2)&lt;=$C$193,((((($J93/2)-$C$192)/10000)*$D$193)+$E$193)*((($J93/2)-$C$192)/10000)+$F$193,IF(($J93/2)&lt;=$C$194,($J93/2)*0.42-$E$194,($J93/2)*0.45-$E$195))),0),0),0)*$C$34</f>
        <v>0</v>
      </c>
      <c r="M93" s="13" t="n">
        <f aca="false">K93+L93</f>
        <v>7108</v>
      </c>
      <c r="N93" s="13" t="n">
        <f aca="false">IF($B$34=2,IF(M93&gt;1944,M93*0.055,0),IF(M93&gt;972,M93*0.055,0))</f>
        <v>390.94</v>
      </c>
      <c r="O93" s="13" t="n">
        <f aca="false">M93*$C$33</f>
        <v>0</v>
      </c>
      <c r="P93" s="13" t="n">
        <f aca="false">P92*(1+$C$37)</f>
        <v>38423.726676</v>
      </c>
      <c r="Q93" s="13" t="n">
        <f aca="false">B93+C93+D93+E93+F93+G93-H93-I93-M93-N93-O93-P93</f>
        <v>986753.018025596</v>
      </c>
      <c r="R93" s="13"/>
      <c r="S93" s="13"/>
      <c r="T93" s="13"/>
      <c r="U93" s="13"/>
      <c r="V93" s="13"/>
      <c r="W93" s="13"/>
      <c r="X93" s="13"/>
    </row>
    <row r="94" customFormat="false" ht="12.8" hidden="false" customHeight="false" outlineLevel="0" collapsed="false">
      <c r="A94" s="17" t="n">
        <v>5</v>
      </c>
      <c r="B94" s="13" t="n">
        <f aca="false">Q93</f>
        <v>986753.018025596</v>
      </c>
      <c r="C94" s="13" t="n">
        <f aca="false">IF((B94-(P94/2))*$C$3&gt;0,(B94-(P94/2))*$C$3,0)</f>
        <v>42928.972032502</v>
      </c>
      <c r="D94" s="13" t="n">
        <f aca="false">IF(D93&gt;0,D93*(1+$C$7),IF(A94=$C$6,$C$5,0))</f>
        <v>2266.77441238875</v>
      </c>
      <c r="E94" s="13" t="n">
        <f aca="false">IF(E93&gt;0,E93*(1+$C$12),IF(A94=$C$11,$C$10,0))</f>
        <v>0</v>
      </c>
      <c r="F94" s="13" t="n">
        <f aca="false">IF(F93&gt;0,F93*(1+$C$17),IF(A94=$C$16,$C$15,0))</f>
        <v>777</v>
      </c>
      <c r="G94" s="13" t="n">
        <f aca="false">IF(G93&gt;0,G93*(1+$C$22),IF(A94=$C$21,$C$20,0))</f>
        <v>0</v>
      </c>
      <c r="H94" s="13" t="n">
        <f aca="false">H93*(1+$C$26)</f>
        <v>5401.709775</v>
      </c>
      <c r="I94" s="13" t="n">
        <f aca="false">MIN(((C94+D94+E94+F94+G94)*$C$28*POWER((1+$C$29),A93)),($C$30*$C$28)*12*$C$34*POWER((1+$C$31),A93))</f>
        <v>0</v>
      </c>
      <c r="J94" s="18" t="n">
        <f aca="false">MAX((MAX((C94-(1000*$C$34)),0))+(D94*$C$8)+(E94*$C$13)+(F94*$C$18)+(G94*$C$23)-H94-I94,0)</f>
        <v>39501.1066698907</v>
      </c>
      <c r="K94" s="23" t="n">
        <f aca="false">IF($C$34=1,MAX(ROUNDDOWN(IF($J94&lt;=$C$192,(((($J94-$C$191)/10000)*$D$192)+$E$192)*(($J94-$C$191)/10000),IF($J94&lt;=$C$193,(((($J94-$C$192)/10000)*$D$193)+$E$193)*(($J94-$C$192)/10000)+$F$193,IF($J94&lt;=$C$194,$J94*0.42-$E$194,$J94*0.45-$E$195))),0),0),0)</f>
        <v>7166</v>
      </c>
      <c r="L94" s="23" t="n">
        <f aca="false">IF($C$34=2,MAX(ROUNDDOWN(IF(($J94/2)&lt;=$C$192,((((($J94/2)-$C$191)/10000)*$D$192)+$E$192)*((($J94/2)-$C$191)/10000),IF(($J94/2)&lt;=$C$193,((((($J94/2)-$C$192)/10000)*$D$193)+$E$193)*((($J94/2)-$C$192)/10000)+$F$193,IF(($J94/2)&lt;=$C$194,($J94/2)*0.42-$E$194,($J94/2)*0.45-$E$195))),0),0),0)*$C$34</f>
        <v>0</v>
      </c>
      <c r="M94" s="13" t="n">
        <f aca="false">K94+L94</f>
        <v>7166</v>
      </c>
      <c r="N94" s="13" t="n">
        <f aca="false">IF($B$34=2,IF(M94&gt;1944,M94*0.055,0),IF(M94&gt;972,M94*0.055,0))</f>
        <v>394.13</v>
      </c>
      <c r="O94" s="13" t="n">
        <f aca="false">M94*$C$33</f>
        <v>0</v>
      </c>
      <c r="P94" s="13" t="n">
        <f aca="false">P93*(1+$C$37)</f>
        <v>39768.55710966</v>
      </c>
      <c r="Q94" s="13" t="n">
        <f aca="false">B94+C94+D94+E94+F94+G94-H94-I94-M94-N94-O94-P94</f>
        <v>979995.367585826</v>
      </c>
      <c r="R94" s="13"/>
      <c r="S94" s="13"/>
      <c r="T94" s="13"/>
      <c r="U94" s="13"/>
      <c r="V94" s="13"/>
      <c r="W94" s="13"/>
      <c r="X94" s="13"/>
    </row>
    <row r="95" customFormat="false" ht="12.8" hidden="false" customHeight="false" outlineLevel="0" collapsed="false">
      <c r="A95" s="17" t="n">
        <v>6</v>
      </c>
      <c r="B95" s="13" t="n">
        <f aca="false">Q94</f>
        <v>979995.367585826</v>
      </c>
      <c r="C95" s="13" t="n">
        <f aca="false">IF((B95-(P95/2))*$C$3&gt;0,(B95-(P95/2))*$C$3,0)</f>
        <v>42598.032184102</v>
      </c>
      <c r="D95" s="13" t="n">
        <f aca="false">IF(D94&gt;0,D94*(1+$C$7),IF(A95=$C$6,$C$5,0))</f>
        <v>2278.10828445069</v>
      </c>
      <c r="E95" s="13" t="n">
        <f aca="false">IF(E94&gt;0,E94*(1+$C$12),IF(A95=$C$11,$C$10,0))</f>
        <v>0</v>
      </c>
      <c r="F95" s="13" t="n">
        <f aca="false">IF(F94&gt;0,F94*(1+$C$17),IF(A95=$C$16,$C$15,0))</f>
        <v>777</v>
      </c>
      <c r="G95" s="13" t="n">
        <f aca="false">IF(G94&gt;0,G94*(1+$C$22),IF(A95=$C$21,$C$20,0))</f>
        <v>0</v>
      </c>
      <c r="H95" s="13" t="n">
        <f aca="false">H94*(1+$C$26)</f>
        <v>5671.79526375</v>
      </c>
      <c r="I95" s="13" t="n">
        <f aca="false">MIN(((C95+D95+E95+F95+G95)*$C$28*POWER((1+$C$29),A94)),($C$30*$C$28)*12*$C$34*POWER((1+$C$31),A94))</f>
        <v>0</v>
      </c>
      <c r="J95" s="18" t="n">
        <f aca="false">MAX((MAX((C95-(1000*$C$34)),0))+(D95*$C$8)+(E95*$C$13)+(F95*$C$18)+(G95*$C$23)-H95-I95,0)</f>
        <v>38911.4152048027</v>
      </c>
      <c r="K95" s="23" t="n">
        <f aca="false">IF($C$34=1,MAX(ROUNDDOWN(IF($J95&lt;=$C$192,(((($J95-$C$191)/10000)*$D$192)+$E$192)*(($J95-$C$191)/10000),IF($J95&lt;=$C$193,(((($J95-$C$192)/10000)*$D$193)+$E$193)*(($J95-$C$192)/10000)+$F$193,IF($J95&lt;=$C$194,$J95*0.42-$E$194,$J95*0.45-$E$195))),0),0),0)</f>
        <v>6979</v>
      </c>
      <c r="L95" s="23" t="n">
        <f aca="false">IF($C$34=2,MAX(ROUNDDOWN(IF(($J95/2)&lt;=$C$192,((((($J95/2)-$C$191)/10000)*$D$192)+$E$192)*((($J95/2)-$C$191)/10000),IF(($J95/2)&lt;=$C$193,((((($J95/2)-$C$192)/10000)*$D$193)+$E$193)*((($J95/2)-$C$192)/10000)+$F$193,IF(($J95/2)&lt;=$C$194,($J95/2)*0.42-$E$194,($J95/2)*0.45-$E$195))),0),0),0)*$C$34</f>
        <v>0</v>
      </c>
      <c r="M95" s="13" t="n">
        <f aca="false">K95+L95</f>
        <v>6979</v>
      </c>
      <c r="N95" s="13" t="n">
        <f aca="false">IF($B$34=2,IF(M95&gt;1944,M95*0.055,0),IF(M95&gt;972,M95*0.055,0))</f>
        <v>383.845</v>
      </c>
      <c r="O95" s="13" t="n">
        <f aca="false">M95*$C$33</f>
        <v>0</v>
      </c>
      <c r="P95" s="13" t="n">
        <f aca="false">P94*(1+$C$37)</f>
        <v>41160.4566084981</v>
      </c>
      <c r="Q95" s="13" t="n">
        <f aca="false">B95+C95+D95+E95+F95+G95-H95-I95-M95-N95-O95-P95</f>
        <v>971453.411182131</v>
      </c>
      <c r="R95" s="13"/>
      <c r="S95" s="13"/>
      <c r="T95" s="13"/>
      <c r="U95" s="13"/>
      <c r="V95" s="13"/>
      <c r="W95" s="13"/>
      <c r="X95" s="13"/>
    </row>
    <row r="96" customFormat="false" ht="12.8" hidden="false" customHeight="false" outlineLevel="0" collapsed="false">
      <c r="A96" s="17" t="n">
        <v>7</v>
      </c>
      <c r="B96" s="13" t="n">
        <f aca="false">Q95</f>
        <v>971453.411182131</v>
      </c>
      <c r="C96" s="13" t="n">
        <f aca="false">IF((B96-(P96/2))*$C$3&gt;0,(B96-(P96/2))*$C$3,0)</f>
        <v>42186.7876449932</v>
      </c>
      <c r="D96" s="13" t="n">
        <f aca="false">IF(D95&gt;0,D95*(1+$C$7),IF(A96=$C$6,$C$5,0))</f>
        <v>2289.49882587295</v>
      </c>
      <c r="E96" s="13" t="n">
        <f aca="false">IF(E95&gt;0,E95*(1+$C$12),IF(A96=$C$11,$C$10,0))</f>
        <v>0</v>
      </c>
      <c r="F96" s="13" t="n">
        <f aca="false">IF(F95&gt;0,F95*(1+$C$17),IF(A96=$C$16,$C$15,0))</f>
        <v>777</v>
      </c>
      <c r="G96" s="13" t="n">
        <f aca="false">IF(G95&gt;0,G95*(1+$C$22),IF(A96=$C$21,$C$20,0))</f>
        <v>0</v>
      </c>
      <c r="H96" s="13" t="n">
        <f aca="false">H95*(1+$C$26)</f>
        <v>5955.3850269375</v>
      </c>
      <c r="I96" s="13" t="n">
        <f aca="false">MIN(((C96+D96+E96+F96+G96)*$C$28*POWER((1+$C$29),A95)),($C$30*$C$28)*12*$C$34*POWER((1+$C$31),A95))</f>
        <v>0</v>
      </c>
      <c r="J96" s="18" t="n">
        <f aca="false">MAX((MAX((C96-(1000*$C$34)),0))+(D96*$C$8)+(E96*$C$13)+(F96*$C$18)+(G96*$C$23)-H96-I96,0)</f>
        <v>38227.9714439286</v>
      </c>
      <c r="K96" s="23" t="n">
        <f aca="false">IF($C$34=1,MAX(ROUNDDOWN(IF($J96&lt;=$C$192,(((($J96-$C$191)/10000)*$D$192)+$E$192)*(($J96-$C$191)/10000),IF($J96&lt;=$C$193,(((($J96-$C$192)/10000)*$D$193)+$E$193)*(($J96-$C$192)/10000)+$F$193,IF($J96&lt;=$C$194,$J96*0.42-$E$194,$J96*0.45-$E$195))),0),0),0)</f>
        <v>6764</v>
      </c>
      <c r="L96" s="23" t="n">
        <f aca="false">IF($C$34=2,MAX(ROUNDDOWN(IF(($J96/2)&lt;=$C$192,((((($J96/2)-$C$191)/10000)*$D$192)+$E$192)*((($J96/2)-$C$191)/10000),IF(($J96/2)&lt;=$C$193,((((($J96/2)-$C$192)/10000)*$D$193)+$E$193)*((($J96/2)-$C$192)/10000)+$F$193,IF(($J96/2)&lt;=$C$194,($J96/2)*0.42-$E$194,($J96/2)*0.45-$E$195))),0),0),0)*$C$34</f>
        <v>0</v>
      </c>
      <c r="M96" s="13" t="n">
        <f aca="false">K96+L96</f>
        <v>6764</v>
      </c>
      <c r="N96" s="13" t="n">
        <f aca="false">IF($B$34=2,IF(M96&gt;1944,M96*0.055,0),IF(M96&gt;972,M96*0.055,0))</f>
        <v>372.02</v>
      </c>
      <c r="O96" s="13" t="n">
        <f aca="false">M96*$C$33</f>
        <v>0</v>
      </c>
      <c r="P96" s="13" t="n">
        <f aca="false">P95*(1+$C$37)</f>
        <v>42601.0725897955</v>
      </c>
      <c r="Q96" s="13" t="n">
        <f aca="false">B96+C96+D96+E96+F96+G96-H96-I96-M96-N96-O96-P96</f>
        <v>961014.220036264</v>
      </c>
      <c r="R96" s="13"/>
      <c r="S96" s="13"/>
      <c r="T96" s="13"/>
      <c r="U96" s="13"/>
      <c r="V96" s="13"/>
      <c r="W96" s="13"/>
      <c r="X96" s="13"/>
    </row>
    <row r="97" customFormat="false" ht="12.8" hidden="false" customHeight="false" outlineLevel="0" collapsed="false">
      <c r="A97" s="17" t="n">
        <v>8</v>
      </c>
      <c r="B97" s="13" t="n">
        <f aca="false">Q96</f>
        <v>961014.220036264</v>
      </c>
      <c r="C97" s="13" t="n">
        <f aca="false">IF((B97-(P97/2))*$C$3&gt;0,(B97-(P97/2))*$C$3,0)</f>
        <v>41690.1865247144</v>
      </c>
      <c r="D97" s="13" t="n">
        <f aca="false">IF(D96&gt;0,D96*(1+$C$7),IF(A97=$C$6,$C$5,0))</f>
        <v>2300.94632000231</v>
      </c>
      <c r="E97" s="13" t="n">
        <f aca="false">IF(E96&gt;0,E96*(1+$C$12),IF(A97=$C$11,$C$10,0))</f>
        <v>0</v>
      </c>
      <c r="F97" s="13" t="n">
        <f aca="false">IF(F96&gt;0,F96*(1+$C$17),IF(A97=$C$16,$C$15,0))</f>
        <v>777</v>
      </c>
      <c r="G97" s="13" t="n">
        <f aca="false">IF(G96&gt;0,G96*(1+$C$22),IF(A97=$C$21,$C$20,0))</f>
        <v>0</v>
      </c>
      <c r="H97" s="13" t="n">
        <f aca="false">H96*(1+$C$26)</f>
        <v>6253.15427828438</v>
      </c>
      <c r="I97" s="13" t="n">
        <f aca="false">MIN(((C97+D97+E97+F97+G97)*$C$28*POWER((1+$C$29),A96)),($C$30*$C$28)*12*$C$34*POWER((1+$C$31),A96))</f>
        <v>0</v>
      </c>
      <c r="J97" s="18" t="n">
        <f aca="false">MAX((MAX((C97-(1000*$C$34)),0))+(D97*$C$8)+(E97*$C$13)+(F97*$C$18)+(G97*$C$23)-H97-I97,0)</f>
        <v>37445.0485664323</v>
      </c>
      <c r="K97" s="23" t="n">
        <f aca="false">IF($C$34=1,MAX(ROUNDDOWN(IF($J97&lt;=$C$192,(((($J97-$C$191)/10000)*$D$192)+$E$192)*(($J97-$C$191)/10000),IF($J97&lt;=$C$193,(((($J97-$C$192)/10000)*$D$193)+$E$193)*(($J97-$C$192)/10000)+$F$193,IF($J97&lt;=$C$194,$J97*0.42-$E$194,$J97*0.45-$E$195))),0),0),0)</f>
        <v>6520</v>
      </c>
      <c r="L97" s="23" t="n">
        <f aca="false">IF($C$34=2,MAX(ROUNDDOWN(IF(($J97/2)&lt;=$C$192,((((($J97/2)-$C$191)/10000)*$D$192)+$E$192)*((($J97/2)-$C$191)/10000),IF(($J97/2)&lt;=$C$193,((((($J97/2)-$C$192)/10000)*$D$193)+$E$193)*((($J97/2)-$C$192)/10000)+$F$193,IF(($J97/2)&lt;=$C$194,($J97/2)*0.42-$E$194,($J97/2)*0.45-$E$195))),0),0),0)*$C$34</f>
        <v>0</v>
      </c>
      <c r="M97" s="13" t="n">
        <f aca="false">K97+L97</f>
        <v>6520</v>
      </c>
      <c r="N97" s="13" t="n">
        <f aca="false">IF($B$34=2,IF(M97&gt;1944,M97*0.055,0),IF(M97&gt;972,M97*0.055,0))</f>
        <v>358.6</v>
      </c>
      <c r="O97" s="13" t="n">
        <f aca="false">M97*$C$33</f>
        <v>0</v>
      </c>
      <c r="P97" s="13" t="n">
        <f aca="false">P96*(1+$C$37)</f>
        <v>44092.1101304384</v>
      </c>
      <c r="Q97" s="13" t="n">
        <f aca="false">B97+C97+D97+E97+F97+G97-H97-I97-M97-N97-O97-P97</f>
        <v>948558.488472258</v>
      </c>
      <c r="R97" s="13"/>
      <c r="S97" s="13"/>
      <c r="T97" s="13"/>
      <c r="U97" s="13"/>
      <c r="V97" s="13"/>
      <c r="W97" s="13"/>
      <c r="X97" s="13"/>
    </row>
    <row r="98" customFormat="false" ht="12.8" hidden="false" customHeight="false" outlineLevel="0" collapsed="false">
      <c r="A98" s="17" t="n">
        <v>9</v>
      </c>
      <c r="B98" s="13" t="n">
        <f aca="false">Q97</f>
        <v>948558.488472258</v>
      </c>
      <c r="C98" s="13" t="n">
        <f aca="false">IF((B98-(P98/2))*$C$3&gt;0,(B98-(P98/2))*$C$3,0)</f>
        <v>41102.8924737012</v>
      </c>
      <c r="D98" s="13" t="n">
        <f aca="false">IF(D97&gt;0,D97*(1+$C$7),IF(A98=$C$6,$C$5,0))</f>
        <v>2312.45105160232</v>
      </c>
      <c r="E98" s="13" t="n">
        <f aca="false">IF(E97&gt;0,E97*(1+$C$12),IF(A98=$C$11,$C$10,0))</f>
        <v>0</v>
      </c>
      <c r="F98" s="13" t="n">
        <f aca="false">IF(F97&gt;0,F97*(1+$C$17),IF(A98=$C$16,$C$15,0))</f>
        <v>777</v>
      </c>
      <c r="G98" s="13" t="n">
        <f aca="false">IF(G97&gt;0,G97*(1+$C$22),IF(A98=$C$21,$C$20,0))</f>
        <v>0</v>
      </c>
      <c r="H98" s="13" t="n">
        <f aca="false">H97*(1+$C$26)</f>
        <v>6565.8119921986</v>
      </c>
      <c r="I98" s="13" t="n">
        <f aca="false">MIN(((C98+D98+E98+F98+G98)*$C$28*POWER((1+$C$29),A97)),($C$30*$C$28)*12*$C$34*POWER((1+$C$31),A97))</f>
        <v>0</v>
      </c>
      <c r="J98" s="18" t="n">
        <f aca="false">MAX((MAX((C98-(1000*$C$34)),0))+(D98*$C$8)+(E98*$C$13)+(F98*$C$18)+(G98*$C$23)-H98-I98,0)</f>
        <v>36556.6015331049</v>
      </c>
      <c r="K98" s="23" t="n">
        <f aca="false">IF($C$34=1,MAX(ROUNDDOWN(IF($J98&lt;=$C$192,(((($J98-$C$191)/10000)*$D$192)+$E$192)*(($J98-$C$191)/10000),IF($J98&lt;=$C$193,(((($J98-$C$192)/10000)*$D$193)+$E$193)*(($J98-$C$192)/10000)+$F$193,IF($J98&lt;=$C$194,$J98*0.42-$E$194,$J98*0.45-$E$195))),0),0),0)</f>
        <v>6246</v>
      </c>
      <c r="L98" s="23" t="n">
        <f aca="false">IF($C$34=2,MAX(ROUNDDOWN(IF(($J98/2)&lt;=$C$192,((((($J98/2)-$C$191)/10000)*$D$192)+$E$192)*((($J98/2)-$C$191)/10000),IF(($J98/2)&lt;=$C$193,((((($J98/2)-$C$192)/10000)*$D$193)+$E$193)*((($J98/2)-$C$192)/10000)+$F$193,IF(($J98/2)&lt;=$C$194,($J98/2)*0.42-$E$194,($J98/2)*0.45-$E$195))),0),0),0)*$C$34</f>
        <v>0</v>
      </c>
      <c r="M98" s="13" t="n">
        <f aca="false">K98+L98</f>
        <v>6246</v>
      </c>
      <c r="N98" s="13" t="n">
        <f aca="false">IF($B$34=2,IF(M98&gt;1944,M98*0.055,0),IF(M98&gt;972,M98*0.055,0))</f>
        <v>343.53</v>
      </c>
      <c r="O98" s="13" t="n">
        <f aca="false">M98*$C$33</f>
        <v>0</v>
      </c>
      <c r="P98" s="13" t="n">
        <f aca="false">P97*(1+$C$37)</f>
        <v>45635.3339850037</v>
      </c>
      <c r="Q98" s="13" t="n">
        <f aca="false">B98+C98+D98+E98+F98+G98-H98-I98-M98-N98-O98-P98</f>
        <v>933960.156020359</v>
      </c>
      <c r="R98" s="13"/>
      <c r="S98" s="13"/>
      <c r="T98" s="13"/>
      <c r="U98" s="13"/>
      <c r="V98" s="13"/>
      <c r="W98" s="13"/>
      <c r="X98" s="13"/>
    </row>
    <row r="99" customFormat="false" ht="12.8" hidden="false" customHeight="false" outlineLevel="0" collapsed="false">
      <c r="A99" s="17" t="n">
        <v>10</v>
      </c>
      <c r="B99" s="13" t="n">
        <f aca="false">Q98</f>
        <v>933960.156020359</v>
      </c>
      <c r="C99" s="13" t="n">
        <f aca="false">IF((B99-(P99/2))*$C$3&gt;0,(B99-(P99/2))*$C$3,0)</f>
        <v>40419.2678583305</v>
      </c>
      <c r="D99" s="13" t="n">
        <f aca="false">IF(D98&gt;0,D98*(1+$C$7),IF(A99=$C$6,$C$5,0))</f>
        <v>2324.01330686033</v>
      </c>
      <c r="E99" s="13" t="n">
        <f aca="false">IF(E98&gt;0,E98*(1+$C$12),IF(A99=$C$11,$C$10,0))</f>
        <v>0</v>
      </c>
      <c r="F99" s="13" t="n">
        <f aca="false">IF(F98&gt;0,F98*(1+$C$17),IF(A99=$C$16,$C$15,0))</f>
        <v>777</v>
      </c>
      <c r="G99" s="13" t="n">
        <f aca="false">IF(G98&gt;0,G98*(1+$C$22),IF(A99=$C$21,$C$20,0))</f>
        <v>2222</v>
      </c>
      <c r="H99" s="13" t="n">
        <f aca="false">H98*(1+$C$26)</f>
        <v>6894.10259180853</v>
      </c>
      <c r="I99" s="13" t="n">
        <f aca="false">MIN(((C99+D99+E99+F99+G99)*$C$28*POWER((1+$C$29),A98)),($C$30*$C$28)*12*$C$34*POWER((1+$C$31),A98))</f>
        <v>0</v>
      </c>
      <c r="J99" s="18" t="n">
        <f aca="false">MAX((MAX((C99-(1000*$C$34)),0))+(D99*$C$8)+(E99*$C$13)+(F99*$C$18)+(G99*$C$23)-H99-I99,0)</f>
        <v>37578.2685733823</v>
      </c>
      <c r="K99" s="23" t="n">
        <f aca="false">IF($C$34=1,MAX(ROUNDDOWN(IF($J99&lt;=$C$192,(((($J99-$C$191)/10000)*$D$192)+$E$192)*(($J99-$C$191)/10000),IF($J99&lt;=$C$193,(((($J99-$C$192)/10000)*$D$193)+$E$193)*(($J99-$C$192)/10000)+$F$193,IF($J99&lt;=$C$194,$J99*0.42-$E$194,$J99*0.45-$E$195))),0),0),0)</f>
        <v>6562</v>
      </c>
      <c r="L99" s="23" t="n">
        <f aca="false">IF($C$34=2,MAX(ROUNDDOWN(IF(($J99/2)&lt;=$C$192,((((($J99/2)-$C$191)/10000)*$D$192)+$E$192)*((($J99/2)-$C$191)/10000),IF(($J99/2)&lt;=$C$193,((((($J99/2)-$C$192)/10000)*$D$193)+$E$193)*((($J99/2)-$C$192)/10000)+$F$193,IF(($J99/2)&lt;=$C$194,($J99/2)*0.42-$E$194,($J99/2)*0.45-$E$195))),0),0),0)*$C$34</f>
        <v>0</v>
      </c>
      <c r="M99" s="13" t="n">
        <f aca="false">K99+L99</f>
        <v>6562</v>
      </c>
      <c r="N99" s="13" t="n">
        <f aca="false">IF($B$34=2,IF(M99&gt;1944,M99*0.055,0),IF(M99&gt;972,M99*0.055,0))</f>
        <v>360.91</v>
      </c>
      <c r="O99" s="13" t="n">
        <f aca="false">M99*$C$33</f>
        <v>0</v>
      </c>
      <c r="P99" s="13" t="n">
        <f aca="false">P98*(1+$C$37)</f>
        <v>47232.5706744788</v>
      </c>
      <c r="Q99" s="13" t="n">
        <f aca="false">B99+C99+D99+E99+F99+G99-H99-I99-M99-N99-O99-P99</f>
        <v>918652.853919263</v>
      </c>
      <c r="R99" s="13"/>
      <c r="S99" s="13"/>
      <c r="T99" s="13"/>
      <c r="U99" s="13"/>
      <c r="V99" s="13"/>
      <c r="W99" s="13"/>
      <c r="X99" s="13"/>
    </row>
    <row r="100" customFormat="false" ht="12.8" hidden="false" customHeight="false" outlineLevel="0" collapsed="false">
      <c r="A100" s="17" t="n">
        <v>11</v>
      </c>
      <c r="B100" s="13" t="n">
        <f aca="false">Q99</f>
        <v>918652.853919263</v>
      </c>
      <c r="C100" s="13" t="n">
        <f aca="false">IF((B100-(P100/2))*$C$3&gt;0,(B100-(P100/2))*$C$3,0)</f>
        <v>39702.9239376278</v>
      </c>
      <c r="D100" s="13" t="n">
        <f aca="false">IF(D99&gt;0,D99*(1+$C$7),IF(A100=$C$6,$C$5,0))</f>
        <v>2335.63337339463</v>
      </c>
      <c r="E100" s="13" t="n">
        <f aca="false">IF(E99&gt;0,E99*(1+$C$12),IF(A100=$C$11,$C$10,0))</f>
        <v>0</v>
      </c>
      <c r="F100" s="13" t="n">
        <f aca="false">IF(F99&gt;0,F99*(1+$C$17),IF(A100=$C$16,$C$15,0))</f>
        <v>777</v>
      </c>
      <c r="G100" s="13" t="n">
        <f aca="false">IF(G99&gt;0,G99*(1+$C$22),IF(A100=$C$21,$C$20,0))</f>
        <v>2222</v>
      </c>
      <c r="H100" s="13" t="n">
        <f aca="false">H99*(1+$C$26)</f>
        <v>7238.80772139895</v>
      </c>
      <c r="I100" s="13" t="n">
        <f aca="false">MIN(((C100+D100+E100+F100+G100)*$C$28*POWER((1+$C$29),A99)),($C$30*$C$28)*12*$C$34*POWER((1+$C$31),A99))</f>
        <v>0</v>
      </c>
      <c r="J100" s="18" t="n">
        <f aca="false">MAX((MAX((C100-(1000*$C$34)),0))+(D100*$C$8)+(E100*$C$13)+(F100*$C$18)+(G100*$C$23)-H100-I100,0)</f>
        <v>36528.8395896234</v>
      </c>
      <c r="K100" s="23" t="n">
        <f aca="false">IF($C$34=1,MAX(ROUNDDOWN(IF($J100&lt;=$C$192,(((($J100-$C$191)/10000)*$D$192)+$E$192)*(($J100-$C$191)/10000),IF($J100&lt;=$C$193,(((($J100-$C$192)/10000)*$D$193)+$E$193)*(($J100-$C$192)/10000)+$F$193,IF($J100&lt;=$C$194,$J100*0.42-$E$194,$J100*0.45-$E$195))),0),0),0)</f>
        <v>6237</v>
      </c>
      <c r="L100" s="23" t="n">
        <f aca="false">IF($C$34=2,MAX(ROUNDDOWN(IF(($J100/2)&lt;=$C$192,((((($J100/2)-$C$191)/10000)*$D$192)+$E$192)*((($J100/2)-$C$191)/10000),IF(($J100/2)&lt;=$C$193,((((($J100/2)-$C$192)/10000)*$D$193)+$E$193)*((($J100/2)-$C$192)/10000)+$F$193,IF(($J100/2)&lt;=$C$194,($J100/2)*0.42-$E$194,($J100/2)*0.45-$E$195))),0),0),0)*$C$34</f>
        <v>0</v>
      </c>
      <c r="M100" s="13" t="n">
        <f aca="false">K100+L100</f>
        <v>6237</v>
      </c>
      <c r="N100" s="13" t="n">
        <f aca="false">IF($B$34=2,IF(M100&gt;1944,M100*0.055,0),IF(M100&gt;972,M100*0.055,0))</f>
        <v>343.035</v>
      </c>
      <c r="O100" s="13" t="n">
        <f aca="false">M100*$C$33</f>
        <v>0</v>
      </c>
      <c r="P100" s="13" t="n">
        <f aca="false">P99*(1+$C$37)</f>
        <v>48885.7106480856</v>
      </c>
      <c r="Q100" s="13" t="n">
        <f aca="false">B100+C100+D100+E100+F100+G100-H100-I100-M100-N100-O100-P100</f>
        <v>900985.857860801</v>
      </c>
      <c r="R100" s="13"/>
      <c r="S100" s="13"/>
      <c r="T100" s="13"/>
      <c r="U100" s="13"/>
      <c r="V100" s="13"/>
      <c r="W100" s="13"/>
      <c r="X100" s="13"/>
    </row>
    <row r="101" customFormat="false" ht="12.8" hidden="false" customHeight="false" outlineLevel="0" collapsed="false">
      <c r="A101" s="17" t="n">
        <v>12</v>
      </c>
      <c r="B101" s="13" t="n">
        <f aca="false">Q100</f>
        <v>900985.857860801</v>
      </c>
      <c r="C101" s="13" t="n">
        <f aca="false">IF((B101-(P101/2))*$C$3&gt;0,(B101-(P101/2))*$C$3,0)</f>
        <v>38880.5251154585</v>
      </c>
      <c r="D101" s="13" t="n">
        <f aca="false">IF(D100&gt;0,D100*(1+$C$7),IF(A101=$C$6,$C$5,0))</f>
        <v>2347.31154026161</v>
      </c>
      <c r="E101" s="13" t="n">
        <f aca="false">IF(E100&gt;0,E100*(1+$C$12),IF(A101=$C$11,$C$10,0))</f>
        <v>0</v>
      </c>
      <c r="F101" s="13" t="n">
        <f aca="false">IF(F100&gt;0,F100*(1+$C$17),IF(A101=$C$16,$C$15,0))</f>
        <v>777</v>
      </c>
      <c r="G101" s="13" t="n">
        <f aca="false">IF(G100&gt;0,G100*(1+$C$22),IF(A101=$C$21,$C$20,0))</f>
        <v>2222</v>
      </c>
      <c r="H101" s="13" t="n">
        <f aca="false">H100*(1+$C$26)</f>
        <v>7600.7481074689</v>
      </c>
      <c r="I101" s="13" t="n">
        <f aca="false">MIN(((C101+D101+E101+F101+G101)*$C$28*POWER((1+$C$29),A100)),($C$30*$C$28)*12*$C$34*POWER((1+$C$31),A100))</f>
        <v>0</v>
      </c>
      <c r="J101" s="18" t="n">
        <f aca="false">MAX((MAX((C101-(1000*$C$34)),0))+(D101*$C$8)+(E101*$C$13)+(F101*$C$18)+(G101*$C$23)-H101-I101,0)</f>
        <v>35356.1785482512</v>
      </c>
      <c r="K101" s="23" t="n">
        <f aca="false">IF($C$34=1,MAX(ROUNDDOWN(IF($J101&lt;=$C$192,(((($J101-$C$191)/10000)*$D$192)+$E$192)*(($J101-$C$191)/10000),IF($J101&lt;=$C$193,(((($J101-$C$192)/10000)*$D$193)+$E$193)*(($J101-$C$192)/10000)+$F$193,IF($J101&lt;=$C$194,$J101*0.42-$E$194,$J101*0.45-$E$195))),0),0),0)</f>
        <v>5879</v>
      </c>
      <c r="L101" s="23" t="n">
        <f aca="false">IF($C$34=2,MAX(ROUNDDOWN(IF(($J101/2)&lt;=$C$192,((((($J101/2)-$C$191)/10000)*$D$192)+$E$192)*((($J101/2)-$C$191)/10000),IF(($J101/2)&lt;=$C$193,((((($J101/2)-$C$192)/10000)*$D$193)+$E$193)*((($J101/2)-$C$192)/10000)+$F$193,IF(($J101/2)&lt;=$C$194,($J101/2)*0.42-$E$194,($J101/2)*0.45-$E$195))),0),0),0)*$C$34</f>
        <v>0</v>
      </c>
      <c r="M101" s="13" t="n">
        <f aca="false">K101+L101</f>
        <v>5879</v>
      </c>
      <c r="N101" s="13" t="n">
        <f aca="false">IF($B$34=2,IF(M101&gt;1944,M101*0.055,0),IF(M101&gt;972,M101*0.055,0))</f>
        <v>323.345</v>
      </c>
      <c r="O101" s="13" t="n">
        <f aca="false">M101*$C$33</f>
        <v>0</v>
      </c>
      <c r="P101" s="13" t="n">
        <f aca="false">P100*(1+$C$37)</f>
        <v>50596.7105207686</v>
      </c>
      <c r="Q101" s="13" t="n">
        <f aca="false">B101+C101+D101+E101+F101+G101-H101-I101-M101-N101-O101-P101</f>
        <v>880812.890888283</v>
      </c>
      <c r="R101" s="13"/>
      <c r="S101" s="13"/>
      <c r="T101" s="13"/>
      <c r="U101" s="13"/>
      <c r="V101" s="13"/>
      <c r="W101" s="13"/>
      <c r="X101" s="13"/>
    </row>
    <row r="102" customFormat="false" ht="12.8" hidden="false" customHeight="false" outlineLevel="0" collapsed="false">
      <c r="A102" s="17" t="n">
        <v>13</v>
      </c>
      <c r="B102" s="13" t="n">
        <f aca="false">Q101</f>
        <v>880812.890888283</v>
      </c>
      <c r="C102" s="13" t="n">
        <f aca="false">IF((B102-(P102/2))*$C$3&gt;0,(B102-(P102/2))*$C$3,0)</f>
        <v>37945.5317378041</v>
      </c>
      <c r="D102" s="13" t="n">
        <f aca="false">IF(D101&gt;0,D101*(1+$C$7),IF(A102=$C$6,$C$5,0))</f>
        <v>2359.04809796291</v>
      </c>
      <c r="E102" s="13" t="n">
        <f aca="false">IF(E101&gt;0,E101*(1+$C$12),IF(A102=$C$11,$C$10,0))</f>
        <v>0</v>
      </c>
      <c r="F102" s="13" t="n">
        <f aca="false">IF(F101&gt;0,F101*(1+$C$17),IF(A102=$C$16,$C$15,0))</f>
        <v>777</v>
      </c>
      <c r="G102" s="13" t="n">
        <f aca="false">IF(G101&gt;0,G101*(1+$C$22),IF(A102=$C$21,$C$20,0))</f>
        <v>2222</v>
      </c>
      <c r="H102" s="13" t="n">
        <f aca="false">H101*(1+$C$26)</f>
        <v>7980.78551284235</v>
      </c>
      <c r="I102" s="13" t="n">
        <f aca="false">MIN(((C102+D102+E102+F102+G102)*$C$28*POWER((1+$C$29),A101)),($C$30*$C$28)*12*$C$34*POWER((1+$C$31),A101))</f>
        <v>0</v>
      </c>
      <c r="J102" s="18" t="n">
        <f aca="false">MAX((MAX((C102-(1000*$C$34)),0))+(D102*$C$8)+(E102*$C$13)+(F102*$C$18)+(G102*$C$23)-H102-I102,0)</f>
        <v>34052.8843229246</v>
      </c>
      <c r="K102" s="23" t="n">
        <f aca="false">IF($C$34=1,MAX(ROUNDDOWN(IF($J102&lt;=$C$192,(((($J102-$C$191)/10000)*$D$192)+$E$192)*(($J102-$C$191)/10000),IF($J102&lt;=$C$193,(((($J102-$C$192)/10000)*$D$193)+$E$193)*(($J102-$C$192)/10000)+$F$193,IF($J102&lt;=$C$194,$J102*0.42-$E$194,$J102*0.45-$E$195))),0),0),0)</f>
        <v>5487</v>
      </c>
      <c r="L102" s="23" t="n">
        <f aca="false">IF($C$34=2,MAX(ROUNDDOWN(IF(($J102/2)&lt;=$C$192,((((($J102/2)-$C$191)/10000)*$D$192)+$E$192)*((($J102/2)-$C$191)/10000),IF(($J102/2)&lt;=$C$193,((((($J102/2)-$C$192)/10000)*$D$193)+$E$193)*((($J102/2)-$C$192)/10000)+$F$193,IF(($J102/2)&lt;=$C$194,($J102/2)*0.42-$E$194,($J102/2)*0.45-$E$195))),0),0),0)*$C$34</f>
        <v>0</v>
      </c>
      <c r="M102" s="13" t="n">
        <f aca="false">K102+L102</f>
        <v>5487</v>
      </c>
      <c r="N102" s="13" t="n">
        <f aca="false">IF($B$34=2,IF(M102&gt;1944,M102*0.055,0),IF(M102&gt;972,M102*0.055,0))</f>
        <v>301.785</v>
      </c>
      <c r="O102" s="13" t="n">
        <f aca="false">M102*$C$33</f>
        <v>0</v>
      </c>
      <c r="P102" s="13" t="n">
        <f aca="false">P101*(1+$C$37)</f>
        <v>52367.5953889955</v>
      </c>
      <c r="Q102" s="13" t="n">
        <f aca="false">B102+C102+D102+E102+F102+G102-H102-I102-M102-N102-O102-P102</f>
        <v>857979.304822212</v>
      </c>
      <c r="R102" s="13"/>
      <c r="S102" s="13"/>
      <c r="T102" s="13"/>
      <c r="U102" s="13"/>
      <c r="V102" s="13"/>
      <c r="W102" s="13"/>
      <c r="X102" s="13"/>
    </row>
    <row r="103" customFormat="false" ht="12.8" hidden="false" customHeight="false" outlineLevel="0" collapsed="false">
      <c r="A103" s="17" t="n">
        <v>14</v>
      </c>
      <c r="B103" s="13" t="n">
        <f aca="false">Q102</f>
        <v>857979.304822212</v>
      </c>
      <c r="C103" s="13" t="n">
        <f aca="false">IF((B103-(P103/2))*$C$3&gt;0,(B103-(P103/2))*$C$3,0)</f>
        <v>36891.0308948533</v>
      </c>
      <c r="D103" s="13" t="n">
        <f aca="false">IF(D102&gt;0,D102*(1+$C$7),IF(A103=$C$6,$C$5,0))</f>
        <v>2370.84333845273</v>
      </c>
      <c r="E103" s="13" t="n">
        <f aca="false">IF(E102&gt;0,E102*(1+$C$12),IF(A103=$C$11,$C$10,0))</f>
        <v>0</v>
      </c>
      <c r="F103" s="13" t="n">
        <f aca="false">IF(F102&gt;0,F102*(1+$C$17),IF(A103=$C$16,$C$15,0))</f>
        <v>777</v>
      </c>
      <c r="G103" s="13" t="n">
        <f aca="false">IF(G102&gt;0,G102*(1+$C$22),IF(A103=$C$21,$C$20,0))</f>
        <v>2222</v>
      </c>
      <c r="H103" s="13" t="n">
        <f aca="false">H102*(1+$C$26)</f>
        <v>8379.82478848446</v>
      </c>
      <c r="I103" s="13" t="n">
        <f aca="false">MIN(((C103+D103+E103+F103+G103)*$C$28*POWER((1+$C$29),A102)),($C$30*$C$28)*12*$C$34*POWER((1+$C$31),A102))</f>
        <v>0</v>
      </c>
      <c r="J103" s="18" t="n">
        <f aca="false">MAX((MAX((C103-(1000*$C$34)),0))+(D103*$C$8)+(E103*$C$13)+(F103*$C$18)+(G103*$C$23)-H103-I103,0)</f>
        <v>32611.1394448215</v>
      </c>
      <c r="K103" s="23" t="n">
        <f aca="false">IF($C$34=1,MAX(ROUNDDOWN(IF($J103&lt;=$C$192,(((($J103-$C$191)/10000)*$D$192)+$E$192)*(($J103-$C$191)/10000),IF($J103&lt;=$C$193,(((($J103-$C$192)/10000)*$D$193)+$E$193)*(($J103-$C$192)/10000)+$F$193,IF($J103&lt;=$C$194,$J103*0.42-$E$194,$J103*0.45-$E$195))),0),0),0)</f>
        <v>5061</v>
      </c>
      <c r="L103" s="23" t="n">
        <f aca="false">IF($C$34=2,MAX(ROUNDDOWN(IF(($J103/2)&lt;=$C$192,((((($J103/2)-$C$191)/10000)*$D$192)+$E$192)*((($J103/2)-$C$191)/10000),IF(($J103/2)&lt;=$C$193,((((($J103/2)-$C$192)/10000)*$D$193)+$E$193)*((($J103/2)-$C$192)/10000)+$F$193,IF(($J103/2)&lt;=$C$194,($J103/2)*0.42-$E$194,($J103/2)*0.45-$E$195))),0),0),0)*$C$34</f>
        <v>0</v>
      </c>
      <c r="M103" s="13" t="n">
        <f aca="false">K103+L103</f>
        <v>5061</v>
      </c>
      <c r="N103" s="13" t="n">
        <f aca="false">IF($B$34=2,IF(M103&gt;1944,M103*0.055,0),IF(M103&gt;972,M103*0.055,0))</f>
        <v>278.355</v>
      </c>
      <c r="O103" s="13" t="n">
        <f aca="false">M103*$C$33</f>
        <v>0</v>
      </c>
      <c r="P103" s="13" t="n">
        <f aca="false">P102*(1+$C$37)</f>
        <v>54200.4612276103</v>
      </c>
      <c r="Q103" s="13" t="n">
        <f aca="false">B103+C103+D103+E103+F103+G103-H103-I103-M103-N103-O103-P103</f>
        <v>832320.538039423</v>
      </c>
      <c r="R103" s="13"/>
      <c r="S103" s="13"/>
      <c r="T103" s="13"/>
      <c r="U103" s="13"/>
      <c r="V103" s="13"/>
      <c r="W103" s="13"/>
      <c r="X103" s="13"/>
    </row>
    <row r="104" customFormat="false" ht="12.8" hidden="false" customHeight="false" outlineLevel="0" collapsed="false">
      <c r="A104" s="17" t="n">
        <v>15</v>
      </c>
      <c r="B104" s="13" t="n">
        <f aca="false">Q103</f>
        <v>832320.538039423</v>
      </c>
      <c r="C104" s="13" t="n">
        <f aca="false">IF((B104-(P104/2))*$C$3&gt;0,(B104-(P104/2))*$C$3,0)</f>
        <v>35709.6678913236</v>
      </c>
      <c r="D104" s="13" t="n">
        <f aca="false">IF(D103&gt;0,D103*(1+$C$7),IF(A104=$C$6,$C$5,0))</f>
        <v>2382.69755514499</v>
      </c>
      <c r="E104" s="13" t="n">
        <f aca="false">IF(E103&gt;0,E103*(1+$C$12),IF(A104=$C$11,$C$10,0))</f>
        <v>0</v>
      </c>
      <c r="F104" s="13" t="n">
        <f aca="false">IF(F103&gt;0,F103*(1+$C$17),IF(A104=$C$16,$C$15,0))</f>
        <v>777</v>
      </c>
      <c r="G104" s="13" t="n">
        <f aca="false">IF(G103&gt;0,G103*(1+$C$22),IF(A104=$C$21,$C$20,0))</f>
        <v>2222</v>
      </c>
      <c r="H104" s="13" t="n">
        <f aca="false">H103*(1+$C$26)</f>
        <v>8798.81602790869</v>
      </c>
      <c r="I104" s="13" t="n">
        <f aca="false">MIN(((C104+D104+E104+F104+G104)*$C$28*POWER((1+$C$29),A103)),($C$30*$C$28)*12*$C$34*POWER((1+$C$31),A103))</f>
        <v>0</v>
      </c>
      <c r="J104" s="18" t="n">
        <f aca="false">MAX((MAX((C104-(1000*$C$34)),0))+(D104*$C$8)+(E104*$C$13)+(F104*$C$18)+(G104*$C$23)-H104-I104,0)</f>
        <v>31022.6394185599</v>
      </c>
      <c r="K104" s="23" t="n">
        <f aca="false">IF($C$34=1,MAX(ROUNDDOWN(IF($J104&lt;=$C$192,(((($J104-$C$191)/10000)*$D$192)+$E$192)*(($J104-$C$191)/10000),IF($J104&lt;=$C$193,(((($J104-$C$192)/10000)*$D$193)+$E$193)*(($J104-$C$192)/10000)+$F$193,IF($J104&lt;=$C$194,$J104*0.42-$E$194,$J104*0.45-$E$195))),0),0),0)</f>
        <v>4599</v>
      </c>
      <c r="L104" s="23" t="n">
        <f aca="false">IF($C$34=2,MAX(ROUNDDOWN(IF(($J104/2)&lt;=$C$192,((((($J104/2)-$C$191)/10000)*$D$192)+$E$192)*((($J104/2)-$C$191)/10000),IF(($J104/2)&lt;=$C$193,((((($J104/2)-$C$192)/10000)*$D$193)+$E$193)*((($J104/2)-$C$192)/10000)+$F$193,IF(($J104/2)&lt;=$C$194,($J104/2)*0.42-$E$194,($J104/2)*0.45-$E$195))),0),0),0)*$C$34</f>
        <v>0</v>
      </c>
      <c r="M104" s="13" t="n">
        <f aca="false">K104+L104</f>
        <v>4599</v>
      </c>
      <c r="N104" s="13" t="n">
        <f aca="false">IF($B$34=2,IF(M104&gt;1944,M104*0.055,0),IF(M104&gt;972,M104*0.055,0))</f>
        <v>252.945</v>
      </c>
      <c r="O104" s="13" t="n">
        <f aca="false">M104*$C$33</f>
        <v>0</v>
      </c>
      <c r="P104" s="13" t="n">
        <f aca="false">P103*(1+$C$37)</f>
        <v>56097.4773705767</v>
      </c>
      <c r="Q104" s="13" t="n">
        <f aca="false">B104+C104+D104+E104+F104+G104-H104-I104-M104-N104-O104-P104</f>
        <v>803663.665087407</v>
      </c>
      <c r="R104" s="13"/>
      <c r="S104" s="13"/>
      <c r="T104" s="13"/>
      <c r="U104" s="13"/>
      <c r="V104" s="13"/>
      <c r="W104" s="13"/>
      <c r="X104" s="13"/>
    </row>
    <row r="105" customFormat="false" ht="12.8" hidden="false" customHeight="false" outlineLevel="0" collapsed="false">
      <c r="A105" s="17" t="n">
        <v>16</v>
      </c>
      <c r="B105" s="13" t="n">
        <f aca="false">Q104</f>
        <v>803663.665087407</v>
      </c>
      <c r="C105" s="13" t="n">
        <f aca="false">IF((B105-(P105/2))*$C$3&gt;0,(B105-(P105/2))*$C$3,0)</f>
        <v>34393.7149923371</v>
      </c>
      <c r="D105" s="13" t="n">
        <f aca="false">IF(D104&gt;0,D104*(1+$C$7),IF(A105=$C$6,$C$5,0))</f>
        <v>2394.61104292072</v>
      </c>
      <c r="E105" s="13" t="n">
        <f aca="false">IF(E104&gt;0,E104*(1+$C$12),IF(A105=$C$11,$C$10,0))</f>
        <v>0</v>
      </c>
      <c r="F105" s="13" t="n">
        <f aca="false">IF(F104&gt;0,F104*(1+$C$17),IF(A105=$C$16,$C$15,0))</f>
        <v>777</v>
      </c>
      <c r="G105" s="13" t="n">
        <f aca="false">IF(G104&gt;0,G104*(1+$C$22),IF(A105=$C$21,$C$20,0))</f>
        <v>2222</v>
      </c>
      <c r="H105" s="13" t="n">
        <f aca="false">H104*(1+$C$26)</f>
        <v>9238.75682930412</v>
      </c>
      <c r="I105" s="13" t="n">
        <f aca="false">MIN(((C105+D105+E105+F105+G105)*$C$28*POWER((1+$C$29),A104)),($C$30*$C$28)*12*$C$34*POWER((1+$C$31),A104))</f>
        <v>0</v>
      </c>
      <c r="J105" s="18" t="n">
        <f aca="false">MAX((MAX((C105-(1000*$C$34)),0))+(D105*$C$8)+(E105*$C$13)+(F105*$C$18)+(G105*$C$23)-H105-I105,0)</f>
        <v>29278.6592059537</v>
      </c>
      <c r="K105" s="23" t="n">
        <f aca="false">IF($C$34=1,MAX(ROUNDDOWN(IF($J105&lt;=$C$192,(((($J105-$C$191)/10000)*$D$192)+$E$192)*(($J105-$C$191)/10000),IF($J105&lt;=$C$193,(((($J105-$C$192)/10000)*$D$193)+$E$193)*(($J105-$C$192)/10000)+$F$193,IF($J105&lt;=$C$194,$J105*0.42-$E$194,$J105*0.45-$E$195))),0),0),0)</f>
        <v>4103</v>
      </c>
      <c r="L105" s="23" t="n">
        <f aca="false">IF($C$34=2,MAX(ROUNDDOWN(IF(($J105/2)&lt;=$C$192,((((($J105/2)-$C$191)/10000)*$D$192)+$E$192)*((($J105/2)-$C$191)/10000),IF(($J105/2)&lt;=$C$193,((((($J105/2)-$C$192)/10000)*$D$193)+$E$193)*((($J105/2)-$C$192)/10000)+$F$193,IF(($J105/2)&lt;=$C$194,($J105/2)*0.42-$E$194,($J105/2)*0.45-$E$195))),0),0),0)*$C$34</f>
        <v>0</v>
      </c>
      <c r="M105" s="13" t="n">
        <f aca="false">K105+L105</f>
        <v>4103</v>
      </c>
      <c r="N105" s="13" t="n">
        <f aca="false">IF($B$34=2,IF(M105&gt;1944,M105*0.055,0),IF(M105&gt;972,M105*0.055,0))</f>
        <v>225.665</v>
      </c>
      <c r="O105" s="13" t="n">
        <f aca="false">M105*$C$33</f>
        <v>0</v>
      </c>
      <c r="P105" s="13" t="n">
        <f aca="false">P104*(1+$C$37)</f>
        <v>58060.8890785468</v>
      </c>
      <c r="Q105" s="13" t="n">
        <f aca="false">B105+C105+D105+E105+F105+G105-H105-I105-M105-N105-O105-P105</f>
        <v>771822.680214813</v>
      </c>
      <c r="R105" s="13"/>
      <c r="S105" s="13"/>
      <c r="T105" s="13"/>
      <c r="U105" s="13"/>
      <c r="V105" s="13"/>
      <c r="W105" s="13"/>
      <c r="X105" s="13"/>
    </row>
    <row r="106" customFormat="false" ht="12.8" hidden="false" customHeight="false" outlineLevel="0" collapsed="false">
      <c r="A106" s="17" t="n">
        <v>17</v>
      </c>
      <c r="B106" s="13" t="n">
        <f aca="false">Q105</f>
        <v>771822.680214813</v>
      </c>
      <c r="C106" s="13" t="n">
        <f aca="false">IF((B106-(P106/2))*$C$3&gt;0,(B106-(P106/2))*$C$3,0)</f>
        <v>32934.86195318</v>
      </c>
      <c r="D106" s="13" t="n">
        <f aca="false">IF(D105&gt;0,D105*(1+$C$7),IF(A106=$C$6,$C$5,0))</f>
        <v>2406.58409813532</v>
      </c>
      <c r="E106" s="13" t="n">
        <f aca="false">IF(E105&gt;0,E105*(1+$C$12),IF(A106=$C$11,$C$10,0))</f>
        <v>0</v>
      </c>
      <c r="F106" s="13" t="n">
        <f aca="false">IF(F105&gt;0,F105*(1+$C$17),IF(A106=$C$16,$C$15,0))</f>
        <v>777</v>
      </c>
      <c r="G106" s="13" t="n">
        <f aca="false">IF(G105&gt;0,G105*(1+$C$22),IF(A106=$C$21,$C$20,0))</f>
        <v>2222</v>
      </c>
      <c r="H106" s="13" t="n">
        <f aca="false">H105*(1+$C$26)</f>
        <v>9700.69467076933</v>
      </c>
      <c r="I106" s="13" t="n">
        <f aca="false">MIN(((C106+D106+E106+F106+G106)*$C$28*POWER((1+$C$29),A105)),($C$30*$C$28)*12*$C$34*POWER((1+$C$31),A105))</f>
        <v>0</v>
      </c>
      <c r="J106" s="18" t="n">
        <f aca="false">MAX((MAX((C106-(1000*$C$34)),0))+(D106*$C$8)+(E106*$C$13)+(F106*$C$18)+(G106*$C$23)-H106-I106,0)</f>
        <v>27369.8413805459</v>
      </c>
      <c r="K106" s="23" t="n">
        <f aca="false">IF($C$34=1,MAX(ROUNDDOWN(IF($J106&lt;=$C$192,(((($J106-$C$191)/10000)*$D$192)+$E$192)*(($J106-$C$191)/10000),IF($J106&lt;=$C$193,(((($J106-$C$192)/10000)*$D$193)+$E$193)*(($J106-$C$192)/10000)+$F$193,IF($J106&lt;=$C$194,$J106*0.42-$E$194,$J106*0.45-$E$195))),0),0),0)</f>
        <v>3572</v>
      </c>
      <c r="L106" s="23" t="n">
        <f aca="false">IF($C$34=2,MAX(ROUNDDOWN(IF(($J106/2)&lt;=$C$192,((((($J106/2)-$C$191)/10000)*$D$192)+$E$192)*((($J106/2)-$C$191)/10000),IF(($J106/2)&lt;=$C$193,((((($J106/2)-$C$192)/10000)*$D$193)+$E$193)*((($J106/2)-$C$192)/10000)+$F$193,IF(($J106/2)&lt;=$C$194,($J106/2)*0.42-$E$194,($J106/2)*0.45-$E$195))),0),0),0)*$C$34</f>
        <v>0</v>
      </c>
      <c r="M106" s="13" t="n">
        <f aca="false">K106+L106</f>
        <v>3572</v>
      </c>
      <c r="N106" s="13" t="n">
        <f aca="false">IF($B$34=2,IF(M106&gt;1944,M106*0.055,0),IF(M106&gt;972,M106*0.055,0))</f>
        <v>196.46</v>
      </c>
      <c r="O106" s="13" t="n">
        <f aca="false">M106*$C$33</f>
        <v>0</v>
      </c>
      <c r="P106" s="13" t="n">
        <f aca="false">P105*(1+$C$37)</f>
        <v>60093.020196296</v>
      </c>
      <c r="Q106" s="13" t="n">
        <f aca="false">B106+C106+D106+E106+F106+G106-H106-I106-M106-N106-O106-P106</f>
        <v>736600.951399064</v>
      </c>
      <c r="R106" s="13"/>
      <c r="S106" s="13"/>
      <c r="T106" s="13"/>
      <c r="U106" s="13"/>
      <c r="V106" s="13"/>
      <c r="W106" s="13"/>
      <c r="X106" s="13"/>
    </row>
    <row r="107" customFormat="false" ht="12.8" hidden="false" customHeight="false" outlineLevel="0" collapsed="false">
      <c r="A107" s="17" t="n">
        <v>18</v>
      </c>
      <c r="B107" s="13" t="n">
        <f aca="false">Q106</f>
        <v>736600.951399064</v>
      </c>
      <c r="C107" s="13" t="n">
        <f aca="false">IF((B107-(P107/2))*$C$3&gt;0,(B107-(P107/2))*$C$3,0)</f>
        <v>31324.3249170681</v>
      </c>
      <c r="D107" s="13" t="n">
        <f aca="false">IF(D106&gt;0,D106*(1+$C$7),IF(A107=$C$6,$C$5,0))</f>
        <v>2418.617018626</v>
      </c>
      <c r="E107" s="13" t="n">
        <f aca="false">IF(E106&gt;0,E106*(1+$C$12),IF(A107=$C$11,$C$10,0))</f>
        <v>0</v>
      </c>
      <c r="F107" s="13" t="n">
        <f aca="false">IF(F106&gt;0,F106*(1+$C$17),IF(A107=$C$16,$C$15,0))</f>
        <v>777</v>
      </c>
      <c r="G107" s="13" t="n">
        <f aca="false">IF(G106&gt;0,G106*(1+$C$22),IF(A107=$C$21,$C$20,0))</f>
        <v>2222</v>
      </c>
      <c r="H107" s="13" t="n">
        <f aca="false">H106*(1+$C$26)</f>
        <v>10185.7294043078</v>
      </c>
      <c r="I107" s="13" t="n">
        <f aca="false">MIN(((C107+D107+E107+F107+G107)*$C$28*POWER((1+$C$29),A106)),($C$30*$C$28)*12*$C$34*POWER((1+$C$31),A106))</f>
        <v>0</v>
      </c>
      <c r="J107" s="18" t="n">
        <f aca="false">MAX((MAX((C107-(1000*$C$34)),0))+(D107*$C$8)+(E107*$C$13)+(F107*$C$18)+(G107*$C$23)-H107-I107,0)</f>
        <v>25286.3025313863</v>
      </c>
      <c r="K107" s="23" t="n">
        <f aca="false">IF($C$34=1,MAX(ROUNDDOWN(IF($J107&lt;=$C$192,(((($J107-$C$191)/10000)*$D$192)+$E$192)*(($J107-$C$191)/10000),IF($J107&lt;=$C$193,(((($J107-$C$192)/10000)*$D$193)+$E$193)*(($J107-$C$192)/10000)+$F$193,IF($J107&lt;=$C$194,$J107*0.42-$E$194,$J107*0.45-$E$195))),0),0),0)</f>
        <v>3007</v>
      </c>
      <c r="L107" s="23" t="n">
        <f aca="false">IF($C$34=2,MAX(ROUNDDOWN(IF(($J107/2)&lt;=$C$192,((((($J107/2)-$C$191)/10000)*$D$192)+$E$192)*((($J107/2)-$C$191)/10000),IF(($J107/2)&lt;=$C$193,((((($J107/2)-$C$192)/10000)*$D$193)+$E$193)*((($J107/2)-$C$192)/10000)+$F$193,IF(($J107/2)&lt;=$C$194,($J107/2)*0.42-$E$194,($J107/2)*0.45-$E$195))),0),0),0)*$C$34</f>
        <v>0</v>
      </c>
      <c r="M107" s="13" t="n">
        <f aca="false">K107+L107</f>
        <v>3007</v>
      </c>
      <c r="N107" s="13" t="n">
        <f aca="false">IF($B$34=2,IF(M107&gt;1944,M107*0.055,0),IF(M107&gt;972,M107*0.055,0))</f>
        <v>165.385</v>
      </c>
      <c r="O107" s="13" t="n">
        <f aca="false">M107*$C$33</f>
        <v>0</v>
      </c>
      <c r="P107" s="13" t="n">
        <f aca="false">P106*(1+$C$37)</f>
        <v>62196.2759031663</v>
      </c>
      <c r="Q107" s="13" t="n">
        <f aca="false">B107+C107+D107+E107+F107+G107-H107-I107-M107-N107-O107-P107</f>
        <v>697788.503027284</v>
      </c>
      <c r="R107" s="13"/>
      <c r="S107" s="13"/>
      <c r="T107" s="13"/>
      <c r="U107" s="13"/>
      <c r="V107" s="13"/>
      <c r="W107" s="13"/>
      <c r="X107" s="13"/>
    </row>
    <row r="108" customFormat="false" ht="12.8" hidden="false" customHeight="false" outlineLevel="0" collapsed="false">
      <c r="A108" s="17" t="n">
        <v>19</v>
      </c>
      <c r="B108" s="13" t="n">
        <f aca="false">Q107</f>
        <v>697788.503027284</v>
      </c>
      <c r="C108" s="13" t="n">
        <f aca="false">IF((B108-(P108/2))*$C$3&gt;0,(B108-(P108/2))*$C$3,0)</f>
        <v>29552.7257029843</v>
      </c>
      <c r="D108" s="13" t="n">
        <f aca="false">IF(D107&gt;0,D107*(1+$C$7),IF(A108=$C$6,$C$5,0))</f>
        <v>2430.71010371913</v>
      </c>
      <c r="E108" s="13" t="n">
        <f aca="false">IF(E107&gt;0,E107*(1+$C$12),IF(A108=$C$11,$C$10,0))</f>
        <v>0</v>
      </c>
      <c r="F108" s="13" t="n">
        <f aca="false">IF(F107&gt;0,F107*(1+$C$17),IF(A108=$C$16,$C$15,0))</f>
        <v>777</v>
      </c>
      <c r="G108" s="13" t="n">
        <f aca="false">IF(G107&gt;0,G107*(1+$C$22),IF(A108=$C$21,$C$20,0))</f>
        <v>2222</v>
      </c>
      <c r="H108" s="13" t="n">
        <f aca="false">H107*(1+$C$26)</f>
        <v>10695.0158745232</v>
      </c>
      <c r="I108" s="13" t="n">
        <f aca="false">MIN(((C108+D108+E108+F108+G108)*$C$28*POWER((1+$C$29),A107)),($C$30*$C$28)*12*$C$34*POWER((1+$C$31),A107))</f>
        <v>0</v>
      </c>
      <c r="J108" s="18" t="n">
        <f aca="false">MAX((MAX((C108-(1000*$C$34)),0))+(D108*$C$8)+(E108*$C$13)+(F108*$C$18)+(G108*$C$23)-H108-I108,0)</f>
        <v>23017.5099321803</v>
      </c>
      <c r="K108" s="23" t="n">
        <f aca="false">IF($C$34=1,MAX(ROUNDDOWN(IF($J108&lt;=$C$192,(((($J108-$C$191)/10000)*$D$192)+$E$192)*(($J108-$C$191)/10000),IF($J108&lt;=$C$193,(((($J108-$C$192)/10000)*$D$193)+$E$193)*(($J108-$C$192)/10000)+$F$193,IF($J108&lt;=$C$194,$J108*0.42-$E$194,$J108*0.45-$E$195))),0),0),0)</f>
        <v>2409</v>
      </c>
      <c r="L108" s="23" t="n">
        <f aca="false">IF($C$34=2,MAX(ROUNDDOWN(IF(($J108/2)&lt;=$C$192,((((($J108/2)-$C$191)/10000)*$D$192)+$E$192)*((($J108/2)-$C$191)/10000),IF(($J108/2)&lt;=$C$193,((((($J108/2)-$C$192)/10000)*$D$193)+$E$193)*((($J108/2)-$C$192)/10000)+$F$193,IF(($J108/2)&lt;=$C$194,($J108/2)*0.42-$E$194,($J108/2)*0.45-$E$195))),0),0),0)*$C$34</f>
        <v>0</v>
      </c>
      <c r="M108" s="13" t="n">
        <f aca="false">K108+L108</f>
        <v>2409</v>
      </c>
      <c r="N108" s="13" t="n">
        <f aca="false">IF($B$34=2,IF(M108&gt;1944,M108*0.055,0),IF(M108&gt;972,M108*0.055,0))</f>
        <v>132.495</v>
      </c>
      <c r="O108" s="13" t="n">
        <f aca="false">M108*$C$33</f>
        <v>0</v>
      </c>
      <c r="P108" s="13" t="n">
        <f aca="false">P107*(1+$C$37)</f>
        <v>64373.1455597772</v>
      </c>
      <c r="Q108" s="13" t="n">
        <f aca="false">B108+C108+D108+E108+F108+G108-H108-I108-M108-N108-O108-P108</f>
        <v>655161.282399687</v>
      </c>
      <c r="R108" s="13"/>
      <c r="S108" s="13"/>
      <c r="T108" s="13"/>
      <c r="U108" s="13"/>
      <c r="V108" s="13"/>
      <c r="W108" s="13"/>
      <c r="X108" s="13"/>
    </row>
    <row r="109" customFormat="false" ht="12.8" hidden="false" customHeight="false" outlineLevel="0" collapsed="false">
      <c r="A109" s="17" t="n">
        <v>20</v>
      </c>
      <c r="B109" s="13" t="n">
        <f aca="false">Q108</f>
        <v>655161.282399687</v>
      </c>
      <c r="C109" s="13" t="n">
        <f aca="false">IF((B109-(P109/2))*$C$3&gt;0,(B109-(P109/2))*$C$3,0)</f>
        <v>27610.0591730191</v>
      </c>
      <c r="D109" s="13" t="n">
        <f aca="false">IF(D108&gt;0,D108*(1+$C$7),IF(A109=$C$6,$C$5,0))</f>
        <v>2442.86365423772</v>
      </c>
      <c r="E109" s="13" t="n">
        <f aca="false">IF(E108&gt;0,E108*(1+$C$12),IF(A109=$C$11,$C$10,0))</f>
        <v>0</v>
      </c>
      <c r="F109" s="13" t="n">
        <f aca="false">IF(F108&gt;0,F108*(1+$C$17),IF(A109=$C$16,$C$15,0))</f>
        <v>777</v>
      </c>
      <c r="G109" s="13" t="n">
        <f aca="false">IF(G108&gt;0,G108*(1+$C$22),IF(A109=$C$21,$C$20,0))</f>
        <v>2222</v>
      </c>
      <c r="H109" s="13" t="n">
        <f aca="false">H108*(1+$C$26)</f>
        <v>11229.7666682493</v>
      </c>
      <c r="I109" s="13" t="n">
        <f aca="false">MIN(((C109+D109+E109+F109+G109)*$C$28*POWER((1+$C$29),A108)),($C$30*$C$28)*12*$C$34*POWER((1+$C$31),A108))</f>
        <v>0</v>
      </c>
      <c r="J109" s="18" t="n">
        <f aca="false">MAX((MAX((C109-(1000*$C$34)),0))+(D109*$C$8)+(E109*$C$13)+(F109*$C$18)+(G109*$C$23)-H109-I109,0)</f>
        <v>20552.2461590075</v>
      </c>
      <c r="K109" s="23" t="n">
        <f aca="false">IF($C$34=1,MAX(ROUNDDOWN(IF($J109&lt;=$C$192,(((($J109-$C$191)/10000)*$D$192)+$E$192)*(($J109-$C$191)/10000),IF($J109&lt;=$C$193,(((($J109-$C$192)/10000)*$D$193)+$E$193)*(($J109-$C$192)/10000)+$F$193,IF($J109&lt;=$C$194,$J109*0.42-$E$194,$J109*0.45-$E$195))),0),0),0)</f>
        <v>1780</v>
      </c>
      <c r="L109" s="23" t="n">
        <f aca="false">IF($C$34=2,MAX(ROUNDDOWN(IF(($J109/2)&lt;=$C$192,((((($J109/2)-$C$191)/10000)*$D$192)+$E$192)*((($J109/2)-$C$191)/10000),IF(($J109/2)&lt;=$C$193,((((($J109/2)-$C$192)/10000)*$D$193)+$E$193)*((($J109/2)-$C$192)/10000)+$F$193,IF(($J109/2)&lt;=$C$194,($J109/2)*0.42-$E$194,($J109/2)*0.45-$E$195))),0),0),0)*$C$34</f>
        <v>0</v>
      </c>
      <c r="M109" s="13" t="n">
        <f aca="false">K109+L109</f>
        <v>1780</v>
      </c>
      <c r="N109" s="13" t="n">
        <f aca="false">IF($B$34=2,IF(M109&gt;1944,M109*0.055,0),IF(M109&gt;972,M109*0.055,0))</f>
        <v>97.9</v>
      </c>
      <c r="O109" s="13" t="n">
        <f aca="false">M109*$C$33</f>
        <v>0</v>
      </c>
      <c r="P109" s="13" t="n">
        <f aca="false">P108*(1+$C$37)</f>
        <v>66626.2056543694</v>
      </c>
      <c r="Q109" s="13" t="n">
        <f aca="false">B109+C109+D109+E109+F109+G109-H109-I109-M109-N109-O109-P109</f>
        <v>608479.332904325</v>
      </c>
      <c r="R109" s="13"/>
      <c r="S109" s="13"/>
      <c r="T109" s="13"/>
      <c r="U109" s="13"/>
      <c r="V109" s="13"/>
      <c r="W109" s="13"/>
      <c r="X109" s="13"/>
    </row>
    <row r="110" customFormat="false" ht="12.8" hidden="false" customHeight="false" outlineLevel="0" collapsed="false">
      <c r="A110" s="17" t="n">
        <v>21</v>
      </c>
      <c r="B110" s="13" t="n">
        <f aca="false">Q109</f>
        <v>608479.332904325</v>
      </c>
      <c r="C110" s="13" t="n">
        <f aca="false">IF((B110-(P110/2))*$C$3&gt;0,(B110-(P110/2))*$C$3,0)</f>
        <v>25485.6120536316</v>
      </c>
      <c r="D110" s="13" t="n">
        <f aca="false">IF(D109&gt;0,D109*(1+$C$7),IF(A110=$C$6,$C$5,0))</f>
        <v>2455.07797250891</v>
      </c>
      <c r="E110" s="13" t="n">
        <f aca="false">IF(E109&gt;0,E109*(1+$C$12),IF(A110=$C$11,$C$10,0))</f>
        <v>0</v>
      </c>
      <c r="F110" s="13" t="n">
        <f aca="false">IF(F109&gt;0,F109*(1+$C$17),IF(A110=$C$16,$C$15,0))</f>
        <v>777</v>
      </c>
      <c r="G110" s="13" t="n">
        <f aca="false">IF(G109&gt;0,G109*(1+$C$22),IF(A110=$C$21,$C$20,0))</f>
        <v>2222</v>
      </c>
      <c r="H110" s="13" t="n">
        <f aca="false">H109*(1+$C$26)</f>
        <v>11791.2550016618</v>
      </c>
      <c r="I110" s="13" t="n">
        <f aca="false">MIN(((C110+D110+E110+F110+G110)*$C$28*POWER((1+$C$29),A109)),($C$30*$C$28)*12*$C$34*POWER((1+$C$31),A109))</f>
        <v>0</v>
      </c>
      <c r="J110" s="18" t="n">
        <f aca="false">MAX((MAX((C110-(1000*$C$34)),0))+(D110*$C$8)+(E110*$C$13)+(F110*$C$18)+(G110*$C$23)-H110-I110,0)</f>
        <v>17878.5250244787</v>
      </c>
      <c r="K110" s="23" t="n">
        <f aca="false">IF($C$34=1,MAX(ROUNDDOWN(IF($J110&lt;=$C$192,(((($J110-$C$191)/10000)*$D$192)+$E$192)*(($J110-$C$191)/10000),IF($J110&lt;=$C$193,(((($J110-$C$192)/10000)*$D$193)+$E$193)*(($J110-$C$192)/10000)+$F$193,IF($J110&lt;=$C$194,$J110*0.42-$E$194,$J110*0.45-$E$195))),0),0),0)</f>
        <v>1122</v>
      </c>
      <c r="L110" s="23" t="n">
        <f aca="false">IF($C$34=2,MAX(ROUNDDOWN(IF(($J110/2)&lt;=$C$192,((((($J110/2)-$C$191)/10000)*$D$192)+$E$192)*((($J110/2)-$C$191)/10000),IF(($J110/2)&lt;=$C$193,((((($J110/2)-$C$192)/10000)*$D$193)+$E$193)*((($J110/2)-$C$192)/10000)+$F$193,IF(($J110/2)&lt;=$C$194,($J110/2)*0.42-$E$194,($J110/2)*0.45-$E$195))),0),0),0)*$C$34</f>
        <v>0</v>
      </c>
      <c r="M110" s="13" t="n">
        <f aca="false">K110+L110</f>
        <v>1122</v>
      </c>
      <c r="N110" s="13" t="n">
        <f aca="false">IF($B$34=2,IF(M110&gt;1944,M110*0.055,0),IF(M110&gt;972,M110*0.055,0))</f>
        <v>61.71</v>
      </c>
      <c r="O110" s="13" t="n">
        <f aca="false">M110*$C$33</f>
        <v>0</v>
      </c>
      <c r="P110" s="13" t="n">
        <f aca="false">P109*(1+$C$37)</f>
        <v>68958.1228522723</v>
      </c>
      <c r="Q110" s="13" t="n">
        <f aca="false">B110+C110+D110+E110+F110+G110-H110-I110-M110-N110-O110-P110</f>
        <v>557485.935076531</v>
      </c>
      <c r="R110" s="13"/>
      <c r="S110" s="13"/>
      <c r="T110" s="13"/>
      <c r="U110" s="13"/>
      <c r="V110" s="13"/>
      <c r="W110" s="13"/>
      <c r="X110" s="13"/>
    </row>
    <row r="111" customFormat="false" ht="12.8" hidden="false" customHeight="false" outlineLevel="0" collapsed="false">
      <c r="A111" s="17" t="n">
        <v>22</v>
      </c>
      <c r="B111" s="13" t="n">
        <f aca="false">Q110</f>
        <v>557485.935076531</v>
      </c>
      <c r="C111" s="13" t="n">
        <f aca="false">IF((B111-(P111/2))*$C$3&gt;0,(B111-(P111/2))*$C$3,0)</f>
        <v>23167.9247286213</v>
      </c>
      <c r="D111" s="13" t="n">
        <f aca="false">IF(D110&gt;0,D110*(1+$C$7),IF(A111=$C$6,$C$5,0))</f>
        <v>2467.35336237145</v>
      </c>
      <c r="E111" s="13" t="n">
        <f aca="false">IF(E110&gt;0,E110*(1+$C$12),IF(A111=$C$11,$C$10,0))</f>
        <v>0</v>
      </c>
      <c r="F111" s="13" t="n">
        <f aca="false">IF(F110&gt;0,F110*(1+$C$17),IF(A111=$C$16,$C$15,0))</f>
        <v>777</v>
      </c>
      <c r="G111" s="13" t="n">
        <f aca="false">IF(G110&gt;0,G110*(1+$C$22),IF(A111=$C$21,$C$20,0))</f>
        <v>2222</v>
      </c>
      <c r="H111" s="13" t="n">
        <f aca="false">H110*(1+$C$26)</f>
        <v>12380.8177517449</v>
      </c>
      <c r="I111" s="13" t="n">
        <f aca="false">MIN(((C111+D111+E111+F111+G111)*$C$28*POWER((1+$C$29),A110)),($C$30*$C$28)*12*$C$34*POWER((1+$C$31),A110))</f>
        <v>0</v>
      </c>
      <c r="J111" s="18" t="n">
        <f aca="false">MAX((MAX((C111-(1000*$C$34)),0))+(D111*$C$8)+(E111*$C$13)+(F111*$C$18)+(G111*$C$23)-H111-I111,0)</f>
        <v>14983.5503392479</v>
      </c>
      <c r="K111" s="23" t="n">
        <f aca="false">IF($C$34=1,MAX(ROUNDDOWN(IF($J111&lt;=$C$192,(((($J111-$C$191)/10000)*$D$192)+$E$192)*(($J111-$C$191)/10000),IF($J111&lt;=$C$193,(((($J111-$C$192)/10000)*$D$193)+$E$193)*(($J111-$C$192)/10000)+$F$193,IF($J111&lt;=$C$194,$J111*0.42-$E$194,$J111*0.45-$E$195))),0),0),0)</f>
        <v>484</v>
      </c>
      <c r="L111" s="23" t="n">
        <f aca="false">IF($C$34=2,MAX(ROUNDDOWN(IF(($J111/2)&lt;=$C$192,((((($J111/2)-$C$191)/10000)*$D$192)+$E$192)*((($J111/2)-$C$191)/10000),IF(($J111/2)&lt;=$C$193,((((($J111/2)-$C$192)/10000)*$D$193)+$E$193)*((($J111/2)-$C$192)/10000)+$F$193,IF(($J111/2)&lt;=$C$194,($J111/2)*0.42-$E$194,($J111/2)*0.45-$E$195))),0),0),0)*$C$34</f>
        <v>0</v>
      </c>
      <c r="M111" s="13" t="n">
        <f aca="false">K111+L111</f>
        <v>484</v>
      </c>
      <c r="N111" s="13" t="n">
        <f aca="false">IF($B$34=2,IF(M111&gt;1944,M111*0.055,0),IF(M111&gt;972,M111*0.055,0))</f>
        <v>0</v>
      </c>
      <c r="O111" s="13" t="n">
        <f aca="false">M111*$C$33</f>
        <v>0</v>
      </c>
      <c r="P111" s="13" t="n">
        <f aca="false">P110*(1+$C$37)</f>
        <v>71371.6571521018</v>
      </c>
      <c r="Q111" s="13" t="n">
        <f aca="false">B111+C111+D111+E111+F111+G111-H111-I111-M111-N111-O111-P111</f>
        <v>501883.738263678</v>
      </c>
      <c r="R111" s="13"/>
      <c r="S111" s="13"/>
      <c r="T111" s="13"/>
      <c r="U111" s="13"/>
      <c r="V111" s="13"/>
      <c r="W111" s="13"/>
      <c r="X111" s="13"/>
    </row>
    <row r="112" customFormat="false" ht="12.8" hidden="false" customHeight="false" outlineLevel="0" collapsed="false">
      <c r="A112" s="17" t="n">
        <v>23</v>
      </c>
      <c r="B112" s="13" t="n">
        <f aca="false">Q111</f>
        <v>501883.738263678</v>
      </c>
      <c r="C112" s="13" t="n">
        <f aca="false">IF((B112-(P112/2))*$C$3&gt;0,(B112-(P112/2))*$C$3,0)</f>
        <v>20643.7314125234</v>
      </c>
      <c r="D112" s="13" t="n">
        <f aca="false">IF(D111&gt;0,D111*(1+$C$7),IF(A112=$C$6,$C$5,0))</f>
        <v>2479.69012918331</v>
      </c>
      <c r="E112" s="13" t="n">
        <f aca="false">IF(E111&gt;0,E111*(1+$C$12),IF(A112=$C$11,$C$10,0))</f>
        <v>0</v>
      </c>
      <c r="F112" s="13" t="n">
        <f aca="false">IF(F111&gt;0,F111*(1+$C$17),IF(A112=$C$16,$C$15,0))</f>
        <v>777</v>
      </c>
      <c r="G112" s="13" t="n">
        <f aca="false">IF(G111&gt;0,G111*(1+$C$22),IF(A112=$C$21,$C$20,0))</f>
        <v>2222</v>
      </c>
      <c r="H112" s="13" t="n">
        <f aca="false">H111*(1+$C$26)</f>
        <v>12999.8586393321</v>
      </c>
      <c r="I112" s="13" t="n">
        <f aca="false">MIN(((C112+D112+E112+F112+G112)*$C$28*POWER((1+$C$29),A111)),($C$30*$C$28)*12*$C$34*POWER((1+$C$31),A111))</f>
        <v>0</v>
      </c>
      <c r="J112" s="18" t="n">
        <f aca="false">MAX((MAX((C112-(1000*$C$34)),0))+(D112*$C$8)+(E112*$C$13)+(F112*$C$18)+(G112*$C$23)-H112-I112,0)</f>
        <v>11852.6529023746</v>
      </c>
      <c r="K112" s="23" t="n">
        <f aca="false">IF($C$34=1,MAX(ROUNDDOWN(IF($J112&lt;=$C$192,(((($J112-$C$191)/10000)*$D$192)+$E$192)*(($J112-$C$191)/10000),IF($J112&lt;=$C$193,(((($J112-$C$192)/10000)*$D$193)+$E$193)*(($J112-$C$192)/10000)+$F$193,IF($J112&lt;=$C$194,$J112*0.42-$E$194,$J112*0.45-$E$195))),0),0),0)</f>
        <v>0</v>
      </c>
      <c r="L112" s="23" t="n">
        <f aca="false">IF($C$34=2,MAX(ROUNDDOWN(IF(($J112/2)&lt;=$C$192,((((($J112/2)-$C$191)/10000)*$D$192)+$E$192)*((($J112/2)-$C$191)/10000),IF(($J112/2)&lt;=$C$193,((((($J112/2)-$C$192)/10000)*$D$193)+$E$193)*((($J112/2)-$C$192)/10000)+$F$193,IF(($J112/2)&lt;=$C$194,($J112/2)*0.42-$E$194,($J112/2)*0.45-$E$195))),0),0),0)*$C$34</f>
        <v>0</v>
      </c>
      <c r="M112" s="13" t="n">
        <f aca="false">K112+L112</f>
        <v>0</v>
      </c>
      <c r="N112" s="13" t="n">
        <f aca="false">IF($B$34=2,IF(M112&gt;1944,M112*0.055,0),IF(M112&gt;972,M112*0.055,0))</f>
        <v>0</v>
      </c>
      <c r="O112" s="13" t="n">
        <f aca="false">M112*$C$33</f>
        <v>0</v>
      </c>
      <c r="P112" s="13" t="n">
        <f aca="false">P111*(1+$C$37)</f>
        <v>73869.6651524254</v>
      </c>
      <c r="Q112" s="13" t="n">
        <f aca="false">B112+C112+D112+E112+F112+G112-H112-I112-M112-N112-O112-P112</f>
        <v>441136.636013627</v>
      </c>
      <c r="R112" s="13"/>
      <c r="S112" s="13"/>
      <c r="T112" s="13"/>
      <c r="U112" s="13"/>
      <c r="V112" s="13"/>
      <c r="W112" s="13"/>
      <c r="X112" s="13"/>
    </row>
    <row r="113" customFormat="false" ht="12.8" hidden="false" customHeight="false" outlineLevel="0" collapsed="false">
      <c r="A113" s="17" t="n">
        <v>24</v>
      </c>
      <c r="B113" s="13" t="n">
        <f aca="false">Q112</f>
        <v>441136.636013627</v>
      </c>
      <c r="C113" s="13" t="n">
        <f aca="false">IF((B113-(P113/2))*$C$3&gt;0,(B113-(P113/2))*$C$3,0)</f>
        <v>17889.1633427978</v>
      </c>
      <c r="D113" s="13" t="n">
        <f aca="false">IF(D112&gt;0,D112*(1+$C$7),IF(A113=$C$6,$C$5,0))</f>
        <v>2492.08857982923</v>
      </c>
      <c r="E113" s="13" t="n">
        <f aca="false">IF(E112&gt;0,E112*(1+$C$12),IF(A113=$C$11,$C$10,0))</f>
        <v>0</v>
      </c>
      <c r="F113" s="13" t="n">
        <f aca="false">IF(F112&gt;0,F112*(1+$C$17),IF(A113=$C$16,$C$15,0))</f>
        <v>777</v>
      </c>
      <c r="G113" s="13" t="n">
        <f aca="false">IF(G112&gt;0,G112*(1+$C$22),IF(A113=$C$21,$C$20,0))</f>
        <v>2222</v>
      </c>
      <c r="H113" s="13" t="n">
        <f aca="false">H112*(1+$C$26)</f>
        <v>13649.8515712988</v>
      </c>
      <c r="I113" s="13" t="n">
        <f aca="false">MIN(((C113+D113+E113+F113+G113)*$C$28*POWER((1+$C$29),A112)),($C$30*$C$28)*12*$C$34*POWER((1+$C$31),A112))</f>
        <v>0</v>
      </c>
      <c r="J113" s="18" t="n">
        <f aca="false">MAX((MAX((C113-(1000*$C$34)),0))+(D113*$C$8)+(E113*$C$13)+(F113*$C$18)+(G113*$C$23)-H113-I113,0)</f>
        <v>8460.49035132822</v>
      </c>
      <c r="K113" s="23" t="n">
        <f aca="false">IF($C$34=1,MAX(ROUNDDOWN(IF($J113&lt;=$C$192,(((($J113-$C$191)/10000)*$D$192)+$E$192)*(($J113-$C$191)/10000),IF($J113&lt;=$C$193,(((($J113-$C$192)/10000)*$D$193)+$E$193)*(($J113-$C$192)/10000)+$F$193,IF($J113&lt;=$C$194,$J113*0.42-$E$194,$J113*0.45-$E$195))),0),0),0)</f>
        <v>0</v>
      </c>
      <c r="L113" s="23" t="n">
        <f aca="false">IF($C$34=2,MAX(ROUNDDOWN(IF(($J113/2)&lt;=$C$192,((((($J113/2)-$C$191)/10000)*$D$192)+$E$192)*((($J113/2)-$C$191)/10000),IF(($J113/2)&lt;=$C$193,((((($J113/2)-$C$192)/10000)*$D$193)+$E$193)*((($J113/2)-$C$192)/10000)+$F$193,IF(($J113/2)&lt;=$C$194,($J113/2)*0.42-$E$194,($J113/2)*0.45-$E$195))),0),0),0)*$C$34</f>
        <v>0</v>
      </c>
      <c r="M113" s="13" t="n">
        <f aca="false">K113+L113</f>
        <v>0</v>
      </c>
      <c r="N113" s="13" t="n">
        <f aca="false">IF($B$34=2,IF(M113&gt;1944,M113*0.055,0),IF(M113&gt;972,M113*0.055,0))</f>
        <v>0</v>
      </c>
      <c r="O113" s="13" t="n">
        <f aca="false">M113*$C$33</f>
        <v>0</v>
      </c>
      <c r="P113" s="13" t="n">
        <f aca="false">P112*(1+$C$37)</f>
        <v>76455.1034327602</v>
      </c>
      <c r="Q113" s="13" t="n">
        <f aca="false">B113+C113+D113+E113+F113+G113-H113-I113-M113-N113-O113-P113</f>
        <v>374411.932932195</v>
      </c>
      <c r="R113" s="13"/>
      <c r="S113" s="13"/>
      <c r="T113" s="13"/>
      <c r="U113" s="13"/>
      <c r="V113" s="13"/>
      <c r="W113" s="13"/>
      <c r="X113" s="13"/>
    </row>
    <row r="114" customFormat="false" ht="12.8" hidden="false" customHeight="false" outlineLevel="0" collapsed="false">
      <c r="A114" s="17" t="n">
        <v>25</v>
      </c>
      <c r="B114" s="13" t="n">
        <f aca="false">Q113</f>
        <v>374411.932932195</v>
      </c>
      <c r="C114" s="13" t="n">
        <f aca="false">IF((B114-(P114/2))*$C$3&gt;0,(B114-(P114/2))*$C$3,0)</f>
        <v>14867.1809106149</v>
      </c>
      <c r="D114" s="13" t="n">
        <f aca="false">IF(D113&gt;0,D113*(1+$C$7),IF(A114=$C$6,$C$5,0))</f>
        <v>2504.54902272837</v>
      </c>
      <c r="E114" s="13" t="n">
        <f aca="false">IF(E113&gt;0,E113*(1+$C$12),IF(A114=$C$11,$C$10,0))</f>
        <v>0</v>
      </c>
      <c r="F114" s="13" t="n">
        <f aca="false">IF(F113&gt;0,F113*(1+$C$17),IF(A114=$C$16,$C$15,0))</f>
        <v>777</v>
      </c>
      <c r="G114" s="13" t="n">
        <f aca="false">IF(G113&gt;0,G113*(1+$C$22),IF(A114=$C$21,$C$20,0))</f>
        <v>2222</v>
      </c>
      <c r="H114" s="13" t="n">
        <f aca="false">H113*(1+$C$26)</f>
        <v>14332.3441498637</v>
      </c>
      <c r="I114" s="13" t="n">
        <f aca="false">MIN(((C114+D114+E114+F114+G114)*$C$28*POWER((1+$C$29),A113)),($C$30*$C$28)*12*$C$34*POWER((1+$C$31),A113))</f>
        <v>0</v>
      </c>
      <c r="J114" s="18" t="n">
        <f aca="false">MAX((MAX((C114-(1000*$C$34)),0))+(D114*$C$8)+(E114*$C$13)+(F114*$C$18)+(G114*$C$23)-H114-I114,0)</f>
        <v>4768.4757834796</v>
      </c>
      <c r="K114" s="23" t="n">
        <f aca="false">IF($C$34=1,MAX(ROUNDDOWN(IF($J114&lt;=$C$192,(((($J114-$C$191)/10000)*$D$192)+$E$192)*(($J114-$C$191)/10000),IF($J114&lt;=$C$193,(((($J114-$C$192)/10000)*$D$193)+$E$193)*(($J114-$C$192)/10000)+$F$193,IF($J114&lt;=$C$194,$J114*0.42-$E$194,$J114*0.45-$E$195))),0),0),0)</f>
        <v>0</v>
      </c>
      <c r="L114" s="23" t="n">
        <f aca="false">IF($C$34=2,MAX(ROUNDDOWN(IF(($J114/2)&lt;=$C$192,((((($J114/2)-$C$191)/10000)*$D$192)+$E$192)*((($J114/2)-$C$191)/10000),IF(($J114/2)&lt;=$C$193,((((($J114/2)-$C$192)/10000)*$D$193)+$E$193)*((($J114/2)-$C$192)/10000)+$F$193,IF(($J114/2)&lt;=$C$194,($J114/2)*0.42-$E$194,($J114/2)*0.45-$E$195))),0),0),0)*$C$34</f>
        <v>0</v>
      </c>
      <c r="M114" s="13" t="n">
        <f aca="false">K114+L114</f>
        <v>0</v>
      </c>
      <c r="N114" s="13" t="n">
        <f aca="false">IF($B$34=2,IF(M114&gt;1944,M114*0.055,0),IF(M114&gt;972,M114*0.055,0))</f>
        <v>0</v>
      </c>
      <c r="O114" s="13" t="n">
        <f aca="false">M114*$C$33</f>
        <v>0</v>
      </c>
      <c r="P114" s="13" t="n">
        <f aca="false">P113*(1+$C$37)</f>
        <v>79131.0320529068</v>
      </c>
      <c r="Q114" s="13" t="n">
        <f aca="false">B114+C114+D114+E114+F114+G114-H114-I114-M114-N114-O114-P114</f>
        <v>301319.286662767</v>
      </c>
      <c r="R114" s="13"/>
      <c r="S114" s="13"/>
      <c r="T114" s="13"/>
      <c r="U114" s="13"/>
      <c r="V114" s="13"/>
      <c r="W114" s="13"/>
      <c r="X114" s="13"/>
    </row>
    <row r="115" customFormat="false" ht="12.8" hidden="false" customHeight="false" outlineLevel="0" collapsed="false">
      <c r="A115" s="17" t="n">
        <v>26</v>
      </c>
      <c r="B115" s="13" t="n">
        <f aca="false">Q114</f>
        <v>301319.286662767</v>
      </c>
      <c r="C115" s="13" t="n">
        <f aca="false">IF((B115-(P115/2))*$C$3&gt;0,(B115-(P115/2))*$C$3,0)</f>
        <v>11560.3826043472</v>
      </c>
      <c r="D115" s="13" t="n">
        <f aca="false">IF(D114&gt;0,D114*(1+$C$7),IF(A115=$C$6,$C$5,0))</f>
        <v>2517.07176784201</v>
      </c>
      <c r="E115" s="13" t="n">
        <f aca="false">IF(E114&gt;0,E114*(1+$C$12),IF(A115=$C$11,$C$10,0))</f>
        <v>0</v>
      </c>
      <c r="F115" s="13" t="n">
        <f aca="false">IF(F114&gt;0,F114*(1+$C$17),IF(A115=$C$16,$C$15,0))</f>
        <v>777</v>
      </c>
      <c r="G115" s="13" t="n">
        <f aca="false">IF(G114&gt;0,G114*(1+$C$22),IF(A115=$C$21,$C$20,0))</f>
        <v>2222</v>
      </c>
      <c r="H115" s="13" t="n">
        <f aca="false">H114*(1+$C$26)</f>
        <v>15048.9613573569</v>
      </c>
      <c r="I115" s="13" t="n">
        <f aca="false">MIN(((C115+D115+E115+F115+G115)*$C$28*POWER((1+$C$29),A114)),($C$30*$C$28)*12*$C$34*POWER((1+$C$31),A114))</f>
        <v>0</v>
      </c>
      <c r="J115" s="18" t="n">
        <f aca="false">MAX((MAX((C115-(1000*$C$34)),0))+(D115*$C$8)+(E115*$C$13)+(F115*$C$18)+(G115*$C$23)-H115-I115,0)</f>
        <v>757.583014832371</v>
      </c>
      <c r="K115" s="23" t="n">
        <f aca="false">IF($C$34=1,MAX(ROUNDDOWN(IF($J115&lt;=$C$192,(((($J115-$C$191)/10000)*$D$192)+$E$192)*(($J115-$C$191)/10000),IF($J115&lt;=$C$193,(((($J115-$C$192)/10000)*$D$193)+$E$193)*(($J115-$C$192)/10000)+$F$193,IF($J115&lt;=$C$194,$J115*0.42-$E$194,$J115*0.45-$E$195))),0),0),0)</f>
        <v>0</v>
      </c>
      <c r="L115" s="23" t="n">
        <f aca="false">IF($C$34=2,MAX(ROUNDDOWN(IF(($J115/2)&lt;=$C$192,((((($J115/2)-$C$191)/10000)*$D$192)+$E$192)*((($J115/2)-$C$191)/10000),IF(($J115/2)&lt;=$C$193,((((($J115/2)-$C$192)/10000)*$D$193)+$E$193)*((($J115/2)-$C$192)/10000)+$F$193,IF(($J115/2)&lt;=$C$194,($J115/2)*0.42-$E$194,($J115/2)*0.45-$E$195))),0),0),0)*$C$34</f>
        <v>0</v>
      </c>
      <c r="M115" s="13" t="n">
        <f aca="false">K115+L115</f>
        <v>0</v>
      </c>
      <c r="N115" s="13" t="n">
        <f aca="false">IF($B$34=2,IF(M115&gt;1944,M115*0.055,0),IF(M115&gt;972,M115*0.055,0))</f>
        <v>0</v>
      </c>
      <c r="O115" s="13" t="n">
        <f aca="false">M115*$C$33</f>
        <v>0</v>
      </c>
      <c r="P115" s="13" t="n">
        <f aca="false">P114*(1+$C$37)</f>
        <v>81900.6181747586</v>
      </c>
      <c r="Q115" s="13" t="n">
        <f aca="false">B115+C115+D115+E115+F115+G115-H115-I115-M115-N115-O115-P115</f>
        <v>221446.161502841</v>
      </c>
      <c r="R115" s="13"/>
      <c r="S115" s="13"/>
      <c r="T115" s="13"/>
      <c r="U115" s="13"/>
      <c r="V115" s="13"/>
      <c r="W115" s="13"/>
      <c r="X115" s="13"/>
    </row>
    <row r="116" customFormat="false" ht="12.8" hidden="false" customHeight="false" outlineLevel="0" collapsed="false">
      <c r="A116" s="17" t="n">
        <v>27</v>
      </c>
      <c r="B116" s="13" t="n">
        <f aca="false">Q115</f>
        <v>221446.161502841</v>
      </c>
      <c r="C116" s="13" t="n">
        <f aca="false">IF((B116-(P116/2))*$C$3&gt;0,(B116-(P116/2))*$C$3,0)</f>
        <v>7950.37906692472</v>
      </c>
      <c r="D116" s="13" t="n">
        <f aca="false">IF(D115&gt;0,D115*(1+$C$7),IF(A116=$C$6,$C$5,0))</f>
        <v>2529.65712668122</v>
      </c>
      <c r="E116" s="13" t="n">
        <f aca="false">IF(E115&gt;0,E115*(1+$C$12),IF(A116=$C$11,$C$10,0))</f>
        <v>0</v>
      </c>
      <c r="F116" s="13" t="n">
        <f aca="false">IF(F115&gt;0,F115*(1+$C$17),IF(A116=$C$16,$C$15,0))</f>
        <v>777</v>
      </c>
      <c r="G116" s="13" t="n">
        <f aca="false">IF(G115&gt;0,G115*(1+$C$22),IF(A116=$C$21,$C$20,0))</f>
        <v>2222</v>
      </c>
      <c r="H116" s="13" t="n">
        <f aca="false">H115*(1+$C$26)</f>
        <v>15801.4094252247</v>
      </c>
      <c r="I116" s="13" t="n">
        <f aca="false">MIN(((C116+D116+E116+F116+G116)*$C$28*POWER((1+$C$29),A115)),($C$30*$C$28)*12*$C$34*POWER((1+$C$31),A115))</f>
        <v>0</v>
      </c>
      <c r="J116" s="18" t="n">
        <f aca="false">MAX((MAX((C116-(1000*$C$34)),0))+(D116*$C$8)+(E116*$C$13)+(F116*$C$18)+(G116*$C$23)-H116-I116,0)</f>
        <v>0</v>
      </c>
      <c r="K116" s="23" t="n">
        <f aca="false">IF($C$34=1,MAX(ROUNDDOWN(IF($J116&lt;=$C$192,(((($J116-$C$191)/10000)*$D$192)+$E$192)*(($J116-$C$191)/10000),IF($J116&lt;=$C$193,(((($J116-$C$192)/10000)*$D$193)+$E$193)*(($J116-$C$192)/10000)+$F$193,IF($J116&lt;=$C$194,$J116*0.42-$E$194,$J116*0.45-$E$195))),0),0),0)</f>
        <v>0</v>
      </c>
      <c r="L116" s="23" t="n">
        <f aca="false">IF($C$34=2,MAX(ROUNDDOWN(IF(($J116/2)&lt;=$C$192,((((($J116/2)-$C$191)/10000)*$D$192)+$E$192)*((($J116/2)-$C$191)/10000),IF(($J116/2)&lt;=$C$193,((((($J116/2)-$C$192)/10000)*$D$193)+$E$193)*((($J116/2)-$C$192)/10000)+$F$193,IF(($J116/2)&lt;=$C$194,($J116/2)*0.42-$E$194,($J116/2)*0.45-$E$195))),0),0),0)*$C$34</f>
        <v>0</v>
      </c>
      <c r="M116" s="13" t="n">
        <f aca="false">K116+L116</f>
        <v>0</v>
      </c>
      <c r="N116" s="13" t="n">
        <f aca="false">IF($B$34=2,IF(M116&gt;1944,M116*0.055,0),IF(M116&gt;972,M116*0.055,0))</f>
        <v>0</v>
      </c>
      <c r="O116" s="13" t="n">
        <f aca="false">M116*$C$33</f>
        <v>0</v>
      </c>
      <c r="P116" s="13" t="n">
        <f aca="false">P115*(1+$C$37)</f>
        <v>84767.1398108751</v>
      </c>
      <c r="Q116" s="13" t="n">
        <f aca="false">B116+C116+D116+E116+F116+G116-H116-I116-M116-N116-O116-P116</f>
        <v>134356.648460347</v>
      </c>
      <c r="R116" s="13"/>
      <c r="S116" s="13"/>
      <c r="T116" s="13"/>
      <c r="U116" s="13"/>
      <c r="V116" s="13"/>
      <c r="W116" s="13"/>
      <c r="X116" s="13"/>
    </row>
    <row r="117" customFormat="false" ht="12.8" hidden="false" customHeight="false" outlineLevel="0" collapsed="false">
      <c r="A117" s="17" t="n">
        <v>28</v>
      </c>
      <c r="B117" s="13" t="n">
        <f aca="false">Q116</f>
        <v>134356.648460347</v>
      </c>
      <c r="C117" s="13" t="n">
        <f aca="false">IF((B117-(P117/2))*$C$3&gt;0,(B117-(P117/2))*$C$3,0)</f>
        <v>4017.74062020494</v>
      </c>
      <c r="D117" s="13" t="n">
        <f aca="false">IF(D116&gt;0,D116*(1+$C$7),IF(A117=$C$6,$C$5,0))</f>
        <v>2542.30541231463</v>
      </c>
      <c r="E117" s="13" t="n">
        <f aca="false">IF(E116&gt;0,E116*(1+$C$12),IF(A117=$C$11,$C$10,0))</f>
        <v>0</v>
      </c>
      <c r="F117" s="13" t="n">
        <f aca="false">IF(F116&gt;0,F116*(1+$C$17),IF(A117=$C$16,$C$15,0))</f>
        <v>777</v>
      </c>
      <c r="G117" s="13" t="n">
        <f aca="false">IF(G116&gt;0,G116*(1+$C$22),IF(A117=$C$21,$C$20,0))</f>
        <v>2222</v>
      </c>
      <c r="H117" s="13" t="n">
        <f aca="false">H116*(1+$C$26)</f>
        <v>16591.479896486</v>
      </c>
      <c r="I117" s="13" t="n">
        <f aca="false">MIN(((C117+D117+E117+F117+G117)*$C$28*POWER((1+$C$29),A116)),($C$30*$C$28)*12*$C$34*POWER((1+$C$31),A116))</f>
        <v>0</v>
      </c>
      <c r="J117" s="18" t="n">
        <f aca="false">MAX((MAX((C117-(1000*$C$34)),0))+(D117*$C$8)+(E117*$C$13)+(F117*$C$18)+(G117*$C$23)-H117-I117,0)</f>
        <v>0</v>
      </c>
      <c r="K117" s="23" t="n">
        <f aca="false">IF($C$34=1,MAX(ROUNDDOWN(IF($J117&lt;=$C$192,(((($J117-$C$191)/10000)*$D$192)+$E$192)*(($J117-$C$191)/10000),IF($J117&lt;=$C$193,(((($J117-$C$192)/10000)*$D$193)+$E$193)*(($J117-$C$192)/10000)+$F$193,IF($J117&lt;=$C$194,$J117*0.42-$E$194,$J117*0.45-$E$195))),0),0),0)</f>
        <v>0</v>
      </c>
      <c r="L117" s="23" t="n">
        <f aca="false">IF($C$34=2,MAX(ROUNDDOWN(IF(($J117/2)&lt;=$C$192,((((($J117/2)-$C$191)/10000)*$D$192)+$E$192)*((($J117/2)-$C$191)/10000),IF(($J117/2)&lt;=$C$193,((((($J117/2)-$C$192)/10000)*$D$193)+$E$193)*((($J117/2)-$C$192)/10000)+$F$193,IF(($J117/2)&lt;=$C$194,($J117/2)*0.42-$E$194,($J117/2)*0.45-$E$195))),0),0),0)*$C$34</f>
        <v>0</v>
      </c>
      <c r="M117" s="13" t="n">
        <f aca="false">K117+L117</f>
        <v>0</v>
      </c>
      <c r="N117" s="13" t="n">
        <f aca="false">IF($B$34=2,IF(M117&gt;1944,M117*0.055,0),IF(M117&gt;972,M117*0.055,0))</f>
        <v>0</v>
      </c>
      <c r="O117" s="13" t="n">
        <f aca="false">M117*$C$33</f>
        <v>0</v>
      </c>
      <c r="P117" s="13" t="n">
        <f aca="false">P116*(1+$C$37)</f>
        <v>87733.9897042557</v>
      </c>
      <c r="Q117" s="13" t="n">
        <f aca="false">B117+C117+D117+E117+F117+G117-H117-I117-M117-N117-O117-P117</f>
        <v>39590.2248921252</v>
      </c>
      <c r="R117" s="13"/>
      <c r="S117" s="13"/>
      <c r="T117" s="13"/>
      <c r="U117" s="13"/>
      <c r="V117" s="13"/>
      <c r="W117" s="13"/>
      <c r="X117" s="13"/>
    </row>
    <row r="118" customFormat="false" ht="12.8" hidden="false" customHeight="false" outlineLevel="0" collapsed="false">
      <c r="A118" s="17" t="n">
        <v>29</v>
      </c>
      <c r="B118" s="13" t="n">
        <f aca="false">Q117</f>
        <v>39590.2248921252</v>
      </c>
      <c r="C118" s="13" t="n">
        <f aca="false">IF((B118-(P118/2))*$C$3&gt;0,(B118-(P118/2))*$C$3,0)</f>
        <v>0</v>
      </c>
      <c r="D118" s="13" t="n">
        <f aca="false">IF(D117&gt;0,D117*(1+$C$7),IF(A118=$C$6,$C$5,0))</f>
        <v>2555.0169393762</v>
      </c>
      <c r="E118" s="13" t="n">
        <f aca="false">IF(E117&gt;0,E117*(1+$C$12),IF(A118=$C$11,$C$10,0))</f>
        <v>0</v>
      </c>
      <c r="F118" s="13" t="n">
        <f aca="false">IF(F117&gt;0,F117*(1+$C$17),IF(A118=$C$16,$C$15,0))</f>
        <v>777</v>
      </c>
      <c r="G118" s="13" t="n">
        <f aca="false">IF(G117&gt;0,G117*(1+$C$22),IF(A118=$C$21,$C$20,0))</f>
        <v>2222</v>
      </c>
      <c r="H118" s="13" t="n">
        <f aca="false">H117*(1+$C$26)</f>
        <v>17421.0538913103</v>
      </c>
      <c r="I118" s="13" t="n">
        <f aca="false">MIN(((C118+D118+E118+F118+G118)*$C$28*POWER((1+$C$29),A117)),($C$30*$C$28)*12*$C$34*POWER((1+$C$31),A117))</f>
        <v>0</v>
      </c>
      <c r="J118" s="18" t="n">
        <f aca="false">MAX((MAX((C118-(1000*$C$34)),0))+(D118*$C$8)+(E118*$C$13)+(F118*$C$18)+(G118*$C$23)-H118-I118,0)</f>
        <v>0</v>
      </c>
      <c r="K118" s="23" t="n">
        <f aca="false">IF($C$34=1,MAX(ROUNDDOWN(IF($J118&lt;=$C$192,(((($J118-$C$191)/10000)*$D$192)+$E$192)*(($J118-$C$191)/10000),IF($J118&lt;=$C$193,(((($J118-$C$192)/10000)*$D$193)+$E$193)*(($J118-$C$192)/10000)+$F$193,IF($J118&lt;=$C$194,$J118*0.42-$E$194,$J118*0.45-$E$195))),0),0),0)</f>
        <v>0</v>
      </c>
      <c r="L118" s="23" t="n">
        <f aca="false">IF($C$34=2,MAX(ROUNDDOWN(IF(($J118/2)&lt;=$C$192,((((($J118/2)-$C$191)/10000)*$D$192)+$E$192)*((($J118/2)-$C$191)/10000),IF(($J118/2)&lt;=$C$193,((((($J118/2)-$C$192)/10000)*$D$193)+$E$193)*((($J118/2)-$C$192)/10000)+$F$193,IF(($J118/2)&lt;=$C$194,($J118/2)*0.42-$E$194,($J118/2)*0.45-$E$195))),0),0),0)*$C$34</f>
        <v>0</v>
      </c>
      <c r="M118" s="13" t="n">
        <f aca="false">K118+L118</f>
        <v>0</v>
      </c>
      <c r="N118" s="13" t="n">
        <f aca="false">IF($B$34=2,IF(M118&gt;1944,M118*0.055,0),IF(M118&gt;972,M118*0.055,0))</f>
        <v>0</v>
      </c>
      <c r="O118" s="13" t="n">
        <f aca="false">M118*$C$33</f>
        <v>0</v>
      </c>
      <c r="P118" s="13" t="n">
        <f aca="false">P117*(1+$C$37)</f>
        <v>90804.6793439047</v>
      </c>
      <c r="Q118" s="13" t="n">
        <f aca="false">B118+C118+D118+E118+F118+G118-H118-I118-M118-N118-O118-P118</f>
        <v>-63081.4914037136</v>
      </c>
      <c r="R118" s="13"/>
      <c r="S118" s="13"/>
      <c r="T118" s="13"/>
      <c r="U118" s="13"/>
      <c r="V118" s="13"/>
      <c r="W118" s="13"/>
      <c r="X118" s="13"/>
    </row>
    <row r="119" customFormat="false" ht="12.8" hidden="false" customHeight="false" outlineLevel="0" collapsed="false">
      <c r="A119" s="17" t="n">
        <v>30</v>
      </c>
      <c r="B119" s="13" t="n">
        <f aca="false">Q118</f>
        <v>-63081.4914037136</v>
      </c>
      <c r="C119" s="13" t="n">
        <f aca="false">IF((B119-(P119/2))*$C$3&gt;0,(B119-(P119/2))*$C$3,0)</f>
        <v>0</v>
      </c>
      <c r="D119" s="13" t="n">
        <f aca="false">IF(D118&gt;0,D118*(1+$C$7),IF(A119=$C$6,$C$5,0))</f>
        <v>2567.79202407308</v>
      </c>
      <c r="E119" s="13" t="n">
        <f aca="false">IF(E118&gt;0,E118*(1+$C$12),IF(A119=$C$11,$C$10,0))</f>
        <v>0</v>
      </c>
      <c r="F119" s="13" t="n">
        <f aca="false">IF(F118&gt;0,F118*(1+$C$17),IF(A119=$C$16,$C$15,0))</f>
        <v>777</v>
      </c>
      <c r="G119" s="13" t="n">
        <f aca="false">IF(G118&gt;0,G118*(1+$C$22),IF(A119=$C$21,$C$20,0))</f>
        <v>2222</v>
      </c>
      <c r="H119" s="13" t="n">
        <f aca="false">H118*(1+$C$26)</f>
        <v>18292.1065858758</v>
      </c>
      <c r="I119" s="13" t="n">
        <f aca="false">MIN(((C119+D119+E119+F119+G119)*$C$28*POWER((1+$C$29),A118)),($C$30*$C$28)*12*$C$34*POWER((1+$C$31),A118))</f>
        <v>0</v>
      </c>
      <c r="J119" s="18" t="n">
        <f aca="false">MAX((MAX((C119-(1000*$C$34)),0))+(D119*$C$8)+(E119*$C$13)+(F119*$C$18)+(G119*$C$23)-H119-I119,0)</f>
        <v>0</v>
      </c>
      <c r="K119" s="23" t="n">
        <f aca="false">IF($C$34=1,MAX(ROUNDDOWN(IF($J119&lt;=$C$192,(((($J119-$C$191)/10000)*$D$192)+$E$192)*(($J119-$C$191)/10000),IF($J119&lt;=$C$193,(((($J119-$C$192)/10000)*$D$193)+$E$193)*(($J119-$C$192)/10000)+$F$193,IF($J119&lt;=$C$194,$J119*0.42-$E$194,$J119*0.45-$E$195))),0),0),0)</f>
        <v>0</v>
      </c>
      <c r="L119" s="23" t="n">
        <f aca="false">IF($C$34=2,MAX(ROUNDDOWN(IF(($J119/2)&lt;=$C$192,((((($J119/2)-$C$191)/10000)*$D$192)+$E$192)*((($J119/2)-$C$191)/10000),IF(($J119/2)&lt;=$C$193,((((($J119/2)-$C$192)/10000)*$D$193)+$E$193)*((($J119/2)-$C$192)/10000)+$F$193,IF(($J119/2)&lt;=$C$194,($J119/2)*0.42-$E$194,($J119/2)*0.45-$E$195))),0),0),0)*$C$34</f>
        <v>0</v>
      </c>
      <c r="M119" s="13" t="n">
        <f aca="false">K119+L119</f>
        <v>0</v>
      </c>
      <c r="N119" s="13" t="n">
        <f aca="false">IF($B$34=2,IF(M119&gt;1944,M119*0.055,0),IF(M119&gt;972,M119*0.055,0))</f>
        <v>0</v>
      </c>
      <c r="O119" s="13" t="n">
        <f aca="false">M119*$C$33</f>
        <v>0</v>
      </c>
      <c r="P119" s="13" t="n">
        <f aca="false">P118*(1+$C$37)</f>
        <v>93982.8431209413</v>
      </c>
      <c r="Q119" s="13" t="n">
        <f aca="false">B119+C119+D119+E119+F119+G119-H119-I119-M119-N119-O119-P119</f>
        <v>-169789.649086458</v>
      </c>
      <c r="R119" s="13"/>
      <c r="S119" s="13"/>
      <c r="T119" s="13"/>
      <c r="U119" s="13"/>
      <c r="V119" s="13"/>
      <c r="W119" s="13"/>
      <c r="X119" s="13"/>
    </row>
    <row r="120" customFormat="false" ht="12.8" hidden="false" customHeight="false" outlineLevel="0" collapsed="false">
      <c r="A120" s="17" t="n">
        <v>31</v>
      </c>
      <c r="B120" s="13" t="n">
        <f aca="false">Q119</f>
        <v>-169789.649086458</v>
      </c>
      <c r="C120" s="13" t="n">
        <f aca="false">IF((B120-(P120/2))*$C$3&gt;0,(B120-(P120/2))*$C$3,0)</f>
        <v>0</v>
      </c>
      <c r="D120" s="13" t="n">
        <f aca="false">IF(D119&gt;0,D119*(1+$C$7),IF(A120=$C$6,$C$5,0))</f>
        <v>2580.63098419345</v>
      </c>
      <c r="E120" s="13" t="n">
        <f aca="false">IF(E119&gt;0,E119*(1+$C$12),IF(A120=$C$11,$C$10,0))</f>
        <v>0</v>
      </c>
      <c r="F120" s="13" t="n">
        <f aca="false">IF(F119&gt;0,F119*(1+$C$17),IF(A120=$C$16,$C$15,0))</f>
        <v>777</v>
      </c>
      <c r="G120" s="13" t="n">
        <f aca="false">IF(G119&gt;0,G119*(1+$C$22),IF(A120=$C$21,$C$20,0))</f>
        <v>2222</v>
      </c>
      <c r="H120" s="13" t="n">
        <f aca="false">H119*(1+$C$26)</f>
        <v>19206.7119151696</v>
      </c>
      <c r="I120" s="13" t="n">
        <f aca="false">MIN(((C120+D120+E120+F120+G120)*$C$28*POWER((1+$C$29),A119)),($C$30*$C$28)*12*$C$34*POWER((1+$C$31),A119))</f>
        <v>0</v>
      </c>
      <c r="J120" s="18" t="n">
        <f aca="false">MAX((MAX((C120-(1000*$C$34)),0))+(D120*$C$8)+(E120*$C$13)+(F120*$C$18)+(G120*$C$23)-H120-I120,0)</f>
        <v>0</v>
      </c>
      <c r="K120" s="23" t="n">
        <f aca="false">IF($C$34=1,MAX(ROUNDDOWN(IF($J120&lt;=$C$192,(((($J120-$C$191)/10000)*$D$192)+$E$192)*(($J120-$C$191)/10000),IF($J120&lt;=$C$193,(((($J120-$C$192)/10000)*$D$193)+$E$193)*(($J120-$C$192)/10000)+$F$193,IF($J120&lt;=$C$194,$J120*0.42-$E$194,$J120*0.45-$E$195))),0),0),0)</f>
        <v>0</v>
      </c>
      <c r="L120" s="23" t="n">
        <f aca="false">IF($C$34=2,MAX(ROUNDDOWN(IF(($J120/2)&lt;=$C$192,((((($J120/2)-$C$191)/10000)*$D$192)+$E$192)*((($J120/2)-$C$191)/10000),IF(($J120/2)&lt;=$C$193,((((($J120/2)-$C$192)/10000)*$D$193)+$E$193)*((($J120/2)-$C$192)/10000)+$F$193,IF(($J120/2)&lt;=$C$194,($J120/2)*0.42-$E$194,($J120/2)*0.45-$E$195))),0),0),0)*$C$34</f>
        <v>0</v>
      </c>
      <c r="M120" s="13" t="n">
        <f aca="false">K120+L120</f>
        <v>0</v>
      </c>
      <c r="N120" s="13" t="n">
        <f aca="false">IF($B$34=2,IF(M120&gt;1944,M120*0.055,0),IF(M120&gt;972,M120*0.055,0))</f>
        <v>0</v>
      </c>
      <c r="O120" s="13" t="n">
        <f aca="false">M120*$C$33</f>
        <v>0</v>
      </c>
      <c r="P120" s="13" t="n">
        <f aca="false">P119*(1+$C$37)</f>
        <v>97272.2426301743</v>
      </c>
      <c r="Q120" s="13" t="n">
        <f aca="false">B120+C120+D120+E120+F120+G120-H120-I120-M120-N120-O120-P120</f>
        <v>-280688.972647608</v>
      </c>
      <c r="R120" s="13"/>
      <c r="S120" s="13"/>
      <c r="T120" s="13"/>
      <c r="U120" s="13"/>
      <c r="V120" s="13"/>
      <c r="W120" s="13"/>
      <c r="X120" s="13"/>
    </row>
    <row r="121" customFormat="false" ht="12.8" hidden="false" customHeight="false" outlineLevel="0" collapsed="false">
      <c r="A121" s="17" t="n">
        <v>32</v>
      </c>
      <c r="B121" s="13" t="n">
        <f aca="false">Q120</f>
        <v>-280688.972647608</v>
      </c>
      <c r="C121" s="13" t="n">
        <f aca="false">IF((B121-(P121/2))*$C$3&gt;0,(B121-(P121/2))*$C$3,0)</f>
        <v>0</v>
      </c>
      <c r="D121" s="13" t="n">
        <f aca="false">IF(D120&gt;0,D120*(1+$C$7),IF(A121=$C$6,$C$5,0))</f>
        <v>2593.53413911442</v>
      </c>
      <c r="E121" s="13" t="n">
        <f aca="false">IF(E120&gt;0,E120*(1+$C$12),IF(A121=$C$11,$C$10,0))</f>
        <v>0</v>
      </c>
      <c r="F121" s="13" t="n">
        <f aca="false">IF(F120&gt;0,F120*(1+$C$17),IF(A121=$C$16,$C$15,0))</f>
        <v>777</v>
      </c>
      <c r="G121" s="13" t="n">
        <f aca="false">IF(G120&gt;0,G120*(1+$C$22),IF(A121=$C$21,$C$20,0))</f>
        <v>2222</v>
      </c>
      <c r="H121" s="13" t="n">
        <f aca="false">H120*(1+$C$26)</f>
        <v>20167.047510928</v>
      </c>
      <c r="I121" s="13" t="n">
        <f aca="false">MIN(((C121+D121+E121+F121+G121)*$C$28*POWER((1+$C$29),A120)),($C$30*$C$28)*12*$C$34*POWER((1+$C$31),A120))</f>
        <v>0</v>
      </c>
      <c r="J121" s="18" t="n">
        <f aca="false">MAX((MAX((C121-(1000*$C$34)),0))+(D121*$C$8)+(E121*$C$13)+(F121*$C$18)+(G121*$C$23)-H121-I121,0)</f>
        <v>0</v>
      </c>
      <c r="K121" s="23" t="n">
        <f aca="false">IF($C$34=1,MAX(ROUNDDOWN(IF($J121&lt;=$C$192,(((($J121-$C$191)/10000)*$D$192)+$E$192)*(($J121-$C$191)/10000),IF($J121&lt;=$C$193,(((($J121-$C$192)/10000)*$D$193)+$E$193)*(($J121-$C$192)/10000)+$F$193,IF($J121&lt;=$C$194,$J121*0.42-$E$194,$J121*0.45-$E$195))),0),0),0)</f>
        <v>0</v>
      </c>
      <c r="L121" s="23" t="n">
        <f aca="false">IF($C$34=2,MAX(ROUNDDOWN(IF(($J121/2)&lt;=$C$192,((((($J121/2)-$C$191)/10000)*$D$192)+$E$192)*((($J121/2)-$C$191)/10000),IF(($J121/2)&lt;=$C$193,((((($J121/2)-$C$192)/10000)*$D$193)+$E$193)*((($J121/2)-$C$192)/10000)+$F$193,IF(($J121/2)&lt;=$C$194,($J121/2)*0.42-$E$194,($J121/2)*0.45-$E$195))),0),0),0)*$C$34</f>
        <v>0</v>
      </c>
      <c r="M121" s="13" t="n">
        <f aca="false">K121+L121</f>
        <v>0</v>
      </c>
      <c r="N121" s="13" t="n">
        <f aca="false">IF($B$34=2,IF(M121&gt;1944,M121*0.055,0),IF(M121&gt;972,M121*0.055,0))</f>
        <v>0</v>
      </c>
      <c r="O121" s="13" t="n">
        <f aca="false">M121*$C$33</f>
        <v>0</v>
      </c>
      <c r="P121" s="13" t="n">
        <f aca="false">P120*(1+$C$37)</f>
        <v>100676.77112223</v>
      </c>
      <c r="Q121" s="13" t="n">
        <f aca="false">B121+C121+D121+E121+F121+G121-H121-I121-M121-N121-O121-P121</f>
        <v>-395940.257141652</v>
      </c>
      <c r="R121" s="13"/>
      <c r="S121" s="13"/>
      <c r="T121" s="13"/>
      <c r="U121" s="13"/>
      <c r="V121" s="13"/>
      <c r="W121" s="13"/>
      <c r="X121" s="13"/>
    </row>
    <row r="122" customFormat="false" ht="12.8" hidden="false" customHeight="false" outlineLevel="0" collapsed="false">
      <c r="A122" s="17" t="n">
        <v>33</v>
      </c>
      <c r="B122" s="13" t="n">
        <f aca="false">Q121</f>
        <v>-395940.257141652</v>
      </c>
      <c r="C122" s="13" t="n">
        <f aca="false">IF((B122-(P122/2))*$C$3&gt;0,(B122-(P122/2))*$C$3,0)</f>
        <v>0</v>
      </c>
      <c r="D122" s="13" t="n">
        <f aca="false">IF(D121&gt;0,D121*(1+$C$7),IF(A122=$C$6,$C$5,0))</f>
        <v>2606.50180980999</v>
      </c>
      <c r="E122" s="13" t="n">
        <f aca="false">IF(E121&gt;0,E121*(1+$C$12),IF(A122=$C$11,$C$10,0))</f>
        <v>1111</v>
      </c>
      <c r="F122" s="13" t="n">
        <f aca="false">IF(F121&gt;0,F121*(1+$C$17),IF(A122=$C$16,$C$15,0))</f>
        <v>777</v>
      </c>
      <c r="G122" s="13" t="n">
        <f aca="false">IF(G121&gt;0,G121*(1+$C$22),IF(A122=$C$21,$C$20,0))</f>
        <v>2222</v>
      </c>
      <c r="H122" s="13" t="n">
        <f aca="false">H121*(1+$C$26)</f>
        <v>21175.3998864744</v>
      </c>
      <c r="I122" s="13" t="n">
        <f aca="false">MIN(((C122+D122+E122+F122+G122)*$C$28*POWER((1+$C$29),A121)),($C$30*$C$28)*12*$C$34*POWER((1+$C$31),A121))</f>
        <v>0</v>
      </c>
      <c r="J122" s="18" t="n">
        <f aca="false">MAX((MAX((C122-(1000*$C$34)),0))+(D122*$C$8)+(E122*$C$13)+(F122*$C$18)+(G122*$C$23)-H122-I122,0)</f>
        <v>0</v>
      </c>
      <c r="K122" s="23" t="n">
        <f aca="false">IF($C$34=1,MAX(ROUNDDOWN(IF($J122&lt;=$C$192,(((($J122-$C$191)/10000)*$D$192)+$E$192)*(($J122-$C$191)/10000),IF($J122&lt;=$C$193,(((($J122-$C$192)/10000)*$D$193)+$E$193)*(($J122-$C$192)/10000)+$F$193,IF($J122&lt;=$C$194,$J122*0.42-$E$194,$J122*0.45-$E$195))),0),0),0)</f>
        <v>0</v>
      </c>
      <c r="L122" s="23" t="n">
        <f aca="false">IF($C$34=2,MAX(ROUNDDOWN(IF(($J122/2)&lt;=$C$192,((((($J122/2)-$C$191)/10000)*$D$192)+$E$192)*((($J122/2)-$C$191)/10000),IF(($J122/2)&lt;=$C$193,((((($J122/2)-$C$192)/10000)*$D$193)+$E$193)*((($J122/2)-$C$192)/10000)+$F$193,IF(($J122/2)&lt;=$C$194,($J122/2)*0.42-$E$194,($J122/2)*0.45-$E$195))),0),0),0)*$C$34</f>
        <v>0</v>
      </c>
      <c r="M122" s="13" t="n">
        <f aca="false">K122+L122</f>
        <v>0</v>
      </c>
      <c r="N122" s="13" t="n">
        <f aca="false">IF($B$34=2,IF(M122&gt;1944,M122*0.055,0),IF(M122&gt;972,M122*0.055,0))</f>
        <v>0</v>
      </c>
      <c r="O122" s="13" t="n">
        <f aca="false">M122*$C$33</f>
        <v>0</v>
      </c>
      <c r="P122" s="13" t="n">
        <f aca="false">P121*(1+$C$37)</f>
        <v>104200.458111508</v>
      </c>
      <c r="Q122" s="13" t="n">
        <f aca="false">B122+C122+D122+E122+F122+G122-H122-I122-M122-N122-O122-P122</f>
        <v>-514599.613329825</v>
      </c>
      <c r="R122" s="13"/>
      <c r="S122" s="13"/>
      <c r="T122" s="13"/>
      <c r="U122" s="13"/>
      <c r="V122" s="13"/>
      <c r="W122" s="13"/>
      <c r="X122" s="13"/>
    </row>
    <row r="123" customFormat="false" ht="12.8" hidden="false" customHeight="false" outlineLevel="0" collapsed="false">
      <c r="A123" s="17" t="n">
        <v>34</v>
      </c>
      <c r="B123" s="13" t="n">
        <f aca="false">Q122</f>
        <v>-514599.613329825</v>
      </c>
      <c r="C123" s="13" t="n">
        <f aca="false">IF((B123-(P123/2))*$C$3&gt;0,(B123-(P123/2))*$C$3,0)</f>
        <v>0</v>
      </c>
      <c r="D123" s="13" t="n">
        <f aca="false">IF(D122&gt;0,D122*(1+$C$7),IF(A123=$C$6,$C$5,0))</f>
        <v>2619.53431885904</v>
      </c>
      <c r="E123" s="13" t="n">
        <f aca="false">IF(E122&gt;0,E122*(1+$C$12),IF(A123=$C$11,$C$10,0))</f>
        <v>1116.555</v>
      </c>
      <c r="F123" s="13" t="n">
        <f aca="false">IF(F122&gt;0,F122*(1+$C$17),IF(A123=$C$16,$C$15,0))</f>
        <v>777</v>
      </c>
      <c r="G123" s="13" t="n">
        <f aca="false">IF(G122&gt;0,G122*(1+$C$22),IF(A123=$C$21,$C$20,0))</f>
        <v>2222</v>
      </c>
      <c r="H123" s="13" t="n">
        <f aca="false">H122*(1+$C$26)</f>
        <v>22234.1698807982</v>
      </c>
      <c r="I123" s="13" t="n">
        <f aca="false">MIN(((C123+D123+E123+F123+G123)*$C$28*POWER((1+$C$29),A122)),($C$30*$C$28)*12*$C$34*POWER((1+$C$31),A122))</f>
        <v>0</v>
      </c>
      <c r="J123" s="18" t="n">
        <f aca="false">MAX((MAX((C123-(1000*$C$34)),0))+(D123*$C$8)+(E123*$C$13)+(F123*$C$18)+(G123*$C$23)-H123-I123,0)</f>
        <v>0</v>
      </c>
      <c r="K123" s="23" t="n">
        <f aca="false">IF($C$34=1,MAX(ROUNDDOWN(IF($J123&lt;=$C$192,(((($J123-$C$191)/10000)*$D$192)+$E$192)*(($J123-$C$191)/10000),IF($J123&lt;=$C$193,(((($J123-$C$192)/10000)*$D$193)+$E$193)*(($J123-$C$192)/10000)+$F$193,IF($J123&lt;=$C$194,$J123*0.42-$E$194,$J123*0.45-$E$195))),0),0),0)</f>
        <v>0</v>
      </c>
      <c r="L123" s="23" t="n">
        <f aca="false">IF($C$34=2,MAX(ROUNDDOWN(IF(($J123/2)&lt;=$C$192,((((($J123/2)-$C$191)/10000)*$D$192)+$E$192)*((($J123/2)-$C$191)/10000),IF(($J123/2)&lt;=$C$193,((((($J123/2)-$C$192)/10000)*$D$193)+$E$193)*((($J123/2)-$C$192)/10000)+$F$193,IF(($J123/2)&lt;=$C$194,($J123/2)*0.42-$E$194,($J123/2)*0.45-$E$195))),0),0),0)*$C$34</f>
        <v>0</v>
      </c>
      <c r="M123" s="13" t="n">
        <f aca="false">K123+L123</f>
        <v>0</v>
      </c>
      <c r="N123" s="13" t="n">
        <f aca="false">IF($B$34=2,IF(M123&gt;1944,M123*0.055,0),IF(M123&gt;972,M123*0.055,0))</f>
        <v>0</v>
      </c>
      <c r="O123" s="13" t="n">
        <f aca="false">M123*$C$33</f>
        <v>0</v>
      </c>
      <c r="P123" s="13" t="n">
        <f aca="false">P122*(1+$C$37)</f>
        <v>107847.474145411</v>
      </c>
      <c r="Q123" s="13" t="n">
        <f aca="false">B123+C123+D123+E123+F123+G123-H123-I123-M123-N123-O123-P123</f>
        <v>-637946.168037175</v>
      </c>
      <c r="R123" s="13"/>
      <c r="S123" s="13"/>
      <c r="T123" s="13"/>
      <c r="U123" s="13"/>
      <c r="V123" s="13"/>
      <c r="W123" s="13"/>
      <c r="X123" s="13"/>
    </row>
    <row r="124" customFormat="false" ht="12.8" hidden="false" customHeight="false" outlineLevel="0" collapsed="false">
      <c r="A124" s="17" t="n">
        <v>35</v>
      </c>
      <c r="B124" s="13" t="n">
        <f aca="false">Q123</f>
        <v>-637946.168037175</v>
      </c>
      <c r="C124" s="13" t="n">
        <f aca="false">IF((B124-(P124/2))*$C$3&gt;0,(B124-(P124/2))*$C$3,0)</f>
        <v>0</v>
      </c>
      <c r="D124" s="13" t="n">
        <f aca="false">IF(D123&gt;0,D123*(1+$C$7),IF(A124=$C$6,$C$5,0))</f>
        <v>2632.63199045333</v>
      </c>
      <c r="E124" s="13" t="n">
        <f aca="false">IF(E123&gt;0,E123*(1+$C$12),IF(A124=$C$11,$C$10,0))</f>
        <v>1122.137775</v>
      </c>
      <c r="F124" s="13" t="n">
        <f aca="false">IF(F123&gt;0,F123*(1+$C$17),IF(A124=$C$16,$C$15,0))</f>
        <v>777</v>
      </c>
      <c r="G124" s="13" t="n">
        <f aca="false">IF(G123&gt;0,G123*(1+$C$22),IF(A124=$C$21,$C$20,0))</f>
        <v>2222</v>
      </c>
      <c r="H124" s="13" t="n">
        <f aca="false">H123*(1+$C$26)</f>
        <v>23345.8783748381</v>
      </c>
      <c r="I124" s="13" t="n">
        <f aca="false">MIN(((C124+D124+E124+F124+G124)*$C$28*POWER((1+$C$29),A123)),($C$30*$C$28)*12*$C$34*POWER((1+$C$31),A123))</f>
        <v>0</v>
      </c>
      <c r="J124" s="18" t="n">
        <f aca="false">MAX((MAX((C124-(1000*$C$34)),0))+(D124*$C$8)+(E124*$C$13)+(F124*$C$18)+(G124*$C$23)-H124-I124,0)</f>
        <v>0</v>
      </c>
      <c r="K124" s="23" t="n">
        <f aca="false">IF($C$34=1,MAX(ROUNDDOWN(IF($J124&lt;=$C$192,(((($J124-$C$191)/10000)*$D$192)+$E$192)*(($J124-$C$191)/10000),IF($J124&lt;=$C$193,(((($J124-$C$192)/10000)*$D$193)+$E$193)*(($J124-$C$192)/10000)+$F$193,IF($J124&lt;=$C$194,$J124*0.42-$E$194,$J124*0.45-$E$195))),0),0),0)</f>
        <v>0</v>
      </c>
      <c r="L124" s="23" t="n">
        <f aca="false">IF($C$34=2,MAX(ROUNDDOWN(IF(($J124/2)&lt;=$C$192,((((($J124/2)-$C$191)/10000)*$D$192)+$E$192)*((($J124/2)-$C$191)/10000),IF(($J124/2)&lt;=$C$193,((((($J124/2)-$C$192)/10000)*$D$193)+$E$193)*((($J124/2)-$C$192)/10000)+$F$193,IF(($J124/2)&lt;=$C$194,($J124/2)*0.42-$E$194,($J124/2)*0.45-$E$195))),0),0),0)*$C$34</f>
        <v>0</v>
      </c>
      <c r="M124" s="13" t="n">
        <f aca="false">K124+L124</f>
        <v>0</v>
      </c>
      <c r="N124" s="13" t="n">
        <f aca="false">IF($B$34=2,IF(M124&gt;1944,M124*0.055,0),IF(M124&gt;972,M124*0.055,0))</f>
        <v>0</v>
      </c>
      <c r="O124" s="13" t="n">
        <f aca="false">M124*$C$33</f>
        <v>0</v>
      </c>
      <c r="P124" s="13" t="n">
        <f aca="false">P123*(1+$C$37)</f>
        <v>111622.135740501</v>
      </c>
      <c r="Q124" s="13" t="n">
        <f aca="false">B124+C124+D124+E124+F124+G124-H124-I124-M124-N124-O124-P124</f>
        <v>-766160.412387061</v>
      </c>
      <c r="R124" s="13"/>
      <c r="S124" s="13"/>
      <c r="T124" s="13"/>
      <c r="U124" s="13"/>
      <c r="V124" s="13"/>
      <c r="W124" s="13"/>
      <c r="X124" s="13"/>
    </row>
    <row r="125" customFormat="false" ht="12.8" hidden="false" customHeight="false" outlineLevel="0" collapsed="false">
      <c r="A125" s="17" t="n">
        <v>36</v>
      </c>
      <c r="B125" s="13" t="n">
        <f aca="false">Q124</f>
        <v>-766160.412387061</v>
      </c>
      <c r="C125" s="13" t="n">
        <f aca="false">IF((B125-(P125/2))*$C$3&gt;0,(B125-(P125/2))*$C$3,0)</f>
        <v>0</v>
      </c>
      <c r="D125" s="13" t="n">
        <f aca="false">IF(D124&gt;0,D124*(1+$C$7),IF(A125=$C$6,$C$5,0))</f>
        <v>2645.7951504056</v>
      </c>
      <c r="E125" s="13" t="n">
        <f aca="false">IF(E124&gt;0,E124*(1+$C$12),IF(A125=$C$11,$C$10,0))</f>
        <v>1127.748463875</v>
      </c>
      <c r="F125" s="13" t="n">
        <f aca="false">IF(F124&gt;0,F124*(1+$C$17),IF(A125=$C$16,$C$15,0))</f>
        <v>777</v>
      </c>
      <c r="G125" s="13" t="n">
        <f aca="false">IF(G124&gt;0,G124*(1+$C$22),IF(A125=$C$21,$C$20,0))</f>
        <v>2222</v>
      </c>
      <c r="H125" s="13" t="n">
        <f aca="false">H124*(1+$C$26)</f>
        <v>24513.17229358</v>
      </c>
      <c r="I125" s="13" t="n">
        <f aca="false">MIN(((C125+D125+E125+F125+G125)*$C$28*POWER((1+$C$29),A124)),($C$30*$C$28)*12*$C$34*POWER((1+$C$31),A124))</f>
        <v>0</v>
      </c>
      <c r="J125" s="18" t="n">
        <f aca="false">MAX((MAX((C125-(1000*$C$34)),0))+(D125*$C$8)+(E125*$C$13)+(F125*$C$18)+(G125*$C$23)-H125-I125,0)</f>
        <v>0</v>
      </c>
      <c r="K125" s="23" t="n">
        <f aca="false">IF($C$34=1,MAX(ROUNDDOWN(IF($J125&lt;=$C$192,(((($J125-$C$191)/10000)*$D$192)+$E$192)*(($J125-$C$191)/10000),IF($J125&lt;=$C$193,(((($J125-$C$192)/10000)*$D$193)+$E$193)*(($J125-$C$192)/10000)+$F$193,IF($J125&lt;=$C$194,$J125*0.42-$E$194,$J125*0.45-$E$195))),0),0),0)</f>
        <v>0</v>
      </c>
      <c r="L125" s="23" t="n">
        <f aca="false">IF($C$34=2,MAX(ROUNDDOWN(IF(($J125/2)&lt;=$C$192,((((($J125/2)-$C$191)/10000)*$D$192)+$E$192)*((($J125/2)-$C$191)/10000),IF(($J125/2)&lt;=$C$193,((((($J125/2)-$C$192)/10000)*$D$193)+$E$193)*((($J125/2)-$C$192)/10000)+$F$193,IF(($J125/2)&lt;=$C$194,($J125/2)*0.42-$E$194,($J125/2)*0.45-$E$195))),0),0),0)*$C$34</f>
        <v>0</v>
      </c>
      <c r="M125" s="13" t="n">
        <f aca="false">K125+L125</f>
        <v>0</v>
      </c>
      <c r="N125" s="13" t="n">
        <f aca="false">IF($B$34=2,IF(M125&gt;1944,M125*0.055,0),IF(M125&gt;972,M125*0.055,0))</f>
        <v>0</v>
      </c>
      <c r="O125" s="13" t="n">
        <f aca="false">M125*$C$33</f>
        <v>0</v>
      </c>
      <c r="P125" s="13" t="n">
        <f aca="false">P124*(1+$C$37)</f>
        <v>115528.910491418</v>
      </c>
      <c r="Q125" s="13" t="n">
        <f aca="false">B125+C125+D125+E125+F125+G125-H125-I125-M125-N125-O125-P125</f>
        <v>-899429.951557778</v>
      </c>
      <c r="R125" s="13"/>
      <c r="S125" s="13"/>
      <c r="T125" s="13"/>
      <c r="U125" s="13"/>
      <c r="V125" s="13"/>
      <c r="W125" s="13"/>
      <c r="X125" s="13"/>
    </row>
    <row r="126" customFormat="false" ht="12.8" hidden="false" customHeight="false" outlineLevel="0" collapsed="false">
      <c r="A126" s="17" t="n">
        <v>37</v>
      </c>
      <c r="B126" s="13" t="n">
        <f aca="false">Q125</f>
        <v>-899429.951557778</v>
      </c>
      <c r="C126" s="13" t="n">
        <f aca="false">IF((B126-(P126/2))*$C$3&gt;0,(B126-(P126/2))*$C$3,0)</f>
        <v>0</v>
      </c>
      <c r="D126" s="13" t="n">
        <f aca="false">IF(D125&gt;0,D125*(1+$C$7),IF(A126=$C$6,$C$5,0))</f>
        <v>2659.02412615763</v>
      </c>
      <c r="E126" s="13" t="n">
        <f aca="false">IF(E125&gt;0,E125*(1+$C$12),IF(A126=$C$11,$C$10,0))</f>
        <v>1133.38720619437</v>
      </c>
      <c r="F126" s="13" t="n">
        <f aca="false">IF(F125&gt;0,F125*(1+$C$17),IF(A126=$C$16,$C$15,0))</f>
        <v>777</v>
      </c>
      <c r="G126" s="13" t="n">
        <f aca="false">IF(G125&gt;0,G125*(1+$C$22),IF(A126=$C$21,$C$20,0))</f>
        <v>2222</v>
      </c>
      <c r="H126" s="13" t="n">
        <f aca="false">H125*(1+$C$26)</f>
        <v>25738.830908259</v>
      </c>
      <c r="I126" s="13" t="n">
        <f aca="false">MIN(((C126+D126+E126+F126+G126)*$C$28*POWER((1+$C$29),A125)),($C$30*$C$28)*12*$C$34*POWER((1+$C$31),A125))</f>
        <v>0</v>
      </c>
      <c r="J126" s="18" t="n">
        <f aca="false">MAX((MAX((C126-(1000*$C$34)),0))+(D126*$C$8)+(E126*$C$13)+(F126*$C$18)+(G126*$C$23)-H126-I126,0)</f>
        <v>0</v>
      </c>
      <c r="K126" s="23" t="n">
        <f aca="false">IF($C$34=1,MAX(ROUNDDOWN(IF($J126&lt;=$C$192,(((($J126-$C$191)/10000)*$D$192)+$E$192)*(($J126-$C$191)/10000),IF($J126&lt;=$C$193,(((($J126-$C$192)/10000)*$D$193)+$E$193)*(($J126-$C$192)/10000)+$F$193,IF($J126&lt;=$C$194,$J126*0.42-$E$194,$J126*0.45-$E$195))),0),0),0)</f>
        <v>0</v>
      </c>
      <c r="L126" s="23" t="n">
        <f aca="false">IF($C$34=2,MAX(ROUNDDOWN(IF(($J126/2)&lt;=$C$192,((((($J126/2)-$C$191)/10000)*$D$192)+$E$192)*((($J126/2)-$C$191)/10000),IF(($J126/2)&lt;=$C$193,((((($J126/2)-$C$192)/10000)*$D$193)+$E$193)*((($J126/2)-$C$192)/10000)+$F$193,IF(($J126/2)&lt;=$C$194,($J126/2)*0.42-$E$194,($J126/2)*0.45-$E$195))),0),0),0)*$C$34</f>
        <v>0</v>
      </c>
      <c r="M126" s="13" t="n">
        <f aca="false">K126+L126</f>
        <v>0</v>
      </c>
      <c r="N126" s="13" t="n">
        <f aca="false">IF($B$34=2,IF(M126&gt;1944,M126*0.055,0),IF(M126&gt;972,M126*0.055,0))</f>
        <v>0</v>
      </c>
      <c r="O126" s="13" t="n">
        <f aca="false">M126*$C$33</f>
        <v>0</v>
      </c>
      <c r="P126" s="13" t="n">
        <f aca="false">P125*(1+$C$37)</f>
        <v>119572.422358618</v>
      </c>
      <c r="Q126" s="13" t="n">
        <f aca="false">B126+C126+D126+E126+F126+G126-H126-I126-M126-N126-O126-P126</f>
        <v>-1037949.7934923</v>
      </c>
      <c r="R126" s="13"/>
      <c r="S126" s="13"/>
      <c r="T126" s="13"/>
      <c r="U126" s="13"/>
      <c r="V126" s="13"/>
      <c r="W126" s="13"/>
      <c r="X126" s="13"/>
    </row>
    <row r="127" customFormat="false" ht="12.8" hidden="false" customHeight="false" outlineLevel="0" collapsed="false">
      <c r="A127" s="17" t="n">
        <v>38</v>
      </c>
      <c r="B127" s="13" t="n">
        <f aca="false">Q126</f>
        <v>-1037949.7934923</v>
      </c>
      <c r="C127" s="13" t="n">
        <f aca="false">IF((B127-(P127/2))*$C$3&gt;0,(B127-(P127/2))*$C$3,0)</f>
        <v>0</v>
      </c>
      <c r="D127" s="13" t="n">
        <f aca="false">IF(D126&gt;0,D126*(1+$C$7),IF(A127=$C$6,$C$5,0))</f>
        <v>2672.31924678841</v>
      </c>
      <c r="E127" s="13" t="n">
        <f aca="false">IF(E126&gt;0,E126*(1+$C$12),IF(A127=$C$11,$C$10,0))</f>
        <v>1139.05414222535</v>
      </c>
      <c r="F127" s="13" t="n">
        <f aca="false">IF(F126&gt;0,F126*(1+$C$17),IF(A127=$C$16,$C$15,0))</f>
        <v>777</v>
      </c>
      <c r="G127" s="13" t="n">
        <f aca="false">IF(G126&gt;0,G126*(1+$C$22),IF(A127=$C$21,$C$20,0))</f>
        <v>2222</v>
      </c>
      <c r="H127" s="13" t="n">
        <f aca="false">H126*(1+$C$26)</f>
        <v>27025.7724536719</v>
      </c>
      <c r="I127" s="13" t="n">
        <f aca="false">MIN(((C127+D127+E127+F127+G127)*$C$28*POWER((1+$C$29),A126)),($C$30*$C$28)*12*$C$34*POWER((1+$C$31),A126))</f>
        <v>0</v>
      </c>
      <c r="J127" s="18" t="n">
        <f aca="false">MAX((MAX((C127-(1000*$C$34)),0))+(D127*$C$8)+(E127*$C$13)+(F127*$C$18)+(G127*$C$23)-H127-I127,0)</f>
        <v>0</v>
      </c>
      <c r="K127" s="23" t="n">
        <f aca="false">IF($C$34=1,MAX(ROUNDDOWN(IF($J127&lt;=$C$192,(((($J127-$C$191)/10000)*$D$192)+$E$192)*(($J127-$C$191)/10000),IF($J127&lt;=$C$193,(((($J127-$C$192)/10000)*$D$193)+$E$193)*(($J127-$C$192)/10000)+$F$193,IF($J127&lt;=$C$194,$J127*0.42-$E$194,$J127*0.45-$E$195))),0),0),0)</f>
        <v>0</v>
      </c>
      <c r="L127" s="23" t="n">
        <f aca="false">IF($C$34=2,MAX(ROUNDDOWN(IF(($J127/2)&lt;=$C$192,((((($J127/2)-$C$191)/10000)*$D$192)+$E$192)*((($J127/2)-$C$191)/10000),IF(($J127/2)&lt;=$C$193,((((($J127/2)-$C$192)/10000)*$D$193)+$E$193)*((($J127/2)-$C$192)/10000)+$F$193,IF(($J127/2)&lt;=$C$194,($J127/2)*0.42-$E$194,($J127/2)*0.45-$E$195))),0),0),0)*$C$34</f>
        <v>0</v>
      </c>
      <c r="M127" s="13" t="n">
        <f aca="false">K127+L127</f>
        <v>0</v>
      </c>
      <c r="N127" s="13" t="n">
        <f aca="false">IF($B$34=2,IF(M127&gt;1944,M127*0.055,0),IF(M127&gt;972,M127*0.055,0))</f>
        <v>0</v>
      </c>
      <c r="O127" s="13" t="n">
        <f aca="false">M127*$C$33</f>
        <v>0</v>
      </c>
      <c r="P127" s="13" t="n">
        <f aca="false">P126*(1+$C$37)</f>
        <v>123757.457141169</v>
      </c>
      <c r="Q127" s="13" t="n">
        <f aca="false">B127+C127+D127+E127+F127+G127-H127-I127-M127-N127-O127-P127</f>
        <v>-1181922.64969813</v>
      </c>
      <c r="R127" s="13"/>
      <c r="S127" s="13"/>
      <c r="T127" s="13"/>
      <c r="U127" s="13"/>
      <c r="V127" s="13"/>
      <c r="W127" s="13"/>
      <c r="X127" s="13"/>
    </row>
    <row r="128" customFormat="false" ht="12.8" hidden="false" customHeight="false" outlineLevel="0" collapsed="false">
      <c r="A128" s="17" t="n">
        <v>39</v>
      </c>
      <c r="B128" s="13" t="n">
        <f aca="false">Q127</f>
        <v>-1181922.64969813</v>
      </c>
      <c r="C128" s="13" t="n">
        <f aca="false">IF((B128-(P128/2))*$C$3&gt;0,(B128-(P128/2))*$C$3,0)</f>
        <v>0</v>
      </c>
      <c r="D128" s="13" t="n">
        <f aca="false">IF(D127&gt;0,D127*(1+$C$7),IF(A128=$C$6,$C$5,0))</f>
        <v>2685.68084302236</v>
      </c>
      <c r="E128" s="13" t="n">
        <f aca="false">IF(E127&gt;0,E127*(1+$C$12),IF(A128=$C$11,$C$10,0))</f>
        <v>1144.74941293647</v>
      </c>
      <c r="F128" s="13" t="n">
        <f aca="false">IF(F127&gt;0,F127*(1+$C$17),IF(A128=$C$16,$C$15,0))</f>
        <v>777</v>
      </c>
      <c r="G128" s="13" t="n">
        <f aca="false">IF(G127&gt;0,G127*(1+$C$22),IF(A128=$C$21,$C$20,0))</f>
        <v>2222</v>
      </c>
      <c r="H128" s="13" t="n">
        <f aca="false">H127*(1+$C$26)</f>
        <v>28377.0610763555</v>
      </c>
      <c r="I128" s="13" t="n">
        <f aca="false">MIN(((C128+D128+E128+F128+G128)*$C$28*POWER((1+$C$29),A127)),($C$30*$C$28)*12*$C$34*POWER((1+$C$31),A127))</f>
        <v>0</v>
      </c>
      <c r="J128" s="18" t="n">
        <f aca="false">MAX((MAX((C128-(1000*$C$34)),0))+(D128*$C$8)+(E128*$C$13)+(F128*$C$18)+(G128*$C$23)-H128-I128,0)</f>
        <v>0</v>
      </c>
      <c r="K128" s="23" t="n">
        <f aca="false">IF($C$34=1,MAX(ROUNDDOWN(IF($J128&lt;=$C$192,(((($J128-$C$191)/10000)*$D$192)+$E$192)*(($J128-$C$191)/10000),IF($J128&lt;=$C$193,(((($J128-$C$192)/10000)*$D$193)+$E$193)*(($J128-$C$192)/10000)+$F$193,IF($J128&lt;=$C$194,$J128*0.42-$E$194,$J128*0.45-$E$195))),0),0),0)</f>
        <v>0</v>
      </c>
      <c r="L128" s="23" t="n">
        <f aca="false">IF($C$34=2,MAX(ROUNDDOWN(IF(($J128/2)&lt;=$C$192,((((($J128/2)-$C$191)/10000)*$D$192)+$E$192)*((($J128/2)-$C$191)/10000),IF(($J128/2)&lt;=$C$193,((((($J128/2)-$C$192)/10000)*$D$193)+$E$193)*((($J128/2)-$C$192)/10000)+$F$193,IF(($J128/2)&lt;=$C$194,($J128/2)*0.42-$E$194,($J128/2)*0.45-$E$195))),0),0),0)*$C$34</f>
        <v>0</v>
      </c>
      <c r="M128" s="13" t="n">
        <f aca="false">K128+L128</f>
        <v>0</v>
      </c>
      <c r="N128" s="13" t="n">
        <f aca="false">IF($B$34=2,IF(M128&gt;1944,M128*0.055,0),IF(M128&gt;972,M128*0.055,0))</f>
        <v>0</v>
      </c>
      <c r="O128" s="13" t="n">
        <f aca="false">M128*$C$33</f>
        <v>0</v>
      </c>
      <c r="P128" s="13" t="n">
        <f aca="false">P127*(1+$C$37)</f>
        <v>128088.96814111</v>
      </c>
      <c r="Q128" s="13" t="n">
        <f aca="false">B128+C128+D128+E128+F128+G128-H128-I128-M128-N128-O128-P128</f>
        <v>-1331559.24865964</v>
      </c>
      <c r="R128" s="13"/>
      <c r="S128" s="13"/>
      <c r="T128" s="13"/>
      <c r="U128" s="13"/>
      <c r="V128" s="13"/>
      <c r="W128" s="13"/>
      <c r="X128" s="13"/>
    </row>
    <row r="129" customFormat="false" ht="12.8" hidden="false" customHeight="false" outlineLevel="0" collapsed="false">
      <c r="A129" s="17" t="n">
        <v>40</v>
      </c>
      <c r="B129" s="13" t="n">
        <f aca="false">Q128</f>
        <v>-1331559.24865964</v>
      </c>
      <c r="C129" s="13" t="n">
        <f aca="false">IF((B129-(P129/2))*$C$3&gt;0,(B129-(P129/2))*$C$3,0)</f>
        <v>0</v>
      </c>
      <c r="D129" s="13" t="n">
        <f aca="false">IF(D128&gt;0,D128*(1+$C$7),IF(A129=$C$6,$C$5,0))</f>
        <v>2699.10924723747</v>
      </c>
      <c r="E129" s="13" t="n">
        <f aca="false">IF(E128&gt;0,E128*(1+$C$12),IF(A129=$C$11,$C$10,0))</f>
        <v>1150.47316000115</v>
      </c>
      <c r="F129" s="13" t="n">
        <f aca="false">IF(F128&gt;0,F128*(1+$C$17),IF(A129=$C$16,$C$15,0))</f>
        <v>777</v>
      </c>
      <c r="G129" s="13" t="n">
        <f aca="false">IF(G128&gt;0,G128*(1+$C$22),IF(A129=$C$21,$C$20,0))</f>
        <v>2222</v>
      </c>
      <c r="H129" s="13" t="n">
        <f aca="false">H128*(1+$C$26)</f>
        <v>29795.9141301733</v>
      </c>
      <c r="I129" s="13" t="n">
        <f aca="false">MIN(((C129+D129+E129+F129+G129)*$C$28*POWER((1+$C$29),A128)),($C$30*$C$28)*12*$C$34*POWER((1+$C$31),A128))</f>
        <v>0</v>
      </c>
      <c r="J129" s="18" t="n">
        <f aca="false">MAX((MAX((C129-(1000*$C$34)),0))+(D129*$C$8)+(E129*$C$13)+(F129*$C$18)+(G129*$C$23)-H129-I129,0)</f>
        <v>0</v>
      </c>
      <c r="K129" s="23" t="n">
        <f aca="false">IF($C$34=1,MAX(ROUNDDOWN(IF($J129&lt;=$C$192,(((($J129-$C$191)/10000)*$D$192)+$E$192)*(($J129-$C$191)/10000),IF($J129&lt;=$C$193,(((($J129-$C$192)/10000)*$D$193)+$E$193)*(($J129-$C$192)/10000)+$F$193,IF($J129&lt;=$C$194,$J129*0.42-$E$194,$J129*0.45-$E$195))),0),0),0)</f>
        <v>0</v>
      </c>
      <c r="L129" s="23" t="n">
        <f aca="false">IF($C$34=2,MAX(ROUNDDOWN(IF(($J129/2)&lt;=$C$192,((((($J129/2)-$C$191)/10000)*$D$192)+$E$192)*((($J129/2)-$C$191)/10000),IF(($J129/2)&lt;=$C$193,((((($J129/2)-$C$192)/10000)*$D$193)+$E$193)*((($J129/2)-$C$192)/10000)+$F$193,IF(($J129/2)&lt;=$C$194,($J129/2)*0.42-$E$194,($J129/2)*0.45-$E$195))),0),0),0)*$C$34</f>
        <v>0</v>
      </c>
      <c r="M129" s="13" t="n">
        <f aca="false">K129+L129</f>
        <v>0</v>
      </c>
      <c r="N129" s="13" t="n">
        <f aca="false">IF($B$34=2,IF(M129&gt;1944,M129*0.055,0),IF(M129&gt;972,M129*0.055,0))</f>
        <v>0</v>
      </c>
      <c r="O129" s="13" t="n">
        <f aca="false">M129*$C$33</f>
        <v>0</v>
      </c>
      <c r="P129" s="13" t="n">
        <f aca="false">P128*(1+$C$37)</f>
        <v>132572.082026049</v>
      </c>
      <c r="Q129" s="13" t="n">
        <f aca="false">B129+C129+D129+E129+F129+G129-H129-I129-M129-N129-O129-P129</f>
        <v>-1487078.66240862</v>
      </c>
      <c r="R129" s="13"/>
      <c r="S129" s="13"/>
      <c r="T129" s="13"/>
      <c r="U129" s="13"/>
      <c r="V129" s="13"/>
      <c r="W129" s="13"/>
      <c r="X129" s="13"/>
    </row>
    <row r="130" customFormat="false" ht="12.8" hidden="false" customHeight="false" outlineLevel="0" collapsed="false">
      <c r="A130" s="17" t="n">
        <v>41</v>
      </c>
      <c r="B130" s="13" t="n">
        <f aca="false">Q129</f>
        <v>-1487078.66240862</v>
      </c>
      <c r="C130" s="13" t="n">
        <f aca="false">IF((B130-(P130/2))*$C$3&gt;0,(B130-(P130/2))*$C$3,0)</f>
        <v>0</v>
      </c>
      <c r="D130" s="13" t="n">
        <f aca="false">IF(D129&gt;0,D129*(1+$C$7),IF(A130=$C$6,$C$5,0))</f>
        <v>2712.60479347366</v>
      </c>
      <c r="E130" s="13" t="n">
        <f aca="false">IF(E129&gt;0,E129*(1+$C$12),IF(A130=$C$11,$C$10,0))</f>
        <v>1156.22552580116</v>
      </c>
      <c r="F130" s="13" t="n">
        <f aca="false">IF(F129&gt;0,F129*(1+$C$17),IF(A130=$C$16,$C$15,0))</f>
        <v>777</v>
      </c>
      <c r="G130" s="13" t="n">
        <f aca="false">IF(G129&gt;0,G129*(1+$C$22),IF(A130=$C$21,$C$20,0))</f>
        <v>2222</v>
      </c>
      <c r="H130" s="13" t="n">
        <f aca="false">H129*(1+$C$26)</f>
        <v>31285.709836682</v>
      </c>
      <c r="I130" s="13" t="n">
        <f aca="false">MIN(((C130+D130+E130+F130+G130)*$C$28*POWER((1+$C$29),A129)),($C$30*$C$28)*12*$C$34*POWER((1+$C$31),A129))</f>
        <v>0</v>
      </c>
      <c r="J130" s="18" t="n">
        <f aca="false">MAX((MAX((C130-(1000*$C$34)),0))+(D130*$C$8)+(E130*$C$13)+(F130*$C$18)+(G130*$C$23)-H130-I130,0)</f>
        <v>0</v>
      </c>
      <c r="K130" s="23" t="n">
        <f aca="false">IF($C$34=1,MAX(ROUNDDOWN(IF($J130&lt;=$C$192,(((($J130-$C$191)/10000)*$D$192)+$E$192)*(($J130-$C$191)/10000),IF($J130&lt;=$C$193,(((($J130-$C$192)/10000)*$D$193)+$E$193)*(($J130-$C$192)/10000)+$F$193,IF($J130&lt;=$C$194,$J130*0.42-$E$194,$J130*0.45-$E$195))),0),0),0)</f>
        <v>0</v>
      </c>
      <c r="L130" s="23" t="n">
        <f aca="false">IF($C$34=2,MAX(ROUNDDOWN(IF(($J130/2)&lt;=$C$192,((((($J130/2)-$C$191)/10000)*$D$192)+$E$192)*((($J130/2)-$C$191)/10000),IF(($J130/2)&lt;=$C$193,((((($J130/2)-$C$192)/10000)*$D$193)+$E$193)*((($J130/2)-$C$192)/10000)+$F$193,IF(($J130/2)&lt;=$C$194,($J130/2)*0.42-$E$194,($J130/2)*0.45-$E$195))),0),0),0)*$C$34</f>
        <v>0</v>
      </c>
      <c r="M130" s="13" t="n">
        <f aca="false">K130+L130</f>
        <v>0</v>
      </c>
      <c r="N130" s="13" t="n">
        <f aca="false">IF($B$34=2,IF(M130&gt;1944,M130*0.055,0),IF(M130&gt;972,M130*0.055,0))</f>
        <v>0</v>
      </c>
      <c r="O130" s="13" t="n">
        <f aca="false">M130*$C$33</f>
        <v>0</v>
      </c>
      <c r="P130" s="13" t="n">
        <f aca="false">P129*(1+$C$37)</f>
        <v>137212.104896961</v>
      </c>
      <c r="Q130" s="13" t="n">
        <f aca="false">B130+C130+D130+E130+F130+G130-H130-I130-M130-N130-O130-P130</f>
        <v>-1648708.64682299</v>
      </c>
      <c r="R130" s="13"/>
      <c r="S130" s="13"/>
      <c r="T130" s="13"/>
      <c r="U130" s="13"/>
      <c r="V130" s="13"/>
      <c r="W130" s="13"/>
      <c r="X130" s="13"/>
    </row>
    <row r="131" customFormat="false" ht="12.8" hidden="false" customHeight="false" outlineLevel="0" collapsed="false">
      <c r="A131" s="17" t="n">
        <v>42</v>
      </c>
      <c r="B131" s="13" t="n">
        <f aca="false">Q130</f>
        <v>-1648708.64682299</v>
      </c>
      <c r="C131" s="13" t="n">
        <f aca="false">IF((B131-(P131/2))*$C$3&gt;0,(B131-(P131/2))*$C$3,0)</f>
        <v>0</v>
      </c>
      <c r="D131" s="13" t="n">
        <f aca="false">IF(D130&gt;0,D130*(1+$C$7),IF(A131=$C$6,$C$5,0))</f>
        <v>2726.16781744102</v>
      </c>
      <c r="E131" s="13" t="n">
        <f aca="false">IF(E130&gt;0,E130*(1+$C$12),IF(A131=$C$11,$C$10,0))</f>
        <v>1162.00665343017</v>
      </c>
      <c r="F131" s="13" t="n">
        <f aca="false">IF(F130&gt;0,F130*(1+$C$17),IF(A131=$C$16,$C$15,0))</f>
        <v>777</v>
      </c>
      <c r="G131" s="13" t="n">
        <f aca="false">IF(G130&gt;0,G130*(1+$C$22),IF(A131=$C$21,$C$20,0))</f>
        <v>2222</v>
      </c>
      <c r="H131" s="13" t="n">
        <f aca="false">H130*(1+$C$26)</f>
        <v>32849.9953285161</v>
      </c>
      <c r="I131" s="13" t="n">
        <f aca="false">MIN(((C131+D131+E131+F131+G131)*$C$28*POWER((1+$C$29),A130)),($C$30*$C$28)*12*$C$34*POWER((1+$C$31),A130))</f>
        <v>0</v>
      </c>
      <c r="J131" s="18" t="n">
        <f aca="false">MAX((MAX((C131-(1000*$C$34)),0))+(D131*$C$8)+(E131*$C$13)+(F131*$C$18)+(G131*$C$23)-H131-I131,0)</f>
        <v>0</v>
      </c>
      <c r="K131" s="23" t="n">
        <f aca="false">IF($C$34=1,MAX(ROUNDDOWN(IF($J131&lt;=$C$192,(((($J131-$C$191)/10000)*$D$192)+$E$192)*(($J131-$C$191)/10000),IF($J131&lt;=$C$193,(((($J131-$C$192)/10000)*$D$193)+$E$193)*(($J131-$C$192)/10000)+$F$193,IF($J131&lt;=$C$194,$J131*0.42-$E$194,$J131*0.45-$E$195))),0),0),0)</f>
        <v>0</v>
      </c>
      <c r="L131" s="23" t="n">
        <f aca="false">IF($C$34=2,MAX(ROUNDDOWN(IF(($J131/2)&lt;=$C$192,((((($J131/2)-$C$191)/10000)*$D$192)+$E$192)*((($J131/2)-$C$191)/10000),IF(($J131/2)&lt;=$C$193,((((($J131/2)-$C$192)/10000)*$D$193)+$E$193)*((($J131/2)-$C$192)/10000)+$F$193,IF(($J131/2)&lt;=$C$194,($J131/2)*0.42-$E$194,($J131/2)*0.45-$E$195))),0),0),0)*$C$34</f>
        <v>0</v>
      </c>
      <c r="M131" s="13" t="n">
        <f aca="false">K131+L131</f>
        <v>0</v>
      </c>
      <c r="N131" s="13" t="n">
        <f aca="false">IF($B$34=2,IF(M131&gt;1944,M131*0.055,0),IF(M131&gt;972,M131*0.055,0))</f>
        <v>0</v>
      </c>
      <c r="O131" s="13" t="n">
        <f aca="false">M131*$C$33</f>
        <v>0</v>
      </c>
      <c r="P131" s="13" t="n">
        <f aca="false">P130*(1+$C$37)</f>
        <v>142014.528568354</v>
      </c>
      <c r="Q131" s="13" t="n">
        <f aca="false">B131+C131+D131+E131+F131+G131-H131-I131-M131-N131-O131-P131</f>
        <v>-1816685.99624899</v>
      </c>
      <c r="R131" s="13"/>
      <c r="S131" s="13"/>
      <c r="T131" s="13"/>
      <c r="U131" s="13"/>
      <c r="V131" s="13"/>
      <c r="W131" s="13"/>
      <c r="X131" s="13"/>
    </row>
    <row r="132" customFormat="false" ht="12.8" hidden="false" customHeight="false" outlineLevel="0" collapsed="false">
      <c r="A132" s="17" t="n">
        <v>43</v>
      </c>
      <c r="B132" s="13" t="n">
        <f aca="false">Q131</f>
        <v>-1816685.99624899</v>
      </c>
      <c r="C132" s="13" t="n">
        <f aca="false">IF((B132-(P132/2))*$C$3&gt;0,(B132-(P132/2))*$C$3,0)</f>
        <v>0</v>
      </c>
      <c r="D132" s="13" t="n">
        <f aca="false">IF(D131&gt;0,D131*(1+$C$7),IF(A132=$C$6,$C$5,0))</f>
        <v>2739.79865652823</v>
      </c>
      <c r="E132" s="13" t="n">
        <f aca="false">IF(E131&gt;0,E131*(1+$C$12),IF(A132=$C$11,$C$10,0))</f>
        <v>1167.81668669732</v>
      </c>
      <c r="F132" s="13" t="n">
        <f aca="false">IF(F131&gt;0,F131*(1+$C$17),IF(A132=$C$16,$C$15,0))</f>
        <v>777</v>
      </c>
      <c r="G132" s="13" t="n">
        <f aca="false">IF(G131&gt;0,G131*(1+$C$22),IF(A132=$C$21,$C$20,0))</f>
        <v>2222</v>
      </c>
      <c r="H132" s="13" t="n">
        <f aca="false">H131*(1+$C$26)</f>
        <v>34492.4950949419</v>
      </c>
      <c r="I132" s="13" t="n">
        <f aca="false">MIN(((C132+D132+E132+F132+G132)*$C$28*POWER((1+$C$29),A131)),($C$30*$C$28)*12*$C$34*POWER((1+$C$31),A131))</f>
        <v>0</v>
      </c>
      <c r="J132" s="18" t="n">
        <f aca="false">MAX((MAX((C132-(1000*$C$34)),0))+(D132*$C$8)+(E132*$C$13)+(F132*$C$18)+(G132*$C$23)-H132-I132,0)</f>
        <v>0</v>
      </c>
      <c r="K132" s="23" t="n">
        <f aca="false">IF($C$34=1,MAX(ROUNDDOWN(IF($J132&lt;=$C$192,(((($J132-$C$191)/10000)*$D$192)+$E$192)*(($J132-$C$191)/10000),IF($J132&lt;=$C$193,(((($J132-$C$192)/10000)*$D$193)+$E$193)*(($J132-$C$192)/10000)+$F$193,IF($J132&lt;=$C$194,$J132*0.42-$E$194,$J132*0.45-$E$195))),0),0),0)</f>
        <v>0</v>
      </c>
      <c r="L132" s="23" t="n">
        <f aca="false">IF($C$34=2,MAX(ROUNDDOWN(IF(($J132/2)&lt;=$C$192,((((($J132/2)-$C$191)/10000)*$D$192)+$E$192)*((($J132/2)-$C$191)/10000),IF(($J132/2)&lt;=$C$193,((((($J132/2)-$C$192)/10000)*$D$193)+$E$193)*((($J132/2)-$C$192)/10000)+$F$193,IF(($J132/2)&lt;=$C$194,($J132/2)*0.42-$E$194,($J132/2)*0.45-$E$195))),0),0),0)*$C$34</f>
        <v>0</v>
      </c>
      <c r="M132" s="13" t="n">
        <f aca="false">K132+L132</f>
        <v>0</v>
      </c>
      <c r="N132" s="13" t="n">
        <f aca="false">IF($B$34=2,IF(M132&gt;1944,M132*0.055,0),IF(M132&gt;972,M132*0.055,0))</f>
        <v>0</v>
      </c>
      <c r="O132" s="13" t="n">
        <f aca="false">M132*$C$33</f>
        <v>0</v>
      </c>
      <c r="P132" s="13" t="n">
        <f aca="false">P131*(1+$C$37)</f>
        <v>146985.037068247</v>
      </c>
      <c r="Q132" s="13" t="n">
        <f aca="false">B132+C132+D132+E132+F132+G132-H132-I132-M132-N132-O132-P132</f>
        <v>-1991256.91306895</v>
      </c>
      <c r="R132" s="13"/>
      <c r="S132" s="13"/>
      <c r="T132" s="13"/>
      <c r="U132" s="13"/>
      <c r="V132" s="13"/>
      <c r="W132" s="13"/>
      <c r="X132" s="13"/>
    </row>
    <row r="133" customFormat="false" ht="12.8" hidden="false" customHeight="false" outlineLevel="0" collapsed="false">
      <c r="A133" s="17" t="n">
        <v>44</v>
      </c>
      <c r="B133" s="13" t="n">
        <f aca="false">Q132</f>
        <v>-1991256.91306895</v>
      </c>
      <c r="C133" s="13" t="n">
        <f aca="false">IF((B133-(P133/2))*$C$3&gt;0,(B133-(P133/2))*$C$3,0)</f>
        <v>0</v>
      </c>
      <c r="D133" s="13" t="n">
        <f aca="false">IF(D132&gt;0,D132*(1+$C$7),IF(A133=$C$6,$C$5,0))</f>
        <v>2753.49764981087</v>
      </c>
      <c r="E133" s="13" t="n">
        <f aca="false">IF(E132&gt;0,E132*(1+$C$12),IF(A133=$C$11,$C$10,0))</f>
        <v>1173.6557701308</v>
      </c>
      <c r="F133" s="13" t="n">
        <f aca="false">IF(F132&gt;0,F132*(1+$C$17),IF(A133=$C$16,$C$15,0))</f>
        <v>777</v>
      </c>
      <c r="G133" s="13" t="n">
        <f aca="false">IF(G132&gt;0,G132*(1+$C$22),IF(A133=$C$21,$C$20,0))</f>
        <v>2222</v>
      </c>
      <c r="H133" s="13" t="n">
        <f aca="false">H132*(1+$C$26)</f>
        <v>36217.119849689</v>
      </c>
      <c r="I133" s="13" t="n">
        <f aca="false">MIN(((C133+D133+E133+F133+G133)*$C$28*POWER((1+$C$29),A132)),($C$30*$C$28)*12*$C$34*POWER((1+$C$31),A132))</f>
        <v>0</v>
      </c>
      <c r="J133" s="18" t="n">
        <f aca="false">MAX((MAX((C133-(1000*$C$34)),0))+(D133*$C$8)+(E133*$C$13)+(F133*$C$18)+(G133*$C$23)-H133-I133,0)</f>
        <v>0</v>
      </c>
      <c r="K133" s="23" t="n">
        <f aca="false">IF($C$34=1,MAX(ROUNDDOWN(IF($J133&lt;=$C$192,(((($J133-$C$191)/10000)*$D$192)+$E$192)*(($J133-$C$191)/10000),IF($J133&lt;=$C$193,(((($J133-$C$192)/10000)*$D$193)+$E$193)*(($J133-$C$192)/10000)+$F$193,IF($J133&lt;=$C$194,$J133*0.42-$E$194,$J133*0.45-$E$195))),0),0),0)</f>
        <v>0</v>
      </c>
      <c r="L133" s="23" t="n">
        <f aca="false">IF($C$34=2,MAX(ROUNDDOWN(IF(($J133/2)&lt;=$C$192,((((($J133/2)-$C$191)/10000)*$D$192)+$E$192)*((($J133/2)-$C$191)/10000),IF(($J133/2)&lt;=$C$193,((((($J133/2)-$C$192)/10000)*$D$193)+$E$193)*((($J133/2)-$C$192)/10000)+$F$193,IF(($J133/2)&lt;=$C$194,($J133/2)*0.42-$E$194,($J133/2)*0.45-$E$195))),0),0),0)*$C$34</f>
        <v>0</v>
      </c>
      <c r="M133" s="13" t="n">
        <f aca="false">K133+L133</f>
        <v>0</v>
      </c>
      <c r="N133" s="13" t="n">
        <f aca="false">IF($B$34=2,IF(M133&gt;1944,M133*0.055,0),IF(M133&gt;972,M133*0.055,0))</f>
        <v>0</v>
      </c>
      <c r="O133" s="13" t="n">
        <f aca="false">M133*$C$33</f>
        <v>0</v>
      </c>
      <c r="P133" s="13" t="n">
        <f aca="false">P132*(1+$C$37)</f>
        <v>152129.513365636</v>
      </c>
      <c r="Q133" s="13" t="n">
        <f aca="false">B133+C133+D133+E133+F133+G133-H133-I133-M133-N133-O133-P133</f>
        <v>-2172677.39286434</v>
      </c>
      <c r="R133" s="13"/>
      <c r="S133" s="13"/>
      <c r="T133" s="13"/>
      <c r="U133" s="13"/>
      <c r="V133" s="13"/>
      <c r="W133" s="13"/>
      <c r="X133" s="13"/>
    </row>
    <row r="134" customFormat="false" ht="12.8" hidden="false" customHeight="false" outlineLevel="0" collapsed="false">
      <c r="A134" s="17" t="n">
        <v>45</v>
      </c>
      <c r="B134" s="13" t="n">
        <f aca="false">Q133</f>
        <v>-2172677.39286434</v>
      </c>
      <c r="C134" s="13" t="n">
        <f aca="false">IF((B134-(P134/2))*$C$3&gt;0,(B134-(P134/2))*$C$3,0)</f>
        <v>0</v>
      </c>
      <c r="D134" s="13" t="n">
        <f aca="false">IF(D133&gt;0,D133*(1+$C$7),IF(A134=$C$6,$C$5,0))</f>
        <v>2767.26513805992</v>
      </c>
      <c r="E134" s="13" t="n">
        <f aca="false">IF(E133&gt;0,E133*(1+$C$12),IF(A134=$C$11,$C$10,0))</f>
        <v>1179.52404898146</v>
      </c>
      <c r="F134" s="13" t="n">
        <f aca="false">IF(F133&gt;0,F133*(1+$C$17),IF(A134=$C$16,$C$15,0))</f>
        <v>777</v>
      </c>
      <c r="G134" s="13" t="n">
        <f aca="false">IF(G133&gt;0,G133*(1+$C$22),IF(A134=$C$21,$C$20,0))</f>
        <v>2222</v>
      </c>
      <c r="H134" s="13" t="n">
        <f aca="false">H133*(1+$C$26)</f>
        <v>38027.9758421734</v>
      </c>
      <c r="I134" s="13" t="n">
        <f aca="false">MIN(((C134+D134+E134+F134+G134)*$C$28*POWER((1+$C$29),A133)),($C$30*$C$28)*12*$C$34*POWER((1+$C$31),A133))</f>
        <v>0</v>
      </c>
      <c r="J134" s="18" t="n">
        <f aca="false">MAX((MAX((C134-(1000*$C$34)),0))+(D134*$C$8)+(E134*$C$13)+(F134*$C$18)+(G134*$C$23)-H134-I134,0)</f>
        <v>0</v>
      </c>
      <c r="K134" s="23" t="n">
        <f aca="false">IF($C$34=1,MAX(ROUNDDOWN(IF($J134&lt;=$C$192,(((($J134-$C$191)/10000)*$D$192)+$E$192)*(($J134-$C$191)/10000),IF($J134&lt;=$C$193,(((($J134-$C$192)/10000)*$D$193)+$E$193)*(($J134-$C$192)/10000)+$F$193,IF($J134&lt;=$C$194,$J134*0.42-$E$194,$J134*0.45-$E$195))),0),0),0)</f>
        <v>0</v>
      </c>
      <c r="L134" s="23" t="n">
        <f aca="false">IF($C$34=2,MAX(ROUNDDOWN(IF(($J134/2)&lt;=$C$192,((((($J134/2)-$C$191)/10000)*$D$192)+$E$192)*((($J134/2)-$C$191)/10000),IF(($J134/2)&lt;=$C$193,((((($J134/2)-$C$192)/10000)*$D$193)+$E$193)*((($J134/2)-$C$192)/10000)+$F$193,IF(($J134/2)&lt;=$C$194,($J134/2)*0.42-$E$194,($J134/2)*0.45-$E$195))),0),0),0)*$C$34</f>
        <v>0</v>
      </c>
      <c r="M134" s="13" t="n">
        <f aca="false">K134+L134</f>
        <v>0</v>
      </c>
      <c r="N134" s="13" t="n">
        <f aca="false">IF($B$34=2,IF(M134&gt;1944,M134*0.055,0),IF(M134&gt;972,M134*0.055,0))</f>
        <v>0</v>
      </c>
      <c r="O134" s="13" t="n">
        <f aca="false">M134*$C$33</f>
        <v>0</v>
      </c>
      <c r="P134" s="13" t="n">
        <f aca="false">P133*(1+$C$37)</f>
        <v>157454.046333433</v>
      </c>
      <c r="Q134" s="13" t="n">
        <f aca="false">B134+C134+D134+E134+F134+G134-H134-I134-M134-N134-O134-P134</f>
        <v>-2361213.6258529</v>
      </c>
      <c r="R134" s="13"/>
      <c r="S134" s="13"/>
      <c r="T134" s="13"/>
      <c r="U134" s="13"/>
      <c r="V134" s="13"/>
      <c r="W134" s="13"/>
      <c r="X134" s="13"/>
    </row>
    <row r="135" customFormat="false" ht="13.2" hidden="false" customHeight="false" outlineLevel="0" collapsed="false">
      <c r="A135" s="17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</row>
    <row r="136" customFormat="false" ht="13.2" hidden="false" customHeight="false" outlineLevel="0" collapsed="false">
      <c r="A136" s="17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</row>
    <row r="137" customFormat="false" ht="13.2" hidden="false" customHeight="false" outlineLevel="0" collapsed="false">
      <c r="A137" s="10" t="s">
        <v>18</v>
      </c>
      <c r="B137" s="20" t="s">
        <v>35</v>
      </c>
      <c r="C137" s="20"/>
      <c r="D137" s="21" t="s">
        <v>36</v>
      </c>
      <c r="E137" s="21"/>
      <c r="F137" s="10"/>
      <c r="G137" s="16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</row>
    <row r="138" customFormat="false" ht="13.2" hidden="false" customHeight="false" outlineLevel="0" collapsed="false">
      <c r="A138" s="17" t="n">
        <v>1</v>
      </c>
      <c r="B138" s="13" t="n">
        <f aca="false">Q42</f>
        <v>991850.4340115</v>
      </c>
      <c r="C138" s="13" t="n">
        <f aca="false">Q90</f>
        <v>998885.5124</v>
      </c>
      <c r="D138" s="13" t="n">
        <f aca="false">B138-B2</f>
        <v>-8148.56598850002</v>
      </c>
      <c r="E138" s="13" t="n">
        <f aca="false">C138-C2</f>
        <v>-1113.48759999999</v>
      </c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</row>
    <row r="139" customFormat="false" ht="13.2" hidden="false" customHeight="false" outlineLevel="0" collapsed="false">
      <c r="A139" s="17" t="n">
        <v>2</v>
      </c>
      <c r="B139" s="13" t="n">
        <f aca="false">Q43</f>
        <v>982291.045031446</v>
      </c>
      <c r="C139" s="13" t="n">
        <f aca="false">Q91</f>
        <v>996368.66823856</v>
      </c>
      <c r="D139" s="13" t="n">
        <f aca="false">B139-B138</f>
        <v>-9559.3889800536</v>
      </c>
      <c r="E139" s="13" t="n">
        <f aca="false">C139-C138</f>
        <v>-2516.84416143992</v>
      </c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</row>
    <row r="140" customFormat="false" ht="13.2" hidden="false" customHeight="false" outlineLevel="0" collapsed="false">
      <c r="A140" s="17" t="n">
        <v>3</v>
      </c>
      <c r="B140" s="13" t="n">
        <f aca="false">Q44</f>
        <v>971250.553548896</v>
      </c>
      <c r="C140" s="13" t="n">
        <f aca="false">Q92</f>
        <v>992357.027964432</v>
      </c>
      <c r="D140" s="13" t="n">
        <f aca="false">B140-B139</f>
        <v>-11040.4914825506</v>
      </c>
      <c r="E140" s="13" t="n">
        <f aca="false">C140-C139</f>
        <v>-4011.64027412795</v>
      </c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</row>
    <row r="141" customFormat="false" ht="13.2" hidden="false" customHeight="false" outlineLevel="0" collapsed="false">
      <c r="A141" s="17" t="n">
        <v>4</v>
      </c>
      <c r="B141" s="13" t="n">
        <f aca="false">Q45</f>
        <v>958654.04337284</v>
      </c>
      <c r="C141" s="13" t="n">
        <f aca="false">Q93</f>
        <v>986753.018025596</v>
      </c>
      <c r="D141" s="13" t="n">
        <f aca="false">B141-B140</f>
        <v>-12596.5101760559</v>
      </c>
      <c r="E141" s="13" t="n">
        <f aca="false">C141-C140</f>
        <v>-5604.00993883645</v>
      </c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</row>
    <row r="142" customFormat="false" ht="13.2" hidden="false" customHeight="false" outlineLevel="0" collapsed="false">
      <c r="A142" s="17" t="n">
        <v>5</v>
      </c>
      <c r="B142" s="13" t="n">
        <f aca="false">Q46</f>
        <v>944425.208816814</v>
      </c>
      <c r="C142" s="13" t="n">
        <f aca="false">Q94</f>
        <v>979995.367585826</v>
      </c>
      <c r="D142" s="13" t="n">
        <f aca="false">B142-B141</f>
        <v>-14228.8345560255</v>
      </c>
      <c r="E142" s="13" t="n">
        <f aca="false">C142-C141</f>
        <v>-6757.65043976926</v>
      </c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</row>
    <row r="143" customFormat="false" ht="13.2" hidden="false" customHeight="false" outlineLevel="0" collapsed="false">
      <c r="A143" s="17" t="n">
        <v>6</v>
      </c>
      <c r="B143" s="13" t="n">
        <f aca="false">Q47</f>
        <v>928484.020662438</v>
      </c>
      <c r="C143" s="13" t="n">
        <f aca="false">Q95</f>
        <v>971453.411182131</v>
      </c>
      <c r="D143" s="13" t="n">
        <f aca="false">B143-B142</f>
        <v>-15941.1881543767</v>
      </c>
      <c r="E143" s="13" t="n">
        <f aca="false">C143-C142</f>
        <v>-8541.9564036954</v>
      </c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</row>
    <row r="144" customFormat="false" ht="13.2" hidden="false" customHeight="false" outlineLevel="0" collapsed="false">
      <c r="A144" s="17" t="n">
        <v>7</v>
      </c>
      <c r="B144" s="13" t="n">
        <f aca="false">Q48</f>
        <v>910745.436921175</v>
      </c>
      <c r="C144" s="13" t="n">
        <f aca="false">Q96</f>
        <v>961014.220036264</v>
      </c>
      <c r="D144" s="13" t="n">
        <f aca="false">B144-B143</f>
        <v>-17738.5837412629</v>
      </c>
      <c r="E144" s="13" t="n">
        <f aca="false">C144-C143</f>
        <v>-10439.191145867</v>
      </c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</row>
    <row r="145" customFormat="false" ht="13.2" hidden="false" customHeight="false" outlineLevel="0" collapsed="false">
      <c r="A145" s="17" t="n">
        <v>8</v>
      </c>
      <c r="B145" s="13" t="n">
        <f aca="false">Q49</f>
        <v>891122.640226478</v>
      </c>
      <c r="C145" s="13" t="n">
        <f aca="false">Q97</f>
        <v>948558.488472258</v>
      </c>
      <c r="D145" s="13" t="n">
        <f aca="false">B145-B144</f>
        <v>-19622.7966946972</v>
      </c>
      <c r="E145" s="13" t="n">
        <f aca="false">C145-C144</f>
        <v>-12455.7315640061</v>
      </c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</row>
    <row r="146" customFormat="false" ht="13.2" hidden="false" customHeight="false" outlineLevel="0" collapsed="false">
      <c r="A146" s="17" t="n">
        <v>9</v>
      </c>
      <c r="B146" s="13" t="n">
        <f aca="false">Q50</f>
        <v>869522.402773093</v>
      </c>
      <c r="C146" s="13" t="n">
        <f aca="false">Q98</f>
        <v>933960.156020359</v>
      </c>
      <c r="D146" s="13" t="n">
        <f aca="false">B146-B145</f>
        <v>-21600.237453385</v>
      </c>
      <c r="E146" s="13" t="n">
        <f aca="false">C146-C145</f>
        <v>-14598.3324518988</v>
      </c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</row>
    <row r="147" customFormat="false" ht="13.2" hidden="false" customHeight="false" outlineLevel="0" collapsed="false">
      <c r="A147" s="17" t="n">
        <v>10</v>
      </c>
      <c r="B147" s="13" t="n">
        <f aca="false">Q51</f>
        <v>845849.413455025</v>
      </c>
      <c r="C147" s="13" t="n">
        <f aca="false">Q99</f>
        <v>918652.853919263</v>
      </c>
      <c r="D147" s="13" t="n">
        <f aca="false">B147-B146</f>
        <v>-23672.9893180678</v>
      </c>
      <c r="E147" s="13" t="n">
        <f aca="false">C147-C146</f>
        <v>-15307.3021010965</v>
      </c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</row>
    <row r="148" customFormat="false" ht="13.2" hidden="false" customHeight="false" outlineLevel="0" collapsed="false">
      <c r="A148" s="17" t="n">
        <v>11</v>
      </c>
      <c r="B148" s="13" t="n">
        <f aca="false">Q52</f>
        <v>822247.328207097</v>
      </c>
      <c r="C148" s="13" t="n">
        <f aca="false">Q100</f>
        <v>900985.857860801</v>
      </c>
      <c r="D148" s="13" t="n">
        <f aca="false">B148-B147</f>
        <v>-23602.0852479276</v>
      </c>
      <c r="E148" s="13" t="n">
        <f aca="false">C148-C147</f>
        <v>-17666.9960584622</v>
      </c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</row>
    <row r="149" customFormat="false" ht="13.2" hidden="false" customHeight="false" outlineLevel="0" collapsed="false">
      <c r="A149" s="17" t="n">
        <v>12</v>
      </c>
      <c r="B149" s="13" t="n">
        <f aca="false">Q53</f>
        <v>796459.267716949</v>
      </c>
      <c r="C149" s="13" t="n">
        <f aca="false">Q101</f>
        <v>880812.890888283</v>
      </c>
      <c r="D149" s="13" t="n">
        <f aca="false">B149-B148</f>
        <v>-25788.0604901485</v>
      </c>
      <c r="E149" s="13" t="n">
        <f aca="false">C149-C148</f>
        <v>-20172.9669725173</v>
      </c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</row>
    <row r="150" customFormat="false" ht="13.2" hidden="false" customHeight="false" outlineLevel="0" collapsed="false">
      <c r="A150" s="17" t="n">
        <v>13</v>
      </c>
      <c r="B150" s="13" t="n">
        <f aca="false">Q54</f>
        <v>768379.413712503</v>
      </c>
      <c r="C150" s="13" t="n">
        <f aca="false">Q102</f>
        <v>857979.304822212</v>
      </c>
      <c r="D150" s="13" t="n">
        <f aca="false">B150-B149</f>
        <v>-28079.8540044453</v>
      </c>
      <c r="E150" s="13" t="n">
        <f aca="false">C150-C149</f>
        <v>-22833.5860660709</v>
      </c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</row>
    <row r="151" customFormat="false" ht="13.2" hidden="false" customHeight="false" outlineLevel="0" collapsed="false">
      <c r="A151" s="17" t="n">
        <v>14</v>
      </c>
      <c r="B151" s="13" t="n">
        <f aca="false">Q55</f>
        <v>737894.814864313</v>
      </c>
      <c r="C151" s="13" t="n">
        <f aca="false">Q103</f>
        <v>832320.538039423</v>
      </c>
      <c r="D151" s="13" t="n">
        <f aca="false">B151-B150</f>
        <v>-30484.5988481906</v>
      </c>
      <c r="E151" s="13" t="n">
        <f aca="false">C151-C150</f>
        <v>-25658.7667827888</v>
      </c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</row>
    <row r="152" customFormat="false" ht="13.2" hidden="false" customHeight="false" outlineLevel="0" collapsed="false">
      <c r="A152" s="17" t="n">
        <v>15</v>
      </c>
      <c r="B152" s="13" t="n">
        <f aca="false">Q56</f>
        <v>704888.55215181</v>
      </c>
      <c r="C152" s="13" t="n">
        <f aca="false">Q104</f>
        <v>803663.665087407</v>
      </c>
      <c r="D152" s="13" t="n">
        <f aca="false">B152-B151</f>
        <v>-33006.262712503</v>
      </c>
      <c r="E152" s="13" t="n">
        <f aca="false">C152-C151</f>
        <v>-28656.8729520168</v>
      </c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</row>
    <row r="153" customFormat="false" ht="13.2" hidden="false" customHeight="false" outlineLevel="0" collapsed="false">
      <c r="A153" s="17" t="n">
        <v>16</v>
      </c>
      <c r="B153" s="13" t="n">
        <f aca="false">Q57</f>
        <v>669237.317625376</v>
      </c>
      <c r="C153" s="13" t="n">
        <f aca="false">Q105</f>
        <v>771822.680214813</v>
      </c>
      <c r="D153" s="13" t="n">
        <f aca="false">B153-B152</f>
        <v>-35651.2345264338</v>
      </c>
      <c r="E153" s="13" t="n">
        <f aca="false">C153-C152</f>
        <v>-31840.9848725932</v>
      </c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</row>
    <row r="154" customFormat="false" ht="13.2" hidden="false" customHeight="false" outlineLevel="0" collapsed="false">
      <c r="A154" s="17" t="n">
        <v>17</v>
      </c>
      <c r="B154" s="13" t="n">
        <f aca="false">Q58</f>
        <v>630811.184350773</v>
      </c>
      <c r="C154" s="13" t="n">
        <f aca="false">Q106</f>
        <v>736600.951399064</v>
      </c>
      <c r="D154" s="13" t="n">
        <f aca="false">B154-B153</f>
        <v>-38426.1332746031</v>
      </c>
      <c r="E154" s="13" t="n">
        <f aca="false">C154-C153</f>
        <v>-35221.7288157499</v>
      </c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</row>
    <row r="155" customFormat="false" ht="13.2" hidden="false" customHeight="false" outlineLevel="0" collapsed="false">
      <c r="A155" s="17" t="n">
        <v>18</v>
      </c>
      <c r="B155" s="13" t="n">
        <f aca="false">Q59</f>
        <v>589472.226347019</v>
      </c>
      <c r="C155" s="13" t="n">
        <f aca="false">Q107</f>
        <v>697788.503027284</v>
      </c>
      <c r="D155" s="13" t="n">
        <f aca="false">B155-B154</f>
        <v>-41338.9580037545</v>
      </c>
      <c r="E155" s="13" t="n">
        <f aca="false">C155-C154</f>
        <v>-38812.44837178</v>
      </c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</row>
    <row r="156" customFormat="false" ht="13.2" hidden="false" customHeight="false" outlineLevel="0" collapsed="false">
      <c r="A156" s="17" t="n">
        <v>19</v>
      </c>
      <c r="B156" s="13" t="n">
        <f aca="false">Q60</f>
        <v>545076.520788918</v>
      </c>
      <c r="C156" s="13" t="n">
        <f aca="false">Q108</f>
        <v>655161.282399687</v>
      </c>
      <c r="D156" s="13" t="n">
        <f aca="false">B156-B155</f>
        <v>-44395.7055581003</v>
      </c>
      <c r="E156" s="13" t="n">
        <f aca="false">C156-C155</f>
        <v>-42627.2206275968</v>
      </c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</row>
    <row r="157" customFormat="false" ht="13.2" hidden="false" customHeight="false" outlineLevel="0" collapsed="false">
      <c r="A157" s="17" t="n">
        <v>20</v>
      </c>
      <c r="B157" s="13" t="n">
        <f aca="false">Q61</f>
        <v>497496.484495504</v>
      </c>
      <c r="C157" s="13" t="n">
        <f aca="false">Q109</f>
        <v>608479.332904325</v>
      </c>
      <c r="D157" s="13" t="n">
        <f aca="false">B157-B156</f>
        <v>-47580.0362934145</v>
      </c>
      <c r="E157" s="13" t="n">
        <f aca="false">C157-C156</f>
        <v>-46681.9494953619</v>
      </c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</row>
    <row r="158" customFormat="false" ht="13.2" hidden="false" customHeight="false" outlineLevel="0" collapsed="false">
      <c r="A158" s="17" t="n">
        <v>21</v>
      </c>
      <c r="B158" s="13" t="n">
        <f aca="false">Q62</f>
        <v>446416.216681815</v>
      </c>
      <c r="C158" s="13" t="n">
        <f aca="false">Q110</f>
        <v>557485.935076531</v>
      </c>
      <c r="D158" s="13" t="n">
        <f aca="false">B158-B157</f>
        <v>-51080.267813689</v>
      </c>
      <c r="E158" s="13" t="n">
        <f aca="false">C158-C157</f>
        <v>-50993.3978277935</v>
      </c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</row>
    <row r="159" customFormat="false" ht="13.2" hidden="false" customHeight="false" outlineLevel="0" collapsed="false">
      <c r="A159" s="17" t="n">
        <v>22</v>
      </c>
      <c r="B159" s="13" t="n">
        <f aca="false">Q63</f>
        <v>394959.140982951</v>
      </c>
      <c r="C159" s="13" t="n">
        <f aca="false">Q111</f>
        <v>501883.738263678</v>
      </c>
      <c r="D159" s="13" t="n">
        <f aca="false">B159-B158</f>
        <v>-51457.075698864</v>
      </c>
      <c r="E159" s="13" t="n">
        <f aca="false">C159-C158</f>
        <v>-55602.1968128539</v>
      </c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</row>
    <row r="160" customFormat="false" ht="13.2" hidden="false" customHeight="false" outlineLevel="0" collapsed="false">
      <c r="A160" s="17" t="n">
        <v>23</v>
      </c>
      <c r="B160" s="13" t="n">
        <f aca="false">Q64</f>
        <v>339757.54998374</v>
      </c>
      <c r="C160" s="13" t="n">
        <f aca="false">Q112</f>
        <v>441136.636013627</v>
      </c>
      <c r="D160" s="13" t="n">
        <f aca="false">B160-B159</f>
        <v>-55201.5909992112</v>
      </c>
      <c r="E160" s="13" t="n">
        <f aca="false">C160-C159</f>
        <v>-60747.1022500508</v>
      </c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</row>
    <row r="161" customFormat="false" ht="13.2" hidden="false" customHeight="false" outlineLevel="0" collapsed="false">
      <c r="A161" s="17" t="n">
        <v>24</v>
      </c>
      <c r="B161" s="13" t="n">
        <f aca="false">Q65</f>
        <v>280228.461091155</v>
      </c>
      <c r="C161" s="13" t="n">
        <f aca="false">Q113</f>
        <v>374411.932932195</v>
      </c>
      <c r="D161" s="13" t="n">
        <f aca="false">B161-B160</f>
        <v>-59529.0888925842</v>
      </c>
      <c r="E161" s="13" t="n">
        <f aca="false">C161-C160</f>
        <v>-66724.703081432</v>
      </c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</row>
    <row r="162" customFormat="false" ht="13.2" hidden="false" customHeight="false" outlineLevel="0" collapsed="false">
      <c r="A162" s="17" t="n">
        <v>25</v>
      </c>
      <c r="B162" s="13" t="n">
        <f aca="false">Q66</f>
        <v>216040.814564603</v>
      </c>
      <c r="C162" s="13" t="n">
        <f aca="false">Q114</f>
        <v>301319.286662767</v>
      </c>
      <c r="D162" s="13" t="n">
        <f aca="false">B162-B161</f>
        <v>-64187.6465265527</v>
      </c>
      <c r="E162" s="13" t="n">
        <f aca="false">C162-C161</f>
        <v>-73092.6462694273</v>
      </c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</row>
    <row r="163" customFormat="false" ht="13.2" hidden="false" customHeight="false" outlineLevel="0" collapsed="false">
      <c r="A163" s="17" t="n">
        <v>26</v>
      </c>
      <c r="B163" s="13" t="n">
        <f aca="false">Q67</f>
        <v>146958.198151817</v>
      </c>
      <c r="C163" s="13" t="n">
        <f aca="false">Q115</f>
        <v>221446.161502841</v>
      </c>
      <c r="D163" s="13" t="n">
        <f aca="false">B163-B162</f>
        <v>-69082.6164127855</v>
      </c>
      <c r="E163" s="13" t="n">
        <f aca="false">C163-C162</f>
        <v>-79873.1251599262</v>
      </c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</row>
    <row r="164" customFormat="false" ht="13.2" hidden="false" customHeight="false" outlineLevel="0" collapsed="false">
      <c r="A164" s="17" t="n">
        <v>27</v>
      </c>
      <c r="B164" s="13" t="n">
        <f aca="false">Q68</f>
        <v>72734.9545812835</v>
      </c>
      <c r="C164" s="13" t="n">
        <f aca="false">Q116</f>
        <v>134356.648460347</v>
      </c>
      <c r="D164" s="13" t="n">
        <f aca="false">B164-B163</f>
        <v>-74223.2435705337</v>
      </c>
      <c r="E164" s="13" t="n">
        <f aca="false">C164-C163</f>
        <v>-87089.5130424939</v>
      </c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</row>
    <row r="165" customFormat="false" ht="13.2" hidden="false" customHeight="false" outlineLevel="0" collapsed="false">
      <c r="A165" s="17" t="n">
        <v>28</v>
      </c>
      <c r="B165" s="13" t="n">
        <f aca="false">Q69</f>
        <v>-6884.07270432805</v>
      </c>
      <c r="C165" s="13" t="n">
        <f aca="false">Q117</f>
        <v>39590.2248921252</v>
      </c>
      <c r="D165" s="13" t="n">
        <f aca="false">B165-B164</f>
        <v>-79619.0272856115</v>
      </c>
      <c r="E165" s="13" t="n">
        <f aca="false">C165-C164</f>
        <v>-94766.4235682221</v>
      </c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</row>
    <row r="166" customFormat="false" ht="13.2" hidden="false" customHeight="false" outlineLevel="0" collapsed="false">
      <c r="A166" s="17" t="n">
        <v>29</v>
      </c>
      <c r="B166" s="13" t="n">
        <f aca="false">Q70</f>
        <v>-90276.4005308009</v>
      </c>
      <c r="C166" s="13" t="n">
        <f aca="false">Q118</f>
        <v>-63081.4914037136</v>
      </c>
      <c r="D166" s="13" t="n">
        <f aca="false">B166-B165</f>
        <v>-83392.3278264728</v>
      </c>
      <c r="E166" s="13" t="n">
        <f aca="false">C166-C165</f>
        <v>-102671.716295839</v>
      </c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</row>
    <row r="167" customFormat="false" ht="13.2" hidden="false" customHeight="false" outlineLevel="0" collapsed="false">
      <c r="A167" s="17" t="n">
        <v>30</v>
      </c>
      <c r="B167" s="13" t="n">
        <f aca="false">Q71</f>
        <v>-176145.795382579</v>
      </c>
      <c r="C167" s="13" t="n">
        <f aca="false">Q119</f>
        <v>-169789.649086458</v>
      </c>
      <c r="D167" s="13" t="n">
        <f aca="false">B167-B166</f>
        <v>-85869.3948517784</v>
      </c>
      <c r="E167" s="13" t="n">
        <f aca="false">C167-C166</f>
        <v>-106708.157682744</v>
      </c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</row>
    <row r="168" customFormat="false" ht="13.2" hidden="false" customHeight="false" outlineLevel="0" collapsed="false">
      <c r="A168" s="17" t="n">
        <v>31</v>
      </c>
      <c r="B168" s="13" t="n">
        <f aca="false">Q72</f>
        <v>-264565.462399769</v>
      </c>
      <c r="C168" s="13" t="n">
        <f aca="false">Q120</f>
        <v>-280688.972647608</v>
      </c>
      <c r="D168" s="13" t="n">
        <f aca="false">B168-B167</f>
        <v>-88419.6670171893</v>
      </c>
      <c r="E168" s="13" t="n">
        <f aca="false">C168-C167</f>
        <v>-110899.32356115</v>
      </c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</row>
    <row r="169" customFormat="false" ht="13.2" hidden="false" customHeight="false" outlineLevel="0" collapsed="false">
      <c r="A169" s="17" t="n">
        <v>32</v>
      </c>
      <c r="B169" s="13" t="n">
        <f aca="false">Q73</f>
        <v>-355610.907337125</v>
      </c>
      <c r="C169" s="13" t="n">
        <f aca="false">Q121</f>
        <v>-395940.257141652</v>
      </c>
      <c r="D169" s="13" t="n">
        <f aca="false">B169-B168</f>
        <v>-91045.4449373569</v>
      </c>
      <c r="E169" s="13" t="n">
        <f aca="false">C169-C168</f>
        <v>-115251.284494044</v>
      </c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</row>
    <row r="170" customFormat="false" ht="13.2" hidden="false" customHeight="false" outlineLevel="0" collapsed="false">
      <c r="A170" s="17" t="n">
        <v>33</v>
      </c>
      <c r="B170" s="13" t="n">
        <f aca="false">Q74</f>
        <v>-449360.01494014</v>
      </c>
      <c r="C170" s="13" t="n">
        <f aca="false">Q122</f>
        <v>-514599.613329825</v>
      </c>
      <c r="D170" s="13" t="n">
        <f aca="false">B170-B169</f>
        <v>-93749.1076030145</v>
      </c>
      <c r="E170" s="13" t="n">
        <f aca="false">C170-C169</f>
        <v>-118659.356188173</v>
      </c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</row>
    <row r="171" customFormat="false" ht="13.2" hidden="false" customHeight="false" outlineLevel="0" collapsed="false">
      <c r="A171" s="17" t="n">
        <v>34</v>
      </c>
      <c r="B171" s="13" t="n">
        <f aca="false">Q75</f>
        <v>-545893.130217332</v>
      </c>
      <c r="C171" s="13" t="n">
        <f aca="false">Q123</f>
        <v>-637946.168037175</v>
      </c>
      <c r="D171" s="13" t="n">
        <f aca="false">B171-B170</f>
        <v>-96533.115277192</v>
      </c>
      <c r="E171" s="13" t="n">
        <f aca="false">C171-C170</f>
        <v>-123346.55470735</v>
      </c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</row>
    <row r="172" customFormat="false" ht="13.2" hidden="false" customHeight="false" outlineLevel="0" collapsed="false">
      <c r="A172" s="17" t="n">
        <v>35</v>
      </c>
      <c r="B172" s="13" t="n">
        <f aca="false">Q76</f>
        <v>-645293.142723328</v>
      </c>
      <c r="C172" s="13" t="n">
        <f aca="false">Q124</f>
        <v>-766160.412387061</v>
      </c>
      <c r="D172" s="13" t="n">
        <f aca="false">B172-B171</f>
        <v>-99400.0125059962</v>
      </c>
      <c r="E172" s="13" t="n">
        <f aca="false">C172-C171</f>
        <v>-128214.244349885</v>
      </c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</row>
    <row r="173" customFormat="false" ht="13.2" hidden="false" customHeight="false" outlineLevel="0" collapsed="false">
      <c r="A173" s="17" t="n">
        <v>36</v>
      </c>
      <c r="B173" s="13" t="n">
        <f aca="false">Q77</f>
        <v>-747645.573972049</v>
      </c>
      <c r="C173" s="13" t="n">
        <f aca="false">Q125</f>
        <v>-899429.951557778</v>
      </c>
      <c r="D173" s="13" t="n">
        <f aca="false">B173-B172</f>
        <v>-102352.431248721</v>
      </c>
      <c r="E173" s="13" t="n">
        <f aca="false">C173-C172</f>
        <v>-133269.539170717</v>
      </c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</row>
    <row r="174" customFormat="false" ht="13.2" hidden="false" customHeight="false" outlineLevel="0" collapsed="false">
      <c r="A174" s="17" t="n">
        <v>37</v>
      </c>
      <c r="B174" s="13" t="n">
        <f aca="false">Q78</f>
        <v>-853038.6681043</v>
      </c>
      <c r="C174" s="13" t="n">
        <f aca="false">Q126</f>
        <v>-1037949.7934923</v>
      </c>
      <c r="D174" s="13" t="n">
        <f aca="false">B174-B173</f>
        <v>-105393.094132251</v>
      </c>
      <c r="E174" s="13" t="n">
        <f aca="false">C174-C173</f>
        <v>-138519.841934525</v>
      </c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</row>
    <row r="175" customFormat="false" ht="13.2" hidden="false" customHeight="false" outlineLevel="0" collapsed="false">
      <c r="A175" s="17" t="n">
        <v>38</v>
      </c>
      <c r="B175" s="13" t="n">
        <f aca="false">Q79</f>
        <v>-961563.485939243</v>
      </c>
      <c r="C175" s="13" t="n">
        <f aca="false">Q127</f>
        <v>-1181922.64969813</v>
      </c>
      <c r="D175" s="13" t="n">
        <f aca="false">B175-B174</f>
        <v>-108524.817834943</v>
      </c>
      <c r="E175" s="13" t="n">
        <f aca="false">C175-C174</f>
        <v>-143972.856205828</v>
      </c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</row>
    <row r="176" customFormat="false" ht="13.2" hidden="false" customHeight="false" outlineLevel="0" collapsed="false">
      <c r="A176" s="17" t="n">
        <v>39</v>
      </c>
      <c r="B176" s="13" t="n">
        <f aca="false">Q80</f>
        <v>-1073314.00254462</v>
      </c>
      <c r="C176" s="13" t="n">
        <f aca="false">Q128</f>
        <v>-1331559.24865964</v>
      </c>
      <c r="D176" s="13" t="n">
        <f aca="false">B176-B175</f>
        <v>-111750.51660538</v>
      </c>
      <c r="E176" s="13" t="n">
        <f aca="false">C176-C175</f>
        <v>-149636.598961507</v>
      </c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</row>
    <row r="177" customFormat="false" ht="13.2" hidden="false" customHeight="false" outlineLevel="0" collapsed="false">
      <c r="A177" s="17" t="n">
        <v>40</v>
      </c>
      <c r="B177" s="13" t="n">
        <f aca="false">Q81</f>
        <v>-1188387.20846627</v>
      </c>
      <c r="C177" s="13" t="n">
        <f aca="false">Q129</f>
        <v>-1487078.66240862</v>
      </c>
      <c r="D177" s="13" t="n">
        <f aca="false">B177-B176</f>
        <v>-115073.205921645</v>
      </c>
      <c r="E177" s="13" t="n">
        <f aca="false">C177-C176</f>
        <v>-155519.413748984</v>
      </c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</row>
    <row r="178" customFormat="false" ht="13.2" hidden="false" customHeight="false" outlineLevel="0" collapsed="false">
      <c r="A178" s="17" t="n">
        <v>41</v>
      </c>
      <c r="B178" s="13" t="n">
        <f aca="false">Q82</f>
        <v>-1306883.21476324</v>
      </c>
      <c r="C178" s="13" t="n">
        <f aca="false">Q130</f>
        <v>-1648708.64682299</v>
      </c>
      <c r="D178" s="13" t="n">
        <f aca="false">B178-B177</f>
        <v>-118496.006296974</v>
      </c>
      <c r="E178" s="13" t="n">
        <f aca="false">C178-C177</f>
        <v>-161629.984414368</v>
      </c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</row>
    <row r="179" customFormat="false" ht="13.2" hidden="false" customHeight="false" outlineLevel="0" collapsed="false">
      <c r="A179" s="17" t="n">
        <v>42</v>
      </c>
      <c r="B179" s="13" t="n">
        <f aca="false">Q83</f>
        <v>-1428905.36200119</v>
      </c>
      <c r="C179" s="13" t="n">
        <f aca="false">Q131</f>
        <v>-1816685.99624899</v>
      </c>
      <c r="D179" s="13" t="n">
        <f aca="false">B179-B178</f>
        <v>-122022.147237947</v>
      </c>
      <c r="E179" s="13" t="n">
        <f aca="false">C179-C178</f>
        <v>-167977.349425999</v>
      </c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</row>
    <row r="180" customFormat="false" ht="13.2" hidden="false" customHeight="false" outlineLevel="0" collapsed="false">
      <c r="A180" s="17" t="n">
        <v>43</v>
      </c>
      <c r="B180" s="13" t="n">
        <f aca="false">Q84</f>
        <v>-1554560.33336277</v>
      </c>
      <c r="C180" s="13" t="n">
        <f aca="false">Q132</f>
        <v>-1991256.91306895</v>
      </c>
      <c r="D180" s="13" t="n">
        <f aca="false">B180-B179</f>
        <v>-125654.971361582</v>
      </c>
      <c r="E180" s="13" t="n">
        <f aca="false">C180-C179</f>
        <v>-174570.916819963</v>
      </c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</row>
    <row r="181" customFormat="false" ht="13.2" hidden="false" customHeight="false" outlineLevel="0" collapsed="false">
      <c r="A181" s="17" t="n">
        <v>44</v>
      </c>
      <c r="B181" s="13" t="n">
        <f aca="false">Q85</f>
        <v>-1683958.27204079</v>
      </c>
      <c r="C181" s="13" t="n">
        <f aca="false">Q133</f>
        <v>-2172677.39286434</v>
      </c>
      <c r="D181" s="13" t="n">
        <f aca="false">B181-B180</f>
        <v>-129397.938678024</v>
      </c>
      <c r="E181" s="13" t="n">
        <f aca="false">C181-C180</f>
        <v>-181420.479795383</v>
      </c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</row>
    <row r="182" customFormat="false" ht="13.2" hidden="false" customHeight="false" outlineLevel="0" collapsed="false">
      <c r="A182" s="17" t="n">
        <v>45</v>
      </c>
      <c r="B182" s="13" t="n">
        <f aca="false">Q86</f>
        <v>-1817212.90308658</v>
      </c>
      <c r="C182" s="13" t="n">
        <f aca="false">Q134</f>
        <v>-2361213.6258529</v>
      </c>
      <c r="D182" s="13" t="n">
        <f aca="false">B182-B181</f>
        <v>-133254.631045786</v>
      </c>
      <c r="E182" s="13" t="n">
        <f aca="false">C182-C181</f>
        <v>-188536.232988565</v>
      </c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</row>
    <row r="188" customFormat="false" ht="12.8" hidden="false" customHeight="false" outlineLevel="0" collapsed="false">
      <c r="B188" s="1"/>
    </row>
    <row r="190" customFormat="false" ht="12.8" hidden="false" customHeight="false" outlineLevel="0" collapsed="false">
      <c r="B190" s="2" t="s">
        <v>37</v>
      </c>
      <c r="C190" s="24" t="s">
        <v>38</v>
      </c>
      <c r="D190" s="24" t="s">
        <v>39</v>
      </c>
      <c r="E190" s="24" t="s">
        <v>40</v>
      </c>
      <c r="F190" s="24" t="s">
        <v>41</v>
      </c>
    </row>
    <row r="191" customFormat="false" ht="12.8" hidden="false" customHeight="false" outlineLevel="0" collapsed="false">
      <c r="B191" s="2" t="s">
        <v>42</v>
      </c>
      <c r="C191" s="25" t="n">
        <v>12084</v>
      </c>
      <c r="D191" s="26"/>
      <c r="E191" s="26"/>
    </row>
    <row r="192" customFormat="false" ht="12.8" hidden="false" customHeight="false" outlineLevel="0" collapsed="false">
      <c r="B192" s="2" t="s">
        <v>43</v>
      </c>
      <c r="C192" s="25" t="n">
        <v>17430</v>
      </c>
      <c r="D192" s="26" t="n">
        <v>932.47</v>
      </c>
      <c r="E192" s="26" t="n">
        <v>1400</v>
      </c>
    </row>
    <row r="193" customFormat="false" ht="12.8" hidden="false" customHeight="false" outlineLevel="0" collapsed="false">
      <c r="B193" s="2" t="s">
        <v>44</v>
      </c>
      <c r="C193" s="25" t="n">
        <v>68429</v>
      </c>
      <c r="D193" s="26" t="n">
        <v>176.77</v>
      </c>
      <c r="E193" s="26" t="n">
        <v>2397</v>
      </c>
      <c r="F193" s="26" t="n">
        <v>1014.94</v>
      </c>
    </row>
    <row r="194" customFormat="false" ht="12.8" hidden="false" customHeight="false" outlineLevel="0" collapsed="false">
      <c r="B194" s="2" t="s">
        <v>45</v>
      </c>
      <c r="C194" s="25" t="n">
        <v>277825</v>
      </c>
      <c r="D194" s="26"/>
      <c r="E194" s="26" t="n">
        <v>10903.22</v>
      </c>
    </row>
    <row r="195" customFormat="false" ht="12.8" hidden="false" customHeight="false" outlineLevel="0" collapsed="false">
      <c r="B195" s="2" t="s">
        <v>46</v>
      </c>
      <c r="C195" s="25"/>
      <c r="D195" s="26"/>
      <c r="E195" s="26" t="n">
        <v>19237.97</v>
      </c>
    </row>
    <row r="197" customFormat="false" ht="12.8" hidden="false" customHeight="false" outlineLevel="0" collapsed="false"/>
  </sheetData>
  <mergeCells count="2">
    <mergeCell ref="B137:C137"/>
    <mergeCell ref="D137:E137"/>
  </mergeCells>
  <printOptions headings="false" gridLines="false" gridLinesSet="true" horizontalCentered="false" verticalCentered="false"/>
  <pageMargins left="0.747916666666667" right="0.747916666666667" top="0.590277777777778" bottom="0.590277777777778" header="0.511811023622047" footer="0.511811023622047"/>
  <pageSetup paperSize="9" scale="100" fitToWidth="1" fitToHeight="8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2624</TotalTime>
  <Application>LibreOffice/7.6.7.2$Windows_X86_64 LibreOffice_project/dd47e4b30cb7dab30588d6c79c651f218165e3c5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2017-02-04T04:01:48Z</dcterms:created>
  <dc:creator>Giegerich(UAES/SA4)</dc:creator>
  <dc:description/>
  <dc:language>en-US</dc:language>
  <cp:lastModifiedBy/>
  <cp:lastPrinted>2013-07-24T17:05:42Z</cp:lastPrinted>
  <dcterms:modified xsi:type="dcterms:W3CDTF">2024-11-30T11:11:01Z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