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5"/>
    <sheet state="visible" name="HIER Rechnung Ausschütter" sheetId="2" r:id="rId6"/>
    <sheet state="visible" name="HIER Rechnung Thesaurierer " sheetId="3" r:id="rId7"/>
    <sheet state="visible" name="HIER Einzelaktien" sheetId="4" r:id="rId8"/>
    <sheet state="visible" name="WICHTIG Lesen!" sheetId="5" r:id="rId9"/>
    <sheet state="visible" name="Historische Renditen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<sst xmlns="http://schemas.openxmlformats.org/spreadsheetml/2006/main" count="356" uniqueCount="214">
  <si>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</si>
  <si>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1994 - 2024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</si>
  <si>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</si>
  <si>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</si>
  <si>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</si>
  <si>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</si>
  <si>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</si>
  <si>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</si>
  <si>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</si>
  <si>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</si>
  <si>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</si>
  <si>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</si>
  <si>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</si>
  <si>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</si>
  <si>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</si>
  <si>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</si>
  <si>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</si>
  <si>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</si>
  <si>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</si>
  <si>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</si>
  <si>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</si>
  <si>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</si>
  <si>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</si>
  <si>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</si>
  <si>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</si>
  <si>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</si>
  <si>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</si>
  <si>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</si>
  <si>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</si>
  <si>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</si>
  <si>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</si>
  <si>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</si>
  <si>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</si>
  <si>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</si>
  <si>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</si>
  <si>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</si>
  <si>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</si>
  <si>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</si>
  <si>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</si>
  <si>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</si>
  <si>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</si>
  <si>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</si>
  <si>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</si>
  <si>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</si>
  <si>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</si>
  <si>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</si>
  <si>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</si>
  <si>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</si>
  <si>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</si>
  <si>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</si>
  <si>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</si>
  <si>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</si>
  <si>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</si>
  <si>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</si>
  <si>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</si>
  <si>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</si>
  <si>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</si>
  <si>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</si>
  <si>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</si>
  <si>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</si>
  <si>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</si>
  <si>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</si>
  <si>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</si>
  <si>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</si>
  <si>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</si>
  <si>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</si>
  <si>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</si>
  <si>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</si>
  <si>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</si>
  <si>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</si>
  <si>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</si>
  <si>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</si>
  <si>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</si>
  <si>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</si>
  <si>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</si>
  <si>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</si>
  <si>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</si>
  <si>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</si>
  <si>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</si>
  <si>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</si>
  <si>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</si>
  <si>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</si>
  <si>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</si>
  <si>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</si>
  <si>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</si>
  <si>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</si>
  <si>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</si>
  <si>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</si>
  <si>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</si>
  <si>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</si>
  <si>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</si>
  <si>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</si>
  <si>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</si>
  <si>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</si>
  <si>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</si>
  <si>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</si>
  <si>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</si>
  <si>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</si>
  <si>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</si>
  <si>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</si>
  <si>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</si>
  <si>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</si>
  <si>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</si>
  <si>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</si>
  <si>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</si>
  <si>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</si>
  <si>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</si>
  <si>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</si>
  <si>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</si>
  <si>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</si>
  <si>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</si>
  <si>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</si>
  <si>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</si>
  <si>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</si>
  <si>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</si>
  <si>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</si>
  <si>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</si>
  <si>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</si>
  <si>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</si>
  <si>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</si>
  <si>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</si>
  <si>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</si>
  <si>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</si>
  <si>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</si>
  <si>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Spalte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</si>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</sst>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0.000\ %"/>
    <numFmt numFmtId="174" formatCode="#,##0.00\€"/>
    <numFmt numFmtId="175" formatCode="#,##0.0000\ [$€-1]"/>
    <numFmt numFmtId="176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color theme="1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shrinkToFit="0" vertical="bottom" wrapText="0"/>
    </xf>
    <xf borderId="0" fillId="0" fontId="12" numFmtId="167" xfId="0" applyFont="1" applyNumberFormat="1"/>
    <xf borderId="0" fillId="0" fontId="1" numFmtId="1" xfId="0" applyAlignment="1" applyFont="1" applyNumberForma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3" numFmtId="0" xfId="0" applyAlignment="1" applyFont="1">
      <alignment horizontal="left" shrinkToFit="0" vertical="bottom" wrapText="0"/>
    </xf>
    <xf borderId="0" fillId="0" fontId="1" numFmtId="174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5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4" numFmtId="1" xfId="0" applyAlignment="1" applyBorder="1" applyFont="1" applyNumberFormat="1">
      <alignment horizontal="right" shrinkToFit="0" vertical="bottom" wrapText="0"/>
    </xf>
    <xf borderId="1" fillId="5" fontId="14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4" numFmtId="170" xfId="0" applyAlignment="1" applyBorder="1" applyFont="1" applyNumberFormat="1">
      <alignment shrinkToFit="0" vertical="bottom" wrapText="0"/>
    </xf>
    <xf borderId="1" fillId="5" fontId="14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15" numFmtId="0" xfId="0" applyAlignment="1" applyFont="1">
      <alignment shrinkToFit="0" vertical="bottom" wrapText="0"/>
    </xf>
    <xf borderId="0" fillId="32" fontId="16" numFmtId="0" xfId="0" applyAlignment="1" applyFill="1" applyFont="1">
      <alignment shrinkToFit="0" vertical="bottom" wrapText="0"/>
    </xf>
    <xf borderId="0" fillId="32" fontId="12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2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6" xfId="0" applyAlignment="1" applyBorder="1" applyFill="1" applyFont="1" applyNumberFormat="1">
      <alignment horizontal="right" shrinkToFit="0" vertical="bottom" wrapText="0"/>
    </xf>
    <xf borderId="1" fillId="5" fontId="17" numFmtId="176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6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1229312017"/>
        <c:axId val="1841307507"/>
      </c:lineChart>
      <c:catAx>
        <c:axId val="122931201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841307507"/>
      </c:catAx>
      <c:valAx>
        <c:axId val="184130750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229312017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16" width="12.75"/>
  </cols>
  <sheetData>
    <row r="1" ht="40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 t="str">
        <f>'HIER Rechnung Thesaurierer '!AF4</f>
        <v>#REF!</v>
      </c>
      <c r="O2" s="13" t="str">
        <f>'HIER Rechnung Thesaurierer '!O4</f>
        <v>#REF!</v>
      </c>
      <c r="P2" s="13" t="str">
        <f>'HIER Rechnung Ausschütter'!P4</f>
        <v>#REF!</v>
      </c>
    </row>
    <row r="3" ht="15.75" customHeight="1">
      <c r="A3" s="14" t="s">
        <v>7</v>
      </c>
      <c r="B3" s="2">
        <v>35000.0</v>
      </c>
      <c r="C3" s="15">
        <f>B3/B1</f>
        <v>0.035</v>
      </c>
      <c r="M3" s="11">
        <v>2.0</v>
      </c>
      <c r="N3" s="12" t="str">
        <f>'HIER Rechnung Thesaurierer '!AF5</f>
        <v>#REF!</v>
      </c>
      <c r="O3" s="13" t="str">
        <f>'HIER Rechnung Thesaurierer '!O5</f>
        <v>#REF!</v>
      </c>
      <c r="P3" s="13" t="str">
        <f>'HIER Rechnung Ausschütter'!P5</f>
        <v>#REF!</v>
      </c>
    </row>
    <row r="4" ht="15.75" customHeight="1">
      <c r="A4" s="1" t="s">
        <v>8</v>
      </c>
      <c r="B4" s="2">
        <v>0.0</v>
      </c>
      <c r="M4" s="11">
        <v>3.0</v>
      </c>
      <c r="N4" s="12" t="str">
        <f>'HIER Rechnung Thesaurierer '!AF6</f>
        <v>#REF!</v>
      </c>
      <c r="O4" s="13" t="str">
        <f>'HIER Rechnung Thesaurierer '!O6</f>
        <v>#REF!</v>
      </c>
      <c r="P4" s="13" t="str">
        <f>'HIER Rechnung Ausschütter'!P6</f>
        <v>#REF!</v>
      </c>
    </row>
    <row r="5" ht="15.75" customHeight="1">
      <c r="A5" s="14" t="s">
        <v>9</v>
      </c>
      <c r="B5" s="16">
        <v>0.15</v>
      </c>
      <c r="M5" s="11">
        <v>4.0</v>
      </c>
      <c r="N5" s="12" t="str">
        <f>'HIER Rechnung Thesaurierer '!AF7</f>
        <v>#REF!</v>
      </c>
      <c r="O5" s="13" t="str">
        <f>'HIER Rechnung Thesaurierer '!O7</f>
        <v>#REF!</v>
      </c>
      <c r="P5" s="13" t="str">
        <f>'HIER Rechnung Ausschütter'!P7</f>
        <v>#REF!</v>
      </c>
    </row>
    <row r="6" ht="15.75" customHeight="1">
      <c r="A6" s="14" t="s">
        <v>10</v>
      </c>
      <c r="B6" s="17">
        <v>0.0</v>
      </c>
      <c r="M6" s="11">
        <v>5.0</v>
      </c>
      <c r="N6" s="12" t="str">
        <f>'HIER Rechnung Thesaurierer '!AF8</f>
        <v>#REF!</v>
      </c>
      <c r="O6" s="13" t="str">
        <f>'HIER Rechnung Thesaurierer '!O8</f>
        <v>#REF!</v>
      </c>
      <c r="P6" s="13" t="str">
        <f>'HIER Rechnung Ausschütter'!P8</f>
        <v>#REF!</v>
      </c>
    </row>
    <row r="7" ht="15.75" customHeight="1">
      <c r="A7" s="18"/>
      <c r="B7" s="19"/>
      <c r="M7" s="11">
        <v>6.0</v>
      </c>
      <c r="N7" s="12" t="str">
        <f>'HIER Rechnung Thesaurierer '!AF9</f>
        <v>#REF!</v>
      </c>
      <c r="O7" s="13" t="str">
        <f>'HIER Rechnung Thesaurierer '!O9</f>
        <v>#REF!</v>
      </c>
      <c r="P7" s="13" t="str">
        <f>'HIER Rechnung Ausschütter'!P9</f>
        <v>#REF!</v>
      </c>
    </row>
    <row r="8" ht="15.75" customHeight="1">
      <c r="A8" s="14" t="s">
        <v>11</v>
      </c>
      <c r="B8" s="20">
        <f>0.26375*0.7</f>
        <v>0.184625</v>
      </c>
      <c r="M8" s="11">
        <v>7.0</v>
      </c>
      <c r="N8" s="12" t="str">
        <f>'HIER Rechnung Thesaurierer '!AF10</f>
        <v>#REF!</v>
      </c>
      <c r="O8" s="13" t="str">
        <f>'HIER Rechnung Thesaurierer '!O10</f>
        <v>#REF!</v>
      </c>
      <c r="P8" s="13" t="str">
        <f>'HIER Rechnung Ausschütter'!P10</f>
        <v>#REF!</v>
      </c>
    </row>
    <row r="9" ht="15.75" customHeight="1">
      <c r="A9" s="14" t="s">
        <v>12</v>
      </c>
      <c r="B9" s="20">
        <v>0.26375</v>
      </c>
      <c r="M9" s="11">
        <v>8.0</v>
      </c>
      <c r="N9" s="12" t="str">
        <f>'HIER Rechnung Thesaurierer '!AF11</f>
        <v>#REF!</v>
      </c>
      <c r="O9" s="13" t="str">
        <f>'HIER Rechnung Thesaurierer '!O11</f>
        <v>#REF!</v>
      </c>
      <c r="P9" s="13" t="str">
        <f>'HIER Rechnung Ausschütter'!P11</f>
        <v>#REF!</v>
      </c>
    </row>
    <row r="10" ht="38.25" customHeight="1">
      <c r="A10" s="8" t="s">
        <v>13</v>
      </c>
      <c r="B10" s="21" t="s">
        <v>14</v>
      </c>
      <c r="M10" s="11">
        <v>9.0</v>
      </c>
      <c r="N10" s="12" t="str">
        <f>'HIER Rechnung Thesaurierer '!AF12</f>
        <v>#REF!</v>
      </c>
      <c r="O10" s="13" t="str">
        <f>'HIER Rechnung Thesaurierer '!O12</f>
        <v>#REF!</v>
      </c>
      <c r="P10" s="13" t="str">
        <f>'HIER Rechnung Ausschütter'!P12</f>
        <v>#REF!</v>
      </c>
    </row>
    <row r="11" ht="15.75" customHeight="1">
      <c r="A11" s="18"/>
      <c r="M11" s="11">
        <v>10.0</v>
      </c>
      <c r="N11" s="12" t="str">
        <f>'HIER Rechnung Thesaurierer '!AF13</f>
        <v>#REF!</v>
      </c>
      <c r="O11" s="13" t="str">
        <f>'HIER Rechnung Thesaurierer '!O13</f>
        <v>#REF!</v>
      </c>
      <c r="P11" s="13" t="str">
        <f>'HIER Rechnung Ausschütter'!P13</f>
        <v>#REF!</v>
      </c>
    </row>
    <row r="12" ht="15.75" customHeight="1">
      <c r="A12" s="1" t="s">
        <v>15</v>
      </c>
      <c r="M12" s="11">
        <v>11.0</v>
      </c>
      <c r="N12" s="12" t="str">
        <f>'HIER Rechnung Thesaurierer '!AF14</f>
        <v>#REF!</v>
      </c>
      <c r="O12" s="13" t="str">
        <f>'HIER Rechnung Thesaurierer '!O14</f>
        <v>#REF!</v>
      </c>
      <c r="P12" s="13" t="str">
        <f>'HIER Rechnung Ausschütter'!P14</f>
        <v>#REF!</v>
      </c>
    </row>
    <row r="13" ht="15.75" customHeight="1">
      <c r="A13" s="22" t="s">
        <v>16</v>
      </c>
      <c r="B13" s="23"/>
      <c r="C13" s="24" t="str">
        <f>'HIER Rechnung Ausschütter'!C39</f>
        <v>#REF!</v>
      </c>
      <c r="D13" s="23" t="s">
        <v>17</v>
      </c>
      <c r="M13" s="11">
        <v>12.0</v>
      </c>
      <c r="N13" s="12" t="str">
        <f>'HIER Rechnung Thesaurierer '!AF15</f>
        <v>#REF!</v>
      </c>
      <c r="O13" s="13" t="str">
        <f>'HIER Rechnung Thesaurierer '!O15</f>
        <v>#REF!</v>
      </c>
      <c r="P13" s="13" t="str">
        <f>'HIER Rechnung Ausschütter'!P15</f>
        <v>#REF!</v>
      </c>
    </row>
    <row r="14" ht="15.75" customHeight="1">
      <c r="A14" s="22" t="s">
        <v>18</v>
      </c>
      <c r="B14" s="23"/>
      <c r="C14" s="24" t="str">
        <f>'HIER Einzelaktien'!C40</f>
        <v>#REF!</v>
      </c>
      <c r="D14" s="23" t="s">
        <v>17</v>
      </c>
      <c r="M14" s="11">
        <v>13.0</v>
      </c>
      <c r="N14" s="12" t="str">
        <f>'HIER Rechnung Thesaurierer '!AF16</f>
        <v>#REF!</v>
      </c>
      <c r="O14" s="13" t="str">
        <f>'HIER Rechnung Thesaurierer '!O16</f>
        <v>#REF!</v>
      </c>
      <c r="P14" s="13" t="str">
        <f>'HIER Rechnung Ausschütter'!P16</f>
        <v>#REF!</v>
      </c>
    </row>
    <row r="15" ht="15.75" customHeight="1">
      <c r="A15" s="22" t="s">
        <v>19</v>
      </c>
      <c r="B15" s="23"/>
      <c r="C15" s="24" t="str">
        <f>'HIER Einzelaktien'!C39</f>
        <v>#REF!</v>
      </c>
      <c r="D15" s="23" t="s">
        <v>17</v>
      </c>
      <c r="M15" s="11">
        <v>14.0</v>
      </c>
      <c r="N15" s="12" t="str">
        <f>'HIER Rechnung Thesaurierer '!AF17</f>
        <v>#REF!</v>
      </c>
      <c r="O15" s="13" t="str">
        <f>'HIER Rechnung Thesaurierer '!O17</f>
        <v>#REF!</v>
      </c>
      <c r="P15" s="13" t="str">
        <f>'HIER Rechnung Ausschütter'!P17</f>
        <v>#REF!</v>
      </c>
    </row>
    <row r="16" ht="15.75" customHeight="1">
      <c r="A16" s="18"/>
      <c r="M16" s="11">
        <v>15.0</v>
      </c>
      <c r="N16" s="12" t="str">
        <f>'HIER Rechnung Thesaurierer '!AF18</f>
        <v>#REF!</v>
      </c>
      <c r="O16" s="13" t="str">
        <f>'HIER Rechnung Thesaurierer '!O18</f>
        <v>#REF!</v>
      </c>
      <c r="P16" s="13" t="str">
        <f>'HIER Rechnung Ausschütter'!P18</f>
        <v>#REF!</v>
      </c>
    </row>
    <row r="17" ht="15.75" customHeight="1">
      <c r="A17" s="1" t="s">
        <v>20</v>
      </c>
      <c r="M17" s="11">
        <v>16.0</v>
      </c>
      <c r="N17" s="12" t="str">
        <f>'HIER Rechnung Thesaurierer '!AF19</f>
        <v>#REF!</v>
      </c>
      <c r="O17" s="13" t="str">
        <f>'HIER Rechnung Thesaurierer '!O19</f>
        <v>#REF!</v>
      </c>
      <c r="P17" s="13" t="str">
        <f>'HIER Rechnung Ausschütter'!P19</f>
        <v>#REF!</v>
      </c>
    </row>
    <row r="18" ht="15.75" customHeight="1">
      <c r="A18" s="22" t="s">
        <v>16</v>
      </c>
      <c r="C18" s="24" t="str">
        <f>'HIER Rechnung Ausschütter'!C48</f>
        <v>#REF!</v>
      </c>
      <c r="D18" s="23" t="s">
        <v>17</v>
      </c>
      <c r="M18" s="11">
        <v>17.0</v>
      </c>
      <c r="N18" s="12" t="str">
        <f>'HIER Rechnung Thesaurierer '!AF20</f>
        <v>#REF!</v>
      </c>
      <c r="O18" s="13" t="str">
        <f>'HIER Rechnung Thesaurierer '!O20</f>
        <v>#REF!</v>
      </c>
      <c r="P18" s="13" t="str">
        <f>'HIER Rechnung Ausschütter'!P20</f>
        <v>#REF!</v>
      </c>
    </row>
    <row r="19" ht="15.75" customHeight="1">
      <c r="A19" s="22" t="s">
        <v>18</v>
      </c>
      <c r="C19" s="24" t="str">
        <f>'HIER Einzelaktien'!C48</f>
        <v>#REF!</v>
      </c>
      <c r="D19" s="23" t="s">
        <v>17</v>
      </c>
      <c r="M19" s="11">
        <v>18.0</v>
      </c>
      <c r="N19" s="12" t="str">
        <f>'HIER Rechnung Thesaurierer '!AF21</f>
        <v>#REF!</v>
      </c>
      <c r="O19" s="13" t="str">
        <f>'HIER Rechnung Thesaurierer '!O21</f>
        <v>#REF!</v>
      </c>
      <c r="P19" s="13" t="str">
        <f>'HIER Rechnung Ausschütter'!P21</f>
        <v>#REF!</v>
      </c>
    </row>
    <row r="20" ht="15.75" customHeight="1">
      <c r="A20" s="22" t="s">
        <v>19</v>
      </c>
      <c r="C20" s="24" t="str">
        <f>'HIER Einzelaktien'!C49</f>
        <v>#REF!</v>
      </c>
      <c r="D20" s="23" t="s">
        <v>17</v>
      </c>
      <c r="M20" s="11">
        <v>19.0</v>
      </c>
      <c r="N20" s="12" t="str">
        <f>'HIER Rechnung Thesaurierer '!AF22</f>
        <v>#REF!</v>
      </c>
      <c r="O20" s="13" t="str">
        <f>'HIER Rechnung Thesaurierer '!O22</f>
        <v>#REF!</v>
      </c>
      <c r="P20" s="13" t="str">
        <f>'HIER Rechnung Ausschütter'!P22</f>
        <v>#REF!</v>
      </c>
    </row>
    <row r="21" ht="15.75" customHeight="1">
      <c r="A21" s="18"/>
      <c r="B21" s="8" t="s">
        <v>21</v>
      </c>
      <c r="C21" s="8" t="s">
        <v>22</v>
      </c>
      <c r="D21" s="8" t="s">
        <v>23</v>
      </c>
      <c r="E21" s="8" t="s">
        <v>24</v>
      </c>
      <c r="F21" s="25" t="s">
        <v>25</v>
      </c>
      <c r="M21" s="11">
        <v>20.0</v>
      </c>
      <c r="N21" s="12" t="str">
        <f>'HIER Rechnung Thesaurierer '!AF23</f>
        <v>#REF!</v>
      </c>
      <c r="O21" s="13" t="str">
        <f>'HIER Rechnung Thesaurierer '!O23</f>
        <v>#REF!</v>
      </c>
      <c r="P21" s="13" t="str">
        <f>'HIER Rechnung Ausschütter'!P23</f>
        <v>#REF!</v>
      </c>
    </row>
    <row r="22" ht="15.75" customHeight="1">
      <c r="A22" s="1" t="s">
        <v>26</v>
      </c>
      <c r="B22" s="12" t="str">
        <f>'HIER Rechnung Ausschütter'!I33</f>
        <v>#REF!</v>
      </c>
      <c r="C22" s="12" t="str">
        <f>'HIER Rechnung Ausschütter'!C45</f>
        <v>#REF!</v>
      </c>
      <c r="D22" s="12" t="str">
        <f>'HIER Rechnung Ausschütter'!S35+'HIER Rechnung Ausschütter'!M35+'HIER Rechnung Ausschütter'!N35</f>
        <v>#REF!</v>
      </c>
      <c r="E22" s="12" t="str">
        <f>'HIER Rechnung Ausschütter'!X35</f>
        <v>#REF!</v>
      </c>
      <c r="F22" s="24" t="str">
        <f>'HIER Rechnung Ausschütter'!P35</f>
        <v>#REF!</v>
      </c>
      <c r="M22" s="11">
        <v>21.0</v>
      </c>
      <c r="N22" s="12" t="str">
        <f>'HIER Rechnung Thesaurierer '!AF24</f>
        <v>#REF!</v>
      </c>
      <c r="O22" s="13" t="str">
        <f>'HIER Rechnung Thesaurierer '!O24</f>
        <v>#REF!</v>
      </c>
      <c r="P22" s="13" t="str">
        <f>'HIER Rechnung Ausschütter'!P24</f>
        <v>#REF!</v>
      </c>
    </row>
    <row r="23" ht="15.75" customHeight="1">
      <c r="A23" s="1" t="s">
        <v>27</v>
      </c>
      <c r="B23" s="12" t="str">
        <f>'HIER Rechnung Thesaurierer '!J33</f>
        <v>#REF!</v>
      </c>
      <c r="C23" s="12" t="str">
        <f>'HIER Rechnung Thesaurierer '!C45</f>
        <v>#REF!</v>
      </c>
      <c r="D23" s="12" t="str">
        <f>'HIER Rechnung Thesaurierer '!U35</f>
        <v>#REF!</v>
      </c>
      <c r="E23" s="12" t="str">
        <f>'HIER Rechnung Thesaurierer '!X35</f>
        <v>#REF!</v>
      </c>
      <c r="F23" s="24" t="str">
        <f>'HIER Rechnung Thesaurierer '!O36</f>
        <v>#REF!</v>
      </c>
      <c r="M23" s="11">
        <v>22.0</v>
      </c>
      <c r="N23" s="12" t="str">
        <f>'HIER Rechnung Thesaurierer '!AF25</f>
        <v>#REF!</v>
      </c>
      <c r="O23" s="13" t="str">
        <f>'HIER Rechnung Thesaurierer '!O25</f>
        <v>#REF!</v>
      </c>
      <c r="P23" s="13" t="str">
        <f>'HIER Rechnung Ausschütter'!P25</f>
        <v>#REF!</v>
      </c>
    </row>
    <row r="24" ht="15.75" customHeight="1">
      <c r="A24" s="1" t="s">
        <v>28</v>
      </c>
      <c r="B24" s="12" t="str">
        <f>'HIER Einzelaktien'!H33</f>
        <v>#REF!</v>
      </c>
      <c r="C24" s="12" t="str">
        <f>'HIER Einzelaktien'!C45</f>
        <v>#REF!</v>
      </c>
      <c r="D24" s="12" t="str">
        <f>'HIER Einzelaktien'!M35+'HIER Einzelaktien'!U35</f>
        <v>#REF!</v>
      </c>
      <c r="E24" s="12" t="str">
        <f>'HIER Einzelaktien'!R35</f>
        <v>#REF!</v>
      </c>
      <c r="F24" s="24" t="str">
        <f>'HIER Einzelaktien'!P35</f>
        <v>#REF!</v>
      </c>
      <c r="M24" s="11">
        <v>23.0</v>
      </c>
      <c r="N24" s="12" t="str">
        <f>'HIER Rechnung Thesaurierer '!AF26</f>
        <v>#REF!</v>
      </c>
      <c r="O24" s="13" t="str">
        <f>'HIER Rechnung Thesaurierer '!O26</f>
        <v>#REF!</v>
      </c>
      <c r="P24" s="13" t="str">
        <f>'HIER Rechnung Ausschütter'!P26</f>
        <v>#REF!</v>
      </c>
    </row>
    <row r="25" ht="15.75" customHeight="1">
      <c r="A25" s="14" t="s">
        <v>29</v>
      </c>
      <c r="B25" s="26">
        <f>'HIER Einzelaktien'!G36</f>
        <v>0.02424006941</v>
      </c>
      <c r="M25" s="11">
        <v>24.0</v>
      </c>
      <c r="N25" s="12" t="str">
        <f>'HIER Rechnung Thesaurierer '!AF27</f>
        <v>#REF!</v>
      </c>
      <c r="O25" s="13" t="str">
        <f>'HIER Rechnung Thesaurierer '!O27</f>
        <v>#REF!</v>
      </c>
      <c r="P25" s="13" t="str">
        <f>'HIER Rechnung Ausschütter'!P27</f>
        <v>#REF!</v>
      </c>
    </row>
    <row r="26" ht="15.75" customHeight="1">
      <c r="A26" s="14" t="s">
        <v>30</v>
      </c>
      <c r="B26" s="26">
        <f>'HIER Rechnung Ausschütter'!H36</f>
        <v>0.020604059</v>
      </c>
      <c r="M26" s="11">
        <v>25.0</v>
      </c>
      <c r="N26" s="12" t="str">
        <f>'HIER Rechnung Thesaurierer '!AF28</f>
        <v>#REF!</v>
      </c>
      <c r="O26" s="13" t="str">
        <f>'HIER Rechnung Thesaurierer '!O28</f>
        <v>#REF!</v>
      </c>
      <c r="P26" s="13" t="str">
        <f>'HIER Rechnung Ausschütter'!P28</f>
        <v>#REF!</v>
      </c>
    </row>
    <row r="27" ht="15.75" customHeight="1">
      <c r="A27" s="27" t="s">
        <v>31</v>
      </c>
      <c r="B27" s="28">
        <f>'HIER Rechnung Thesaurierer '!H36</f>
        <v>0.02833</v>
      </c>
      <c r="M27" s="11">
        <v>26.0</v>
      </c>
      <c r="N27" s="12" t="str">
        <f>'HIER Rechnung Thesaurierer '!AF29</f>
        <v>#REF!</v>
      </c>
      <c r="O27" s="13" t="str">
        <f>'HIER Rechnung Thesaurierer '!O29</f>
        <v>#REF!</v>
      </c>
      <c r="P27" s="13" t="str">
        <f>'HIER Rechnung Ausschütter'!P29</f>
        <v>#REF!</v>
      </c>
    </row>
    <row r="28" ht="15.75" customHeight="1">
      <c r="A28" s="18"/>
      <c r="M28" s="11">
        <v>27.0</v>
      </c>
      <c r="N28" s="12" t="str">
        <f>'HIER Rechnung Thesaurierer '!AF30</f>
        <v>#REF!</v>
      </c>
      <c r="O28" s="13" t="str">
        <f>'HIER Rechnung Thesaurierer '!O30</f>
        <v>#REF!</v>
      </c>
      <c r="P28" s="13" t="str">
        <f>'HIER Rechnung Ausschütter'!P30</f>
        <v>#REF!</v>
      </c>
    </row>
    <row r="29" ht="15.75" customHeight="1">
      <c r="A29" s="18"/>
      <c r="M29" s="11">
        <v>28.0</v>
      </c>
      <c r="N29" s="12" t="str">
        <f>'HIER Rechnung Thesaurierer '!AF31</f>
        <v>#REF!</v>
      </c>
      <c r="O29" s="13" t="str">
        <f>'HIER Rechnung Thesaurierer '!O31</f>
        <v>#REF!</v>
      </c>
      <c r="P29" s="13" t="str">
        <f>'HIER Rechnung Ausschütter'!P31</f>
        <v>#REF!</v>
      </c>
    </row>
    <row r="30" ht="15.75" customHeight="1">
      <c r="A30" s="18"/>
      <c r="M30" s="11">
        <v>29.0</v>
      </c>
      <c r="N30" s="12" t="str">
        <f>'HIER Rechnung Thesaurierer '!AF32</f>
        <v>#REF!</v>
      </c>
      <c r="O30" s="13" t="str">
        <f>'HIER Rechnung Thesaurierer '!O32</f>
        <v>#REF!</v>
      </c>
      <c r="P30" s="13" t="str">
        <f>'HIER Rechnung Ausschütter'!P32</f>
        <v>#REF!</v>
      </c>
    </row>
    <row r="31" ht="15.75" customHeight="1">
      <c r="A31" s="18"/>
      <c r="M31" s="11">
        <v>30.0</v>
      </c>
      <c r="N31" s="12" t="str">
        <f>'HIER Rechnung Thesaurierer '!AF33</f>
        <v>#REF!</v>
      </c>
      <c r="O31" s="13" t="str">
        <f>'HIER Rechnung Thesaurierer '!O33</f>
        <v>#REF!</v>
      </c>
      <c r="P31" s="13" t="str">
        <f>'HIER Rechnung Ausschütter'!P33</f>
        <v>#REF!</v>
      </c>
    </row>
    <row r="32" ht="15.75" customHeight="1">
      <c r="A32" s="18"/>
    </row>
    <row r="33" ht="15.75" customHeight="1">
      <c r="A33" s="18"/>
    </row>
    <row r="34" ht="15.75" customHeight="1">
      <c r="A34" s="18"/>
    </row>
    <row r="35" ht="15.75" customHeight="1">
      <c r="A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2:N31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29" t="s">
        <v>32</v>
      </c>
      <c r="B1" s="1"/>
      <c r="C1" s="14" t="s">
        <v>33</v>
      </c>
      <c r="D1" s="30">
        <f>Ergebnis!B2/H1</f>
        <v>0.666667</v>
      </c>
      <c r="E1" s="1" t="s">
        <v>34</v>
      </c>
      <c r="F1" s="1"/>
      <c r="G1" s="31">
        <f>B$4*(1-(7%*30))</f>
        <v>-1.1</v>
      </c>
      <c r="H1" s="32">
        <f>Ergebnis!B1</f>
        <v>1000000</v>
      </c>
      <c r="I1" s="18"/>
      <c r="J1" s="14" t="s">
        <v>35</v>
      </c>
      <c r="K1" s="26">
        <f>Ergebnis!B6</f>
        <v>0</v>
      </c>
      <c r="L1" s="14" t="s">
        <v>36</v>
      </c>
      <c r="M1" s="33">
        <f>Ergebnis!B5</f>
        <v>0.15</v>
      </c>
      <c r="N1" s="14" t="s">
        <v>37</v>
      </c>
      <c r="O1" s="34">
        <f>Ergebnis!B8</f>
        <v>0.184625</v>
      </c>
      <c r="P1" s="34">
        <f>Ergebnis!B9</f>
        <v>0.26375</v>
      </c>
      <c r="Q1" s="31"/>
      <c r="R1" s="14" t="s">
        <v>38</v>
      </c>
      <c r="S1" s="31">
        <f>Ergebnis!B4</f>
        <v>0</v>
      </c>
      <c r="T1" s="14"/>
      <c r="U1" s="35"/>
      <c r="V1" s="14"/>
      <c r="W1" s="14" t="s">
        <v>39</v>
      </c>
      <c r="X1" s="32">
        <f>Ergebnis!B3</f>
        <v>35000</v>
      </c>
      <c r="Y1" s="1"/>
      <c r="Z1" s="1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36"/>
      <c r="AP1" s="18"/>
      <c r="AQ1" s="36"/>
      <c r="AR1" s="18"/>
      <c r="AS1" s="18"/>
      <c r="AT1" s="18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7" t="s">
        <v>32</v>
      </c>
      <c r="J2" s="6" t="s">
        <v>47</v>
      </c>
      <c r="K2" s="6" t="s">
        <v>48</v>
      </c>
      <c r="L2" s="14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38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39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6"/>
      <c r="AP2" s="6"/>
      <c r="AQ2" s="6"/>
      <c r="AR2" s="6"/>
      <c r="AS2" s="6"/>
      <c r="AT2" s="6"/>
    </row>
    <row r="3" ht="12.75" hidden="1" customHeight="1">
      <c r="A3" s="11">
        <v>0.0</v>
      </c>
      <c r="B3" s="40"/>
      <c r="C3" s="41"/>
      <c r="D3" s="12"/>
      <c r="E3" s="42"/>
      <c r="F3" s="43"/>
      <c r="G3" s="12"/>
      <c r="H3" s="15"/>
      <c r="I3" s="44">
        <f>D4</f>
        <v>1000000</v>
      </c>
      <c r="J3" s="45"/>
      <c r="K3" s="45"/>
      <c r="L3" s="12"/>
      <c r="M3" s="12"/>
      <c r="N3" s="12"/>
      <c r="O3" s="11"/>
      <c r="P3" s="15"/>
      <c r="Q3" s="12"/>
      <c r="R3" s="41"/>
      <c r="S3" s="46"/>
      <c r="T3" s="12"/>
      <c r="U3" s="12"/>
      <c r="V3" s="12"/>
      <c r="W3" s="12"/>
      <c r="X3" s="12"/>
      <c r="Y3" s="12"/>
      <c r="Z3" s="15"/>
      <c r="AC3" s="47"/>
      <c r="AD3" s="12"/>
      <c r="AE3" s="12"/>
      <c r="AF3" s="48"/>
      <c r="AG3" s="15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0">
        <v>1.0</v>
      </c>
      <c r="C4" s="41">
        <f>H1</f>
        <v>1000000</v>
      </c>
      <c r="D4" s="12">
        <f>C4*B4</f>
        <v>1000000</v>
      </c>
      <c r="E4" s="42">
        <f t="shared" ref="E4:E33" si="1">F4-K$1</f>
        <v>0.1870220986</v>
      </c>
      <c r="F4" s="43">
        <v>0.18702209864369</v>
      </c>
      <c r="G4" s="12">
        <f>D4*(1+E4)</f>
        <v>1187022.099</v>
      </c>
      <c r="H4" s="15">
        <f>'HIER Einzelaktien'!G4-('HIER Einzelaktien'!G4*M$1)</f>
        <v>0.02222227355</v>
      </c>
      <c r="I4" s="44" t="str">
        <f t="shared" ref="I4:I33" si="2">C5*B5</f>
        <v>#REF!</v>
      </c>
      <c r="J4" s="49" t="str">
        <f t="shared" ref="J4:J33" si="3">I4/D4-1</f>
        <v>#REF!</v>
      </c>
      <c r="K4" s="49">
        <f t="shared" ref="K4:K33" si="4">B5/D$1-1</f>
        <v>0.7805322577</v>
      </c>
      <c r="L4" s="50"/>
      <c r="M4" s="51">
        <f t="shared" ref="M4:M33" si="5">G4*H4</f>
        <v>26378.32979</v>
      </c>
      <c r="N4" s="51" t="str">
        <f t="shared" ref="N4:N33" si="6">M4*O$1-AL4</f>
        <v>#REF!</v>
      </c>
      <c r="O4" s="51" t="str">
        <f t="shared" ref="O4:O33" si="7">M4-N4</f>
        <v>#REF!</v>
      </c>
      <c r="P4" s="52" t="str">
        <f t="shared" ref="P4:P33" si="8">(S4+M4)/G4</f>
        <v>#REF!</v>
      </c>
      <c r="Q4" s="51">
        <f>X1</f>
        <v>35000</v>
      </c>
      <c r="R4" s="53" t="str">
        <f t="shared" ref="R4:R33" si="9">S4/B5</f>
        <v>#REF!</v>
      </c>
      <c r="S4" s="54" t="str">
        <f t="shared" ref="S4:S33" si="10">Q4-O4+U4+AF4</f>
        <v>#REF!</v>
      </c>
      <c r="T4" s="51" t="str">
        <f t="shared" ref="T4:T33" si="11">S4-V4</f>
        <v>#REF!</v>
      </c>
      <c r="U4" s="51" t="str">
        <f t="shared" ref="U4:U33" si="12">IF(T4*O$1&gt;0,T4*O$1,0)</f>
        <v>#REF!</v>
      </c>
      <c r="V4" s="51" t="str">
        <f t="shared" ref="V4:V33" si="13">R4*D$1+AH4</f>
        <v>#REF!</v>
      </c>
      <c r="W4" s="51" t="str">
        <f t="shared" ref="W4:W33" si="14">S4-U4-AF4</f>
        <v>#REF!</v>
      </c>
      <c r="X4" s="51" t="str">
        <f t="shared" ref="X4:X33" si="15">W4+O4</f>
        <v>#REF!</v>
      </c>
      <c r="Y4" s="12"/>
      <c r="Z4" s="52"/>
      <c r="AA4" s="51"/>
      <c r="AB4" s="52">
        <f>'HIER Rechnung Thesaurierer '!H4</f>
        <v>0.069</v>
      </c>
      <c r="AC4" s="55">
        <f t="shared" ref="AC4:AC33" si="16">(B5*C4)-(B4*C4)</f>
        <v>187022.0986</v>
      </c>
      <c r="AD4" s="51">
        <f>IF(AC4&gt;0,MIN((D4)*AB4*0.7,AC4),0)</f>
        <v>48300</v>
      </c>
      <c r="AE4" s="51">
        <f t="shared" ref="AE4:AE33" si="17">IF(AC4&gt;0,MAX(AD4-(M4),0),0)</f>
        <v>21921.67021</v>
      </c>
      <c r="AF4" s="56">
        <f t="shared" ref="AF4:AF33" si="18">AE4*O$1</f>
        <v>4047.288362</v>
      </c>
      <c r="AG4" s="52" t="str">
        <f t="shared" ref="AG4:AG33" si="19">V4/G4</f>
        <v>#REF!</v>
      </c>
      <c r="AH4" s="51">
        <f t="shared" ref="AH4:AH33" si="20">IF(AI3&gt;0,(AI3/C4)*R4,0)</f>
        <v>0</v>
      </c>
      <c r="AI4" s="51">
        <f t="shared" ref="AI4:AI33" si="21">if(AH4&gt;=0,AI3+AE4-AH4,AI3+AE4)</f>
        <v>21921.67021</v>
      </c>
      <c r="AJ4" s="11"/>
      <c r="AK4" s="57">
        <f>S1</f>
        <v>0</v>
      </c>
      <c r="AL4" s="51" t="str">
        <f t="shared" ref="AL4:AL33" si="22">IF((M4+N4+S4)&lt;AK4,(M4+N4+S4)*O$1,AK4*O$1)</f>
        <v>#REF!</v>
      </c>
      <c r="AM4" s="51" t="str">
        <f t="shared" ref="AM4:AM33" si="23">(M4+T4+AE4)*0.7</f>
        <v>#REF!</v>
      </c>
      <c r="AN4" s="51"/>
      <c r="AO4" s="50"/>
      <c r="AP4" s="58"/>
      <c r="AQ4" s="50"/>
      <c r="AR4" s="58"/>
      <c r="AS4" s="58"/>
      <c r="AT4" s="58"/>
    </row>
    <row r="5" ht="12.75" customHeight="1">
      <c r="A5" s="11">
        <v>2.0</v>
      </c>
      <c r="B5" s="40">
        <f t="shared" ref="B5:B34" si="24">B4*(1+E4)</f>
        <v>1.187022099</v>
      </c>
      <c r="C5" s="41" t="str">
        <f t="shared" ref="C5:C34" si="25">C4-R4</f>
        <v>#REF!</v>
      </c>
      <c r="D5" s="12" t="str">
        <f t="shared" ref="D5:D33" si="26">I4</f>
        <v>#REF!</v>
      </c>
      <c r="E5" s="42">
        <f t="shared" si="1"/>
        <v>0.117233208</v>
      </c>
      <c r="F5" s="43">
        <v>0.117233208040529</v>
      </c>
      <c r="G5" s="12" t="str">
        <f t="shared" ref="G5:G33" si="27">D5*(1+E5-K$1)</f>
        <v>#REF!</v>
      </c>
      <c r="H5" s="15">
        <f>'HIER Einzelaktien'!G5-('HIER Einzelaktien'!G5*M$1)</f>
        <v>0.01931805741</v>
      </c>
      <c r="I5" s="44" t="str">
        <f t="shared" si="2"/>
        <v>#REF!</v>
      </c>
      <c r="J5" s="49" t="str">
        <f t="shared" si="3"/>
        <v>#REF!</v>
      </c>
      <c r="K5" s="49">
        <f t="shared" si="4"/>
        <v>0.9892697663</v>
      </c>
      <c r="L5" s="50"/>
      <c r="M5" s="51" t="str">
        <f t="shared" si="5"/>
        <v>#REF!</v>
      </c>
      <c r="N5" s="51" t="str">
        <f t="shared" si="6"/>
        <v>#REF!</v>
      </c>
      <c r="O5" s="51" t="str">
        <f t="shared" si="7"/>
        <v>#REF!</v>
      </c>
      <c r="P5" s="52" t="str">
        <f t="shared" si="8"/>
        <v>#REF!</v>
      </c>
      <c r="Q5" s="51">
        <f>Q4*(1+'HIER Rechnung Thesaurierer '!I5)</f>
        <v>37170</v>
      </c>
      <c r="R5" s="53" t="str">
        <f t="shared" si="9"/>
        <v>#REF!</v>
      </c>
      <c r="S5" s="54" t="str">
        <f t="shared" si="10"/>
        <v>#REF!</v>
      </c>
      <c r="T5" s="51" t="str">
        <f t="shared" si="11"/>
        <v>#REF!</v>
      </c>
      <c r="U5" s="51" t="str">
        <f t="shared" si="12"/>
        <v>#REF!</v>
      </c>
      <c r="V5" s="51" t="str">
        <f t="shared" si="13"/>
        <v>#REF!</v>
      </c>
      <c r="W5" s="51" t="str">
        <f t="shared" si="14"/>
        <v>#REF!</v>
      </c>
      <c r="X5" s="51" t="str">
        <f t="shared" si="15"/>
        <v>#REF!</v>
      </c>
      <c r="Y5" s="12"/>
      <c r="Z5" s="52"/>
      <c r="AA5" s="51"/>
      <c r="AB5" s="52">
        <f>'HIER Rechnung Thesaurierer '!H5</f>
        <v>0.062</v>
      </c>
      <c r="AC5" s="55" t="str">
        <f t="shared" si="16"/>
        <v>#REF!</v>
      </c>
      <c r="AD5" s="51" t="str">
        <f t="shared" ref="AD5:AD33" si="28">IF(AB5&gt;0, IF(AC5&gt;0,MIN((D5)*AB5*0.7,AC5),0),0)</f>
        <v>#REF!</v>
      </c>
      <c r="AE5" s="51" t="str">
        <f t="shared" si="17"/>
        <v>#REF!</v>
      </c>
      <c r="AF5" s="56" t="str">
        <f t="shared" si="18"/>
        <v>#REF!</v>
      </c>
      <c r="AG5" s="52" t="str">
        <f t="shared" si="19"/>
        <v>#REF!</v>
      </c>
      <c r="AH5" s="51" t="str">
        <f t="shared" si="20"/>
        <v>#REF!</v>
      </c>
      <c r="AI5" s="51" t="str">
        <f t="shared" si="21"/>
        <v>#REF!</v>
      </c>
      <c r="AJ5" s="11"/>
      <c r="AK5" s="57">
        <f>AK4*(1+'HIER Rechnung Thesaurierer '!I4)</f>
        <v>0</v>
      </c>
      <c r="AL5" s="51" t="str">
        <f t="shared" si="22"/>
        <v>#REF!</v>
      </c>
      <c r="AM5" s="51" t="str">
        <f t="shared" si="23"/>
        <v>#REF!</v>
      </c>
      <c r="AN5" s="51"/>
      <c r="AO5" s="50"/>
      <c r="AP5" s="58"/>
      <c r="AQ5" s="50"/>
      <c r="AR5" s="58"/>
      <c r="AS5" s="58"/>
      <c r="AT5" s="58"/>
    </row>
    <row r="6" ht="12.75" customHeight="1">
      <c r="A6" s="11">
        <v>3.0</v>
      </c>
      <c r="B6" s="40">
        <f t="shared" si="24"/>
        <v>1.326180507</v>
      </c>
      <c r="C6" s="41" t="str">
        <f t="shared" si="25"/>
        <v>#REF!</v>
      </c>
      <c r="D6" s="12" t="str">
        <f t="shared" si="26"/>
        <v>#REF!</v>
      </c>
      <c r="E6" s="42">
        <f t="shared" si="1"/>
        <v>0.1416801363</v>
      </c>
      <c r="F6" s="43">
        <v>0.141680136330059</v>
      </c>
      <c r="G6" s="12" t="str">
        <f t="shared" si="27"/>
        <v>#REF!</v>
      </c>
      <c r="H6" s="15">
        <f>'HIER Einzelaktien'!G6-('HIER Einzelaktien'!G6*M$1)</f>
        <v>0.01750231633</v>
      </c>
      <c r="I6" s="44" t="str">
        <f t="shared" si="2"/>
        <v>#REF!</v>
      </c>
      <c r="J6" s="49" t="str">
        <f t="shared" si="3"/>
        <v>#REF!</v>
      </c>
      <c r="K6" s="49">
        <f t="shared" si="4"/>
        <v>1.271109778</v>
      </c>
      <c r="L6" s="50"/>
      <c r="M6" s="51" t="str">
        <f t="shared" si="5"/>
        <v>#REF!</v>
      </c>
      <c r="N6" s="51" t="str">
        <f t="shared" si="6"/>
        <v>#REF!</v>
      </c>
      <c r="O6" s="51" t="str">
        <f t="shared" si="7"/>
        <v>#REF!</v>
      </c>
      <c r="P6" s="52" t="str">
        <f t="shared" si="8"/>
        <v>#REF!</v>
      </c>
      <c r="Q6" s="51">
        <f>Q5*(1+'HIER Rechnung Thesaurierer '!I6)</f>
        <v>39251.52</v>
      </c>
      <c r="R6" s="53" t="str">
        <f t="shared" si="9"/>
        <v>#REF!</v>
      </c>
      <c r="S6" s="54" t="str">
        <f t="shared" si="10"/>
        <v>#REF!</v>
      </c>
      <c r="T6" s="51" t="str">
        <f t="shared" si="11"/>
        <v>#REF!</v>
      </c>
      <c r="U6" s="51" t="str">
        <f t="shared" si="12"/>
        <v>#REF!</v>
      </c>
      <c r="V6" s="51" t="str">
        <f t="shared" si="13"/>
        <v>#REF!</v>
      </c>
      <c r="W6" s="51" t="str">
        <f t="shared" si="14"/>
        <v>#REF!</v>
      </c>
      <c r="X6" s="51" t="str">
        <f t="shared" si="15"/>
        <v>#REF!</v>
      </c>
      <c r="Y6" s="12"/>
      <c r="Z6" s="52"/>
      <c r="AA6" s="51"/>
      <c r="AB6" s="52">
        <f>'HIER Rechnung Thesaurierer '!H6</f>
        <v>0.056</v>
      </c>
      <c r="AC6" s="55" t="str">
        <f t="shared" si="16"/>
        <v>#REF!</v>
      </c>
      <c r="AD6" s="51" t="str">
        <f t="shared" si="28"/>
        <v>#REF!</v>
      </c>
      <c r="AE6" s="51" t="str">
        <f t="shared" si="17"/>
        <v>#REF!</v>
      </c>
      <c r="AF6" s="56" t="str">
        <f t="shared" si="18"/>
        <v>#REF!</v>
      </c>
      <c r="AG6" s="52" t="str">
        <f t="shared" si="19"/>
        <v>#REF!</v>
      </c>
      <c r="AH6" s="51" t="str">
        <f t="shared" si="20"/>
        <v>#REF!</v>
      </c>
      <c r="AI6" s="51" t="str">
        <f t="shared" si="21"/>
        <v>#REF!</v>
      </c>
      <c r="AJ6" s="11"/>
      <c r="AK6" s="57">
        <f>AK5*(1+'HIER Rechnung Thesaurierer '!I5)</f>
        <v>0</v>
      </c>
      <c r="AL6" s="51" t="str">
        <f t="shared" si="22"/>
        <v>#REF!</v>
      </c>
      <c r="AM6" s="51" t="str">
        <f t="shared" si="23"/>
        <v>#REF!</v>
      </c>
      <c r="AN6" s="51"/>
      <c r="AO6" s="50"/>
      <c r="AP6" s="58"/>
      <c r="AQ6" s="50"/>
      <c r="AR6" s="58"/>
      <c r="AS6" s="58"/>
      <c r="AT6" s="58"/>
    </row>
    <row r="7" ht="12.75" customHeight="1">
      <c r="A7" s="11">
        <v>4.0</v>
      </c>
      <c r="B7" s="40">
        <f t="shared" si="24"/>
        <v>1.514073942</v>
      </c>
      <c r="C7" s="41" t="str">
        <f t="shared" si="25"/>
        <v>#REF!</v>
      </c>
      <c r="D7" s="12" t="str">
        <f t="shared" si="26"/>
        <v>#REF!</v>
      </c>
      <c r="E7" s="42">
        <f t="shared" si="1"/>
        <v>0.2278059473</v>
      </c>
      <c r="F7" s="43">
        <v>0.227805947313181</v>
      </c>
      <c r="G7" s="12" t="str">
        <f t="shared" si="27"/>
        <v>#REF!</v>
      </c>
      <c r="H7" s="15">
        <f>'HIER Einzelaktien'!G7-('HIER Einzelaktien'!G7*M$1)</f>
        <v>0.01712459737</v>
      </c>
      <c r="I7" s="44" t="str">
        <f t="shared" si="2"/>
        <v>#REF!</v>
      </c>
      <c r="J7" s="49" t="str">
        <f t="shared" si="3"/>
        <v>#REF!</v>
      </c>
      <c r="K7" s="49">
        <f t="shared" si="4"/>
        <v>1.788482092</v>
      </c>
      <c r="L7" s="50"/>
      <c r="M7" s="51" t="str">
        <f t="shared" si="5"/>
        <v>#REF!</v>
      </c>
      <c r="N7" s="51" t="str">
        <f t="shared" si="6"/>
        <v>#REF!</v>
      </c>
      <c r="O7" s="51" t="str">
        <f t="shared" si="7"/>
        <v>#REF!</v>
      </c>
      <c r="P7" s="52" t="str">
        <f t="shared" si="8"/>
        <v>#REF!</v>
      </c>
      <c r="Q7" s="51">
        <f>Q6*(1+'HIER Rechnung Thesaurierer '!I7)</f>
        <v>41057.08992</v>
      </c>
      <c r="R7" s="53" t="str">
        <f t="shared" si="9"/>
        <v>#REF!</v>
      </c>
      <c r="S7" s="54" t="str">
        <f t="shared" si="10"/>
        <v>#REF!</v>
      </c>
      <c r="T7" s="51" t="str">
        <f t="shared" si="11"/>
        <v>#REF!</v>
      </c>
      <c r="U7" s="51" t="str">
        <f t="shared" si="12"/>
        <v>#REF!</v>
      </c>
      <c r="V7" s="51" t="str">
        <f t="shared" si="13"/>
        <v>#REF!</v>
      </c>
      <c r="W7" s="51" t="str">
        <f t="shared" si="14"/>
        <v>#REF!</v>
      </c>
      <c r="X7" s="51" t="str">
        <f t="shared" si="15"/>
        <v>#REF!</v>
      </c>
      <c r="Y7" s="12"/>
      <c r="Z7" s="52"/>
      <c r="AA7" s="51"/>
      <c r="AB7" s="52">
        <f>'HIER Rechnung Thesaurierer '!H7</f>
        <v>0.046</v>
      </c>
      <c r="AC7" s="55" t="str">
        <f t="shared" si="16"/>
        <v>#REF!</v>
      </c>
      <c r="AD7" s="51" t="str">
        <f t="shared" si="28"/>
        <v>#REF!</v>
      </c>
      <c r="AE7" s="51" t="str">
        <f t="shared" si="17"/>
        <v>#REF!</v>
      </c>
      <c r="AF7" s="56" t="str">
        <f t="shared" si="18"/>
        <v>#REF!</v>
      </c>
      <c r="AG7" s="52" t="str">
        <f t="shared" si="19"/>
        <v>#REF!</v>
      </c>
      <c r="AH7" s="51" t="str">
        <f t="shared" si="20"/>
        <v>#REF!</v>
      </c>
      <c r="AI7" s="51" t="str">
        <f t="shared" si="21"/>
        <v>#REF!</v>
      </c>
      <c r="AJ7" s="11"/>
      <c r="AK7" s="57">
        <f>AK6*(1+'HIER Rechnung Thesaurierer '!I6)</f>
        <v>0</v>
      </c>
      <c r="AL7" s="51" t="str">
        <f t="shared" si="22"/>
        <v>#REF!</v>
      </c>
      <c r="AM7" s="51" t="str">
        <f t="shared" si="23"/>
        <v>#REF!</v>
      </c>
      <c r="AN7" s="51"/>
      <c r="AO7" s="50"/>
      <c r="AP7" s="58"/>
      <c r="AQ7" s="50"/>
      <c r="AR7" s="58"/>
      <c r="AS7" s="58"/>
      <c r="AT7" s="58"/>
    </row>
    <row r="8" ht="12.75" customHeight="1">
      <c r="A8" s="11">
        <v>5.0</v>
      </c>
      <c r="B8" s="40">
        <f t="shared" si="24"/>
        <v>1.858988991</v>
      </c>
      <c r="C8" s="41" t="str">
        <f t="shared" si="25"/>
        <v>#REF!</v>
      </c>
      <c r="D8" s="12" t="str">
        <f t="shared" si="26"/>
        <v>#REF!</v>
      </c>
      <c r="E8" s="42">
        <f t="shared" si="1"/>
        <v>0.2356037469</v>
      </c>
      <c r="F8" s="43">
        <v>0.235603746939003</v>
      </c>
      <c r="G8" s="12" t="str">
        <f t="shared" si="27"/>
        <v>#REF!</v>
      </c>
      <c r="H8" s="15">
        <f>'HIER Einzelaktien'!G8-('HIER Einzelaktien'!G8*M$1)</f>
        <v>0.01512551027</v>
      </c>
      <c r="I8" s="44" t="str">
        <f t="shared" si="2"/>
        <v>#REF!</v>
      </c>
      <c r="J8" s="49" t="str">
        <f t="shared" si="3"/>
        <v>#REF!</v>
      </c>
      <c r="K8" s="49">
        <f t="shared" si="4"/>
        <v>2.445458922</v>
      </c>
      <c r="L8" s="50"/>
      <c r="M8" s="51" t="str">
        <f t="shared" si="5"/>
        <v>#REF!</v>
      </c>
      <c r="N8" s="51" t="str">
        <f t="shared" si="6"/>
        <v>#REF!</v>
      </c>
      <c r="O8" s="51" t="str">
        <f t="shared" si="7"/>
        <v>#REF!</v>
      </c>
      <c r="P8" s="52" t="str">
        <f t="shared" si="8"/>
        <v>#REF!</v>
      </c>
      <c r="Q8" s="51">
        <f>Q7*(1+'HIER Rechnung Thesaurierer '!I8)</f>
        <v>42904.65897</v>
      </c>
      <c r="R8" s="53" t="str">
        <f t="shared" si="9"/>
        <v>#REF!</v>
      </c>
      <c r="S8" s="54" t="str">
        <f t="shared" si="10"/>
        <v>#REF!</v>
      </c>
      <c r="T8" s="51" t="str">
        <f t="shared" si="11"/>
        <v>#REF!</v>
      </c>
      <c r="U8" s="51" t="str">
        <f t="shared" si="12"/>
        <v>#REF!</v>
      </c>
      <c r="V8" s="51" t="str">
        <f t="shared" si="13"/>
        <v>#REF!</v>
      </c>
      <c r="W8" s="51" t="str">
        <f t="shared" si="14"/>
        <v>#REF!</v>
      </c>
      <c r="X8" s="51" t="str">
        <f t="shared" si="15"/>
        <v>#REF!</v>
      </c>
      <c r="Y8" s="12"/>
      <c r="Z8" s="52"/>
      <c r="AA8" s="51"/>
      <c r="AB8" s="52">
        <f>'HIER Rechnung Thesaurierer '!H8</f>
        <v>0.045</v>
      </c>
      <c r="AC8" s="55" t="str">
        <f t="shared" si="16"/>
        <v>#REF!</v>
      </c>
      <c r="AD8" s="51" t="str">
        <f t="shared" si="28"/>
        <v>#REF!</v>
      </c>
      <c r="AE8" s="51" t="str">
        <f t="shared" si="17"/>
        <v>#REF!</v>
      </c>
      <c r="AF8" s="56" t="str">
        <f t="shared" si="18"/>
        <v>#REF!</v>
      </c>
      <c r="AG8" s="52" t="str">
        <f t="shared" si="19"/>
        <v>#REF!</v>
      </c>
      <c r="AH8" s="51" t="str">
        <f t="shared" si="20"/>
        <v>#REF!</v>
      </c>
      <c r="AI8" s="51" t="str">
        <f t="shared" si="21"/>
        <v>#REF!</v>
      </c>
      <c r="AJ8" s="11"/>
      <c r="AK8" s="57">
        <f>AK7*(1+'HIER Rechnung Thesaurierer '!I7)</f>
        <v>0</v>
      </c>
      <c r="AL8" s="51" t="str">
        <f t="shared" si="22"/>
        <v>#REF!</v>
      </c>
      <c r="AM8" s="51" t="str">
        <f t="shared" si="23"/>
        <v>#REF!</v>
      </c>
      <c r="AN8" s="51"/>
      <c r="AO8" s="50"/>
      <c r="AP8" s="58"/>
      <c r="AQ8" s="50"/>
      <c r="AR8" s="58"/>
      <c r="AS8" s="58"/>
      <c r="AT8" s="58"/>
    </row>
    <row r="9" ht="12.75" customHeight="1">
      <c r="A9" s="11">
        <v>6.0</v>
      </c>
      <c r="B9" s="40">
        <f t="shared" si="24"/>
        <v>2.296973763</v>
      </c>
      <c r="C9" s="41" t="str">
        <f t="shared" si="25"/>
        <v>#REF!</v>
      </c>
      <c r="D9" s="12" t="str">
        <f t="shared" si="26"/>
        <v>#REF!</v>
      </c>
      <c r="E9" s="42">
        <f t="shared" si="1"/>
        <v>-0.1404983514</v>
      </c>
      <c r="F9" s="43">
        <v>-0.140498351379598</v>
      </c>
      <c r="G9" s="12" t="str">
        <f t="shared" si="27"/>
        <v>#REF!</v>
      </c>
      <c r="H9" s="15">
        <f>'HIER Einzelaktien'!G9-('HIER Einzelaktien'!G9*M$1)</f>
        <v>0.009619867846</v>
      </c>
      <c r="I9" s="44" t="str">
        <f t="shared" si="2"/>
        <v>#REF!</v>
      </c>
      <c r="J9" s="49" t="str">
        <f t="shared" si="3"/>
        <v>#REF!</v>
      </c>
      <c r="K9" s="49">
        <f t="shared" si="4"/>
        <v>1.961377623</v>
      </c>
      <c r="L9" s="50"/>
      <c r="M9" s="51" t="str">
        <f t="shared" si="5"/>
        <v>#REF!</v>
      </c>
      <c r="N9" s="51" t="str">
        <f t="shared" si="6"/>
        <v>#REF!</v>
      </c>
      <c r="O9" s="51" t="str">
        <f t="shared" si="7"/>
        <v>#REF!</v>
      </c>
      <c r="P9" s="52" t="str">
        <f t="shared" si="8"/>
        <v>#REF!</v>
      </c>
      <c r="Q9" s="51">
        <f>Q8*(1+'HIER Rechnung Thesaurierer '!I9)</f>
        <v>45178.60589</v>
      </c>
      <c r="R9" s="53" t="str">
        <f t="shared" si="9"/>
        <v>#REF!</v>
      </c>
      <c r="S9" s="54" t="str">
        <f t="shared" si="10"/>
        <v>#REF!</v>
      </c>
      <c r="T9" s="51" t="str">
        <f t="shared" si="11"/>
        <v>#REF!</v>
      </c>
      <c r="U9" s="51" t="str">
        <f t="shared" si="12"/>
        <v>#REF!</v>
      </c>
      <c r="V9" s="51" t="str">
        <f t="shared" si="13"/>
        <v>#REF!</v>
      </c>
      <c r="W9" s="51" t="str">
        <f t="shared" si="14"/>
        <v>#REF!</v>
      </c>
      <c r="X9" s="51" t="str">
        <f t="shared" si="15"/>
        <v>#REF!</v>
      </c>
      <c r="Y9" s="12"/>
      <c r="Z9" s="52"/>
      <c r="AA9" s="51"/>
      <c r="AB9" s="52">
        <f>'HIER Rechnung Thesaurierer '!H9</f>
        <v>0.053</v>
      </c>
      <c r="AC9" s="55" t="str">
        <f t="shared" si="16"/>
        <v>#REF!</v>
      </c>
      <c r="AD9" s="51" t="str">
        <f t="shared" si="28"/>
        <v>#REF!</v>
      </c>
      <c r="AE9" s="51" t="str">
        <f t="shared" si="17"/>
        <v>#REF!</v>
      </c>
      <c r="AF9" s="56" t="str">
        <f t="shared" si="18"/>
        <v>#REF!</v>
      </c>
      <c r="AG9" s="52" t="str">
        <f t="shared" si="19"/>
        <v>#REF!</v>
      </c>
      <c r="AH9" s="51" t="str">
        <f t="shared" si="20"/>
        <v>#REF!</v>
      </c>
      <c r="AI9" s="51" t="str">
        <f t="shared" si="21"/>
        <v>#REF!</v>
      </c>
      <c r="AJ9" s="11"/>
      <c r="AK9" s="57">
        <f>AK8*(1+'HIER Rechnung Thesaurierer '!I8)</f>
        <v>0</v>
      </c>
      <c r="AL9" s="51" t="str">
        <f t="shared" si="22"/>
        <v>#REF!</v>
      </c>
      <c r="AM9" s="51" t="str">
        <f t="shared" si="23"/>
        <v>#REF!</v>
      </c>
      <c r="AN9" s="51"/>
      <c r="AO9" s="50"/>
      <c r="AP9" s="58"/>
      <c r="AQ9" s="50"/>
      <c r="AR9" s="58"/>
      <c r="AS9" s="58"/>
      <c r="AT9" s="58"/>
    </row>
    <row r="10" ht="12.75" customHeight="1">
      <c r="A10" s="11">
        <v>7.0</v>
      </c>
      <c r="B10" s="40">
        <f t="shared" si="24"/>
        <v>1.974252736</v>
      </c>
      <c r="C10" s="41" t="str">
        <f t="shared" si="25"/>
        <v>#REF!</v>
      </c>
      <c r="D10" s="12" t="str">
        <f t="shared" si="26"/>
        <v>#REF!</v>
      </c>
      <c r="E10" s="42">
        <f t="shared" si="1"/>
        <v>-0.1782898384</v>
      </c>
      <c r="F10" s="43">
        <v>-0.178289838387296</v>
      </c>
      <c r="G10" s="12" t="str">
        <f t="shared" si="27"/>
        <v>#REF!</v>
      </c>
      <c r="H10" s="15">
        <f>'HIER Einzelaktien'!G10-('HIER Einzelaktien'!G10*M$1)</f>
        <v>0.01111708907</v>
      </c>
      <c r="I10" s="44" t="str">
        <f t="shared" si="2"/>
        <v>#REF!</v>
      </c>
      <c r="J10" s="49" t="str">
        <f t="shared" si="3"/>
        <v>#REF!</v>
      </c>
      <c r="K10" s="49">
        <f t="shared" si="4"/>
        <v>1.433394086</v>
      </c>
      <c r="L10" s="50"/>
      <c r="M10" s="51" t="str">
        <f t="shared" si="5"/>
        <v>#REF!</v>
      </c>
      <c r="N10" s="51" t="str">
        <f t="shared" si="6"/>
        <v>#REF!</v>
      </c>
      <c r="O10" s="51" t="str">
        <f t="shared" si="7"/>
        <v>#REF!</v>
      </c>
      <c r="P10" s="52" t="str">
        <f t="shared" si="8"/>
        <v>#REF!</v>
      </c>
      <c r="Q10" s="51">
        <f>Q9*(1+'HIER Rechnung Thesaurierer '!I10)</f>
        <v>47347.17897</v>
      </c>
      <c r="R10" s="53" t="str">
        <f t="shared" si="9"/>
        <v>#REF!</v>
      </c>
      <c r="S10" s="54" t="str">
        <f t="shared" si="10"/>
        <v>#REF!</v>
      </c>
      <c r="T10" s="51" t="str">
        <f t="shared" si="11"/>
        <v>#REF!</v>
      </c>
      <c r="U10" s="51" t="str">
        <f t="shared" si="12"/>
        <v>#REF!</v>
      </c>
      <c r="V10" s="51" t="str">
        <f t="shared" si="13"/>
        <v>#REF!</v>
      </c>
      <c r="W10" s="51" t="str">
        <f t="shared" si="14"/>
        <v>#REF!</v>
      </c>
      <c r="X10" s="51" t="str">
        <f t="shared" si="15"/>
        <v>#REF!</v>
      </c>
      <c r="Y10" s="12"/>
      <c r="Z10" s="52"/>
      <c r="AA10" s="51"/>
      <c r="AB10" s="52">
        <f>'HIER Rechnung Thesaurierer '!H10</f>
        <v>0.048</v>
      </c>
      <c r="AC10" s="55" t="str">
        <f t="shared" si="16"/>
        <v>#REF!</v>
      </c>
      <c r="AD10" s="51" t="str">
        <f t="shared" si="28"/>
        <v>#REF!</v>
      </c>
      <c r="AE10" s="51" t="str">
        <f t="shared" si="17"/>
        <v>#REF!</v>
      </c>
      <c r="AF10" s="56" t="str">
        <f t="shared" si="18"/>
        <v>#REF!</v>
      </c>
      <c r="AG10" s="52" t="str">
        <f t="shared" si="19"/>
        <v>#REF!</v>
      </c>
      <c r="AH10" s="51" t="str">
        <f t="shared" si="20"/>
        <v>#REF!</v>
      </c>
      <c r="AI10" s="51" t="str">
        <f t="shared" si="21"/>
        <v>#REF!</v>
      </c>
      <c r="AJ10" s="11"/>
      <c r="AK10" s="57">
        <f>AK9*(1+'HIER Rechnung Thesaurierer '!I9)</f>
        <v>0</v>
      </c>
      <c r="AL10" s="51" t="str">
        <f t="shared" si="22"/>
        <v>#REF!</v>
      </c>
      <c r="AM10" s="51" t="str">
        <f t="shared" si="23"/>
        <v>#REF!</v>
      </c>
      <c r="AN10" s="51"/>
      <c r="AO10" s="50"/>
      <c r="AP10" s="58"/>
      <c r="AQ10" s="50"/>
      <c r="AR10" s="58"/>
      <c r="AS10" s="58"/>
      <c r="AT10" s="58"/>
    </row>
    <row r="11" ht="12.75" customHeight="1">
      <c r="A11" s="11">
        <v>8.0</v>
      </c>
      <c r="B11" s="40">
        <f t="shared" si="24"/>
        <v>1.622263535</v>
      </c>
      <c r="C11" s="41" t="str">
        <f t="shared" si="25"/>
        <v>#REF!</v>
      </c>
      <c r="D11" s="12" t="str">
        <f t="shared" si="26"/>
        <v>#REF!</v>
      </c>
      <c r="E11" s="42">
        <f t="shared" si="1"/>
        <v>-0.2105606687</v>
      </c>
      <c r="F11" s="43">
        <v>-0.21056066868889</v>
      </c>
      <c r="G11" s="12" t="str">
        <f t="shared" si="27"/>
        <v>#REF!</v>
      </c>
      <c r="H11" s="15">
        <f>'HIER Einzelaktien'!G11-('HIER Einzelaktien'!G11*M$1)</f>
        <v>0.01287571822</v>
      </c>
      <c r="I11" s="44" t="str">
        <f t="shared" si="2"/>
        <v>#REF!</v>
      </c>
      <c r="J11" s="49" t="str">
        <f t="shared" si="3"/>
        <v>#REF!</v>
      </c>
      <c r="K11" s="49">
        <f t="shared" si="4"/>
        <v>0.9210169997</v>
      </c>
      <c r="L11" s="50"/>
      <c r="M11" s="51" t="str">
        <f t="shared" si="5"/>
        <v>#REF!</v>
      </c>
      <c r="N11" s="51" t="str">
        <f t="shared" si="6"/>
        <v>#REF!</v>
      </c>
      <c r="O11" s="51" t="str">
        <f t="shared" si="7"/>
        <v>#REF!</v>
      </c>
      <c r="P11" s="52" t="str">
        <f t="shared" si="8"/>
        <v>#REF!</v>
      </c>
      <c r="Q11" s="51">
        <f>Q10*(1+'HIER Rechnung Thesaurierer '!I11)</f>
        <v>49619.84357</v>
      </c>
      <c r="R11" s="53" t="str">
        <f t="shared" si="9"/>
        <v>#REF!</v>
      </c>
      <c r="S11" s="54" t="str">
        <f t="shared" si="10"/>
        <v>#REF!</v>
      </c>
      <c r="T11" s="51" t="str">
        <f t="shared" si="11"/>
        <v>#REF!</v>
      </c>
      <c r="U11" s="51" t="str">
        <f t="shared" si="12"/>
        <v>#REF!</v>
      </c>
      <c r="V11" s="51" t="str">
        <f t="shared" si="13"/>
        <v>#REF!</v>
      </c>
      <c r="W11" s="51" t="str">
        <f t="shared" si="14"/>
        <v>#REF!</v>
      </c>
      <c r="X11" s="51" t="str">
        <f t="shared" si="15"/>
        <v>#REF!</v>
      </c>
      <c r="Y11" s="12"/>
      <c r="Z11" s="52"/>
      <c r="AA11" s="51"/>
      <c r="AB11" s="52">
        <f>'HIER Rechnung Thesaurierer '!H11</f>
        <v>0.048</v>
      </c>
      <c r="AC11" s="55" t="str">
        <f t="shared" si="16"/>
        <v>#REF!</v>
      </c>
      <c r="AD11" s="51" t="str">
        <f t="shared" si="28"/>
        <v>#REF!</v>
      </c>
      <c r="AE11" s="51" t="str">
        <f t="shared" si="17"/>
        <v>#REF!</v>
      </c>
      <c r="AF11" s="56" t="str">
        <f t="shared" si="18"/>
        <v>#REF!</v>
      </c>
      <c r="AG11" s="52" t="str">
        <f t="shared" si="19"/>
        <v>#REF!</v>
      </c>
      <c r="AH11" s="51" t="str">
        <f t="shared" si="20"/>
        <v>#REF!</v>
      </c>
      <c r="AI11" s="51" t="str">
        <f t="shared" si="21"/>
        <v>#REF!</v>
      </c>
      <c r="AJ11" s="11"/>
      <c r="AK11" s="57">
        <f>AK10*(1+'HIER Rechnung Thesaurierer '!I10)</f>
        <v>0</v>
      </c>
      <c r="AL11" s="51" t="str">
        <f t="shared" si="22"/>
        <v>#REF!</v>
      </c>
      <c r="AM11" s="51" t="str">
        <f t="shared" si="23"/>
        <v>#REF!</v>
      </c>
      <c r="AN11" s="51"/>
      <c r="AO11" s="50"/>
      <c r="AP11" s="58"/>
      <c r="AQ11" s="50"/>
      <c r="AR11" s="58"/>
      <c r="AS11" s="58"/>
      <c r="AT11" s="58"/>
    </row>
    <row r="12" ht="12.75" customHeight="1">
      <c r="A12" s="11">
        <v>9.0</v>
      </c>
      <c r="B12" s="40">
        <f t="shared" si="24"/>
        <v>1.28067864</v>
      </c>
      <c r="C12" s="41" t="str">
        <f t="shared" si="25"/>
        <v>#REF!</v>
      </c>
      <c r="D12" s="12" t="str">
        <f t="shared" si="26"/>
        <v>#REF!</v>
      </c>
      <c r="E12" s="42">
        <f t="shared" si="1"/>
        <v>0.3081272129</v>
      </c>
      <c r="F12" s="43">
        <v>0.308127212940931</v>
      </c>
      <c r="G12" s="12" t="str">
        <f t="shared" si="27"/>
        <v>#REF!</v>
      </c>
      <c r="H12" s="15">
        <f>'HIER Einzelaktien'!G12-('HIER Einzelaktien'!G12*M$1)</f>
        <v>0.02506603249</v>
      </c>
      <c r="I12" s="44" t="str">
        <f t="shared" si="2"/>
        <v>#REF!</v>
      </c>
      <c r="J12" s="49" t="str">
        <f t="shared" si="3"/>
        <v>#REF!</v>
      </c>
      <c r="K12" s="49">
        <f t="shared" si="4"/>
        <v>1.512934614</v>
      </c>
      <c r="L12" s="50"/>
      <c r="M12" s="51" t="str">
        <f t="shared" si="5"/>
        <v>#REF!</v>
      </c>
      <c r="N12" s="51" t="str">
        <f t="shared" si="6"/>
        <v>#REF!</v>
      </c>
      <c r="O12" s="51" t="str">
        <f t="shared" si="7"/>
        <v>#REF!</v>
      </c>
      <c r="P12" s="52" t="str">
        <f t="shared" si="8"/>
        <v>#REF!</v>
      </c>
      <c r="Q12" s="51">
        <f>Q11*(1+'HIER Rechnung Thesaurierer '!I12)</f>
        <v>51654.25715</v>
      </c>
      <c r="R12" s="53" t="str">
        <f t="shared" si="9"/>
        <v>#REF!</v>
      </c>
      <c r="S12" s="54" t="str">
        <f t="shared" si="10"/>
        <v>#REF!</v>
      </c>
      <c r="T12" s="51" t="str">
        <f t="shared" si="11"/>
        <v>#REF!</v>
      </c>
      <c r="U12" s="51" t="str">
        <f t="shared" si="12"/>
        <v>#REF!</v>
      </c>
      <c r="V12" s="51" t="str">
        <f t="shared" si="13"/>
        <v>#REF!</v>
      </c>
      <c r="W12" s="51" t="str">
        <f t="shared" si="14"/>
        <v>#REF!</v>
      </c>
      <c r="X12" s="51" t="str">
        <f t="shared" si="15"/>
        <v>#REF!</v>
      </c>
      <c r="Y12" s="12"/>
      <c r="Z12" s="52"/>
      <c r="AA12" s="51"/>
      <c r="AB12" s="52">
        <f>'HIER Rechnung Thesaurierer '!H12</f>
        <v>0.041</v>
      </c>
      <c r="AC12" s="55" t="str">
        <f t="shared" si="16"/>
        <v>#REF!</v>
      </c>
      <c r="AD12" s="51" t="str">
        <f t="shared" si="28"/>
        <v>#REF!</v>
      </c>
      <c r="AE12" s="51" t="str">
        <f t="shared" si="17"/>
        <v>#REF!</v>
      </c>
      <c r="AF12" s="56" t="str">
        <f t="shared" si="18"/>
        <v>#REF!</v>
      </c>
      <c r="AG12" s="52" t="str">
        <f t="shared" si="19"/>
        <v>#REF!</v>
      </c>
      <c r="AH12" s="51" t="str">
        <f t="shared" si="20"/>
        <v>#REF!</v>
      </c>
      <c r="AI12" s="51" t="str">
        <f t="shared" si="21"/>
        <v>#REF!</v>
      </c>
      <c r="AJ12" s="11"/>
      <c r="AK12" s="57">
        <f>AK11*(1+'HIER Rechnung Thesaurierer '!I11)</f>
        <v>0</v>
      </c>
      <c r="AL12" s="51" t="str">
        <f t="shared" si="22"/>
        <v>#REF!</v>
      </c>
      <c r="AM12" s="51" t="str">
        <f t="shared" si="23"/>
        <v>#REF!</v>
      </c>
      <c r="AN12" s="51"/>
      <c r="AO12" s="50"/>
      <c r="AP12" s="58"/>
      <c r="AQ12" s="50"/>
      <c r="AR12" s="58"/>
      <c r="AS12" s="58"/>
      <c r="AT12" s="58"/>
    </row>
    <row r="13" ht="12.75" customHeight="1">
      <c r="A13" s="11">
        <v>10.0</v>
      </c>
      <c r="B13" s="40">
        <f t="shared" si="24"/>
        <v>1.67529058</v>
      </c>
      <c r="C13" s="41" t="str">
        <f t="shared" si="25"/>
        <v>#REF!</v>
      </c>
      <c r="D13" s="12" t="str">
        <f t="shared" si="26"/>
        <v>#REF!</v>
      </c>
      <c r="E13" s="42">
        <f t="shared" si="1"/>
        <v>0.1283611787</v>
      </c>
      <c r="F13" s="43">
        <v>0.128361178711554</v>
      </c>
      <c r="G13" s="12" t="str">
        <f t="shared" si="27"/>
        <v>#REF!</v>
      </c>
      <c r="H13" s="15">
        <f>'HIER Einzelaktien'!G13-('HIER Einzelaktien'!G13*M$1)</f>
        <v>0.02048920175</v>
      </c>
      <c r="I13" s="44" t="str">
        <f t="shared" si="2"/>
        <v>#REF!</v>
      </c>
      <c r="J13" s="49" t="str">
        <f t="shared" si="3"/>
        <v>#REF!</v>
      </c>
      <c r="K13" s="49">
        <f t="shared" si="4"/>
        <v>1.835497863</v>
      </c>
      <c r="L13" s="50"/>
      <c r="M13" s="51" t="str">
        <f t="shared" si="5"/>
        <v>#REF!</v>
      </c>
      <c r="N13" s="51" t="str">
        <f t="shared" si="6"/>
        <v>#REF!</v>
      </c>
      <c r="O13" s="51" t="str">
        <f t="shared" si="7"/>
        <v>#REF!</v>
      </c>
      <c r="P13" s="52" t="str">
        <f t="shared" si="8"/>
        <v>#REF!</v>
      </c>
      <c r="Q13" s="51">
        <f>Q12*(1+'HIER Rechnung Thesaurierer '!I13)</f>
        <v>53720.42744</v>
      </c>
      <c r="R13" s="53" t="str">
        <f t="shared" si="9"/>
        <v>#REF!</v>
      </c>
      <c r="S13" s="54" t="str">
        <f t="shared" si="10"/>
        <v>#REF!</v>
      </c>
      <c r="T13" s="51" t="str">
        <f t="shared" si="11"/>
        <v>#REF!</v>
      </c>
      <c r="U13" s="51" t="str">
        <f t="shared" si="12"/>
        <v>#REF!</v>
      </c>
      <c r="V13" s="51" t="str">
        <f t="shared" si="13"/>
        <v>#REF!</v>
      </c>
      <c r="W13" s="51" t="str">
        <f t="shared" si="14"/>
        <v>#REF!</v>
      </c>
      <c r="X13" s="51" t="str">
        <f t="shared" si="15"/>
        <v>#REF!</v>
      </c>
      <c r="Y13" s="12"/>
      <c r="Z13" s="52"/>
      <c r="AA13" s="51"/>
      <c r="AB13" s="52">
        <f>'HIER Rechnung Thesaurierer '!H13</f>
        <v>0.04</v>
      </c>
      <c r="AC13" s="55" t="str">
        <f t="shared" si="16"/>
        <v>#REF!</v>
      </c>
      <c r="AD13" s="51" t="str">
        <f t="shared" si="28"/>
        <v>#REF!</v>
      </c>
      <c r="AE13" s="51" t="str">
        <f t="shared" si="17"/>
        <v>#REF!</v>
      </c>
      <c r="AF13" s="56" t="str">
        <f t="shared" si="18"/>
        <v>#REF!</v>
      </c>
      <c r="AG13" s="52" t="str">
        <f t="shared" si="19"/>
        <v>#REF!</v>
      </c>
      <c r="AH13" s="51" t="str">
        <f t="shared" si="20"/>
        <v>#REF!</v>
      </c>
      <c r="AI13" s="51" t="str">
        <f t="shared" si="21"/>
        <v>#REF!</v>
      </c>
      <c r="AJ13" s="11"/>
      <c r="AK13" s="57">
        <f>AK12*(1+'HIER Rechnung Thesaurierer '!I12)</f>
        <v>0</v>
      </c>
      <c r="AL13" s="51" t="str">
        <f t="shared" si="22"/>
        <v>#REF!</v>
      </c>
      <c r="AM13" s="51" t="str">
        <f t="shared" si="23"/>
        <v>#REF!</v>
      </c>
      <c r="AN13" s="51"/>
      <c r="AO13" s="50"/>
      <c r="AP13" s="58"/>
      <c r="AQ13" s="50"/>
      <c r="AR13" s="58"/>
      <c r="AS13" s="58"/>
      <c r="AT13" s="58"/>
    </row>
    <row r="14" ht="12.75" customHeight="1">
      <c r="A14" s="11">
        <v>11.0</v>
      </c>
      <c r="B14" s="40">
        <f t="shared" si="24"/>
        <v>1.890332854</v>
      </c>
      <c r="C14" s="41" t="str">
        <f t="shared" si="25"/>
        <v>#REF!</v>
      </c>
      <c r="D14" s="12" t="str">
        <f t="shared" si="26"/>
        <v>#REF!</v>
      </c>
      <c r="E14" s="42">
        <f t="shared" si="1"/>
        <v>0.07562721225</v>
      </c>
      <c r="F14" s="43">
        <v>0.075627212250319</v>
      </c>
      <c r="G14" s="12" t="str">
        <f t="shared" si="27"/>
        <v>#REF!</v>
      </c>
      <c r="H14" s="15">
        <f>'HIER Einzelaktien'!G14-('HIER Einzelaktien'!G14*M$1)</f>
        <v>0.02091422686</v>
      </c>
      <c r="I14" s="44" t="str">
        <f t="shared" si="2"/>
        <v>#REF!</v>
      </c>
      <c r="J14" s="49" t="str">
        <f t="shared" si="3"/>
        <v>#REF!</v>
      </c>
      <c r="K14" s="49">
        <f t="shared" si="4"/>
        <v>2.049938662</v>
      </c>
      <c r="L14" s="50"/>
      <c r="M14" s="51" t="str">
        <f t="shared" si="5"/>
        <v>#REF!</v>
      </c>
      <c r="N14" s="51" t="str">
        <f t="shared" si="6"/>
        <v>#REF!</v>
      </c>
      <c r="O14" s="51" t="str">
        <f t="shared" si="7"/>
        <v>#REF!</v>
      </c>
      <c r="P14" s="52" t="str">
        <f t="shared" si="8"/>
        <v>#REF!</v>
      </c>
      <c r="Q14" s="51">
        <f>Q13*(1+'HIER Rechnung Thesaurierer '!I14)</f>
        <v>55546.92197</v>
      </c>
      <c r="R14" s="53" t="str">
        <f t="shared" si="9"/>
        <v>#REF!</v>
      </c>
      <c r="S14" s="54" t="str">
        <f t="shared" si="10"/>
        <v>#REF!</v>
      </c>
      <c r="T14" s="51" t="str">
        <f t="shared" si="11"/>
        <v>#REF!</v>
      </c>
      <c r="U14" s="51" t="str">
        <f t="shared" si="12"/>
        <v>#REF!</v>
      </c>
      <c r="V14" s="51" t="str">
        <f t="shared" si="13"/>
        <v>#REF!</v>
      </c>
      <c r="W14" s="51" t="str">
        <f t="shared" si="14"/>
        <v>#REF!</v>
      </c>
      <c r="X14" s="51" t="str">
        <f t="shared" si="15"/>
        <v>#REF!</v>
      </c>
      <c r="Y14" s="12"/>
      <c r="Z14" s="52"/>
      <c r="AA14" s="51"/>
      <c r="AB14" s="52">
        <f>'HIER Rechnung Thesaurierer '!H14</f>
        <v>0.034</v>
      </c>
      <c r="AC14" s="55" t="str">
        <f t="shared" si="16"/>
        <v>#REF!</v>
      </c>
      <c r="AD14" s="51" t="str">
        <f t="shared" si="28"/>
        <v>#REF!</v>
      </c>
      <c r="AE14" s="51" t="str">
        <f t="shared" si="17"/>
        <v>#REF!</v>
      </c>
      <c r="AF14" s="56" t="str">
        <f t="shared" si="18"/>
        <v>#REF!</v>
      </c>
      <c r="AG14" s="52" t="str">
        <f t="shared" si="19"/>
        <v>#REF!</v>
      </c>
      <c r="AH14" s="51" t="str">
        <f t="shared" si="20"/>
        <v>#REF!</v>
      </c>
      <c r="AI14" s="51" t="str">
        <f t="shared" si="21"/>
        <v>#REF!</v>
      </c>
      <c r="AJ14" s="11"/>
      <c r="AK14" s="57">
        <f>AK13*(1+'HIER Rechnung Thesaurierer '!I13)</f>
        <v>0</v>
      </c>
      <c r="AL14" s="51" t="str">
        <f t="shared" si="22"/>
        <v>#REF!</v>
      </c>
      <c r="AM14" s="51" t="str">
        <f t="shared" si="23"/>
        <v>#REF!</v>
      </c>
      <c r="AN14" s="51"/>
      <c r="AO14" s="50"/>
      <c r="AP14" s="58"/>
      <c r="AQ14" s="50"/>
      <c r="AR14" s="58"/>
      <c r="AS14" s="58"/>
      <c r="AT14" s="58"/>
    </row>
    <row r="15" ht="12.75" customHeight="1">
      <c r="A15" s="11">
        <v>12.0</v>
      </c>
      <c r="B15" s="40">
        <f t="shared" si="24"/>
        <v>2.033293458</v>
      </c>
      <c r="C15" s="41" t="str">
        <f t="shared" si="25"/>
        <v>#REF!</v>
      </c>
      <c r="D15" s="12" t="str">
        <f t="shared" si="26"/>
        <v>#REF!</v>
      </c>
      <c r="E15" s="42">
        <f t="shared" si="1"/>
        <v>0.1795257498</v>
      </c>
      <c r="F15" s="43">
        <v>0.17952574983602</v>
      </c>
      <c r="G15" s="12" t="str">
        <f t="shared" si="27"/>
        <v>#REF!</v>
      </c>
      <c r="H15" s="15">
        <f>'HIER Einzelaktien'!G15-('HIER Einzelaktien'!G15*M$1)</f>
        <v>0.02294701769</v>
      </c>
      <c r="I15" s="44" t="str">
        <f t="shared" si="2"/>
        <v>#REF!</v>
      </c>
      <c r="J15" s="49" t="str">
        <f t="shared" si="3"/>
        <v>#REF!</v>
      </c>
      <c r="K15" s="49">
        <f t="shared" si="4"/>
        <v>2.597481187</v>
      </c>
      <c r="L15" s="50"/>
      <c r="M15" s="51" t="str">
        <f t="shared" si="5"/>
        <v>#REF!</v>
      </c>
      <c r="N15" s="51" t="str">
        <f t="shared" si="6"/>
        <v>#REF!</v>
      </c>
      <c r="O15" s="51" t="str">
        <f t="shared" si="7"/>
        <v>#REF!</v>
      </c>
      <c r="P15" s="52" t="str">
        <f t="shared" si="8"/>
        <v>#REF!</v>
      </c>
      <c r="Q15" s="51">
        <f>Q14*(1+'HIER Rechnung Thesaurierer '!I15)</f>
        <v>57657.70501</v>
      </c>
      <c r="R15" s="53" t="str">
        <f t="shared" si="9"/>
        <v>#REF!</v>
      </c>
      <c r="S15" s="54" t="str">
        <f t="shared" si="10"/>
        <v>#REF!</v>
      </c>
      <c r="T15" s="51" t="str">
        <f t="shared" si="11"/>
        <v>#REF!</v>
      </c>
      <c r="U15" s="51" t="str">
        <f t="shared" si="12"/>
        <v>#REF!</v>
      </c>
      <c r="V15" s="51" t="str">
        <f t="shared" si="13"/>
        <v>#REF!</v>
      </c>
      <c r="W15" s="51" t="str">
        <f t="shared" si="14"/>
        <v>#REF!</v>
      </c>
      <c r="X15" s="51" t="str">
        <f t="shared" si="15"/>
        <v>#REF!</v>
      </c>
      <c r="Y15" s="12"/>
      <c r="Z15" s="52"/>
      <c r="AA15" s="51"/>
      <c r="AB15" s="52">
        <f>'HIER Rechnung Thesaurierer '!H15</f>
        <v>0.038</v>
      </c>
      <c r="AC15" s="55" t="str">
        <f t="shared" si="16"/>
        <v>#REF!</v>
      </c>
      <c r="AD15" s="51" t="str">
        <f t="shared" si="28"/>
        <v>#REF!</v>
      </c>
      <c r="AE15" s="51" t="str">
        <f t="shared" si="17"/>
        <v>#REF!</v>
      </c>
      <c r="AF15" s="56" t="str">
        <f t="shared" si="18"/>
        <v>#REF!</v>
      </c>
      <c r="AG15" s="52" t="str">
        <f t="shared" si="19"/>
        <v>#REF!</v>
      </c>
      <c r="AH15" s="51" t="str">
        <f t="shared" si="20"/>
        <v>#REF!</v>
      </c>
      <c r="AI15" s="51" t="str">
        <f t="shared" si="21"/>
        <v>#REF!</v>
      </c>
      <c r="AJ15" s="11"/>
      <c r="AK15" s="57">
        <f>AK14*(1+'HIER Rechnung Thesaurierer '!I14)</f>
        <v>0</v>
      </c>
      <c r="AL15" s="51" t="str">
        <f t="shared" si="22"/>
        <v>#REF!</v>
      </c>
      <c r="AM15" s="51" t="str">
        <f t="shared" si="23"/>
        <v>#REF!</v>
      </c>
      <c r="AN15" s="51"/>
      <c r="AO15" s="50"/>
      <c r="AP15" s="58"/>
      <c r="AQ15" s="50"/>
      <c r="AR15" s="58"/>
      <c r="AS15" s="58"/>
      <c r="AT15" s="58"/>
    </row>
    <row r="16" ht="12.75" customHeight="1">
      <c r="A16" s="11">
        <v>13.0</v>
      </c>
      <c r="B16" s="40">
        <f t="shared" si="24"/>
        <v>2.39832199</v>
      </c>
      <c r="C16" s="41" t="str">
        <f t="shared" si="25"/>
        <v>#REF!</v>
      </c>
      <c r="D16" s="12" t="str">
        <f t="shared" si="26"/>
        <v>#REF!</v>
      </c>
      <c r="E16" s="42">
        <f t="shared" si="1"/>
        <v>0.07092650336</v>
      </c>
      <c r="F16" s="43">
        <v>0.0709265033587718</v>
      </c>
      <c r="G16" s="12" t="str">
        <f t="shared" si="27"/>
        <v>#REF!</v>
      </c>
      <c r="H16" s="15">
        <f>'HIER Einzelaktien'!G16-('HIER Einzelaktien'!G16*M$1)</f>
        <v>0.02102326914</v>
      </c>
      <c r="I16" s="44" t="str">
        <f t="shared" si="2"/>
        <v>#REF!</v>
      </c>
      <c r="J16" s="49" t="str">
        <f t="shared" si="3"/>
        <v>#REF!</v>
      </c>
      <c r="K16" s="49">
        <f t="shared" si="4"/>
        <v>2.852637948</v>
      </c>
      <c r="L16" s="50"/>
      <c r="M16" s="51" t="str">
        <f t="shared" si="5"/>
        <v>#REF!</v>
      </c>
      <c r="N16" s="51" t="str">
        <f t="shared" si="6"/>
        <v>#REF!</v>
      </c>
      <c r="O16" s="51" t="str">
        <f t="shared" si="7"/>
        <v>#REF!</v>
      </c>
      <c r="P16" s="52" t="str">
        <f t="shared" si="8"/>
        <v>#REF!</v>
      </c>
      <c r="Q16" s="51">
        <f>Q15*(1+'HIER Rechnung Thesaurierer '!I16)</f>
        <v>60079.32862</v>
      </c>
      <c r="R16" s="53" t="str">
        <f t="shared" si="9"/>
        <v>#REF!</v>
      </c>
      <c r="S16" s="54" t="str">
        <f t="shared" si="10"/>
        <v>#REF!</v>
      </c>
      <c r="T16" s="51" t="str">
        <f t="shared" si="11"/>
        <v>#REF!</v>
      </c>
      <c r="U16" s="51" t="str">
        <f t="shared" si="12"/>
        <v>#REF!</v>
      </c>
      <c r="V16" s="51" t="str">
        <f t="shared" si="13"/>
        <v>#REF!</v>
      </c>
      <c r="W16" s="51" t="str">
        <f t="shared" si="14"/>
        <v>#REF!</v>
      </c>
      <c r="X16" s="51" t="str">
        <f t="shared" si="15"/>
        <v>#REF!</v>
      </c>
      <c r="Y16" s="12"/>
      <c r="Z16" s="52"/>
      <c r="AA16" s="51"/>
      <c r="AB16" s="52">
        <f>'HIER Rechnung Thesaurierer '!H16</f>
        <v>0.042</v>
      </c>
      <c r="AC16" s="55" t="str">
        <f t="shared" si="16"/>
        <v>#REF!</v>
      </c>
      <c r="AD16" s="51" t="str">
        <f t="shared" si="28"/>
        <v>#REF!</v>
      </c>
      <c r="AE16" s="51" t="str">
        <f t="shared" si="17"/>
        <v>#REF!</v>
      </c>
      <c r="AF16" s="56" t="str">
        <f t="shared" si="18"/>
        <v>#REF!</v>
      </c>
      <c r="AG16" s="52" t="str">
        <f t="shared" si="19"/>
        <v>#REF!</v>
      </c>
      <c r="AH16" s="51" t="str">
        <f t="shared" si="20"/>
        <v>#REF!</v>
      </c>
      <c r="AI16" s="51" t="str">
        <f t="shared" si="21"/>
        <v>#REF!</v>
      </c>
      <c r="AJ16" s="11"/>
      <c r="AK16" s="57">
        <f>AK15*(1+'HIER Rechnung Thesaurierer '!I15)</f>
        <v>0</v>
      </c>
      <c r="AL16" s="51" t="str">
        <f t="shared" si="22"/>
        <v>#REF!</v>
      </c>
      <c r="AM16" s="51" t="str">
        <f t="shared" si="23"/>
        <v>#REF!</v>
      </c>
      <c r="AN16" s="51"/>
      <c r="AO16" s="50"/>
      <c r="AP16" s="58"/>
      <c r="AQ16" s="50"/>
      <c r="AR16" s="58"/>
      <c r="AS16" s="58"/>
      <c r="AT16" s="58"/>
    </row>
    <row r="17" ht="12.75" customHeight="1">
      <c r="A17" s="11">
        <v>14.0</v>
      </c>
      <c r="B17" s="40">
        <f t="shared" si="24"/>
        <v>2.568426583</v>
      </c>
      <c r="C17" s="41" t="str">
        <f t="shared" si="25"/>
        <v>#REF!</v>
      </c>
      <c r="D17" s="12" t="str">
        <f t="shared" si="26"/>
        <v>#REF!</v>
      </c>
      <c r="E17" s="42">
        <f t="shared" si="1"/>
        <v>-0.4208054743</v>
      </c>
      <c r="F17" s="43">
        <v>-0.420805474309905</v>
      </c>
      <c r="G17" s="12" t="str">
        <f t="shared" si="27"/>
        <v>#REF!</v>
      </c>
      <c r="H17" s="15">
        <f>'HIER Einzelaktien'!G17-('HIER Einzelaktien'!G17*M$1)</f>
        <v>0.01484593692</v>
      </c>
      <c r="I17" s="44" t="str">
        <f t="shared" si="2"/>
        <v>#REF!</v>
      </c>
      <c r="J17" s="49" t="str">
        <f t="shared" si="3"/>
        <v>#REF!</v>
      </c>
      <c r="K17" s="49">
        <f t="shared" si="4"/>
        <v>1.231426809</v>
      </c>
      <c r="L17" s="50"/>
      <c r="M17" s="51" t="str">
        <f t="shared" si="5"/>
        <v>#REF!</v>
      </c>
      <c r="N17" s="51" t="str">
        <f t="shared" si="6"/>
        <v>#REF!</v>
      </c>
      <c r="O17" s="51" t="str">
        <f t="shared" si="7"/>
        <v>#REF!</v>
      </c>
      <c r="P17" s="52" t="str">
        <f t="shared" si="8"/>
        <v>#REF!</v>
      </c>
      <c r="Q17" s="51">
        <f>Q16*(1+'HIER Rechnung Thesaurierer '!I17)</f>
        <v>62482.50176</v>
      </c>
      <c r="R17" s="53" t="str">
        <f t="shared" si="9"/>
        <v>#REF!</v>
      </c>
      <c r="S17" s="54" t="str">
        <f t="shared" si="10"/>
        <v>#REF!</v>
      </c>
      <c r="T17" s="51" t="str">
        <f t="shared" si="11"/>
        <v>#REF!</v>
      </c>
      <c r="U17" s="51" t="str">
        <f t="shared" si="12"/>
        <v>#REF!</v>
      </c>
      <c r="V17" s="51" t="str">
        <f t="shared" si="13"/>
        <v>#REF!</v>
      </c>
      <c r="W17" s="51" t="str">
        <f t="shared" si="14"/>
        <v>#REF!</v>
      </c>
      <c r="X17" s="51" t="str">
        <f t="shared" si="15"/>
        <v>#REF!</v>
      </c>
      <c r="Y17" s="12"/>
      <c r="Z17" s="52"/>
      <c r="AA17" s="51"/>
      <c r="AB17" s="52">
        <f>'HIER Rechnung Thesaurierer '!H17</f>
        <v>0.04</v>
      </c>
      <c r="AC17" s="55" t="str">
        <f t="shared" si="16"/>
        <v>#REF!</v>
      </c>
      <c r="AD17" s="51" t="str">
        <f t="shared" si="28"/>
        <v>#REF!</v>
      </c>
      <c r="AE17" s="51" t="str">
        <f t="shared" si="17"/>
        <v>#REF!</v>
      </c>
      <c r="AF17" s="56" t="str">
        <f t="shared" si="18"/>
        <v>#REF!</v>
      </c>
      <c r="AG17" s="52" t="str">
        <f t="shared" si="19"/>
        <v>#REF!</v>
      </c>
      <c r="AH17" s="51" t="str">
        <f t="shared" si="20"/>
        <v>#REF!</v>
      </c>
      <c r="AI17" s="51" t="str">
        <f t="shared" si="21"/>
        <v>#REF!</v>
      </c>
      <c r="AJ17" s="11"/>
      <c r="AK17" s="57">
        <f>AK16*(1+'HIER Rechnung Thesaurierer '!I16)</f>
        <v>0</v>
      </c>
      <c r="AL17" s="51" t="str">
        <f t="shared" si="22"/>
        <v>#REF!</v>
      </c>
      <c r="AM17" s="51" t="str">
        <f t="shared" si="23"/>
        <v>#REF!</v>
      </c>
      <c r="AN17" s="51"/>
      <c r="AO17" s="50"/>
      <c r="AP17" s="58"/>
      <c r="AQ17" s="50"/>
      <c r="AR17" s="58"/>
      <c r="AS17" s="58"/>
      <c r="AT17" s="58"/>
    </row>
    <row r="18" ht="12.75" customHeight="1">
      <c r="A18" s="11">
        <v>15.0</v>
      </c>
      <c r="B18" s="40">
        <f t="shared" si="24"/>
        <v>1.487618617</v>
      </c>
      <c r="C18" s="41" t="str">
        <f t="shared" si="25"/>
        <v>#REF!</v>
      </c>
      <c r="D18" s="12" t="str">
        <f t="shared" si="26"/>
        <v>#REF!</v>
      </c>
      <c r="E18" s="42">
        <f t="shared" si="1"/>
        <v>0.2697619932</v>
      </c>
      <c r="F18" s="43">
        <v>0.269761993249484</v>
      </c>
      <c r="G18" s="12" t="str">
        <f t="shared" si="27"/>
        <v>#REF!</v>
      </c>
      <c r="H18" s="15">
        <f>'HIER Einzelaktien'!G18-('HIER Einzelaktien'!G18*M$1)</f>
        <v>0.03243908549</v>
      </c>
      <c r="I18" s="44" t="str">
        <f t="shared" si="2"/>
        <v>#REF!</v>
      </c>
      <c r="J18" s="49" t="str">
        <f t="shared" si="3"/>
        <v>#REF!</v>
      </c>
      <c r="K18" s="49">
        <f t="shared" si="4"/>
        <v>1.833380953</v>
      </c>
      <c r="L18" s="50"/>
      <c r="M18" s="51" t="str">
        <f t="shared" si="5"/>
        <v>#REF!</v>
      </c>
      <c r="N18" s="51" t="str">
        <f t="shared" si="6"/>
        <v>#REF!</v>
      </c>
      <c r="O18" s="51" t="str">
        <f t="shared" si="7"/>
        <v>#REF!</v>
      </c>
      <c r="P18" s="52" t="str">
        <f t="shared" si="8"/>
        <v>#REF!</v>
      </c>
      <c r="Q18" s="51">
        <f>Q17*(1+'HIER Rechnung Thesaurierer '!I18)</f>
        <v>64481.94182</v>
      </c>
      <c r="R18" s="53" t="str">
        <f t="shared" si="9"/>
        <v>#REF!</v>
      </c>
      <c r="S18" s="54" t="str">
        <f t="shared" si="10"/>
        <v>#REF!</v>
      </c>
      <c r="T18" s="51" t="str">
        <f t="shared" si="11"/>
        <v>#REF!</v>
      </c>
      <c r="U18" s="51" t="str">
        <f t="shared" si="12"/>
        <v>#REF!</v>
      </c>
      <c r="V18" s="51" t="str">
        <f t="shared" si="13"/>
        <v>#REF!</v>
      </c>
      <c r="W18" s="51" t="str">
        <f t="shared" si="14"/>
        <v>#REF!</v>
      </c>
      <c r="X18" s="51" t="str">
        <f t="shared" si="15"/>
        <v>#REF!</v>
      </c>
      <c r="Y18" s="12"/>
      <c r="Z18" s="52"/>
      <c r="AA18" s="51"/>
      <c r="AB18" s="52">
        <f>'HIER Rechnung Thesaurierer '!H18</f>
        <v>0.032</v>
      </c>
      <c r="AC18" s="55" t="str">
        <f t="shared" si="16"/>
        <v>#REF!</v>
      </c>
      <c r="AD18" s="51" t="str">
        <f t="shared" si="28"/>
        <v>#REF!</v>
      </c>
      <c r="AE18" s="51" t="str">
        <f t="shared" si="17"/>
        <v>#REF!</v>
      </c>
      <c r="AF18" s="56" t="str">
        <f t="shared" si="18"/>
        <v>#REF!</v>
      </c>
      <c r="AG18" s="52" t="str">
        <f t="shared" si="19"/>
        <v>#REF!</v>
      </c>
      <c r="AH18" s="51" t="str">
        <f t="shared" si="20"/>
        <v>#REF!</v>
      </c>
      <c r="AI18" s="51" t="str">
        <f t="shared" si="21"/>
        <v>#REF!</v>
      </c>
      <c r="AJ18" s="11"/>
      <c r="AK18" s="57">
        <f>AK17*(1+'HIER Rechnung Thesaurierer '!I17)</f>
        <v>0</v>
      </c>
      <c r="AL18" s="51" t="str">
        <f t="shared" si="22"/>
        <v>#REF!</v>
      </c>
      <c r="AM18" s="51" t="str">
        <f t="shared" si="23"/>
        <v>#REF!</v>
      </c>
      <c r="AN18" s="51"/>
      <c r="AO18" s="50"/>
      <c r="AP18" s="58"/>
      <c r="AQ18" s="50"/>
      <c r="AR18" s="58"/>
      <c r="AS18" s="58"/>
      <c r="AT18" s="58"/>
    </row>
    <row r="19" ht="12.75" customHeight="1">
      <c r="A19" s="11">
        <v>16.0</v>
      </c>
      <c r="B19" s="40">
        <f t="shared" si="24"/>
        <v>1.88892158</v>
      </c>
      <c r="C19" s="41" t="str">
        <f t="shared" si="25"/>
        <v>#REF!</v>
      </c>
      <c r="D19" s="12" t="str">
        <f t="shared" si="26"/>
        <v>#REF!</v>
      </c>
      <c r="E19" s="42">
        <f t="shared" si="1"/>
        <v>0.09551224338</v>
      </c>
      <c r="F19" s="43">
        <v>0.0955122433819324</v>
      </c>
      <c r="G19" s="12" t="str">
        <f t="shared" si="27"/>
        <v>#REF!</v>
      </c>
      <c r="H19" s="15">
        <f>'HIER Einzelaktien'!G19-('HIER Einzelaktien'!G19*M$1)</f>
        <v>0.02369097112</v>
      </c>
      <c r="I19" s="44" t="str">
        <f t="shared" si="2"/>
        <v>#REF!</v>
      </c>
      <c r="J19" s="49" t="str">
        <f t="shared" si="3"/>
        <v>#REF!</v>
      </c>
      <c r="K19" s="49">
        <f t="shared" si="4"/>
        <v>2.104003524</v>
      </c>
      <c r="L19" s="50"/>
      <c r="M19" s="51" t="str">
        <f t="shared" si="5"/>
        <v>#REF!</v>
      </c>
      <c r="N19" s="51" t="str">
        <f t="shared" si="6"/>
        <v>#REF!</v>
      </c>
      <c r="O19" s="51" t="str">
        <f t="shared" si="7"/>
        <v>#REF!</v>
      </c>
      <c r="P19" s="52" t="str">
        <f t="shared" si="8"/>
        <v>#REF!</v>
      </c>
      <c r="Q19" s="51">
        <f>Q18*(1+'HIER Rechnung Thesaurierer '!I19)</f>
        <v>66222.95425</v>
      </c>
      <c r="R19" s="53" t="str">
        <f t="shared" si="9"/>
        <v>#REF!</v>
      </c>
      <c r="S19" s="54" t="str">
        <f t="shared" si="10"/>
        <v>#REF!</v>
      </c>
      <c r="T19" s="51" t="str">
        <f t="shared" si="11"/>
        <v>#REF!</v>
      </c>
      <c r="U19" s="51" t="str">
        <f t="shared" si="12"/>
        <v>#REF!</v>
      </c>
      <c r="V19" s="51" t="str">
        <f t="shared" si="13"/>
        <v>#REF!</v>
      </c>
      <c r="W19" s="51" t="str">
        <f t="shared" si="14"/>
        <v>#REF!</v>
      </c>
      <c r="X19" s="51" t="str">
        <f t="shared" si="15"/>
        <v>#REF!</v>
      </c>
      <c r="Y19" s="12"/>
      <c r="Z19" s="52"/>
      <c r="AA19" s="51"/>
      <c r="AB19" s="52">
        <f>'HIER Rechnung Thesaurierer '!H19</f>
        <v>0.027</v>
      </c>
      <c r="AC19" s="55" t="str">
        <f t="shared" si="16"/>
        <v>#REF!</v>
      </c>
      <c r="AD19" s="51" t="str">
        <f t="shared" si="28"/>
        <v>#REF!</v>
      </c>
      <c r="AE19" s="51" t="str">
        <f t="shared" si="17"/>
        <v>#REF!</v>
      </c>
      <c r="AF19" s="56" t="str">
        <f t="shared" si="18"/>
        <v>#REF!</v>
      </c>
      <c r="AG19" s="52" t="str">
        <f t="shared" si="19"/>
        <v>#REF!</v>
      </c>
      <c r="AH19" s="51" t="str">
        <f t="shared" si="20"/>
        <v>#REF!</v>
      </c>
      <c r="AI19" s="51" t="str">
        <f t="shared" si="21"/>
        <v>#REF!</v>
      </c>
      <c r="AJ19" s="11"/>
      <c r="AK19" s="57">
        <f>AK18*(1+'HIER Rechnung Thesaurierer '!I18)</f>
        <v>0</v>
      </c>
      <c r="AL19" s="51" t="str">
        <f t="shared" si="22"/>
        <v>#REF!</v>
      </c>
      <c r="AM19" s="51" t="str">
        <f t="shared" si="23"/>
        <v>#REF!</v>
      </c>
      <c r="AN19" s="51"/>
      <c r="AO19" s="50"/>
      <c r="AP19" s="58"/>
      <c r="AQ19" s="50"/>
      <c r="AR19" s="58"/>
      <c r="AS19" s="58"/>
      <c r="AT19" s="58"/>
    </row>
    <row r="20" ht="12.75" customHeight="1">
      <c r="A20" s="11">
        <v>17.0</v>
      </c>
      <c r="B20" s="40">
        <f t="shared" si="24"/>
        <v>2.069336717</v>
      </c>
      <c r="C20" s="41" t="str">
        <f t="shared" si="25"/>
        <v>#REF!</v>
      </c>
      <c r="D20" s="12" t="str">
        <f t="shared" si="26"/>
        <v>#REF!</v>
      </c>
      <c r="E20" s="42">
        <f t="shared" si="1"/>
        <v>-0.07614890112</v>
      </c>
      <c r="F20" s="43">
        <v>-0.0761489011156412</v>
      </c>
      <c r="G20" s="12" t="str">
        <f t="shared" si="27"/>
        <v>#REF!</v>
      </c>
      <c r="H20" s="15">
        <f>'HIER Einzelaktien'!G20-('HIER Einzelaktien'!G20*M$1)</f>
        <v>0.0220861391</v>
      </c>
      <c r="I20" s="44" t="str">
        <f t="shared" si="2"/>
        <v>#REF!</v>
      </c>
      <c r="J20" s="49" t="str">
        <f t="shared" si="3"/>
        <v>#REF!</v>
      </c>
      <c r="K20" s="49">
        <f t="shared" si="4"/>
        <v>1.867637067</v>
      </c>
      <c r="L20" s="50"/>
      <c r="M20" s="51" t="str">
        <f t="shared" si="5"/>
        <v>#REF!</v>
      </c>
      <c r="N20" s="51" t="str">
        <f t="shared" si="6"/>
        <v>#REF!</v>
      </c>
      <c r="O20" s="51" t="str">
        <f t="shared" si="7"/>
        <v>#REF!</v>
      </c>
      <c r="P20" s="52" t="str">
        <f t="shared" si="8"/>
        <v>#REF!</v>
      </c>
      <c r="Q20" s="51">
        <f>Q19*(1+'HIER Rechnung Thesaurierer '!I20)</f>
        <v>67944.75106</v>
      </c>
      <c r="R20" s="53" t="str">
        <f t="shared" si="9"/>
        <v>#REF!</v>
      </c>
      <c r="S20" s="54" t="str">
        <f t="shared" si="10"/>
        <v>#REF!</v>
      </c>
      <c r="T20" s="51" t="str">
        <f t="shared" si="11"/>
        <v>#REF!</v>
      </c>
      <c r="U20" s="51" t="str">
        <f t="shared" si="12"/>
        <v>#REF!</v>
      </c>
      <c r="V20" s="51" t="str">
        <f t="shared" si="13"/>
        <v>#REF!</v>
      </c>
      <c r="W20" s="51" t="str">
        <f t="shared" si="14"/>
        <v>#REF!</v>
      </c>
      <c r="X20" s="51" t="str">
        <f t="shared" si="15"/>
        <v>#REF!</v>
      </c>
      <c r="Y20" s="12"/>
      <c r="Z20" s="52"/>
      <c r="AA20" s="51"/>
      <c r="AB20" s="52">
        <f>'HIER Rechnung Thesaurierer '!H20</f>
        <v>0.026</v>
      </c>
      <c r="AC20" s="55" t="str">
        <f t="shared" si="16"/>
        <v>#REF!</v>
      </c>
      <c r="AD20" s="51" t="str">
        <f t="shared" si="28"/>
        <v>#REF!</v>
      </c>
      <c r="AE20" s="51" t="str">
        <f t="shared" si="17"/>
        <v>#REF!</v>
      </c>
      <c r="AF20" s="56" t="str">
        <f t="shared" si="18"/>
        <v>#REF!</v>
      </c>
      <c r="AG20" s="52" t="str">
        <f t="shared" si="19"/>
        <v>#REF!</v>
      </c>
      <c r="AH20" s="51" t="str">
        <f t="shared" si="20"/>
        <v>#REF!</v>
      </c>
      <c r="AI20" s="51" t="str">
        <f t="shared" si="21"/>
        <v>#REF!</v>
      </c>
      <c r="AJ20" s="11"/>
      <c r="AK20" s="57">
        <f>AK19*(1+'HIER Rechnung Thesaurierer '!I19)</f>
        <v>0</v>
      </c>
      <c r="AL20" s="51" t="str">
        <f t="shared" si="22"/>
        <v>#REF!</v>
      </c>
      <c r="AM20" s="51" t="str">
        <f t="shared" si="23"/>
        <v>#REF!</v>
      </c>
      <c r="AN20" s="51"/>
      <c r="AO20" s="50"/>
      <c r="AP20" s="58"/>
      <c r="AQ20" s="50"/>
      <c r="AR20" s="58"/>
      <c r="AS20" s="58"/>
      <c r="AT20" s="58"/>
    </row>
    <row r="21" ht="12.75" customHeight="1">
      <c r="A21" s="11">
        <v>18.0</v>
      </c>
      <c r="B21" s="40">
        <f t="shared" si="24"/>
        <v>1.911759</v>
      </c>
      <c r="C21" s="41" t="str">
        <f t="shared" si="25"/>
        <v>#REF!</v>
      </c>
      <c r="D21" s="12" t="str">
        <f t="shared" si="26"/>
        <v>#REF!</v>
      </c>
      <c r="E21" s="42">
        <f t="shared" si="1"/>
        <v>0.1318329606</v>
      </c>
      <c r="F21" s="43">
        <v>0.131832960565536</v>
      </c>
      <c r="G21" s="12" t="str">
        <f t="shared" si="27"/>
        <v>#REF!</v>
      </c>
      <c r="H21" s="15">
        <f>'HIER Einzelaktien'!G21-('HIER Einzelaktien'!G21*M$1)</f>
        <v>0.02850850721</v>
      </c>
      <c r="I21" s="44" t="str">
        <f t="shared" si="2"/>
        <v>#REF!</v>
      </c>
      <c r="J21" s="49" t="str">
        <f t="shared" si="3"/>
        <v>#REF!</v>
      </c>
      <c r="K21" s="49">
        <f t="shared" si="4"/>
        <v>2.245686151</v>
      </c>
      <c r="L21" s="50"/>
      <c r="M21" s="51" t="str">
        <f t="shared" si="5"/>
        <v>#REF!</v>
      </c>
      <c r="N21" s="51" t="str">
        <f t="shared" si="6"/>
        <v>#REF!</v>
      </c>
      <c r="O21" s="51" t="str">
        <f t="shared" si="7"/>
        <v>#REF!</v>
      </c>
      <c r="P21" s="52" t="str">
        <f t="shared" si="8"/>
        <v>#REF!</v>
      </c>
      <c r="Q21" s="51">
        <f>Q20*(1+'HIER Rechnung Thesaurierer '!I21)</f>
        <v>68963.92232</v>
      </c>
      <c r="R21" s="53" t="str">
        <f t="shared" si="9"/>
        <v>#REF!</v>
      </c>
      <c r="S21" s="54" t="str">
        <f t="shared" si="10"/>
        <v>#REF!</v>
      </c>
      <c r="T21" s="51" t="str">
        <f t="shared" si="11"/>
        <v>#REF!</v>
      </c>
      <c r="U21" s="51" t="str">
        <f t="shared" si="12"/>
        <v>#REF!</v>
      </c>
      <c r="V21" s="51" t="str">
        <f t="shared" si="13"/>
        <v>#REF!</v>
      </c>
      <c r="W21" s="51" t="str">
        <f t="shared" si="14"/>
        <v>#REF!</v>
      </c>
      <c r="X21" s="51" t="str">
        <f t="shared" si="15"/>
        <v>#REF!</v>
      </c>
      <c r="Y21" s="12"/>
      <c r="Z21" s="52"/>
      <c r="AA21" s="51"/>
      <c r="AB21" s="52">
        <f>'HIER Rechnung Thesaurierer '!H21</f>
        <v>0.015</v>
      </c>
      <c r="AC21" s="55" t="str">
        <f t="shared" si="16"/>
        <v>#REF!</v>
      </c>
      <c r="AD21" s="51" t="str">
        <f t="shared" si="28"/>
        <v>#REF!</v>
      </c>
      <c r="AE21" s="51" t="str">
        <f t="shared" si="17"/>
        <v>#REF!</v>
      </c>
      <c r="AF21" s="56" t="str">
        <f t="shared" si="18"/>
        <v>#REF!</v>
      </c>
      <c r="AG21" s="52" t="str">
        <f t="shared" si="19"/>
        <v>#REF!</v>
      </c>
      <c r="AH21" s="51" t="str">
        <f t="shared" si="20"/>
        <v>#REF!</v>
      </c>
      <c r="AI21" s="51" t="str">
        <f t="shared" si="21"/>
        <v>#REF!</v>
      </c>
      <c r="AJ21" s="11"/>
      <c r="AK21" s="57">
        <f>AK20*(1+'HIER Rechnung Thesaurierer '!I20)</f>
        <v>0</v>
      </c>
      <c r="AL21" s="51" t="str">
        <f t="shared" si="22"/>
        <v>#REF!</v>
      </c>
      <c r="AM21" s="51" t="str">
        <f t="shared" si="23"/>
        <v>#REF!</v>
      </c>
      <c r="AN21" s="51"/>
      <c r="AO21" s="50"/>
      <c r="AP21" s="58"/>
      <c r="AQ21" s="50"/>
      <c r="AR21" s="58"/>
      <c r="AS21" s="58"/>
      <c r="AT21" s="58"/>
    </row>
    <row r="22" ht="12.75" customHeight="1">
      <c r="A22" s="11">
        <v>19.0</v>
      </c>
      <c r="B22" s="40">
        <f t="shared" si="24"/>
        <v>2.163791849</v>
      </c>
      <c r="C22" s="41" t="str">
        <f t="shared" si="25"/>
        <v>#REF!</v>
      </c>
      <c r="D22" s="12" t="str">
        <f t="shared" si="26"/>
        <v>#REF!</v>
      </c>
      <c r="E22" s="42">
        <f t="shared" si="1"/>
        <v>0.2409929025</v>
      </c>
      <c r="F22" s="43">
        <v>0.240992902502802</v>
      </c>
      <c r="G22" s="12" t="str">
        <f t="shared" si="27"/>
        <v>#REF!</v>
      </c>
      <c r="H22" s="15">
        <f>'HIER Einzelaktien'!G22-('HIER Einzelaktien'!G22*M$1)</f>
        <v>0.02775862571</v>
      </c>
      <c r="I22" s="44" t="str">
        <f t="shared" si="2"/>
        <v>#REF!</v>
      </c>
      <c r="J22" s="49" t="str">
        <f t="shared" si="3"/>
        <v>#REF!</v>
      </c>
      <c r="K22" s="49">
        <f t="shared" si="4"/>
        <v>3.027873477</v>
      </c>
      <c r="L22" s="50"/>
      <c r="M22" s="51" t="str">
        <f t="shared" si="5"/>
        <v>#REF!</v>
      </c>
      <c r="N22" s="51" t="str">
        <f t="shared" si="6"/>
        <v>#REF!</v>
      </c>
      <c r="O22" s="51" t="str">
        <f t="shared" si="7"/>
        <v>#REF!</v>
      </c>
      <c r="P22" s="52" t="str">
        <f t="shared" si="8"/>
        <v>#REF!</v>
      </c>
      <c r="Q22" s="51">
        <f>Q21*(1+'HIER Rechnung Thesaurierer '!I22)</f>
        <v>70067.34508</v>
      </c>
      <c r="R22" s="53" t="str">
        <f t="shared" si="9"/>
        <v>#REF!</v>
      </c>
      <c r="S22" s="54" t="str">
        <f t="shared" si="10"/>
        <v>#REF!</v>
      </c>
      <c r="T22" s="51" t="str">
        <f t="shared" si="11"/>
        <v>#REF!</v>
      </c>
      <c r="U22" s="51" t="str">
        <f t="shared" si="12"/>
        <v>#REF!</v>
      </c>
      <c r="V22" s="51" t="str">
        <f t="shared" si="13"/>
        <v>#REF!</v>
      </c>
      <c r="W22" s="51" t="str">
        <f t="shared" si="14"/>
        <v>#REF!</v>
      </c>
      <c r="X22" s="51" t="str">
        <f t="shared" si="15"/>
        <v>#REF!</v>
      </c>
      <c r="Y22" s="12"/>
      <c r="Z22" s="52"/>
      <c r="AA22" s="51"/>
      <c r="AB22" s="52">
        <f>'HIER Rechnung Thesaurierer '!H22</f>
        <v>0.016</v>
      </c>
      <c r="AC22" s="55" t="str">
        <f t="shared" si="16"/>
        <v>#REF!</v>
      </c>
      <c r="AD22" s="51" t="str">
        <f t="shared" si="28"/>
        <v>#REF!</v>
      </c>
      <c r="AE22" s="51" t="str">
        <f t="shared" si="17"/>
        <v>#REF!</v>
      </c>
      <c r="AF22" s="56" t="str">
        <f t="shared" si="18"/>
        <v>#REF!</v>
      </c>
      <c r="AG22" s="52" t="str">
        <f t="shared" si="19"/>
        <v>#REF!</v>
      </c>
      <c r="AH22" s="51" t="str">
        <f t="shared" si="20"/>
        <v>#REF!</v>
      </c>
      <c r="AI22" s="51" t="str">
        <f t="shared" si="21"/>
        <v>#REF!</v>
      </c>
      <c r="AJ22" s="11"/>
      <c r="AK22" s="57">
        <f>AK21*(1+'HIER Rechnung Thesaurierer '!I21)</f>
        <v>0</v>
      </c>
      <c r="AL22" s="51" t="str">
        <f t="shared" si="22"/>
        <v>#REF!</v>
      </c>
      <c r="AM22" s="51" t="str">
        <f t="shared" si="23"/>
        <v>#REF!</v>
      </c>
      <c r="AN22" s="51"/>
      <c r="AO22" s="50"/>
      <c r="AP22" s="58"/>
      <c r="AQ22" s="50"/>
      <c r="AR22" s="58"/>
      <c r="AS22" s="58"/>
      <c r="AT22" s="58"/>
    </row>
    <row r="23" ht="12.75" customHeight="1">
      <c r="A23" s="11">
        <v>20.0</v>
      </c>
      <c r="B23" s="40">
        <f t="shared" si="24"/>
        <v>2.685250327</v>
      </c>
      <c r="C23" s="41" t="str">
        <f t="shared" si="25"/>
        <v>#REF!</v>
      </c>
      <c r="D23" s="12" t="str">
        <f t="shared" si="26"/>
        <v>#REF!</v>
      </c>
      <c r="E23" s="42">
        <f t="shared" si="1"/>
        <v>0.02926007288</v>
      </c>
      <c r="F23" s="43">
        <v>0.0292600728807775</v>
      </c>
      <c r="G23" s="12" t="str">
        <f t="shared" si="27"/>
        <v>#REF!</v>
      </c>
      <c r="H23" s="15">
        <f>'HIER Einzelaktien'!G23-('HIER Einzelaktien'!G23*M$1)</f>
        <v>0.02191028438</v>
      </c>
      <c r="I23" s="44" t="str">
        <f t="shared" si="2"/>
        <v>#REF!</v>
      </c>
      <c r="J23" s="49" t="str">
        <f t="shared" si="3"/>
        <v>#REF!</v>
      </c>
      <c r="K23" s="49">
        <f t="shared" si="4"/>
        <v>3.145729349</v>
      </c>
      <c r="L23" s="50"/>
      <c r="M23" s="51" t="str">
        <f t="shared" si="5"/>
        <v>#REF!</v>
      </c>
      <c r="N23" s="51" t="str">
        <f t="shared" si="6"/>
        <v>#REF!</v>
      </c>
      <c r="O23" s="51" t="str">
        <f t="shared" si="7"/>
        <v>#REF!</v>
      </c>
      <c r="P23" s="52" t="str">
        <f t="shared" si="8"/>
        <v>#REF!</v>
      </c>
      <c r="Q23" s="51">
        <f>Q22*(1+'HIER Rechnung Thesaurierer '!I23)</f>
        <v>70908.15322</v>
      </c>
      <c r="R23" s="53" t="str">
        <f t="shared" si="9"/>
        <v>#REF!</v>
      </c>
      <c r="S23" s="54" t="str">
        <f t="shared" si="10"/>
        <v>#REF!</v>
      </c>
      <c r="T23" s="51" t="str">
        <f t="shared" si="11"/>
        <v>#REF!</v>
      </c>
      <c r="U23" s="51" t="str">
        <f t="shared" si="12"/>
        <v>#REF!</v>
      </c>
      <c r="V23" s="51" t="str">
        <f t="shared" si="13"/>
        <v>#REF!</v>
      </c>
      <c r="W23" s="51" t="str">
        <f t="shared" si="14"/>
        <v>#REF!</v>
      </c>
      <c r="X23" s="51" t="str">
        <f t="shared" si="15"/>
        <v>#REF!</v>
      </c>
      <c r="Y23" s="12"/>
      <c r="Z23" s="52"/>
      <c r="AA23" s="51"/>
      <c r="AB23" s="52">
        <f>'HIER Rechnung Thesaurierer '!H23</f>
        <v>0.012</v>
      </c>
      <c r="AC23" s="55" t="str">
        <f t="shared" si="16"/>
        <v>#REF!</v>
      </c>
      <c r="AD23" s="51" t="str">
        <f t="shared" si="28"/>
        <v>#REF!</v>
      </c>
      <c r="AE23" s="51" t="str">
        <f t="shared" si="17"/>
        <v>#REF!</v>
      </c>
      <c r="AF23" s="56" t="str">
        <f t="shared" si="18"/>
        <v>#REF!</v>
      </c>
      <c r="AG23" s="52" t="str">
        <f t="shared" si="19"/>
        <v>#REF!</v>
      </c>
      <c r="AH23" s="51" t="str">
        <f t="shared" si="20"/>
        <v>#REF!</v>
      </c>
      <c r="AI23" s="51" t="str">
        <f t="shared" si="21"/>
        <v>#REF!</v>
      </c>
      <c r="AJ23" s="11"/>
      <c r="AK23" s="57">
        <f>AK22*(1+'HIER Rechnung Thesaurierer '!I22)</f>
        <v>0</v>
      </c>
      <c r="AL23" s="51" t="str">
        <f t="shared" si="22"/>
        <v>#REF!</v>
      </c>
      <c r="AM23" s="51" t="str">
        <f t="shared" si="23"/>
        <v>#REF!</v>
      </c>
      <c r="AN23" s="51"/>
      <c r="AO23" s="50"/>
      <c r="AP23" s="58"/>
      <c r="AQ23" s="50"/>
      <c r="AR23" s="58"/>
      <c r="AS23" s="58"/>
      <c r="AT23" s="58"/>
    </row>
    <row r="24" ht="12.75" customHeight="1">
      <c r="A24" s="11">
        <v>21.0</v>
      </c>
      <c r="B24" s="40">
        <f t="shared" si="24"/>
        <v>2.763820948</v>
      </c>
      <c r="C24" s="41" t="str">
        <f t="shared" si="25"/>
        <v>#REF!</v>
      </c>
      <c r="D24" s="12" t="str">
        <f t="shared" si="26"/>
        <v>#REF!</v>
      </c>
      <c r="E24" s="42">
        <f t="shared" si="1"/>
        <v>-0.02741929446</v>
      </c>
      <c r="F24" s="43">
        <v>-0.0274192944611598</v>
      </c>
      <c r="G24" s="12" t="str">
        <f t="shared" si="27"/>
        <v>#REF!</v>
      </c>
      <c r="H24" s="15">
        <f>'HIER Einzelaktien'!G24-('HIER Einzelaktien'!G24*M$1)</f>
        <v>0.02057845754</v>
      </c>
      <c r="I24" s="44" t="str">
        <f t="shared" si="2"/>
        <v>#REF!</v>
      </c>
      <c r="J24" s="49" t="str">
        <f t="shared" si="3"/>
        <v>#REF!</v>
      </c>
      <c r="K24" s="49">
        <f t="shared" si="4"/>
        <v>3.032056375</v>
      </c>
      <c r="L24" s="50"/>
      <c r="M24" s="51" t="str">
        <f t="shared" si="5"/>
        <v>#REF!</v>
      </c>
      <c r="N24" s="51" t="str">
        <f t="shared" si="6"/>
        <v>#REF!</v>
      </c>
      <c r="O24" s="51" t="str">
        <f t="shared" si="7"/>
        <v>#REF!</v>
      </c>
      <c r="P24" s="52" t="str">
        <f t="shared" si="8"/>
        <v>#REF!</v>
      </c>
      <c r="Q24" s="51">
        <f>Q23*(1+'HIER Rechnung Thesaurierer '!I24)</f>
        <v>71262.69399</v>
      </c>
      <c r="R24" s="53" t="str">
        <f t="shared" si="9"/>
        <v>#REF!</v>
      </c>
      <c r="S24" s="54" t="str">
        <f t="shared" si="10"/>
        <v>#REF!</v>
      </c>
      <c r="T24" s="51" t="str">
        <f t="shared" si="11"/>
        <v>#REF!</v>
      </c>
      <c r="U24" s="51" t="str">
        <f t="shared" si="12"/>
        <v>#REF!</v>
      </c>
      <c r="V24" s="51" t="str">
        <f t="shared" si="13"/>
        <v>#REF!</v>
      </c>
      <c r="W24" s="51" t="str">
        <f t="shared" si="14"/>
        <v>#REF!</v>
      </c>
      <c r="X24" s="51" t="str">
        <f t="shared" si="15"/>
        <v>#REF!</v>
      </c>
      <c r="Y24" s="12"/>
      <c r="Z24" s="52"/>
      <c r="AA24" s="51"/>
      <c r="AB24" s="52">
        <f>'HIER Rechnung Thesaurierer '!H24</f>
        <v>0.005</v>
      </c>
      <c r="AC24" s="55" t="str">
        <f t="shared" si="16"/>
        <v>#REF!</v>
      </c>
      <c r="AD24" s="51" t="str">
        <f t="shared" si="28"/>
        <v>#REF!</v>
      </c>
      <c r="AE24" s="51" t="str">
        <f t="shared" si="17"/>
        <v>#REF!</v>
      </c>
      <c r="AF24" s="56" t="str">
        <f t="shared" si="18"/>
        <v>#REF!</v>
      </c>
      <c r="AG24" s="52" t="str">
        <f t="shared" si="19"/>
        <v>#REF!</v>
      </c>
      <c r="AH24" s="51" t="str">
        <f t="shared" si="20"/>
        <v>#REF!</v>
      </c>
      <c r="AI24" s="51" t="str">
        <f t="shared" si="21"/>
        <v>#REF!</v>
      </c>
      <c r="AJ24" s="11"/>
      <c r="AK24" s="57">
        <f>AK23*(1+'HIER Rechnung Thesaurierer '!I23)</f>
        <v>0</v>
      </c>
      <c r="AL24" s="51" t="str">
        <f t="shared" si="22"/>
        <v>#REF!</v>
      </c>
      <c r="AM24" s="51" t="str">
        <f t="shared" si="23"/>
        <v>#REF!</v>
      </c>
      <c r="AN24" s="51"/>
      <c r="AO24" s="50"/>
      <c r="AP24" s="58"/>
      <c r="AQ24" s="50"/>
      <c r="AR24" s="58"/>
      <c r="AS24" s="58"/>
      <c r="AT24" s="58"/>
    </row>
    <row r="25" ht="12.75" customHeight="1">
      <c r="A25" s="11">
        <v>22.0</v>
      </c>
      <c r="B25" s="40">
        <f t="shared" si="24"/>
        <v>2.688038927</v>
      </c>
      <c r="C25" s="41" t="str">
        <f t="shared" si="25"/>
        <v>#REF!</v>
      </c>
      <c r="D25" s="12" t="str">
        <f t="shared" si="26"/>
        <v>#REF!</v>
      </c>
      <c r="E25" s="42">
        <f t="shared" si="1"/>
        <v>0.05317856572</v>
      </c>
      <c r="F25" s="43">
        <v>0.0531785657152961</v>
      </c>
      <c r="G25" s="12" t="str">
        <f t="shared" si="27"/>
        <v>#REF!</v>
      </c>
      <c r="H25" s="15">
        <f>'HIER Einzelaktien'!G25-('HIER Einzelaktien'!G25*M$1)</f>
        <v>0.02409996466</v>
      </c>
      <c r="I25" s="44" t="str">
        <f t="shared" si="2"/>
        <v>#REF!</v>
      </c>
      <c r="J25" s="49" t="str">
        <f t="shared" si="3"/>
        <v>#REF!</v>
      </c>
      <c r="K25" s="49">
        <f t="shared" si="4"/>
        <v>3.24647535</v>
      </c>
      <c r="L25" s="50"/>
      <c r="M25" s="51" t="str">
        <f t="shared" si="5"/>
        <v>#REF!</v>
      </c>
      <c r="N25" s="51" t="str">
        <f t="shared" si="6"/>
        <v>#REF!</v>
      </c>
      <c r="O25" s="51" t="str">
        <f t="shared" si="7"/>
        <v>#REF!</v>
      </c>
      <c r="P25" s="52" t="str">
        <f t="shared" si="8"/>
        <v>#REF!</v>
      </c>
      <c r="Q25" s="51">
        <f>Q24*(1+'HIER Rechnung Thesaurierer '!I25)</f>
        <v>71333.95668</v>
      </c>
      <c r="R25" s="53" t="str">
        <f t="shared" si="9"/>
        <v>#REF!</v>
      </c>
      <c r="S25" s="54" t="str">
        <f t="shared" si="10"/>
        <v>#REF!</v>
      </c>
      <c r="T25" s="51" t="str">
        <f t="shared" si="11"/>
        <v>#REF!</v>
      </c>
      <c r="U25" s="51" t="str">
        <f t="shared" si="12"/>
        <v>#REF!</v>
      </c>
      <c r="V25" s="51" t="str">
        <f t="shared" si="13"/>
        <v>#REF!</v>
      </c>
      <c r="W25" s="51" t="str">
        <f t="shared" si="14"/>
        <v>#REF!</v>
      </c>
      <c r="X25" s="51" t="str">
        <f t="shared" si="15"/>
        <v>#REF!</v>
      </c>
      <c r="Y25" s="12"/>
      <c r="Z25" s="52"/>
      <c r="AA25" s="51"/>
      <c r="AB25" s="52">
        <f>'HIER Rechnung Thesaurierer '!H25</f>
        <v>0.001</v>
      </c>
      <c r="AC25" s="55" t="str">
        <f t="shared" si="16"/>
        <v>#REF!</v>
      </c>
      <c r="AD25" s="51" t="str">
        <f t="shared" si="28"/>
        <v>#REF!</v>
      </c>
      <c r="AE25" s="51" t="str">
        <f t="shared" si="17"/>
        <v>#REF!</v>
      </c>
      <c r="AF25" s="56" t="str">
        <f t="shared" si="18"/>
        <v>#REF!</v>
      </c>
      <c r="AG25" s="52" t="str">
        <f t="shared" si="19"/>
        <v>#REF!</v>
      </c>
      <c r="AH25" s="51" t="str">
        <f t="shared" si="20"/>
        <v>#REF!</v>
      </c>
      <c r="AI25" s="51" t="str">
        <f t="shared" si="21"/>
        <v>#REF!</v>
      </c>
      <c r="AJ25" s="11"/>
      <c r="AK25" s="57">
        <f>AK24*(1+'HIER Rechnung Thesaurierer '!I24)</f>
        <v>0</v>
      </c>
      <c r="AL25" s="51" t="str">
        <f t="shared" si="22"/>
        <v>#REF!</v>
      </c>
      <c r="AM25" s="51" t="str">
        <f t="shared" si="23"/>
        <v>#REF!</v>
      </c>
      <c r="AN25" s="51"/>
      <c r="AO25" s="50"/>
      <c r="AP25" s="58"/>
      <c r="AQ25" s="50"/>
      <c r="AR25" s="58"/>
      <c r="AS25" s="58"/>
      <c r="AT25" s="58"/>
    </row>
    <row r="26" ht="12.75" customHeight="1">
      <c r="A26" s="11">
        <v>23.0</v>
      </c>
      <c r="B26" s="40">
        <f t="shared" si="24"/>
        <v>2.830984982</v>
      </c>
      <c r="C26" s="41" t="str">
        <f t="shared" si="25"/>
        <v>#REF!</v>
      </c>
      <c r="D26" s="12" t="str">
        <f t="shared" si="26"/>
        <v>#REF!</v>
      </c>
      <c r="E26" s="42">
        <f t="shared" si="1"/>
        <v>0.2011336104</v>
      </c>
      <c r="F26" s="43">
        <v>0.201133610359412</v>
      </c>
      <c r="G26" s="12" t="str">
        <f t="shared" si="27"/>
        <v>#REF!</v>
      </c>
      <c r="H26" s="15">
        <f>'HIER Einzelaktien'!G26-('HIER Einzelaktien'!G26*M$1)</f>
        <v>0.0251512414</v>
      </c>
      <c r="I26" s="44" t="str">
        <f t="shared" si="2"/>
        <v>#REF!</v>
      </c>
      <c r="J26" s="49" t="str">
        <f t="shared" si="3"/>
        <v>#REF!</v>
      </c>
      <c r="K26" s="49">
        <f t="shared" si="4"/>
        <v>4.100584268</v>
      </c>
      <c r="L26" s="50"/>
      <c r="M26" s="51" t="str">
        <f t="shared" si="5"/>
        <v>#REF!</v>
      </c>
      <c r="N26" s="51" t="str">
        <f t="shared" si="6"/>
        <v>#REF!</v>
      </c>
      <c r="O26" s="51" t="str">
        <f t="shared" si="7"/>
        <v>#REF!</v>
      </c>
      <c r="P26" s="52" t="str">
        <f t="shared" si="8"/>
        <v>#REF!</v>
      </c>
      <c r="Q26" s="51">
        <f>Q25*(1+'HIER Rechnung Thesaurierer '!I26)</f>
        <v>71547.95855</v>
      </c>
      <c r="R26" s="53" t="str">
        <f t="shared" si="9"/>
        <v>#REF!</v>
      </c>
      <c r="S26" s="54" t="str">
        <f t="shared" si="10"/>
        <v>#REF!</v>
      </c>
      <c r="T26" s="51" t="str">
        <f t="shared" si="11"/>
        <v>#REF!</v>
      </c>
      <c r="U26" s="51" t="str">
        <f t="shared" si="12"/>
        <v>#REF!</v>
      </c>
      <c r="V26" s="51" t="str">
        <f t="shared" si="13"/>
        <v>#REF!</v>
      </c>
      <c r="W26" s="51" t="str">
        <f t="shared" si="14"/>
        <v>#REF!</v>
      </c>
      <c r="X26" s="51" t="str">
        <f t="shared" si="15"/>
        <v>#REF!</v>
      </c>
      <c r="Y26" s="12"/>
      <c r="Z26" s="52"/>
      <c r="AA26" s="51"/>
      <c r="AB26" s="52">
        <f>'HIER Rechnung Thesaurierer '!H26</f>
        <v>0.003</v>
      </c>
      <c r="AC26" s="55" t="str">
        <f t="shared" si="16"/>
        <v>#REF!</v>
      </c>
      <c r="AD26" s="51" t="str">
        <f t="shared" si="28"/>
        <v>#REF!</v>
      </c>
      <c r="AE26" s="51" t="str">
        <f t="shared" si="17"/>
        <v>#REF!</v>
      </c>
      <c r="AF26" s="56" t="str">
        <f t="shared" si="18"/>
        <v>#REF!</v>
      </c>
      <c r="AG26" s="52" t="str">
        <f t="shared" si="19"/>
        <v>#REF!</v>
      </c>
      <c r="AH26" s="51" t="str">
        <f t="shared" si="20"/>
        <v>#REF!</v>
      </c>
      <c r="AI26" s="51" t="str">
        <f t="shared" si="21"/>
        <v>#REF!</v>
      </c>
      <c r="AJ26" s="11"/>
      <c r="AK26" s="57">
        <f>AK25*(1+'HIER Rechnung Thesaurierer '!I25)</f>
        <v>0</v>
      </c>
      <c r="AL26" s="51" t="str">
        <f t="shared" si="22"/>
        <v>#REF!</v>
      </c>
      <c r="AM26" s="51" t="str">
        <f t="shared" si="23"/>
        <v>#REF!</v>
      </c>
      <c r="AN26" s="51"/>
      <c r="AO26" s="50"/>
      <c r="AP26" s="58"/>
      <c r="AQ26" s="50"/>
      <c r="AR26" s="58"/>
      <c r="AS26" s="58"/>
      <c r="AT26" s="58"/>
    </row>
    <row r="27" ht="12.75" customHeight="1">
      <c r="A27" s="11">
        <v>24.0</v>
      </c>
      <c r="B27" s="40">
        <f t="shared" si="24"/>
        <v>3.400391212</v>
      </c>
      <c r="C27" s="41" t="str">
        <f t="shared" si="25"/>
        <v>#REF!</v>
      </c>
      <c r="D27" s="12" t="str">
        <f t="shared" si="26"/>
        <v>#REF!</v>
      </c>
      <c r="E27" s="42">
        <f t="shared" si="1"/>
        <v>-0.104374817</v>
      </c>
      <c r="F27" s="43">
        <v>-0.104374816967189</v>
      </c>
      <c r="G27" s="12" t="str">
        <f t="shared" si="27"/>
        <v>#REF!</v>
      </c>
      <c r="H27" s="15">
        <f>'HIER Einzelaktien'!G27-('HIER Einzelaktien'!G27*M$1)</f>
        <v>0.01897896652</v>
      </c>
      <c r="I27" s="44" t="str">
        <f t="shared" si="2"/>
        <v>#REF!</v>
      </c>
      <c r="J27" s="49" t="str">
        <f t="shared" si="3"/>
        <v>#REF!</v>
      </c>
      <c r="K27" s="49">
        <f t="shared" si="4"/>
        <v>3.568211719</v>
      </c>
      <c r="L27" s="50"/>
      <c r="M27" s="51" t="str">
        <f t="shared" si="5"/>
        <v>#REF!</v>
      </c>
      <c r="N27" s="51" t="str">
        <f t="shared" si="6"/>
        <v>#REF!</v>
      </c>
      <c r="O27" s="51" t="str">
        <f t="shared" si="7"/>
        <v>#REF!</v>
      </c>
      <c r="P27" s="52" t="str">
        <f t="shared" si="8"/>
        <v>#REF!</v>
      </c>
      <c r="Q27" s="51">
        <f>Q26*(1+'HIER Rechnung Thesaurierer '!I27)</f>
        <v>71834.15038</v>
      </c>
      <c r="R27" s="53" t="str">
        <f t="shared" si="9"/>
        <v>#REF!</v>
      </c>
      <c r="S27" s="54" t="str">
        <f t="shared" si="10"/>
        <v>#REF!</v>
      </c>
      <c r="T27" s="51" t="str">
        <f t="shared" si="11"/>
        <v>#REF!</v>
      </c>
      <c r="U27" s="51" t="str">
        <f t="shared" si="12"/>
        <v>#REF!</v>
      </c>
      <c r="V27" s="51" t="str">
        <f t="shared" si="13"/>
        <v>#REF!</v>
      </c>
      <c r="W27" s="51" t="str">
        <f t="shared" si="14"/>
        <v>#REF!</v>
      </c>
      <c r="X27" s="51" t="str">
        <f t="shared" si="15"/>
        <v>#REF!</v>
      </c>
      <c r="Y27" s="12"/>
      <c r="Z27" s="52"/>
      <c r="AA27" s="51"/>
      <c r="AB27" s="52">
        <f>'HIER Rechnung Thesaurierer '!H27</f>
        <v>0.004</v>
      </c>
      <c r="AC27" s="55" t="str">
        <f t="shared" si="16"/>
        <v>#REF!</v>
      </c>
      <c r="AD27" s="51" t="str">
        <f t="shared" si="28"/>
        <v>#REF!</v>
      </c>
      <c r="AE27" s="51" t="str">
        <f t="shared" si="17"/>
        <v>#REF!</v>
      </c>
      <c r="AF27" s="56" t="str">
        <f t="shared" si="18"/>
        <v>#REF!</v>
      </c>
      <c r="AG27" s="52" t="str">
        <f t="shared" si="19"/>
        <v>#REF!</v>
      </c>
      <c r="AH27" s="51" t="str">
        <f t="shared" si="20"/>
        <v>#REF!</v>
      </c>
      <c r="AI27" s="51" t="str">
        <f t="shared" si="21"/>
        <v>#REF!</v>
      </c>
      <c r="AJ27" s="11"/>
      <c r="AK27" s="57">
        <f>AK26*(1+'HIER Rechnung Thesaurierer '!I26)</f>
        <v>0</v>
      </c>
      <c r="AL27" s="51" t="str">
        <f t="shared" si="22"/>
        <v>#REF!</v>
      </c>
      <c r="AM27" s="51" t="str">
        <f t="shared" si="23"/>
        <v>#REF!</v>
      </c>
      <c r="AN27" s="51"/>
      <c r="AO27" s="50"/>
      <c r="AP27" s="58"/>
      <c r="AQ27" s="50"/>
      <c r="AR27" s="58"/>
      <c r="AS27" s="58"/>
      <c r="AT27" s="58"/>
    </row>
    <row r="28" ht="12.75" customHeight="1">
      <c r="A28" s="11">
        <v>25.0</v>
      </c>
      <c r="B28" s="40">
        <f t="shared" si="24"/>
        <v>3.045476002</v>
      </c>
      <c r="C28" s="41" t="str">
        <f t="shared" si="25"/>
        <v>#REF!</v>
      </c>
      <c r="D28" s="12" t="str">
        <f t="shared" si="26"/>
        <v>#REF!</v>
      </c>
      <c r="E28" s="42">
        <f t="shared" si="1"/>
        <v>0.2519065492</v>
      </c>
      <c r="F28" s="43">
        <v>0.251906549229498</v>
      </c>
      <c r="G28" s="12" t="str">
        <f t="shared" si="27"/>
        <v>#REF!</v>
      </c>
      <c r="H28" s="15">
        <f>'HIER Einzelaktien'!G28-('HIER Einzelaktien'!G28*M$1)</f>
        <v>0.02729675315</v>
      </c>
      <c r="I28" s="44" t="str">
        <f t="shared" si="2"/>
        <v>#REF!</v>
      </c>
      <c r="J28" s="49" t="str">
        <f t="shared" si="3"/>
        <v>#REF!</v>
      </c>
      <c r="K28" s="49">
        <f t="shared" si="4"/>
        <v>4.718974169</v>
      </c>
      <c r="L28" s="50"/>
      <c r="M28" s="51" t="str">
        <f t="shared" si="5"/>
        <v>#REF!</v>
      </c>
      <c r="N28" s="51" t="str">
        <f t="shared" si="6"/>
        <v>#REF!</v>
      </c>
      <c r="O28" s="51" t="str">
        <f t="shared" si="7"/>
        <v>#REF!</v>
      </c>
      <c r="P28" s="52" t="str">
        <f t="shared" si="8"/>
        <v>#REF!</v>
      </c>
      <c r="Q28" s="51">
        <f>Q27*(1+'HIER Rechnung Thesaurierer '!I28)</f>
        <v>71618.64793</v>
      </c>
      <c r="R28" s="53" t="str">
        <f t="shared" si="9"/>
        <v>#REF!</v>
      </c>
      <c r="S28" s="54" t="str">
        <f t="shared" si="10"/>
        <v>#REF!</v>
      </c>
      <c r="T28" s="51" t="str">
        <f t="shared" si="11"/>
        <v>#REF!</v>
      </c>
      <c r="U28" s="51" t="str">
        <f t="shared" si="12"/>
        <v>#REF!</v>
      </c>
      <c r="V28" s="51" t="str">
        <f t="shared" si="13"/>
        <v>#REF!</v>
      </c>
      <c r="W28" s="51" t="str">
        <f t="shared" si="14"/>
        <v>#REF!</v>
      </c>
      <c r="X28" s="51" t="str">
        <f t="shared" si="15"/>
        <v>#REF!</v>
      </c>
      <c r="Y28" s="12"/>
      <c r="Z28" s="52"/>
      <c r="AA28" s="51"/>
      <c r="AB28" s="52">
        <f>'HIER Rechnung Thesaurierer '!H28</f>
        <v>-0.003</v>
      </c>
      <c r="AC28" s="55" t="str">
        <f t="shared" si="16"/>
        <v>#REF!</v>
      </c>
      <c r="AD28" s="51">
        <f t="shared" si="28"/>
        <v>0</v>
      </c>
      <c r="AE28" s="51" t="str">
        <f t="shared" si="17"/>
        <v>#REF!</v>
      </c>
      <c r="AF28" s="56" t="str">
        <f t="shared" si="18"/>
        <v>#REF!</v>
      </c>
      <c r="AG28" s="52" t="str">
        <f t="shared" si="19"/>
        <v>#REF!</v>
      </c>
      <c r="AH28" s="51" t="str">
        <f t="shared" si="20"/>
        <v>#REF!</v>
      </c>
      <c r="AI28" s="51" t="str">
        <f t="shared" si="21"/>
        <v>#REF!</v>
      </c>
      <c r="AJ28" s="11"/>
      <c r="AK28" s="57">
        <f>AK27*(1+'HIER Rechnung Thesaurierer '!I27)</f>
        <v>0</v>
      </c>
      <c r="AL28" s="51" t="str">
        <f t="shared" si="22"/>
        <v>#REF!</v>
      </c>
      <c r="AM28" s="51" t="str">
        <f t="shared" si="23"/>
        <v>#REF!</v>
      </c>
      <c r="AN28" s="51"/>
      <c r="AO28" s="50"/>
      <c r="AP28" s="58"/>
      <c r="AQ28" s="50"/>
      <c r="AR28" s="58"/>
      <c r="AS28" s="58"/>
      <c r="AT28" s="58"/>
    </row>
    <row r="29" ht="12.75" customHeight="1">
      <c r="A29" s="11">
        <v>26.0</v>
      </c>
      <c r="B29" s="40">
        <f t="shared" si="24"/>
        <v>3.812651352</v>
      </c>
      <c r="C29" s="41" t="str">
        <f t="shared" si="25"/>
        <v>#REF!</v>
      </c>
      <c r="D29" s="12" t="str">
        <f t="shared" si="26"/>
        <v>#REF!</v>
      </c>
      <c r="E29" s="42">
        <f t="shared" si="1"/>
        <v>0.1405895692</v>
      </c>
      <c r="F29" s="43">
        <v>0.140589569160998</v>
      </c>
      <c r="G29" s="12" t="str">
        <f t="shared" si="27"/>
        <v>#REF!</v>
      </c>
      <c r="H29" s="15">
        <f>'HIER Einzelaktien'!G29-('HIER Einzelaktien'!G29*M$1)</f>
        <v>0.02071687228</v>
      </c>
      <c r="I29" s="44" t="str">
        <f t="shared" si="2"/>
        <v>#REF!</v>
      </c>
      <c r="J29" s="49" t="str">
        <f t="shared" si="3"/>
        <v>#REF!</v>
      </c>
      <c r="K29" s="49">
        <f t="shared" si="4"/>
        <v>5.523002283</v>
      </c>
      <c r="L29" s="50"/>
      <c r="M29" s="51" t="str">
        <f t="shared" si="5"/>
        <v>#REF!</v>
      </c>
      <c r="N29" s="51" t="str">
        <f t="shared" si="6"/>
        <v>#REF!</v>
      </c>
      <c r="O29" s="51" t="str">
        <f t="shared" si="7"/>
        <v>#REF!</v>
      </c>
      <c r="P29" s="52" t="str">
        <f t="shared" si="8"/>
        <v>#REF!</v>
      </c>
      <c r="Q29" s="51">
        <f>Q28*(1+'HIER Rechnung Thesaurierer '!I29)</f>
        <v>71260.55469</v>
      </c>
      <c r="R29" s="53" t="str">
        <f t="shared" si="9"/>
        <v>#REF!</v>
      </c>
      <c r="S29" s="54" t="str">
        <f t="shared" si="10"/>
        <v>#REF!</v>
      </c>
      <c r="T29" s="51" t="str">
        <f t="shared" si="11"/>
        <v>#REF!</v>
      </c>
      <c r="U29" s="51" t="str">
        <f t="shared" si="12"/>
        <v>#REF!</v>
      </c>
      <c r="V29" s="51" t="str">
        <f t="shared" si="13"/>
        <v>#REF!</v>
      </c>
      <c r="W29" s="51" t="str">
        <f t="shared" si="14"/>
        <v>#REF!</v>
      </c>
      <c r="X29" s="51" t="str">
        <f t="shared" si="15"/>
        <v>#REF!</v>
      </c>
      <c r="Y29" s="12"/>
      <c r="Z29" s="52"/>
      <c r="AA29" s="51"/>
      <c r="AB29" s="52">
        <f>'HIER Rechnung Thesaurierer '!H29</f>
        <v>-0.005</v>
      </c>
      <c r="AC29" s="55" t="str">
        <f t="shared" si="16"/>
        <v>#REF!</v>
      </c>
      <c r="AD29" s="51">
        <f t="shared" si="28"/>
        <v>0</v>
      </c>
      <c r="AE29" s="51" t="str">
        <f t="shared" si="17"/>
        <v>#REF!</v>
      </c>
      <c r="AF29" s="56" t="str">
        <f t="shared" si="18"/>
        <v>#REF!</v>
      </c>
      <c r="AG29" s="52" t="str">
        <f t="shared" si="19"/>
        <v>#REF!</v>
      </c>
      <c r="AH29" s="51" t="str">
        <f t="shared" si="20"/>
        <v>#REF!</v>
      </c>
      <c r="AI29" s="51" t="str">
        <f t="shared" si="21"/>
        <v>#REF!</v>
      </c>
      <c r="AJ29" s="11"/>
      <c r="AK29" s="57">
        <f>AK28*(1+'HIER Rechnung Thesaurierer '!I28)</f>
        <v>0</v>
      </c>
      <c r="AL29" s="51" t="str">
        <f t="shared" si="22"/>
        <v>#REF!</v>
      </c>
      <c r="AM29" s="51" t="str">
        <f t="shared" si="23"/>
        <v>#REF!</v>
      </c>
      <c r="AN29" s="51"/>
      <c r="AO29" s="50"/>
      <c r="AP29" s="58"/>
      <c r="AQ29" s="50"/>
      <c r="AR29" s="58"/>
      <c r="AS29" s="58"/>
      <c r="AT29" s="58"/>
    </row>
    <row r="30" ht="12.75" customHeight="1">
      <c r="A30" s="11">
        <v>27.0</v>
      </c>
      <c r="B30" s="40">
        <f t="shared" si="24"/>
        <v>4.348670363</v>
      </c>
      <c r="C30" s="41" t="str">
        <f t="shared" si="25"/>
        <v>#REF!</v>
      </c>
      <c r="D30" s="12" t="str">
        <f t="shared" si="26"/>
        <v>#REF!</v>
      </c>
      <c r="E30" s="42">
        <f t="shared" si="1"/>
        <v>0.2013658513</v>
      </c>
      <c r="F30" s="43">
        <v>0.201365851264886</v>
      </c>
      <c r="G30" s="12" t="str">
        <f t="shared" si="27"/>
        <v>#REF!</v>
      </c>
      <c r="H30" s="15">
        <f>'HIER Einzelaktien'!G30-('HIER Einzelaktien'!G30*M$1)</f>
        <v>0.01879253174</v>
      </c>
      <c r="I30" s="44" t="str">
        <f t="shared" si="2"/>
        <v>#REF!</v>
      </c>
      <c r="J30" s="49" t="str">
        <f t="shared" si="3"/>
        <v>#REF!</v>
      </c>
      <c r="K30" s="49">
        <f t="shared" si="4"/>
        <v>6.836512191</v>
      </c>
      <c r="L30" s="50"/>
      <c r="M30" s="51" t="str">
        <f t="shared" si="5"/>
        <v>#REF!</v>
      </c>
      <c r="N30" s="51" t="str">
        <f t="shared" si="6"/>
        <v>#REF!</v>
      </c>
      <c r="O30" s="51" t="str">
        <f t="shared" si="7"/>
        <v>#REF!</v>
      </c>
      <c r="P30" s="52" t="str">
        <f t="shared" si="8"/>
        <v>#REF!</v>
      </c>
      <c r="Q30" s="51">
        <f>Q29*(1+'HIER Rechnung Thesaurierer '!I30)</f>
        <v>70975.51247</v>
      </c>
      <c r="R30" s="53" t="str">
        <f t="shared" si="9"/>
        <v>#REF!</v>
      </c>
      <c r="S30" s="54" t="str">
        <f t="shared" si="10"/>
        <v>#REF!</v>
      </c>
      <c r="T30" s="51" t="str">
        <f t="shared" si="11"/>
        <v>#REF!</v>
      </c>
      <c r="U30" s="51" t="str">
        <f t="shared" si="12"/>
        <v>#REF!</v>
      </c>
      <c r="V30" s="51" t="str">
        <f t="shared" si="13"/>
        <v>#REF!</v>
      </c>
      <c r="W30" s="51" t="str">
        <f t="shared" si="14"/>
        <v>#REF!</v>
      </c>
      <c r="X30" s="51" t="str">
        <f t="shared" si="15"/>
        <v>#REF!</v>
      </c>
      <c r="Y30" s="12"/>
      <c r="Z30" s="52"/>
      <c r="AA30" s="51"/>
      <c r="AB30" s="52">
        <f>'HIER Rechnung Thesaurierer '!H30</f>
        <v>-0.004</v>
      </c>
      <c r="AC30" s="55" t="str">
        <f t="shared" si="16"/>
        <v>#REF!</v>
      </c>
      <c r="AD30" s="51">
        <f t="shared" si="28"/>
        <v>0</v>
      </c>
      <c r="AE30" s="51" t="str">
        <f t="shared" si="17"/>
        <v>#REF!</v>
      </c>
      <c r="AF30" s="56" t="str">
        <f t="shared" si="18"/>
        <v>#REF!</v>
      </c>
      <c r="AG30" s="52" t="str">
        <f t="shared" si="19"/>
        <v>#REF!</v>
      </c>
      <c r="AH30" s="51" t="str">
        <f t="shared" si="20"/>
        <v>#REF!</v>
      </c>
      <c r="AI30" s="51" t="str">
        <f t="shared" si="21"/>
        <v>#REF!</v>
      </c>
      <c r="AJ30" s="11"/>
      <c r="AK30" s="57">
        <f>AK29*(1+'HIER Rechnung Thesaurierer '!I29)</f>
        <v>0</v>
      </c>
      <c r="AL30" s="51" t="str">
        <f t="shared" si="22"/>
        <v>#REF!</v>
      </c>
      <c r="AM30" s="51" t="str">
        <f t="shared" si="23"/>
        <v>#REF!</v>
      </c>
      <c r="AN30" s="51"/>
      <c r="AO30" s="50"/>
      <c r="AP30" s="58"/>
      <c r="AQ30" s="50"/>
      <c r="AR30" s="58"/>
      <c r="AS30" s="58"/>
      <c r="AT30" s="58"/>
    </row>
    <row r="31" ht="12.75" customHeight="1">
      <c r="A31" s="11">
        <v>28.0</v>
      </c>
      <c r="B31" s="40">
        <f t="shared" si="24"/>
        <v>5.224344073</v>
      </c>
      <c r="C31" s="41" t="str">
        <f t="shared" si="25"/>
        <v>#REF!</v>
      </c>
      <c r="D31" s="12" t="str">
        <f t="shared" si="26"/>
        <v>#REF!</v>
      </c>
      <c r="E31" s="42">
        <f t="shared" si="1"/>
        <v>-0.194645773</v>
      </c>
      <c r="F31" s="43">
        <v>-0.194645772987632</v>
      </c>
      <c r="G31" s="12" t="str">
        <f t="shared" si="27"/>
        <v>#REF!</v>
      </c>
      <c r="H31" s="15">
        <f>'HIER Einzelaktien'!G31-('HIER Einzelaktien'!G31*M$1)</f>
        <v>0.01472102964</v>
      </c>
      <c r="I31" s="44" t="str">
        <f t="shared" si="2"/>
        <v>#REF!</v>
      </c>
      <c r="J31" s="49" t="str">
        <f t="shared" si="3"/>
        <v>#REF!</v>
      </c>
      <c r="K31" s="49">
        <f t="shared" si="4"/>
        <v>5.311168218</v>
      </c>
      <c r="L31" s="50"/>
      <c r="M31" s="51" t="str">
        <f t="shared" si="5"/>
        <v>#REF!</v>
      </c>
      <c r="N31" s="51" t="str">
        <f t="shared" si="6"/>
        <v>#REF!</v>
      </c>
      <c r="O31" s="51" t="str">
        <f t="shared" si="7"/>
        <v>#REF!</v>
      </c>
      <c r="P31" s="52" t="str">
        <f t="shared" si="8"/>
        <v>#REF!</v>
      </c>
      <c r="Q31" s="51">
        <f>Q30*(1+'HIER Rechnung Thesaurierer '!I31)</f>
        <v>71784.63332</v>
      </c>
      <c r="R31" s="53" t="str">
        <f t="shared" si="9"/>
        <v>#REF!</v>
      </c>
      <c r="S31" s="54" t="str">
        <f t="shared" si="10"/>
        <v>#REF!</v>
      </c>
      <c r="T31" s="51" t="str">
        <f t="shared" si="11"/>
        <v>#REF!</v>
      </c>
      <c r="U31" s="51" t="str">
        <f t="shared" si="12"/>
        <v>#REF!</v>
      </c>
      <c r="V31" s="51" t="str">
        <f t="shared" si="13"/>
        <v>#REF!</v>
      </c>
      <c r="W31" s="51" t="str">
        <f t="shared" si="14"/>
        <v>#REF!</v>
      </c>
      <c r="X31" s="51" t="str">
        <f t="shared" si="15"/>
        <v>#REF!</v>
      </c>
      <c r="Y31" s="12"/>
      <c r="Z31" s="52"/>
      <c r="AA31" s="51"/>
      <c r="AB31" s="52">
        <f>'HIER Rechnung Thesaurierer '!H31</f>
        <v>0.0114</v>
      </c>
      <c r="AC31" s="55" t="str">
        <f t="shared" si="16"/>
        <v>#REF!</v>
      </c>
      <c r="AD31" s="51" t="str">
        <f t="shared" si="28"/>
        <v>#REF!</v>
      </c>
      <c r="AE31" s="51" t="str">
        <f t="shared" si="17"/>
        <v>#REF!</v>
      </c>
      <c r="AF31" s="56" t="str">
        <f t="shared" si="18"/>
        <v>#REF!</v>
      </c>
      <c r="AG31" s="52" t="str">
        <f t="shared" si="19"/>
        <v>#REF!</v>
      </c>
      <c r="AH31" s="51" t="str">
        <f t="shared" si="20"/>
        <v>#REF!</v>
      </c>
      <c r="AI31" s="51" t="str">
        <f t="shared" si="21"/>
        <v>#REF!</v>
      </c>
      <c r="AJ31" s="11"/>
      <c r="AK31" s="57">
        <f>AK30*(1+'HIER Rechnung Thesaurierer '!I30)</f>
        <v>0</v>
      </c>
      <c r="AL31" s="51" t="str">
        <f t="shared" si="22"/>
        <v>#REF!</v>
      </c>
      <c r="AM31" s="51" t="str">
        <f t="shared" si="23"/>
        <v>#REF!</v>
      </c>
      <c r="AN31" s="51"/>
      <c r="AO31" s="50"/>
      <c r="AP31" s="58"/>
      <c r="AQ31" s="50"/>
      <c r="AR31" s="58"/>
      <c r="AS31" s="58"/>
      <c r="AT31" s="58"/>
    </row>
    <row r="32" ht="12.75" customHeight="1">
      <c r="A32" s="11">
        <v>29.0</v>
      </c>
      <c r="B32" s="40">
        <f t="shared" si="24"/>
        <v>4.207447582</v>
      </c>
      <c r="C32" s="41" t="str">
        <f t="shared" si="25"/>
        <v>#REF!</v>
      </c>
      <c r="D32" s="12" t="str">
        <f t="shared" si="26"/>
        <v>#REF!</v>
      </c>
      <c r="E32" s="42">
        <f t="shared" si="1"/>
        <v>0.2176579186</v>
      </c>
      <c r="F32" s="43">
        <v>0.217657918649395</v>
      </c>
      <c r="G32" s="12" t="str">
        <f t="shared" si="27"/>
        <v>#REF!</v>
      </c>
      <c r="H32" s="15">
        <f>'HIER Einzelaktien'!G32-('HIER Einzelaktien'!G32*M$1)</f>
        <v>0.02252094266</v>
      </c>
      <c r="I32" s="44" t="str">
        <f t="shared" si="2"/>
        <v>#REF!</v>
      </c>
      <c r="J32" s="49" t="str">
        <f t="shared" si="3"/>
        <v>#REF!</v>
      </c>
      <c r="K32" s="49">
        <f t="shared" si="4"/>
        <v>6.684843957</v>
      </c>
      <c r="L32" s="50"/>
      <c r="M32" s="51" t="str">
        <f t="shared" si="5"/>
        <v>#REF!</v>
      </c>
      <c r="N32" s="51" t="str">
        <f t="shared" si="6"/>
        <v>#REF!</v>
      </c>
      <c r="O32" s="51" t="str">
        <f t="shared" si="7"/>
        <v>#REF!</v>
      </c>
      <c r="P32" s="52" t="str">
        <f t="shared" si="8"/>
        <v>#REF!</v>
      </c>
      <c r="Q32" s="51">
        <f>Q31*(1+'HIER Rechnung Thesaurierer '!I32)</f>
        <v>73528.99991</v>
      </c>
      <c r="R32" s="53" t="str">
        <f t="shared" si="9"/>
        <v>#REF!</v>
      </c>
      <c r="S32" s="54" t="str">
        <f t="shared" si="10"/>
        <v>#REF!</v>
      </c>
      <c r="T32" s="51" t="str">
        <f t="shared" si="11"/>
        <v>#REF!</v>
      </c>
      <c r="U32" s="51" t="str">
        <f t="shared" si="12"/>
        <v>#REF!</v>
      </c>
      <c r="V32" s="51" t="str">
        <f t="shared" si="13"/>
        <v>#REF!</v>
      </c>
      <c r="W32" s="51" t="str">
        <f t="shared" si="14"/>
        <v>#REF!</v>
      </c>
      <c r="X32" s="51" t="str">
        <f t="shared" si="15"/>
        <v>#REF!</v>
      </c>
      <c r="Y32" s="12"/>
      <c r="Z32" s="52"/>
      <c r="AA32" s="51"/>
      <c r="AB32" s="52">
        <f>'HIER Rechnung Thesaurierer '!H32</f>
        <v>0.0243</v>
      </c>
      <c r="AC32" s="55" t="str">
        <f t="shared" si="16"/>
        <v>#REF!</v>
      </c>
      <c r="AD32" s="51" t="str">
        <f t="shared" si="28"/>
        <v>#REF!</v>
      </c>
      <c r="AE32" s="51" t="str">
        <f t="shared" si="17"/>
        <v>#REF!</v>
      </c>
      <c r="AF32" s="56" t="str">
        <f t="shared" si="18"/>
        <v>#REF!</v>
      </c>
      <c r="AG32" s="52" t="str">
        <f t="shared" si="19"/>
        <v>#REF!</v>
      </c>
      <c r="AH32" s="51" t="str">
        <f t="shared" si="20"/>
        <v>#REF!</v>
      </c>
      <c r="AI32" s="51" t="str">
        <f t="shared" si="21"/>
        <v>#REF!</v>
      </c>
      <c r="AJ32" s="11"/>
      <c r="AK32" s="57">
        <f>AK31*(1+'HIER Rechnung Thesaurierer '!I31)</f>
        <v>0</v>
      </c>
      <c r="AL32" s="51" t="str">
        <f t="shared" si="22"/>
        <v>#REF!</v>
      </c>
      <c r="AM32" s="51" t="str">
        <f t="shared" si="23"/>
        <v>#REF!</v>
      </c>
      <c r="AN32" s="51"/>
      <c r="AO32" s="50"/>
      <c r="AP32" s="58"/>
      <c r="AQ32" s="50"/>
      <c r="AR32" s="58"/>
      <c r="AS32" s="58"/>
      <c r="AT32" s="58"/>
    </row>
    <row r="33" ht="12.75" customHeight="1">
      <c r="A33" s="11">
        <v>30.0</v>
      </c>
      <c r="B33" s="40">
        <f t="shared" si="24"/>
        <v>5.123231866</v>
      </c>
      <c r="C33" s="41" t="str">
        <f t="shared" si="25"/>
        <v>#REF!</v>
      </c>
      <c r="D33" s="12" t="str">
        <f t="shared" si="26"/>
        <v>#REF!</v>
      </c>
      <c r="E33" s="42">
        <f t="shared" si="1"/>
        <v>0.1699673102</v>
      </c>
      <c r="F33" s="43">
        <v>0.169967310155939</v>
      </c>
      <c r="G33" s="12" t="str">
        <f t="shared" si="27"/>
        <v>#REF!</v>
      </c>
      <c r="H33" s="15">
        <f>'HIER Einzelaktien'!G33-('HIER Einzelaktien'!G33*M$1)</f>
        <v>0.01868028249</v>
      </c>
      <c r="I33" s="44" t="str">
        <f t="shared" si="2"/>
        <v>#REF!</v>
      </c>
      <c r="J33" s="49" t="str">
        <f t="shared" si="3"/>
        <v>#REF!</v>
      </c>
      <c r="K33" s="49">
        <f t="shared" si="4"/>
        <v>7.991016213</v>
      </c>
      <c r="L33" s="50"/>
      <c r="M33" s="51" t="str">
        <f t="shared" si="5"/>
        <v>#REF!</v>
      </c>
      <c r="N33" s="51" t="str">
        <f t="shared" si="6"/>
        <v>#REF!</v>
      </c>
      <c r="O33" s="51" t="str">
        <f t="shared" si="7"/>
        <v>#REF!</v>
      </c>
      <c r="P33" s="52" t="str">
        <f t="shared" si="8"/>
        <v>#REF!</v>
      </c>
      <c r="Q33" s="51">
        <f>Q32*(1+'HIER Rechnung Thesaurierer '!I33)</f>
        <v>75234.8727</v>
      </c>
      <c r="R33" s="53" t="str">
        <f t="shared" si="9"/>
        <v>#REF!</v>
      </c>
      <c r="S33" s="54" t="str">
        <f t="shared" si="10"/>
        <v>#REF!</v>
      </c>
      <c r="T33" s="51" t="str">
        <f t="shared" si="11"/>
        <v>#REF!</v>
      </c>
      <c r="U33" s="51" t="str">
        <f t="shared" si="12"/>
        <v>#REF!</v>
      </c>
      <c r="V33" s="51" t="str">
        <f t="shared" si="13"/>
        <v>#REF!</v>
      </c>
      <c r="W33" s="51" t="str">
        <f t="shared" si="14"/>
        <v>#REF!</v>
      </c>
      <c r="X33" s="51" t="str">
        <f t="shared" si="15"/>
        <v>#REF!</v>
      </c>
      <c r="Y33" s="12"/>
      <c r="Z33" s="52"/>
      <c r="AA33" s="51"/>
      <c r="AB33" s="52">
        <f>'HIER Rechnung Thesaurierer '!H33</f>
        <v>0.0232</v>
      </c>
      <c r="AC33" s="55" t="str">
        <f t="shared" si="16"/>
        <v>#REF!</v>
      </c>
      <c r="AD33" s="51" t="str">
        <f t="shared" si="28"/>
        <v>#REF!</v>
      </c>
      <c r="AE33" s="51" t="str">
        <f t="shared" si="17"/>
        <v>#REF!</v>
      </c>
      <c r="AF33" s="56" t="str">
        <f t="shared" si="18"/>
        <v>#REF!</v>
      </c>
      <c r="AG33" s="52" t="str">
        <f t="shared" si="19"/>
        <v>#REF!</v>
      </c>
      <c r="AH33" s="51" t="str">
        <f t="shared" si="20"/>
        <v>#REF!</v>
      </c>
      <c r="AI33" s="51" t="str">
        <f t="shared" si="21"/>
        <v>#REF!</v>
      </c>
      <c r="AJ33" s="11"/>
      <c r="AK33" s="57">
        <f>AK32*(1+'HIER Rechnung Thesaurierer '!I32)</f>
        <v>0</v>
      </c>
      <c r="AL33" s="51" t="str">
        <f t="shared" si="22"/>
        <v>#REF!</v>
      </c>
      <c r="AM33" s="51" t="str">
        <f t="shared" si="23"/>
        <v>#REF!</v>
      </c>
      <c r="AN33" s="51"/>
      <c r="AO33" s="50"/>
      <c r="AP33" s="58"/>
      <c r="AQ33" s="50"/>
      <c r="AR33" s="58"/>
      <c r="AS33" s="58"/>
      <c r="AT33" s="58"/>
    </row>
    <row r="34" ht="12.75" customHeight="1">
      <c r="B34" s="40">
        <f t="shared" si="24"/>
        <v>5.994013806</v>
      </c>
      <c r="C34" s="41" t="str">
        <f t="shared" si="25"/>
        <v>#REF!</v>
      </c>
      <c r="E34" s="42"/>
      <c r="F34" s="59"/>
      <c r="Y34" s="15"/>
    </row>
    <row r="35" ht="12.75" customHeight="1">
      <c r="E35" s="15"/>
      <c r="L35" s="12"/>
      <c r="M35" s="12" t="str">
        <f t="shared" ref="M35:N35" si="29">SUM(M2:M34)</f>
        <v>#REF!</v>
      </c>
      <c r="N35" s="12" t="str">
        <f t="shared" si="29"/>
        <v>#REF!</v>
      </c>
      <c r="O35" s="12" t="str">
        <f>SUM(O4:O34)</f>
        <v>#REF!</v>
      </c>
      <c r="P35" s="24" t="str">
        <f>AVERAGE(P4:P34)</f>
        <v>#REF!</v>
      </c>
      <c r="Q35" s="12">
        <f>SUM(Q4:Q34)</f>
        <v>1807641.088</v>
      </c>
      <c r="S35" s="46" t="str">
        <f>SUM(S4:S34)</f>
        <v>#REF!</v>
      </c>
      <c r="W35" s="12" t="str">
        <f t="shared" ref="W35:X35" si="30">SUM(W4:W34)</f>
        <v>#REF!</v>
      </c>
      <c r="X35" s="44" t="str">
        <f t="shared" si="30"/>
        <v>#REF!</v>
      </c>
      <c r="AE35" s="12" t="str">
        <f>SUM(AE4:AE34)</f>
        <v>#REF!</v>
      </c>
      <c r="AM35" s="12" t="str">
        <f>SUM(AM4:AM34)</f>
        <v>#REF!</v>
      </c>
    </row>
    <row r="36" ht="12.75" customHeight="1">
      <c r="A36" s="18"/>
      <c r="B36" s="1" t="s">
        <v>72</v>
      </c>
      <c r="C36" s="18"/>
      <c r="D36" s="26" t="str">
        <f>I33/D4-1</f>
        <v>#REF!</v>
      </c>
      <c r="E36" s="26"/>
      <c r="F36" s="18"/>
      <c r="G36" s="18"/>
      <c r="H36" s="26">
        <f>AVERAGE(H4:H33)</f>
        <v>0.020604059</v>
      </c>
      <c r="I36" s="18"/>
      <c r="J36" s="18"/>
      <c r="K36" s="26"/>
      <c r="L36" s="1"/>
      <c r="M36" s="18"/>
      <c r="N36" s="18"/>
      <c r="O36" s="60"/>
      <c r="P36" s="60"/>
      <c r="Q36" s="32"/>
      <c r="R36" s="32"/>
      <c r="S36" s="32"/>
      <c r="T36" s="18"/>
      <c r="U36" s="31"/>
      <c r="V36" s="31"/>
      <c r="W36" s="18"/>
      <c r="X36" s="18"/>
      <c r="Y36" s="2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</row>
    <row r="37" ht="12.75" customHeight="1">
      <c r="A37" s="18"/>
      <c r="B37" s="1" t="s">
        <v>73</v>
      </c>
      <c r="C37" s="18"/>
      <c r="D37" s="61" t="str">
        <f>(I33/C4)^(1/30)-1</f>
        <v>#REF!</v>
      </c>
      <c r="E37" s="26"/>
      <c r="F37" s="1"/>
      <c r="G37" s="18"/>
      <c r="H37" s="18"/>
      <c r="I37" s="18"/>
      <c r="J37" s="18"/>
      <c r="K37" s="26"/>
      <c r="L37" s="18"/>
      <c r="M37" s="18"/>
      <c r="N37" s="18"/>
      <c r="O37" s="60"/>
      <c r="P37" s="60"/>
      <c r="Q37" s="32"/>
      <c r="R37" s="32"/>
      <c r="S37" s="18"/>
      <c r="T37" s="18"/>
      <c r="U37" s="31"/>
      <c r="V37" s="31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</row>
    <row r="38" ht="12.75" customHeight="1">
      <c r="A38" s="18"/>
      <c r="B38" s="18"/>
      <c r="C38" s="18"/>
      <c r="D38" s="18"/>
      <c r="E38" s="2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32"/>
      <c r="R38" s="32"/>
      <c r="S38" s="18"/>
      <c r="T38" s="18"/>
      <c r="U38" s="31"/>
      <c r="V38" s="31"/>
      <c r="W38" s="26"/>
      <c r="X38" s="26"/>
      <c r="Y38" s="18"/>
      <c r="Z38" s="18"/>
      <c r="AA38" s="62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ht="12.75" customHeight="1">
      <c r="A39" s="18"/>
      <c r="B39" s="27" t="s">
        <v>74</v>
      </c>
      <c r="C39" s="28" t="str">
        <f>D37-'HIER Rechnung Thesaurierer '!D37</f>
        <v>#REF!</v>
      </c>
      <c r="D39" s="22" t="s">
        <v>17</v>
      </c>
      <c r="E39" s="26"/>
      <c r="F39" s="18"/>
      <c r="G39" s="18"/>
      <c r="H39" s="18"/>
      <c r="I39" s="18"/>
      <c r="J39" s="18"/>
      <c r="K39" s="18"/>
      <c r="L39" s="18"/>
      <c r="M39" s="18"/>
      <c r="N39" s="18"/>
      <c r="O39" s="26"/>
      <c r="P39" s="26"/>
      <c r="Q39" s="1"/>
      <c r="R39" s="1"/>
      <c r="S39" s="18"/>
      <c r="T39" s="18"/>
      <c r="U39" s="31"/>
      <c r="V39" s="31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2"/>
      <c r="R40" s="32"/>
      <c r="S40" s="60"/>
      <c r="T40" s="18"/>
      <c r="U40" s="31"/>
      <c r="V40" s="31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"/>
      <c r="R41" s="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ht="12.75" customHeight="1">
      <c r="A42" s="18"/>
      <c r="B42" s="63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</row>
    <row r="43" ht="12.75" customHeight="1">
      <c r="A43" s="18"/>
      <c r="B43" s="14" t="s">
        <v>76</v>
      </c>
      <c r="C43" s="32" t="str">
        <f>(B34-D1)*C34-AI33</f>
        <v>#REF!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26"/>
      <c r="R43" s="26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ht="12.75" customHeight="1">
      <c r="A44" s="18"/>
      <c r="B44" s="14" t="s">
        <v>77</v>
      </c>
      <c r="C44" s="32" t="str">
        <f>C43*O1</f>
        <v>#REF!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</row>
    <row r="45" ht="12.75" customHeight="1">
      <c r="A45" s="18"/>
      <c r="B45" s="14" t="s">
        <v>78</v>
      </c>
      <c r="C45" s="32" t="str">
        <f>I33-C44</f>
        <v>#REF!</v>
      </c>
      <c r="D45" s="18"/>
      <c r="E45" s="18"/>
      <c r="F45" s="18"/>
      <c r="G45" s="18"/>
      <c r="H45" s="64"/>
      <c r="I45" s="18"/>
      <c r="J45" s="18"/>
      <c r="K45" s="18"/>
      <c r="L45" s="18"/>
      <c r="M45" s="18"/>
      <c r="N45" s="18"/>
      <c r="O45" s="18"/>
      <c r="P45" s="18"/>
      <c r="Q45" s="31"/>
      <c r="R45" s="31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</row>
    <row r="46" ht="12.75" customHeight="1">
      <c r="A46" s="18"/>
      <c r="B46" s="1" t="s">
        <v>73</v>
      </c>
      <c r="C46" s="26" t="str">
        <f>(C45/C4)^(1/30)-1</f>
        <v>#REF!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31"/>
      <c r="R46" s="31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</row>
    <row r="48" ht="12.75" customHeight="1">
      <c r="A48" s="18"/>
      <c r="B48" s="22" t="s">
        <v>79</v>
      </c>
      <c r="C48" s="28" t="str">
        <f>C46-'HIER Rechnung Thesaurierer '!C46</f>
        <v>#REF!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6"/>
      <c r="R49" s="26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</row>
    <row r="51" ht="12.75" customHeight="1">
      <c r="Q51" s="65"/>
      <c r="R51" s="65"/>
    </row>
    <row r="52" ht="12.75" customHeight="1">
      <c r="Q52" s="66"/>
      <c r="R52" s="66"/>
    </row>
    <row r="53" ht="12.75" customHeight="1">
      <c r="Q53" s="66"/>
      <c r="R53" s="66"/>
    </row>
    <row r="54" ht="12.75" customHeight="1">
      <c r="Q54" s="66"/>
      <c r="R54" s="66"/>
    </row>
    <row r="55" ht="12.75" customHeight="1">
      <c r="Q55" s="66"/>
      <c r="R55" s="66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3">
        <v>0.07</v>
      </c>
    </row>
    <row r="71" ht="12.75" customHeight="1">
      <c r="B71" s="43">
        <v>0.08</v>
      </c>
    </row>
    <row r="72" ht="12.75" customHeight="1">
      <c r="B72" s="43">
        <v>0.147463331364728</v>
      </c>
    </row>
    <row r="73" ht="12.75" customHeight="1">
      <c r="B73" s="43">
        <v>-0.186504341327392</v>
      </c>
    </row>
    <row r="74" ht="12.75" customHeight="1">
      <c r="B74" s="43">
        <v>0.159984139606134</v>
      </c>
    </row>
    <row r="75" ht="12.75" customHeight="1">
      <c r="B75" s="43">
        <v>-0.0714130946421501</v>
      </c>
    </row>
    <row r="76" ht="12.75" customHeight="1">
      <c r="B76" s="43">
        <v>0.08</v>
      </c>
    </row>
    <row r="77" ht="12.75" customHeight="1">
      <c r="B77" s="43">
        <v>0.0335741592257928</v>
      </c>
    </row>
    <row r="78" ht="12.75" customHeight="1">
      <c r="B78" s="43">
        <v>0.18702209864369</v>
      </c>
    </row>
    <row r="79" ht="12.75" customHeight="1">
      <c r="B79" s="43">
        <v>0.117233208040529</v>
      </c>
    </row>
    <row r="80" ht="12.75" customHeight="1">
      <c r="B80" s="43">
        <v>0.141680136330059</v>
      </c>
    </row>
    <row r="81" ht="12.75" customHeight="1">
      <c r="B81" s="43">
        <v>0.08</v>
      </c>
    </row>
    <row r="82" ht="12.75" customHeight="1">
      <c r="B82" s="43">
        <v>0.08</v>
      </c>
    </row>
    <row r="83" ht="12.75" customHeight="1">
      <c r="B83" s="43">
        <v>-0.140498351379598</v>
      </c>
    </row>
    <row r="84" ht="12.75" customHeight="1">
      <c r="B84" s="43">
        <v>-0.178289838387296</v>
      </c>
    </row>
    <row r="85" ht="12.75" customHeight="1">
      <c r="B85" s="43">
        <v>-0.21056066868889</v>
      </c>
    </row>
    <row r="86" ht="12.75" customHeight="1">
      <c r="B86" s="43">
        <v>0.08</v>
      </c>
    </row>
    <row r="87" ht="12.75" customHeight="1">
      <c r="B87" s="43">
        <v>0.128361178711554</v>
      </c>
    </row>
    <row r="88" ht="12.75" customHeight="1">
      <c r="B88" s="43">
        <v>0.075627212250319</v>
      </c>
    </row>
    <row r="89" ht="12.75" customHeight="1">
      <c r="B89" s="43">
        <v>0.17952574983602</v>
      </c>
    </row>
    <row r="90" ht="12.75" customHeight="1">
      <c r="B90" s="43">
        <v>0.0709265033587718</v>
      </c>
    </row>
    <row r="91" ht="12.75" customHeight="1">
      <c r="B91" s="43">
        <v>-0.420805474309905</v>
      </c>
    </row>
    <row r="92" ht="12.75" customHeight="1">
      <c r="B92" s="43">
        <v>0.269761993249484</v>
      </c>
    </row>
    <row r="93" ht="12.75" customHeight="1">
      <c r="B93" s="43">
        <v>0.0955122433819324</v>
      </c>
    </row>
    <row r="94" ht="12.75" customHeight="1">
      <c r="B94" s="43">
        <v>-0.0761489011156412</v>
      </c>
    </row>
    <row r="95" ht="12.75" customHeight="1">
      <c r="B95" s="43">
        <v>0.131832960565536</v>
      </c>
    </row>
    <row r="96" ht="12.75" customHeight="1">
      <c r="B96" s="43">
        <v>0.08</v>
      </c>
    </row>
    <row r="97" ht="12.75" customHeight="1">
      <c r="B97" s="43">
        <v>0.0292600728807775</v>
      </c>
    </row>
    <row r="98" ht="12.75" customHeight="1">
      <c r="B98" s="43">
        <v>-0.0274192944611598</v>
      </c>
    </row>
    <row r="99" ht="12.75" customHeight="1">
      <c r="B99" s="43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2" t="s">
        <v>81</v>
      </c>
      <c r="B1" s="32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36">
        <f>(F4-D4)/D4</f>
        <v>0.2134004284</v>
      </c>
      <c r="I1" s="14"/>
      <c r="J1" s="67" t="s">
        <v>82</v>
      </c>
      <c r="K1" s="14" t="str">
        <f>Ergebnis!B10</f>
        <v>Nein</v>
      </c>
      <c r="L1" s="26">
        <f>E4+G4</f>
        <v>0.2092443722</v>
      </c>
      <c r="M1" s="32"/>
      <c r="N1" s="26"/>
      <c r="O1" s="26"/>
      <c r="P1" s="1"/>
      <c r="Q1" s="26"/>
      <c r="R1" s="14"/>
      <c r="S1" s="14"/>
      <c r="T1" s="14"/>
      <c r="U1" s="14" t="s">
        <v>11</v>
      </c>
      <c r="V1" s="34">
        <f>'HIER Rechnung Ausschütter'!O1</f>
        <v>0.184625</v>
      </c>
      <c r="W1" s="18"/>
      <c r="X1" s="33"/>
      <c r="Y1" s="14"/>
      <c r="Z1" s="14" t="s">
        <v>39</v>
      </c>
      <c r="AA1" s="32">
        <f>'HIER Rechnung Ausschütter'!X1</f>
        <v>35000</v>
      </c>
      <c r="AB1" s="1"/>
      <c r="AC1" s="33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7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68" t="s">
        <v>94</v>
      </c>
      <c r="Y2" s="14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5"/>
      <c r="F3" s="12"/>
      <c r="G3" s="15"/>
      <c r="H3" s="7"/>
      <c r="I3" s="69"/>
      <c r="J3" s="44">
        <f>D4</f>
        <v>1000000</v>
      </c>
      <c r="K3" s="15"/>
      <c r="L3" s="15"/>
      <c r="M3" s="12"/>
      <c r="N3" s="15"/>
      <c r="O3" s="15"/>
      <c r="P3" s="65"/>
      <c r="Q3" s="65"/>
      <c r="R3" s="70"/>
      <c r="S3" s="12"/>
      <c r="T3" s="11"/>
      <c r="V3" s="11"/>
      <c r="W3" s="46"/>
      <c r="X3" s="12"/>
      <c r="Y3" s="12"/>
      <c r="Z3" s="12"/>
      <c r="AA3" s="12"/>
      <c r="AC3" s="71"/>
      <c r="AD3" s="72"/>
      <c r="AE3" s="12"/>
      <c r="AH3" s="12"/>
      <c r="AI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B4*C4</f>
        <v>1000000</v>
      </c>
      <c r="E4" s="15">
        <f>'HIER Rechnung Ausschütter'!E4</f>
        <v>0.1870220986</v>
      </c>
      <c r="F4" s="12">
        <f t="shared" ref="F4:F33" si="1">D4*(1+E4)*(1+G4)</f>
        <v>1213400.428</v>
      </c>
      <c r="G4" s="15">
        <f>'HIER Rechnung Ausschütter'!H4</f>
        <v>0.02222227355</v>
      </c>
      <c r="H4" s="52">
        <f t="shared" ref="H4:H33" si="2">IF(K$1="Ja",(IF(E4&gt;0,I4+(E4*0.3),I4)),I4)</f>
        <v>0.069</v>
      </c>
      <c r="I4" s="69">
        <v>0.069</v>
      </c>
      <c r="J4" s="44" t="str">
        <f t="shared" ref="J4:J33" si="3">B5*C5</f>
        <v>#REF!</v>
      </c>
      <c r="K4" s="52" t="str">
        <f t="shared" ref="K4:K33" si="4">J4/D4-1</f>
        <v>#REF!</v>
      </c>
      <c r="L4" s="52" t="str">
        <f>K4-'HIER Rechnung Ausschütter'!J4</f>
        <v>#REF!</v>
      </c>
      <c r="M4" s="51" t="str">
        <f>J4-'HIER Rechnung Ausschütter'!I4</f>
        <v>#REF!</v>
      </c>
      <c r="N4" s="52">
        <f t="shared" ref="N4:N33" si="5">B5/D$1-1</f>
        <v>0.8200997326</v>
      </c>
      <c r="O4" s="52" t="str">
        <f t="shared" ref="O4:O33" si="6">U4/F4</f>
        <v>#REF!</v>
      </c>
      <c r="P4" s="57">
        <f t="shared" ref="P4:P33" si="7">(B5*C4)-(B4*C4)</f>
        <v>213400.4284</v>
      </c>
      <c r="Q4" s="57">
        <f t="shared" ref="Q4:Q33" si="8">IF(H4&gt;0, IF(P4&gt;0,D4*H4*0.7,0),0)</f>
        <v>48300</v>
      </c>
      <c r="R4" s="73">
        <f t="shared" ref="R4:R33" si="9">IF(P4&gt;0,MIN(P4,Q4),0)</f>
        <v>48300</v>
      </c>
      <c r="S4" s="51">
        <f t="shared" ref="S4:S33" si="10">R4*V$1</f>
        <v>8917.3875</v>
      </c>
      <c r="T4" s="51">
        <f>R4-AC4</f>
        <v>48300</v>
      </c>
      <c r="U4" s="51" t="str">
        <f t="shared" ref="U4:U33" si="11">V4+AB4+S4-AE4</f>
        <v>#REF!</v>
      </c>
      <c r="V4" s="51">
        <f>AA1</f>
        <v>35000</v>
      </c>
      <c r="W4" s="74" t="str">
        <f t="shared" ref="W4:W33" si="12">U4/B5</f>
        <v>#REF!</v>
      </c>
      <c r="X4" s="51" t="str">
        <f t="shared" ref="X4:X33" si="13">U4-S4-AB4+AE4</f>
        <v>#REF!</v>
      </c>
      <c r="Y4" s="50"/>
      <c r="Z4" s="51" t="str">
        <f t="shared" ref="Z4:Z33" si="14">W4*D$1+AC4</f>
        <v>#REF!</v>
      </c>
      <c r="AA4" s="51" t="str">
        <f t="shared" ref="AA4:AA33" si="15">U4-Z4</f>
        <v>#REF!</v>
      </c>
      <c r="AB4" s="51" t="str">
        <f t="shared" ref="AB4:AB33" si="16">AA4*V$1</f>
        <v>#REF!</v>
      </c>
      <c r="AC4" s="75">
        <f t="shared" ref="AC4:AC33" si="17">IF(T3&gt;0,(T3/C4)*W4,0)</f>
        <v>0</v>
      </c>
      <c r="AD4" s="76">
        <f>'HIER Rechnung Ausschütter'!S1</f>
        <v>0</v>
      </c>
      <c r="AE4" s="51" t="str">
        <f>IF((R4+U4)&lt;AD4,(R4+U4)*'HIER Rechnung Ausschütter'!O$1,AD4*'HIER Rechnung Ausschütter'!O$1)</f>
        <v>#REF!</v>
      </c>
      <c r="AF4" s="77" t="str">
        <f>AG4-'HIER Rechnung Ausschütter'!AM4</f>
        <v>#REF!</v>
      </c>
      <c r="AG4" s="51" t="str">
        <f t="shared" ref="AG4:AG33" si="18">(AA4+R4)*0.7</f>
        <v>#REF!</v>
      </c>
      <c r="AH4" s="12"/>
      <c r="AI4" s="12"/>
    </row>
    <row r="5" ht="12.75" customHeight="1">
      <c r="A5" s="11">
        <v>2.0</v>
      </c>
      <c r="B5" s="40">
        <f t="shared" ref="B5:B34" si="19">B4*(1+E4)*(1+G4)</f>
        <v>1.213400428</v>
      </c>
      <c r="C5" s="41" t="str">
        <f t="shared" ref="C5:C34" si="20">C4-W4</f>
        <v>#REF!</v>
      </c>
      <c r="D5" s="12" t="str">
        <f t="shared" ref="D5:D34" si="21">J4</f>
        <v>#REF!</v>
      </c>
      <c r="E5" s="15">
        <f>'HIER Rechnung Ausschütter'!E5</f>
        <v>0.117233208</v>
      </c>
      <c r="F5" s="12" t="str">
        <f t="shared" si="1"/>
        <v>#REF!</v>
      </c>
      <c r="G5" s="15">
        <f>'HIER Rechnung Ausschütter'!H5</f>
        <v>0.01931805741</v>
      </c>
      <c r="H5" s="52">
        <f t="shared" si="2"/>
        <v>0.062</v>
      </c>
      <c r="I5" s="69">
        <v>0.062</v>
      </c>
      <c r="J5" s="44" t="str">
        <f t="shared" si="3"/>
        <v>#REF!</v>
      </c>
      <c r="K5" s="52" t="str">
        <f t="shared" si="4"/>
        <v>#REF!</v>
      </c>
      <c r="L5" s="52" t="str">
        <f>K5-'HIER Rechnung Ausschütter'!J5</f>
        <v>#REF!</v>
      </c>
      <c r="M5" s="51" t="str">
        <f>J5-'HIER Rechnung Ausschütter'!I5</f>
        <v>#REF!</v>
      </c>
      <c r="N5" s="52">
        <f t="shared" si="5"/>
        <v>1.072758667</v>
      </c>
      <c r="O5" s="52" t="str">
        <f t="shared" si="6"/>
        <v>#REF!</v>
      </c>
      <c r="P5" s="57" t="str">
        <f t="shared" si="7"/>
        <v>#REF!</v>
      </c>
      <c r="Q5" s="57" t="str">
        <f t="shared" si="8"/>
        <v>#REF!</v>
      </c>
      <c r="R5" s="73" t="str">
        <f t="shared" si="9"/>
        <v>#REF!</v>
      </c>
      <c r="S5" s="51" t="str">
        <f t="shared" si="10"/>
        <v>#REF!</v>
      </c>
      <c r="T5" s="51" t="str">
        <f t="shared" ref="T5:T33" si="22">T4+R5-AC5</f>
        <v>#REF!</v>
      </c>
      <c r="U5" s="51" t="str">
        <f t="shared" si="11"/>
        <v>#REF!</v>
      </c>
      <c r="V5" s="51">
        <f t="shared" ref="V5:V33" si="23">V4*(1+I5)</f>
        <v>37170</v>
      </c>
      <c r="W5" s="74" t="str">
        <f t="shared" si="12"/>
        <v>#REF!</v>
      </c>
      <c r="X5" s="51" t="str">
        <f t="shared" si="13"/>
        <v>#REF!</v>
      </c>
      <c r="Y5" s="50"/>
      <c r="Z5" s="51" t="str">
        <f t="shared" si="14"/>
        <v>#REF!</v>
      </c>
      <c r="AA5" s="51" t="str">
        <f t="shared" si="15"/>
        <v>#REF!</v>
      </c>
      <c r="AB5" s="51" t="str">
        <f t="shared" si="16"/>
        <v>#REF!</v>
      </c>
      <c r="AC5" s="75" t="str">
        <f t="shared" si="17"/>
        <v>#REF!</v>
      </c>
      <c r="AD5" s="76">
        <f t="shared" ref="AD5:AD33" si="24">AD4*(1+I5)</f>
        <v>0</v>
      </c>
      <c r="AE5" s="51" t="str">
        <f>IF((R5+U5)&lt;AD5,(R5+U5)*'HIER Rechnung Ausschütter'!O$1,AD5*'HIER Rechnung Ausschütter'!O$1)</f>
        <v>#REF!</v>
      </c>
      <c r="AF5" s="78" t="str">
        <f>AG5-'HIER Rechnung Ausschütter'!AM5</f>
        <v>#REF!</v>
      </c>
      <c r="AG5" s="51" t="str">
        <f t="shared" si="18"/>
        <v>#REF!</v>
      </c>
      <c r="AH5" s="12"/>
      <c r="AI5" s="12"/>
    </row>
    <row r="6" ht="12.75" customHeight="1">
      <c r="A6" s="11">
        <v>3.0</v>
      </c>
      <c r="B6" s="40">
        <f t="shared" si="19"/>
        <v>1.381839802</v>
      </c>
      <c r="C6" s="41" t="str">
        <f t="shared" si="20"/>
        <v>#REF!</v>
      </c>
      <c r="D6" s="12" t="str">
        <f t="shared" si="21"/>
        <v>#REF!</v>
      </c>
      <c r="E6" s="15">
        <f>'HIER Rechnung Ausschütter'!E6</f>
        <v>0.1416801363</v>
      </c>
      <c r="F6" s="12" t="str">
        <f t="shared" si="1"/>
        <v>#REF!</v>
      </c>
      <c r="G6" s="15">
        <f>'HIER Rechnung Ausschütter'!H6</f>
        <v>0.01750231633</v>
      </c>
      <c r="H6" s="52">
        <f t="shared" si="2"/>
        <v>0.056</v>
      </c>
      <c r="I6" s="69">
        <v>0.056</v>
      </c>
      <c r="J6" s="44" t="str">
        <f t="shared" si="3"/>
        <v>#REF!</v>
      </c>
      <c r="K6" s="52" t="str">
        <f t="shared" si="4"/>
        <v>#REF!</v>
      </c>
      <c r="L6" s="52" t="str">
        <f>K6-'HIER Rechnung Ausschütter'!J6</f>
        <v>#REF!</v>
      </c>
      <c r="M6" s="51" t="str">
        <f>J6-'HIER Rechnung Ausschütter'!I6</f>
        <v>#REF!</v>
      </c>
      <c r="N6" s="52">
        <f t="shared" si="5"/>
        <v>1.407845358</v>
      </c>
      <c r="O6" s="52" t="str">
        <f t="shared" si="6"/>
        <v>#REF!</v>
      </c>
      <c r="P6" s="57" t="str">
        <f t="shared" si="7"/>
        <v>#REF!</v>
      </c>
      <c r="Q6" s="57" t="str">
        <f t="shared" si="8"/>
        <v>#REF!</v>
      </c>
      <c r="R6" s="73" t="str">
        <f t="shared" si="9"/>
        <v>#REF!</v>
      </c>
      <c r="S6" s="51" t="str">
        <f t="shared" si="10"/>
        <v>#REF!</v>
      </c>
      <c r="T6" s="51" t="str">
        <f t="shared" si="22"/>
        <v>#REF!</v>
      </c>
      <c r="U6" s="51" t="str">
        <f t="shared" si="11"/>
        <v>#REF!</v>
      </c>
      <c r="V6" s="51">
        <f t="shared" si="23"/>
        <v>39251.52</v>
      </c>
      <c r="W6" s="74" t="str">
        <f t="shared" si="12"/>
        <v>#REF!</v>
      </c>
      <c r="X6" s="51" t="str">
        <f t="shared" si="13"/>
        <v>#REF!</v>
      </c>
      <c r="Y6" s="50"/>
      <c r="Z6" s="51" t="str">
        <f t="shared" si="14"/>
        <v>#REF!</v>
      </c>
      <c r="AA6" s="51" t="str">
        <f t="shared" si="15"/>
        <v>#REF!</v>
      </c>
      <c r="AB6" s="51" t="str">
        <f t="shared" si="16"/>
        <v>#REF!</v>
      </c>
      <c r="AC6" s="75" t="str">
        <f t="shared" si="17"/>
        <v>#REF!</v>
      </c>
      <c r="AD6" s="76">
        <f t="shared" si="24"/>
        <v>0</v>
      </c>
      <c r="AE6" s="51" t="str">
        <f>IF((R6+U6)&lt;AD6,(R6+U6)*'HIER Rechnung Ausschütter'!O$1,AD6*'HIER Rechnung Ausschütter'!O$1)</f>
        <v>#REF!</v>
      </c>
      <c r="AF6" s="79" t="str">
        <f>AG6-'HIER Rechnung Ausschütter'!AM6</f>
        <v>#REF!</v>
      </c>
      <c r="AG6" s="51" t="str">
        <f t="shared" si="18"/>
        <v>#REF!</v>
      </c>
      <c r="AH6" s="12"/>
      <c r="AI6" s="12"/>
    </row>
    <row r="7" ht="12.75" customHeight="1">
      <c r="A7" s="11">
        <v>4.0</v>
      </c>
      <c r="B7" s="40">
        <f t="shared" si="19"/>
        <v>1.605231041</v>
      </c>
      <c r="C7" s="41" t="str">
        <f t="shared" si="20"/>
        <v>#REF!</v>
      </c>
      <c r="D7" s="12" t="str">
        <f t="shared" si="21"/>
        <v>#REF!</v>
      </c>
      <c r="E7" s="15">
        <f>'HIER Rechnung Ausschütter'!E7</f>
        <v>0.2278059473</v>
      </c>
      <c r="F7" s="12" t="str">
        <f t="shared" si="1"/>
        <v>#REF!</v>
      </c>
      <c r="G7" s="15">
        <f>'HIER Rechnung Ausschütter'!H7</f>
        <v>0.01712459737</v>
      </c>
      <c r="H7" s="52">
        <f t="shared" si="2"/>
        <v>0.046</v>
      </c>
      <c r="I7" s="69">
        <v>0.046</v>
      </c>
      <c r="J7" s="44" t="str">
        <f t="shared" si="3"/>
        <v>#REF!</v>
      </c>
      <c r="K7" s="52" t="str">
        <f t="shared" si="4"/>
        <v>#REF!</v>
      </c>
      <c r="L7" s="52" t="str">
        <f>K7-'HIER Rechnung Ausschütter'!J7</f>
        <v>#REF!</v>
      </c>
      <c r="M7" s="51" t="str">
        <f>J7-'HIER Rechnung Ausschütter'!I7</f>
        <v>#REF!</v>
      </c>
      <c r="N7" s="52">
        <f t="shared" si="5"/>
        <v>2.006993443</v>
      </c>
      <c r="O7" s="52" t="str">
        <f t="shared" si="6"/>
        <v>#REF!</v>
      </c>
      <c r="P7" s="57" t="str">
        <f t="shared" si="7"/>
        <v>#REF!</v>
      </c>
      <c r="Q7" s="57" t="str">
        <f t="shared" si="8"/>
        <v>#REF!</v>
      </c>
      <c r="R7" s="73" t="str">
        <f t="shared" si="9"/>
        <v>#REF!</v>
      </c>
      <c r="S7" s="51" t="str">
        <f t="shared" si="10"/>
        <v>#REF!</v>
      </c>
      <c r="T7" s="51" t="str">
        <f t="shared" si="22"/>
        <v>#REF!</v>
      </c>
      <c r="U7" s="51" t="str">
        <f t="shared" si="11"/>
        <v>#REF!</v>
      </c>
      <c r="V7" s="51">
        <f t="shared" si="23"/>
        <v>41057.08992</v>
      </c>
      <c r="W7" s="74" t="str">
        <f t="shared" si="12"/>
        <v>#REF!</v>
      </c>
      <c r="X7" s="51" t="str">
        <f t="shared" si="13"/>
        <v>#REF!</v>
      </c>
      <c r="Y7" s="50"/>
      <c r="Z7" s="51" t="str">
        <f t="shared" si="14"/>
        <v>#REF!</v>
      </c>
      <c r="AA7" s="51" t="str">
        <f t="shared" si="15"/>
        <v>#REF!</v>
      </c>
      <c r="AB7" s="51" t="str">
        <f t="shared" si="16"/>
        <v>#REF!</v>
      </c>
      <c r="AC7" s="75" t="str">
        <f t="shared" si="17"/>
        <v>#REF!</v>
      </c>
      <c r="AD7" s="76">
        <f t="shared" si="24"/>
        <v>0</v>
      </c>
      <c r="AE7" s="51" t="str">
        <f>IF((R7+U7)&lt;AD7,(R7+U7)*'HIER Rechnung Ausschütter'!O$1,AD7*'HIER Rechnung Ausschütter'!O$1)</f>
        <v>#REF!</v>
      </c>
      <c r="AF7" s="80" t="str">
        <f>AG7-'HIER Rechnung Ausschütter'!AM7</f>
        <v>#REF!</v>
      </c>
      <c r="AG7" s="51" t="str">
        <f t="shared" si="18"/>
        <v>#REF!</v>
      </c>
      <c r="AH7" s="12"/>
      <c r="AI7" s="12"/>
    </row>
    <row r="8" ht="12.75" customHeight="1">
      <c r="A8" s="11">
        <v>5.0</v>
      </c>
      <c r="B8" s="40">
        <f t="shared" si="19"/>
        <v>2.004663298</v>
      </c>
      <c r="C8" s="41" t="str">
        <f t="shared" si="20"/>
        <v>#REF!</v>
      </c>
      <c r="D8" s="12" t="str">
        <f t="shared" si="21"/>
        <v>#REF!</v>
      </c>
      <c r="E8" s="15">
        <f>'HIER Rechnung Ausschütter'!E8</f>
        <v>0.2356037469</v>
      </c>
      <c r="F8" s="12" t="str">
        <f t="shared" si="1"/>
        <v>#REF!</v>
      </c>
      <c r="G8" s="15">
        <f>'HIER Rechnung Ausschütter'!H8</f>
        <v>0.01512551027</v>
      </c>
      <c r="H8" s="52">
        <f t="shared" si="2"/>
        <v>0.045</v>
      </c>
      <c r="I8" s="69">
        <v>0.045</v>
      </c>
      <c r="J8" s="44" t="str">
        <f t="shared" si="3"/>
        <v>#REF!</v>
      </c>
      <c r="K8" s="52" t="str">
        <f t="shared" si="4"/>
        <v>#REF!</v>
      </c>
      <c r="L8" s="52" t="str">
        <f>K8-'HIER Rechnung Ausschütter'!J8</f>
        <v>#REF!</v>
      </c>
      <c r="M8" s="51" t="str">
        <f>J8-'HIER Rechnung Ausschütter'!I8</f>
        <v>#REF!</v>
      </c>
      <c r="N8" s="52">
        <f t="shared" si="5"/>
        <v>2.771650478</v>
      </c>
      <c r="O8" s="52" t="str">
        <f t="shared" si="6"/>
        <v>#REF!</v>
      </c>
      <c r="P8" s="57" t="str">
        <f t="shared" si="7"/>
        <v>#REF!</v>
      </c>
      <c r="Q8" s="57" t="str">
        <f t="shared" si="8"/>
        <v>#REF!</v>
      </c>
      <c r="R8" s="73" t="str">
        <f t="shared" si="9"/>
        <v>#REF!</v>
      </c>
      <c r="S8" s="51" t="str">
        <f t="shared" si="10"/>
        <v>#REF!</v>
      </c>
      <c r="T8" s="51" t="str">
        <f t="shared" si="22"/>
        <v>#REF!</v>
      </c>
      <c r="U8" s="51" t="str">
        <f t="shared" si="11"/>
        <v>#REF!</v>
      </c>
      <c r="V8" s="51">
        <f t="shared" si="23"/>
        <v>42904.65897</v>
      </c>
      <c r="W8" s="74" t="str">
        <f t="shared" si="12"/>
        <v>#REF!</v>
      </c>
      <c r="X8" s="51" t="str">
        <f t="shared" si="13"/>
        <v>#REF!</v>
      </c>
      <c r="Y8" s="50"/>
      <c r="Z8" s="51" t="str">
        <f t="shared" si="14"/>
        <v>#REF!</v>
      </c>
      <c r="AA8" s="51" t="str">
        <f t="shared" si="15"/>
        <v>#REF!</v>
      </c>
      <c r="AB8" s="51" t="str">
        <f t="shared" si="16"/>
        <v>#REF!</v>
      </c>
      <c r="AC8" s="75" t="str">
        <f t="shared" si="17"/>
        <v>#REF!</v>
      </c>
      <c r="AD8" s="76">
        <f t="shared" si="24"/>
        <v>0</v>
      </c>
      <c r="AE8" s="51" t="str">
        <f>IF((R8+U8)&lt;AD8,(R8+U8)*'HIER Rechnung Ausschütter'!O$1,AD8*'HIER Rechnung Ausschütter'!O$1)</f>
        <v>#REF!</v>
      </c>
      <c r="AF8" s="81" t="str">
        <f>AG8-'HIER Rechnung Ausschütter'!AM8</f>
        <v>#REF!</v>
      </c>
      <c r="AG8" s="51" t="str">
        <f t="shared" si="18"/>
        <v>#REF!</v>
      </c>
      <c r="AH8" s="12"/>
      <c r="AI8" s="12"/>
    </row>
    <row r="9" ht="12.75" customHeight="1">
      <c r="A9" s="11">
        <v>6.0</v>
      </c>
      <c r="B9" s="40">
        <f t="shared" si="19"/>
        <v>2.514434909</v>
      </c>
      <c r="C9" s="41" t="str">
        <f t="shared" si="20"/>
        <v>#REF!</v>
      </c>
      <c r="D9" s="12" t="str">
        <f t="shared" si="21"/>
        <v>#REF!</v>
      </c>
      <c r="E9" s="15">
        <f>'HIER Rechnung Ausschütter'!E9</f>
        <v>-0.1404983514</v>
      </c>
      <c r="F9" s="12" t="str">
        <f t="shared" si="1"/>
        <v>#REF!</v>
      </c>
      <c r="G9" s="15">
        <f>'HIER Rechnung Ausschütter'!H9</f>
        <v>0.009619867846</v>
      </c>
      <c r="H9" s="52">
        <f t="shared" si="2"/>
        <v>0.053</v>
      </c>
      <c r="I9" s="69">
        <v>0.053</v>
      </c>
      <c r="J9" s="44" t="str">
        <f t="shared" si="3"/>
        <v>#REF!</v>
      </c>
      <c r="K9" s="52" t="str">
        <f t="shared" si="4"/>
        <v>#REF!</v>
      </c>
      <c r="L9" s="52" t="str">
        <f>K9-'HIER Rechnung Ausschütter'!J9</f>
        <v>#REF!</v>
      </c>
      <c r="M9" s="51" t="str">
        <f>J9-'HIER Rechnung Ausschütter'!I9</f>
        <v>#REF!</v>
      </c>
      <c r="N9" s="52">
        <f t="shared" si="5"/>
        <v>2.272924912</v>
      </c>
      <c r="O9" s="52" t="str">
        <f t="shared" si="6"/>
        <v>#REF!</v>
      </c>
      <c r="P9" s="57" t="str">
        <f t="shared" si="7"/>
        <v>#REF!</v>
      </c>
      <c r="Q9" s="57" t="str">
        <f t="shared" si="8"/>
        <v>#REF!</v>
      </c>
      <c r="R9" s="73" t="str">
        <f t="shared" si="9"/>
        <v>#REF!</v>
      </c>
      <c r="S9" s="51" t="str">
        <f t="shared" si="10"/>
        <v>#REF!</v>
      </c>
      <c r="T9" s="51" t="str">
        <f t="shared" si="22"/>
        <v>#REF!</v>
      </c>
      <c r="U9" s="51" t="str">
        <f t="shared" si="11"/>
        <v>#REF!</v>
      </c>
      <c r="V9" s="51">
        <f t="shared" si="23"/>
        <v>45178.60589</v>
      </c>
      <c r="W9" s="74" t="str">
        <f t="shared" si="12"/>
        <v>#REF!</v>
      </c>
      <c r="X9" s="51" t="str">
        <f t="shared" si="13"/>
        <v>#REF!</v>
      </c>
      <c r="Y9" s="50"/>
      <c r="Z9" s="51" t="str">
        <f t="shared" si="14"/>
        <v>#REF!</v>
      </c>
      <c r="AA9" s="51" t="str">
        <f t="shared" si="15"/>
        <v>#REF!</v>
      </c>
      <c r="AB9" s="51" t="str">
        <f t="shared" si="16"/>
        <v>#REF!</v>
      </c>
      <c r="AC9" s="75" t="str">
        <f t="shared" si="17"/>
        <v>#REF!</v>
      </c>
      <c r="AD9" s="76">
        <f t="shared" si="24"/>
        <v>0</v>
      </c>
      <c r="AE9" s="51" t="str">
        <f>IF((R9+U9)&lt;AD9,(R9+U9)*'HIER Rechnung Ausschütter'!O$1,AD9*'HIER Rechnung Ausschütter'!O$1)</f>
        <v>#REF!</v>
      </c>
      <c r="AF9" s="82" t="str">
        <f>AG9-'HIER Rechnung Ausschütter'!AM9</f>
        <v>#REF!</v>
      </c>
      <c r="AG9" s="51" t="str">
        <f t="shared" si="18"/>
        <v>#REF!</v>
      </c>
      <c r="AH9" s="12"/>
      <c r="AI9" s="12"/>
    </row>
    <row r="10" ht="12.75" customHeight="1">
      <c r="A10" s="11">
        <v>7.0</v>
      </c>
      <c r="B10" s="40">
        <f t="shared" si="19"/>
        <v>2.181951032</v>
      </c>
      <c r="C10" s="41" t="str">
        <f t="shared" si="20"/>
        <v>#REF!</v>
      </c>
      <c r="D10" s="12" t="str">
        <f t="shared" si="21"/>
        <v>#REF!</v>
      </c>
      <c r="E10" s="15">
        <f>'HIER Rechnung Ausschütter'!E10</f>
        <v>-0.1782898384</v>
      </c>
      <c r="F10" s="12" t="str">
        <f t="shared" si="1"/>
        <v>#REF!</v>
      </c>
      <c r="G10" s="15">
        <f>'HIER Rechnung Ausschütter'!H10</f>
        <v>0.01111708907</v>
      </c>
      <c r="H10" s="52">
        <f t="shared" si="2"/>
        <v>0.048</v>
      </c>
      <c r="I10" s="69">
        <v>0.048</v>
      </c>
      <c r="J10" s="44" t="str">
        <f t="shared" si="3"/>
        <v>#REF!</v>
      </c>
      <c r="K10" s="52" t="str">
        <f t="shared" si="4"/>
        <v>#REF!</v>
      </c>
      <c r="L10" s="52" t="str">
        <f>K10-'HIER Rechnung Ausschütter'!J10</f>
        <v>#REF!</v>
      </c>
      <c r="M10" s="51" t="str">
        <f>J10-'HIER Rechnung Ausschütter'!I10</f>
        <v>#REF!</v>
      </c>
      <c r="N10" s="52">
        <f t="shared" si="5"/>
        <v>1.71929391</v>
      </c>
      <c r="O10" s="52" t="str">
        <f t="shared" si="6"/>
        <v>#REF!</v>
      </c>
      <c r="P10" s="57" t="str">
        <f t="shared" si="7"/>
        <v>#REF!</v>
      </c>
      <c r="Q10" s="57" t="str">
        <f t="shared" si="8"/>
        <v>#REF!</v>
      </c>
      <c r="R10" s="73" t="str">
        <f t="shared" si="9"/>
        <v>#REF!</v>
      </c>
      <c r="S10" s="51" t="str">
        <f t="shared" si="10"/>
        <v>#REF!</v>
      </c>
      <c r="T10" s="51" t="str">
        <f t="shared" si="22"/>
        <v>#REF!</v>
      </c>
      <c r="U10" s="51" t="str">
        <f t="shared" si="11"/>
        <v>#REF!</v>
      </c>
      <c r="V10" s="51">
        <f t="shared" si="23"/>
        <v>47347.17897</v>
      </c>
      <c r="W10" s="74" t="str">
        <f t="shared" si="12"/>
        <v>#REF!</v>
      </c>
      <c r="X10" s="51" t="str">
        <f t="shared" si="13"/>
        <v>#REF!</v>
      </c>
      <c r="Y10" s="50"/>
      <c r="Z10" s="51" t="str">
        <f t="shared" si="14"/>
        <v>#REF!</v>
      </c>
      <c r="AA10" s="51" t="str">
        <f t="shared" si="15"/>
        <v>#REF!</v>
      </c>
      <c r="AB10" s="51" t="str">
        <f t="shared" si="16"/>
        <v>#REF!</v>
      </c>
      <c r="AC10" s="75" t="str">
        <f t="shared" si="17"/>
        <v>#REF!</v>
      </c>
      <c r="AD10" s="76">
        <f t="shared" si="24"/>
        <v>0</v>
      </c>
      <c r="AE10" s="51" t="str">
        <f>IF((R10+U10)&lt;AD10,(R10+U10)*'HIER Rechnung Ausschütter'!O$1,AD10*'HIER Rechnung Ausschütter'!O$1)</f>
        <v>#REF!</v>
      </c>
      <c r="AF10" s="83" t="str">
        <f>AG10-'HIER Rechnung Ausschütter'!AM10</f>
        <v>#REF!</v>
      </c>
      <c r="AG10" s="51" t="str">
        <f t="shared" si="18"/>
        <v>#REF!</v>
      </c>
      <c r="AH10" s="12"/>
      <c r="AI10" s="12"/>
    </row>
    <row r="11" ht="12.75" customHeight="1">
      <c r="A11" s="11">
        <v>8.0</v>
      </c>
      <c r="B11" s="40">
        <f t="shared" si="19"/>
        <v>1.812863513</v>
      </c>
      <c r="C11" s="41" t="str">
        <f t="shared" si="20"/>
        <v>#REF!</v>
      </c>
      <c r="D11" s="12" t="str">
        <f t="shared" si="21"/>
        <v>#REF!</v>
      </c>
      <c r="E11" s="15">
        <f>'HIER Rechnung Ausschütter'!E11</f>
        <v>-0.2105606687</v>
      </c>
      <c r="F11" s="12" t="str">
        <f t="shared" si="1"/>
        <v>#REF!</v>
      </c>
      <c r="G11" s="15">
        <f>'HIER Rechnung Ausschütter'!H11</f>
        <v>0.01287571822</v>
      </c>
      <c r="H11" s="52">
        <f t="shared" si="2"/>
        <v>0.048</v>
      </c>
      <c r="I11" s="69">
        <v>0.048</v>
      </c>
      <c r="J11" s="44" t="str">
        <f t="shared" si="3"/>
        <v>#REF!</v>
      </c>
      <c r="K11" s="52" t="str">
        <f t="shared" si="4"/>
        <v>#REF!</v>
      </c>
      <c r="L11" s="52" t="str">
        <f>K11-'HIER Rechnung Ausschütter'!J11</f>
        <v>#REF!</v>
      </c>
      <c r="M11" s="51" t="str">
        <f>J11-'HIER Rechnung Ausschütter'!I11</f>
        <v>#REF!</v>
      </c>
      <c r="N11" s="52">
        <f t="shared" si="5"/>
        <v>1.174358096</v>
      </c>
      <c r="O11" s="52" t="str">
        <f t="shared" si="6"/>
        <v>#REF!</v>
      </c>
      <c r="P11" s="57" t="str">
        <f t="shared" si="7"/>
        <v>#REF!</v>
      </c>
      <c r="Q11" s="57" t="str">
        <f t="shared" si="8"/>
        <v>#REF!</v>
      </c>
      <c r="R11" s="73" t="str">
        <f t="shared" si="9"/>
        <v>#REF!</v>
      </c>
      <c r="S11" s="51" t="str">
        <f t="shared" si="10"/>
        <v>#REF!</v>
      </c>
      <c r="T11" s="51" t="str">
        <f t="shared" si="22"/>
        <v>#REF!</v>
      </c>
      <c r="U11" s="51" t="str">
        <f t="shared" si="11"/>
        <v>#REF!</v>
      </c>
      <c r="V11" s="51">
        <f t="shared" si="23"/>
        <v>49619.84357</v>
      </c>
      <c r="W11" s="74" t="str">
        <f t="shared" si="12"/>
        <v>#REF!</v>
      </c>
      <c r="X11" s="51" t="str">
        <f t="shared" si="13"/>
        <v>#REF!</v>
      </c>
      <c r="Y11" s="50"/>
      <c r="Z11" s="51" t="str">
        <f t="shared" si="14"/>
        <v>#REF!</v>
      </c>
      <c r="AA11" s="51" t="str">
        <f t="shared" si="15"/>
        <v>#REF!</v>
      </c>
      <c r="AB11" s="51" t="str">
        <f t="shared" si="16"/>
        <v>#REF!</v>
      </c>
      <c r="AC11" s="75" t="str">
        <f t="shared" si="17"/>
        <v>#REF!</v>
      </c>
      <c r="AD11" s="76">
        <f t="shared" si="24"/>
        <v>0</v>
      </c>
      <c r="AE11" s="51" t="str">
        <f>IF((R11+U11)&lt;AD11,(R11+U11)*'HIER Rechnung Ausschütter'!O$1,AD11*'HIER Rechnung Ausschütter'!O$1)</f>
        <v>#REF!</v>
      </c>
      <c r="AF11" s="84" t="str">
        <f>AG11-'HIER Rechnung Ausschütter'!AM11</f>
        <v>#REF!</v>
      </c>
      <c r="AG11" s="51" t="str">
        <f t="shared" si="18"/>
        <v>#REF!</v>
      </c>
      <c r="AH11" s="12"/>
      <c r="AI11" s="12"/>
    </row>
    <row r="12" ht="12.75" customHeight="1">
      <c r="A12" s="11">
        <v>9.0</v>
      </c>
      <c r="B12" s="40">
        <f t="shared" si="19"/>
        <v>1.449572789</v>
      </c>
      <c r="C12" s="41" t="str">
        <f t="shared" si="20"/>
        <v>#REF!</v>
      </c>
      <c r="D12" s="12" t="str">
        <f t="shared" si="21"/>
        <v>#REF!</v>
      </c>
      <c r="E12" s="15">
        <f>'HIER Rechnung Ausschütter'!E12</f>
        <v>0.3081272129</v>
      </c>
      <c r="F12" s="12" t="str">
        <f t="shared" si="1"/>
        <v>#REF!</v>
      </c>
      <c r="G12" s="15">
        <f>'HIER Rechnung Ausschütter'!H12</f>
        <v>0.02506603249</v>
      </c>
      <c r="H12" s="52">
        <f t="shared" si="2"/>
        <v>0.041</v>
      </c>
      <c r="I12" s="69">
        <v>0.041</v>
      </c>
      <c r="J12" s="44" t="str">
        <f t="shared" si="3"/>
        <v>#REF!</v>
      </c>
      <c r="K12" s="52" t="str">
        <f t="shared" si="4"/>
        <v>#REF!</v>
      </c>
      <c r="L12" s="52" t="str">
        <f>K12-'HIER Rechnung Ausschütter'!J12</f>
        <v>#REF!</v>
      </c>
      <c r="M12" s="51" t="str">
        <f>J12-'HIER Rechnung Ausschütter'!I12</f>
        <v>#REF!</v>
      </c>
      <c r="N12" s="52">
        <f t="shared" si="5"/>
        <v>1.91563324</v>
      </c>
      <c r="O12" s="52" t="str">
        <f t="shared" si="6"/>
        <v>#REF!</v>
      </c>
      <c r="P12" s="57" t="str">
        <f t="shared" si="7"/>
        <v>#REF!</v>
      </c>
      <c r="Q12" s="57" t="str">
        <f t="shared" si="8"/>
        <v>#REF!</v>
      </c>
      <c r="R12" s="73" t="str">
        <f t="shared" si="9"/>
        <v>#REF!</v>
      </c>
      <c r="S12" s="51" t="str">
        <f t="shared" si="10"/>
        <v>#REF!</v>
      </c>
      <c r="T12" s="51" t="str">
        <f t="shared" si="22"/>
        <v>#REF!</v>
      </c>
      <c r="U12" s="51" t="str">
        <f t="shared" si="11"/>
        <v>#REF!</v>
      </c>
      <c r="V12" s="51">
        <f t="shared" si="23"/>
        <v>51654.25715</v>
      </c>
      <c r="W12" s="74" t="str">
        <f t="shared" si="12"/>
        <v>#REF!</v>
      </c>
      <c r="X12" s="51" t="str">
        <f t="shared" si="13"/>
        <v>#REF!</v>
      </c>
      <c r="Y12" s="50"/>
      <c r="Z12" s="51" t="str">
        <f t="shared" si="14"/>
        <v>#REF!</v>
      </c>
      <c r="AA12" s="51" t="str">
        <f t="shared" si="15"/>
        <v>#REF!</v>
      </c>
      <c r="AB12" s="51" t="str">
        <f t="shared" si="16"/>
        <v>#REF!</v>
      </c>
      <c r="AC12" s="75" t="str">
        <f t="shared" si="17"/>
        <v>#REF!</v>
      </c>
      <c r="AD12" s="76">
        <f t="shared" si="24"/>
        <v>0</v>
      </c>
      <c r="AE12" s="51" t="str">
        <f>IF((R12+U12)&lt;AD12,(R12+U12)*'HIER Rechnung Ausschütter'!O$1,AD12*'HIER Rechnung Ausschütter'!O$1)</f>
        <v>#REF!</v>
      </c>
      <c r="AF12" s="85" t="str">
        <f>AG12-'HIER Rechnung Ausschütter'!AM12</f>
        <v>#REF!</v>
      </c>
      <c r="AG12" s="51" t="str">
        <f t="shared" si="18"/>
        <v>#REF!</v>
      </c>
      <c r="AH12" s="12"/>
      <c r="AI12" s="12"/>
    </row>
    <row r="13" ht="12.75" customHeight="1">
      <c r="A13" s="11">
        <v>10.0</v>
      </c>
      <c r="B13" s="40">
        <f t="shared" si="19"/>
        <v>1.943756465</v>
      </c>
      <c r="C13" s="41" t="str">
        <f t="shared" si="20"/>
        <v>#REF!</v>
      </c>
      <c r="D13" s="12" t="str">
        <f t="shared" si="21"/>
        <v>#REF!</v>
      </c>
      <c r="E13" s="15">
        <f>'HIER Rechnung Ausschütter'!E13</f>
        <v>0.1283611787</v>
      </c>
      <c r="F13" s="12" t="str">
        <f t="shared" si="1"/>
        <v>#REF!</v>
      </c>
      <c r="G13" s="15">
        <f>'HIER Rechnung Ausschütter'!H13</f>
        <v>0.02048920175</v>
      </c>
      <c r="H13" s="52">
        <f t="shared" si="2"/>
        <v>0.04</v>
      </c>
      <c r="I13" s="69">
        <v>0.04</v>
      </c>
      <c r="J13" s="44" t="str">
        <f t="shared" si="3"/>
        <v>#REF!</v>
      </c>
      <c r="K13" s="52" t="str">
        <f t="shared" si="4"/>
        <v>#REF!</v>
      </c>
      <c r="L13" s="52" t="str">
        <f>K13-'HIER Rechnung Ausschütter'!J13</f>
        <v>#REF!</v>
      </c>
      <c r="M13" s="51" t="str">
        <f>J13-'HIER Rechnung Ausschütter'!I13</f>
        <v>#REF!</v>
      </c>
      <c r="N13" s="52">
        <f t="shared" si="5"/>
        <v>2.357294525</v>
      </c>
      <c r="O13" s="52" t="str">
        <f t="shared" si="6"/>
        <v>#REF!</v>
      </c>
      <c r="P13" s="57" t="str">
        <f t="shared" si="7"/>
        <v>#REF!</v>
      </c>
      <c r="Q13" s="57" t="str">
        <f t="shared" si="8"/>
        <v>#REF!</v>
      </c>
      <c r="R13" s="73" t="str">
        <f t="shared" si="9"/>
        <v>#REF!</v>
      </c>
      <c r="S13" s="51" t="str">
        <f t="shared" si="10"/>
        <v>#REF!</v>
      </c>
      <c r="T13" s="51" t="str">
        <f t="shared" si="22"/>
        <v>#REF!</v>
      </c>
      <c r="U13" s="51" t="str">
        <f t="shared" si="11"/>
        <v>#REF!</v>
      </c>
      <c r="V13" s="51">
        <f t="shared" si="23"/>
        <v>53720.42744</v>
      </c>
      <c r="W13" s="74" t="str">
        <f t="shared" si="12"/>
        <v>#REF!</v>
      </c>
      <c r="X13" s="51" t="str">
        <f t="shared" si="13"/>
        <v>#REF!</v>
      </c>
      <c r="Y13" s="50"/>
      <c r="Z13" s="51" t="str">
        <f t="shared" si="14"/>
        <v>#REF!</v>
      </c>
      <c r="AA13" s="51" t="str">
        <f t="shared" si="15"/>
        <v>#REF!</v>
      </c>
      <c r="AB13" s="51" t="str">
        <f t="shared" si="16"/>
        <v>#REF!</v>
      </c>
      <c r="AC13" s="75" t="str">
        <f t="shared" si="17"/>
        <v>#REF!</v>
      </c>
      <c r="AD13" s="76">
        <f t="shared" si="24"/>
        <v>0</v>
      </c>
      <c r="AE13" s="51" t="str">
        <f>IF((R13+U13)&lt;AD13,(R13+U13)*'HIER Rechnung Ausschütter'!O$1,AD13*'HIER Rechnung Ausschütter'!O$1)</f>
        <v>#REF!</v>
      </c>
      <c r="AF13" s="86" t="str">
        <f>AG13-'HIER Rechnung Ausschütter'!AM13</f>
        <v>#REF!</v>
      </c>
      <c r="AG13" s="51" t="str">
        <f t="shared" si="18"/>
        <v>#REF!</v>
      </c>
      <c r="AH13" s="12"/>
      <c r="AI13" s="12"/>
    </row>
    <row r="14" ht="12.75" customHeight="1">
      <c r="A14" s="11">
        <v>11.0</v>
      </c>
      <c r="B14" s="40">
        <f t="shared" si="19"/>
        <v>2.238197469</v>
      </c>
      <c r="C14" s="41" t="str">
        <f t="shared" si="20"/>
        <v>#REF!</v>
      </c>
      <c r="D14" s="12" t="str">
        <f t="shared" si="21"/>
        <v>#REF!</v>
      </c>
      <c r="E14" s="15">
        <f>'HIER Rechnung Ausschütter'!E14</f>
        <v>0.07562721225</v>
      </c>
      <c r="F14" s="12" t="str">
        <f t="shared" si="1"/>
        <v>#REF!</v>
      </c>
      <c r="G14" s="15">
        <f>'HIER Rechnung Ausschütter'!H14</f>
        <v>0.02091422686</v>
      </c>
      <c r="H14" s="52">
        <f t="shared" si="2"/>
        <v>0.034</v>
      </c>
      <c r="I14" s="69">
        <v>0.034</v>
      </c>
      <c r="J14" s="44" t="str">
        <f t="shared" si="3"/>
        <v>#REF!</v>
      </c>
      <c r="K14" s="52" t="str">
        <f t="shared" si="4"/>
        <v>#REF!</v>
      </c>
      <c r="L14" s="52" t="str">
        <f>K14-'HIER Rechnung Ausschütter'!J14</f>
        <v>#REF!</v>
      </c>
      <c r="M14" s="51" t="str">
        <f>J14-'HIER Rechnung Ausschütter'!I14</f>
        <v>#REF!</v>
      </c>
      <c r="N14" s="52">
        <f t="shared" si="5"/>
        <v>2.686722751</v>
      </c>
      <c r="O14" s="52" t="str">
        <f t="shared" si="6"/>
        <v>#REF!</v>
      </c>
      <c r="P14" s="57" t="str">
        <f t="shared" si="7"/>
        <v>#REF!</v>
      </c>
      <c r="Q14" s="57" t="str">
        <f t="shared" si="8"/>
        <v>#REF!</v>
      </c>
      <c r="R14" s="73" t="str">
        <f t="shared" si="9"/>
        <v>#REF!</v>
      </c>
      <c r="S14" s="51" t="str">
        <f t="shared" si="10"/>
        <v>#REF!</v>
      </c>
      <c r="T14" s="51" t="str">
        <f t="shared" si="22"/>
        <v>#REF!</v>
      </c>
      <c r="U14" s="51" t="str">
        <f t="shared" si="11"/>
        <v>#REF!</v>
      </c>
      <c r="V14" s="51">
        <f t="shared" si="23"/>
        <v>55546.92197</v>
      </c>
      <c r="W14" s="74" t="str">
        <f t="shared" si="12"/>
        <v>#REF!</v>
      </c>
      <c r="X14" s="51" t="str">
        <f t="shared" si="13"/>
        <v>#REF!</v>
      </c>
      <c r="Y14" s="50"/>
      <c r="Z14" s="51" t="str">
        <f t="shared" si="14"/>
        <v>#REF!</v>
      </c>
      <c r="AA14" s="51" t="str">
        <f t="shared" si="15"/>
        <v>#REF!</v>
      </c>
      <c r="AB14" s="51" t="str">
        <f t="shared" si="16"/>
        <v>#REF!</v>
      </c>
      <c r="AC14" s="75" t="str">
        <f t="shared" si="17"/>
        <v>#REF!</v>
      </c>
      <c r="AD14" s="76">
        <f t="shared" si="24"/>
        <v>0</v>
      </c>
      <c r="AE14" s="51" t="str">
        <f>IF((R14+U14)&lt;AD14,(R14+U14)*'HIER Rechnung Ausschütter'!O$1,AD14*'HIER Rechnung Ausschütter'!O$1)</f>
        <v>#REF!</v>
      </c>
      <c r="AF14" s="87" t="str">
        <f>AG14-'HIER Rechnung Ausschütter'!AM14</f>
        <v>#REF!</v>
      </c>
      <c r="AG14" s="51" t="str">
        <f t="shared" si="18"/>
        <v>#REF!</v>
      </c>
      <c r="AH14" s="12"/>
      <c r="AI14" s="12"/>
    </row>
    <row r="15" ht="12.75" customHeight="1">
      <c r="A15" s="11">
        <v>12.0</v>
      </c>
      <c r="B15" s="40">
        <f t="shared" si="19"/>
        <v>2.457816396</v>
      </c>
      <c r="C15" s="41" t="str">
        <f t="shared" si="20"/>
        <v>#REF!</v>
      </c>
      <c r="D15" s="12" t="str">
        <f t="shared" si="21"/>
        <v>#REF!</v>
      </c>
      <c r="E15" s="15">
        <f>'HIER Rechnung Ausschütter'!E15</f>
        <v>0.1795257498</v>
      </c>
      <c r="F15" s="12" t="str">
        <f t="shared" si="1"/>
        <v>#REF!</v>
      </c>
      <c r="G15" s="15">
        <f>'HIER Rechnung Ausschütter'!H15</f>
        <v>0.02294701769</v>
      </c>
      <c r="H15" s="52">
        <f t="shared" si="2"/>
        <v>0.038</v>
      </c>
      <c r="I15" s="69">
        <v>0.038</v>
      </c>
      <c r="J15" s="44" t="str">
        <f t="shared" si="3"/>
        <v>#REF!</v>
      </c>
      <c r="K15" s="52" t="str">
        <f t="shared" si="4"/>
        <v>#REF!</v>
      </c>
      <c r="L15" s="52" t="str">
        <f>K15-'HIER Rechnung Ausschütter'!J15</f>
        <v>#REF!</v>
      </c>
      <c r="M15" s="51" t="str">
        <f>J15-'HIER Rechnung Ausschütter'!I15</f>
        <v>#REF!</v>
      </c>
      <c r="N15" s="52">
        <f t="shared" si="5"/>
        <v>3.448371461</v>
      </c>
      <c r="O15" s="52" t="str">
        <f t="shared" si="6"/>
        <v>#REF!</v>
      </c>
      <c r="P15" s="57" t="str">
        <f t="shared" si="7"/>
        <v>#REF!</v>
      </c>
      <c r="Q15" s="57" t="str">
        <f t="shared" si="8"/>
        <v>#REF!</v>
      </c>
      <c r="R15" s="73" t="str">
        <f t="shared" si="9"/>
        <v>#REF!</v>
      </c>
      <c r="S15" s="51" t="str">
        <f t="shared" si="10"/>
        <v>#REF!</v>
      </c>
      <c r="T15" s="51" t="str">
        <f t="shared" si="22"/>
        <v>#REF!</v>
      </c>
      <c r="U15" s="51" t="str">
        <f t="shared" si="11"/>
        <v>#REF!</v>
      </c>
      <c r="V15" s="51">
        <f t="shared" si="23"/>
        <v>57657.70501</v>
      </c>
      <c r="W15" s="74" t="str">
        <f t="shared" si="12"/>
        <v>#REF!</v>
      </c>
      <c r="X15" s="51" t="str">
        <f t="shared" si="13"/>
        <v>#REF!</v>
      </c>
      <c r="Y15" s="50"/>
      <c r="Z15" s="51" t="str">
        <f t="shared" si="14"/>
        <v>#REF!</v>
      </c>
      <c r="AA15" s="51" t="str">
        <f t="shared" si="15"/>
        <v>#REF!</v>
      </c>
      <c r="AB15" s="51" t="str">
        <f t="shared" si="16"/>
        <v>#REF!</v>
      </c>
      <c r="AC15" s="75" t="str">
        <f t="shared" si="17"/>
        <v>#REF!</v>
      </c>
      <c r="AD15" s="76">
        <f t="shared" si="24"/>
        <v>0</v>
      </c>
      <c r="AE15" s="51" t="str">
        <f>IF((R15+U15)&lt;AD15,(R15+U15)*'HIER Rechnung Ausschütter'!O$1,AD15*'HIER Rechnung Ausschütter'!O$1)</f>
        <v>#REF!</v>
      </c>
      <c r="AF15" s="88" t="str">
        <f>AG15-'HIER Rechnung Ausschütter'!AM15</f>
        <v>#REF!</v>
      </c>
      <c r="AG15" s="51" t="str">
        <f t="shared" si="18"/>
        <v>#REF!</v>
      </c>
      <c r="AH15" s="12"/>
      <c r="AI15" s="12"/>
    </row>
    <row r="16" ht="12.75" customHeight="1">
      <c r="A16" s="11">
        <v>13.0</v>
      </c>
      <c r="B16" s="40">
        <f t="shared" si="19"/>
        <v>2.965582457</v>
      </c>
      <c r="C16" s="41" t="str">
        <f t="shared" si="20"/>
        <v>#REF!</v>
      </c>
      <c r="D16" s="12" t="str">
        <f t="shared" si="21"/>
        <v>#REF!</v>
      </c>
      <c r="E16" s="15">
        <f>'HIER Rechnung Ausschütter'!E16</f>
        <v>0.07092650336</v>
      </c>
      <c r="F16" s="12" t="str">
        <f t="shared" si="1"/>
        <v>#REF!</v>
      </c>
      <c r="G16" s="15">
        <f>'HIER Rechnung Ausschütter'!H16</f>
        <v>0.02102326914</v>
      </c>
      <c r="H16" s="52">
        <f t="shared" si="2"/>
        <v>0.042</v>
      </c>
      <c r="I16" s="69">
        <v>0.042</v>
      </c>
      <c r="J16" s="44" t="str">
        <f t="shared" si="3"/>
        <v>#REF!</v>
      </c>
      <c r="K16" s="52" t="str">
        <f t="shared" si="4"/>
        <v>#REF!</v>
      </c>
      <c r="L16" s="52" t="str">
        <f>K16-'HIER Rechnung Ausschütter'!J16</f>
        <v>#REF!</v>
      </c>
      <c r="M16" s="51" t="str">
        <f>J16-'HIER Rechnung Ausschütter'!I16</f>
        <v>#REF!</v>
      </c>
      <c r="N16" s="52">
        <f t="shared" si="5"/>
        <v>3.864031203</v>
      </c>
      <c r="O16" s="52" t="str">
        <f t="shared" si="6"/>
        <v>#REF!</v>
      </c>
      <c r="P16" s="57" t="str">
        <f t="shared" si="7"/>
        <v>#REF!</v>
      </c>
      <c r="Q16" s="57" t="str">
        <f t="shared" si="8"/>
        <v>#REF!</v>
      </c>
      <c r="R16" s="73" t="str">
        <f t="shared" si="9"/>
        <v>#REF!</v>
      </c>
      <c r="S16" s="51" t="str">
        <f t="shared" si="10"/>
        <v>#REF!</v>
      </c>
      <c r="T16" s="51" t="str">
        <f t="shared" si="22"/>
        <v>#REF!</v>
      </c>
      <c r="U16" s="51" t="str">
        <f t="shared" si="11"/>
        <v>#REF!</v>
      </c>
      <c r="V16" s="51">
        <f t="shared" si="23"/>
        <v>60079.32862</v>
      </c>
      <c r="W16" s="74" t="str">
        <f t="shared" si="12"/>
        <v>#REF!</v>
      </c>
      <c r="X16" s="51" t="str">
        <f t="shared" si="13"/>
        <v>#REF!</v>
      </c>
      <c r="Y16" s="50"/>
      <c r="Z16" s="51" t="str">
        <f t="shared" si="14"/>
        <v>#REF!</v>
      </c>
      <c r="AA16" s="51" t="str">
        <f t="shared" si="15"/>
        <v>#REF!</v>
      </c>
      <c r="AB16" s="51" t="str">
        <f t="shared" si="16"/>
        <v>#REF!</v>
      </c>
      <c r="AC16" s="75" t="str">
        <f t="shared" si="17"/>
        <v>#REF!</v>
      </c>
      <c r="AD16" s="76">
        <f t="shared" si="24"/>
        <v>0</v>
      </c>
      <c r="AE16" s="51" t="str">
        <f>IF((R16+U16)&lt;AD16,(R16+U16)*'HIER Rechnung Ausschütter'!O$1,AD16*'HIER Rechnung Ausschütter'!O$1)</f>
        <v>#REF!</v>
      </c>
      <c r="AF16" s="89" t="str">
        <f>AG16-'HIER Rechnung Ausschütter'!AM16</f>
        <v>#REF!</v>
      </c>
      <c r="AG16" s="51" t="str">
        <f t="shared" si="18"/>
        <v>#REF!</v>
      </c>
      <c r="AH16" s="12"/>
      <c r="AI16" s="12"/>
    </row>
    <row r="17" ht="12.75" customHeight="1">
      <c r="A17" s="11">
        <v>14.0</v>
      </c>
      <c r="B17" s="40">
        <f t="shared" si="19"/>
        <v>3.24268909</v>
      </c>
      <c r="C17" s="41" t="str">
        <f t="shared" si="20"/>
        <v>#REF!</v>
      </c>
      <c r="D17" s="12" t="str">
        <f t="shared" si="21"/>
        <v>#REF!</v>
      </c>
      <c r="E17" s="15">
        <f>'HIER Rechnung Ausschütter'!E17</f>
        <v>-0.4208054743</v>
      </c>
      <c r="F17" s="12" t="str">
        <f t="shared" si="1"/>
        <v>#REF!</v>
      </c>
      <c r="G17" s="15">
        <f>'HIER Rechnung Ausschütter'!H17</f>
        <v>0.01484593692</v>
      </c>
      <c r="H17" s="52">
        <f t="shared" si="2"/>
        <v>0.04</v>
      </c>
      <c r="I17" s="69">
        <v>0.04</v>
      </c>
      <c r="J17" s="44" t="str">
        <f t="shared" si="3"/>
        <v>#REF!</v>
      </c>
      <c r="K17" s="52" t="str">
        <f t="shared" si="4"/>
        <v>#REF!</v>
      </c>
      <c r="L17" s="52" t="str">
        <f>K17-'HIER Rechnung Ausschütter'!J17</f>
        <v>#REF!</v>
      </c>
      <c r="M17" s="51" t="str">
        <f>J17-'HIER Rechnung Ausschütter'!I17</f>
        <v>#REF!</v>
      </c>
      <c r="N17" s="52">
        <f t="shared" si="5"/>
        <v>1.859044519</v>
      </c>
      <c r="O17" s="52" t="str">
        <f t="shared" si="6"/>
        <v>#REF!</v>
      </c>
      <c r="P17" s="57" t="str">
        <f t="shared" si="7"/>
        <v>#REF!</v>
      </c>
      <c r="Q17" s="57" t="str">
        <f t="shared" si="8"/>
        <v>#REF!</v>
      </c>
      <c r="R17" s="73" t="str">
        <f t="shared" si="9"/>
        <v>#REF!</v>
      </c>
      <c r="S17" s="51" t="str">
        <f t="shared" si="10"/>
        <v>#REF!</v>
      </c>
      <c r="T17" s="51" t="str">
        <f t="shared" si="22"/>
        <v>#REF!</v>
      </c>
      <c r="U17" s="51" t="str">
        <f t="shared" si="11"/>
        <v>#REF!</v>
      </c>
      <c r="V17" s="51">
        <f t="shared" si="23"/>
        <v>62482.50176</v>
      </c>
      <c r="W17" s="74" t="str">
        <f t="shared" si="12"/>
        <v>#REF!</v>
      </c>
      <c r="X17" s="51" t="str">
        <f t="shared" si="13"/>
        <v>#REF!</v>
      </c>
      <c r="Y17" s="50"/>
      <c r="Z17" s="51" t="str">
        <f t="shared" si="14"/>
        <v>#REF!</v>
      </c>
      <c r="AA17" s="51" t="str">
        <f t="shared" si="15"/>
        <v>#REF!</v>
      </c>
      <c r="AB17" s="51" t="str">
        <f t="shared" si="16"/>
        <v>#REF!</v>
      </c>
      <c r="AC17" s="75" t="str">
        <f t="shared" si="17"/>
        <v>#REF!</v>
      </c>
      <c r="AD17" s="76">
        <f t="shared" si="24"/>
        <v>0</v>
      </c>
      <c r="AE17" s="51" t="str">
        <f>IF((R17+U17)&lt;AD17,(R17+U17)*'HIER Rechnung Ausschütter'!O$1,AD17*'HIER Rechnung Ausschütter'!O$1)</f>
        <v>#REF!</v>
      </c>
      <c r="AF17" s="90" t="str">
        <f>AG17-'HIER Rechnung Ausschütter'!AM17</f>
        <v>#REF!</v>
      </c>
      <c r="AG17" s="51" t="str">
        <f t="shared" si="18"/>
        <v>#REF!</v>
      </c>
      <c r="AH17" s="12"/>
      <c r="AI17" s="12"/>
    </row>
    <row r="18" ht="12.75" customHeight="1">
      <c r="A18" s="11">
        <v>15.0</v>
      </c>
      <c r="B18" s="40">
        <f t="shared" si="19"/>
        <v>1.906030633</v>
      </c>
      <c r="C18" s="41" t="str">
        <f t="shared" si="20"/>
        <v>#REF!</v>
      </c>
      <c r="D18" s="12" t="str">
        <f t="shared" si="21"/>
        <v>#REF!</v>
      </c>
      <c r="E18" s="15">
        <f>'HIER Rechnung Ausschütter'!E18</f>
        <v>0.2697619932</v>
      </c>
      <c r="F18" s="12" t="str">
        <f t="shared" si="1"/>
        <v>#REF!</v>
      </c>
      <c r="G18" s="15">
        <f>'HIER Rechnung Ausschütter'!H18</f>
        <v>0.03243908549</v>
      </c>
      <c r="H18" s="52">
        <f t="shared" si="2"/>
        <v>0.032</v>
      </c>
      <c r="I18" s="69">
        <v>0.032</v>
      </c>
      <c r="J18" s="44" t="str">
        <f t="shared" si="3"/>
        <v>#REF!</v>
      </c>
      <c r="K18" s="52" t="str">
        <f t="shared" si="4"/>
        <v>#REF!</v>
      </c>
      <c r="L18" s="52" t="str">
        <f>K18-'HIER Rechnung Ausschütter'!J18</f>
        <v>#REF!</v>
      </c>
      <c r="M18" s="51" t="str">
        <f>J18-'HIER Rechnung Ausschütter'!I18</f>
        <v>#REF!</v>
      </c>
      <c r="N18" s="52">
        <f t="shared" si="5"/>
        <v>2.748069877</v>
      </c>
      <c r="O18" s="52" t="str">
        <f t="shared" si="6"/>
        <v>#REF!</v>
      </c>
      <c r="P18" s="57" t="str">
        <f t="shared" si="7"/>
        <v>#REF!</v>
      </c>
      <c r="Q18" s="57" t="str">
        <f t="shared" si="8"/>
        <v>#REF!</v>
      </c>
      <c r="R18" s="73" t="str">
        <f t="shared" si="9"/>
        <v>#REF!</v>
      </c>
      <c r="S18" s="51" t="str">
        <f t="shared" si="10"/>
        <v>#REF!</v>
      </c>
      <c r="T18" s="51" t="str">
        <f t="shared" si="22"/>
        <v>#REF!</v>
      </c>
      <c r="U18" s="51" t="str">
        <f t="shared" si="11"/>
        <v>#REF!</v>
      </c>
      <c r="V18" s="51">
        <f t="shared" si="23"/>
        <v>64481.94182</v>
      </c>
      <c r="W18" s="74" t="str">
        <f t="shared" si="12"/>
        <v>#REF!</v>
      </c>
      <c r="X18" s="51" t="str">
        <f t="shared" si="13"/>
        <v>#REF!</v>
      </c>
      <c r="Y18" s="50"/>
      <c r="Z18" s="51" t="str">
        <f t="shared" si="14"/>
        <v>#REF!</v>
      </c>
      <c r="AA18" s="51" t="str">
        <f t="shared" si="15"/>
        <v>#REF!</v>
      </c>
      <c r="AB18" s="51" t="str">
        <f t="shared" si="16"/>
        <v>#REF!</v>
      </c>
      <c r="AC18" s="75" t="str">
        <f t="shared" si="17"/>
        <v>#REF!</v>
      </c>
      <c r="AD18" s="76">
        <f t="shared" si="24"/>
        <v>0</v>
      </c>
      <c r="AE18" s="51" t="str">
        <f>IF((R18+U18)&lt;AD18,(R18+U18)*'HIER Rechnung Ausschütter'!O$1,AD18*'HIER Rechnung Ausschütter'!O$1)</f>
        <v>#REF!</v>
      </c>
      <c r="AF18" s="91" t="str">
        <f>AG18-'HIER Rechnung Ausschütter'!AM18</f>
        <v>#REF!</v>
      </c>
      <c r="AG18" s="51" t="str">
        <f t="shared" si="18"/>
        <v>#REF!</v>
      </c>
      <c r="AH18" s="12"/>
      <c r="AI18" s="12"/>
    </row>
    <row r="19" ht="12.75" customHeight="1">
      <c r="A19" s="11">
        <v>16.0</v>
      </c>
      <c r="B19" s="40">
        <f t="shared" si="19"/>
        <v>2.498714501</v>
      </c>
      <c r="C19" s="41" t="str">
        <f t="shared" si="20"/>
        <v>#REF!</v>
      </c>
      <c r="D19" s="12" t="str">
        <f t="shared" si="21"/>
        <v>#REF!</v>
      </c>
      <c r="E19" s="15">
        <f>'HIER Rechnung Ausschütter'!E19</f>
        <v>0.09551224338</v>
      </c>
      <c r="F19" s="12" t="str">
        <f t="shared" si="1"/>
        <v>#REF!</v>
      </c>
      <c r="G19" s="15">
        <f>'HIER Rechnung Ausschütter'!H19</f>
        <v>0.02369097112</v>
      </c>
      <c r="H19" s="52">
        <f t="shared" si="2"/>
        <v>0.027</v>
      </c>
      <c r="I19" s="69">
        <v>0.027</v>
      </c>
      <c r="J19" s="44" t="str">
        <f t="shared" si="3"/>
        <v>#REF!</v>
      </c>
      <c r="K19" s="52" t="str">
        <f t="shared" si="4"/>
        <v>#REF!</v>
      </c>
      <c r="L19" s="52" t="str">
        <f>K19-'HIER Rechnung Ausschütter'!J19</f>
        <v>#REF!</v>
      </c>
      <c r="M19" s="51" t="str">
        <f>J19-'HIER Rechnung Ausschütter'!I19</f>
        <v>#REF!</v>
      </c>
      <c r="N19" s="52">
        <f t="shared" si="5"/>
        <v>3.203332904</v>
      </c>
      <c r="O19" s="52" t="str">
        <f t="shared" si="6"/>
        <v>#REF!</v>
      </c>
      <c r="P19" s="57" t="str">
        <f t="shared" si="7"/>
        <v>#REF!</v>
      </c>
      <c r="Q19" s="57" t="str">
        <f t="shared" si="8"/>
        <v>#REF!</v>
      </c>
      <c r="R19" s="73" t="str">
        <f t="shared" si="9"/>
        <v>#REF!</v>
      </c>
      <c r="S19" s="51" t="str">
        <f t="shared" si="10"/>
        <v>#REF!</v>
      </c>
      <c r="T19" s="51" t="str">
        <f t="shared" si="22"/>
        <v>#REF!</v>
      </c>
      <c r="U19" s="51" t="str">
        <f t="shared" si="11"/>
        <v>#REF!</v>
      </c>
      <c r="V19" s="51">
        <f t="shared" si="23"/>
        <v>66222.95425</v>
      </c>
      <c r="W19" s="74" t="str">
        <f t="shared" si="12"/>
        <v>#REF!</v>
      </c>
      <c r="X19" s="51" t="str">
        <f t="shared" si="13"/>
        <v>#REF!</v>
      </c>
      <c r="Y19" s="50"/>
      <c r="Z19" s="51" t="str">
        <f t="shared" si="14"/>
        <v>#REF!</v>
      </c>
      <c r="AA19" s="51" t="str">
        <f t="shared" si="15"/>
        <v>#REF!</v>
      </c>
      <c r="AB19" s="51" t="str">
        <f t="shared" si="16"/>
        <v>#REF!</v>
      </c>
      <c r="AC19" s="75" t="str">
        <f t="shared" si="17"/>
        <v>#REF!</v>
      </c>
      <c r="AD19" s="76">
        <f t="shared" si="24"/>
        <v>0</v>
      </c>
      <c r="AE19" s="51" t="str">
        <f>IF((R19+U19)&lt;AD19,(R19+U19)*'HIER Rechnung Ausschütter'!O$1,AD19*'HIER Rechnung Ausschütter'!O$1)</f>
        <v>#REF!</v>
      </c>
      <c r="AF19" s="92" t="str">
        <f>AG19-'HIER Rechnung Ausschütter'!AM19</f>
        <v>#REF!</v>
      </c>
      <c r="AG19" s="51" t="str">
        <f t="shared" si="18"/>
        <v>#REF!</v>
      </c>
      <c r="AH19" s="12"/>
      <c r="AI19" s="12"/>
    </row>
    <row r="20" ht="12.75" customHeight="1">
      <c r="A20" s="11">
        <v>17.0</v>
      </c>
      <c r="B20" s="40">
        <f t="shared" si="19"/>
        <v>2.802223337</v>
      </c>
      <c r="C20" s="41" t="str">
        <f t="shared" si="20"/>
        <v>#REF!</v>
      </c>
      <c r="D20" s="12" t="str">
        <f t="shared" si="21"/>
        <v>#REF!</v>
      </c>
      <c r="E20" s="15">
        <f>'HIER Rechnung Ausschütter'!E20</f>
        <v>-0.07614890112</v>
      </c>
      <c r="F20" s="12" t="str">
        <f t="shared" si="1"/>
        <v>#REF!</v>
      </c>
      <c r="G20" s="15">
        <f>'HIER Rechnung Ausschütter'!H20</f>
        <v>0.0220861391</v>
      </c>
      <c r="H20" s="52">
        <f t="shared" si="2"/>
        <v>0.026</v>
      </c>
      <c r="I20" s="69">
        <v>0.026</v>
      </c>
      <c r="J20" s="44" t="str">
        <f t="shared" si="3"/>
        <v>#REF!</v>
      </c>
      <c r="K20" s="52" t="str">
        <f t="shared" si="4"/>
        <v>#REF!</v>
      </c>
      <c r="L20" s="52" t="str">
        <f>K20-'HIER Rechnung Ausschütter'!J20</f>
        <v>#REF!</v>
      </c>
      <c r="M20" s="51" t="str">
        <f>J20-'HIER Rechnung Ausschütter'!I20</f>
        <v>#REF!</v>
      </c>
      <c r="N20" s="52">
        <f t="shared" si="5"/>
        <v>2.969019804</v>
      </c>
      <c r="O20" s="52" t="str">
        <f t="shared" si="6"/>
        <v>#REF!</v>
      </c>
      <c r="P20" s="57" t="str">
        <f t="shared" si="7"/>
        <v>#REF!</v>
      </c>
      <c r="Q20" s="57" t="str">
        <f t="shared" si="8"/>
        <v>#REF!</v>
      </c>
      <c r="R20" s="73" t="str">
        <f t="shared" si="9"/>
        <v>#REF!</v>
      </c>
      <c r="S20" s="51" t="str">
        <f t="shared" si="10"/>
        <v>#REF!</v>
      </c>
      <c r="T20" s="51" t="str">
        <f t="shared" si="22"/>
        <v>#REF!</v>
      </c>
      <c r="U20" s="51" t="str">
        <f t="shared" si="11"/>
        <v>#REF!</v>
      </c>
      <c r="V20" s="51">
        <f t="shared" si="23"/>
        <v>67944.75106</v>
      </c>
      <c r="W20" s="74" t="str">
        <f t="shared" si="12"/>
        <v>#REF!</v>
      </c>
      <c r="X20" s="51" t="str">
        <f t="shared" si="13"/>
        <v>#REF!</v>
      </c>
      <c r="Y20" s="50"/>
      <c r="Z20" s="51" t="str">
        <f t="shared" si="14"/>
        <v>#REF!</v>
      </c>
      <c r="AA20" s="51" t="str">
        <f t="shared" si="15"/>
        <v>#REF!</v>
      </c>
      <c r="AB20" s="51" t="str">
        <f t="shared" si="16"/>
        <v>#REF!</v>
      </c>
      <c r="AC20" s="75" t="str">
        <f t="shared" si="17"/>
        <v>#REF!</v>
      </c>
      <c r="AD20" s="76">
        <f t="shared" si="24"/>
        <v>0</v>
      </c>
      <c r="AE20" s="51" t="str">
        <f>IF((R20+U20)&lt;AD20,(R20+U20)*'HIER Rechnung Ausschütter'!O$1,AD20*'HIER Rechnung Ausschütter'!O$1)</f>
        <v>#REF!</v>
      </c>
      <c r="AF20" s="93" t="str">
        <f>AG20-'HIER Rechnung Ausschütter'!AM20</f>
        <v>#REF!</v>
      </c>
      <c r="AG20" s="51" t="str">
        <f t="shared" si="18"/>
        <v>#REF!</v>
      </c>
      <c r="AH20" s="12"/>
      <c r="AI20" s="12"/>
    </row>
    <row r="21" ht="12.75" customHeight="1">
      <c r="A21" s="11">
        <v>18.0</v>
      </c>
      <c r="B21" s="40">
        <f t="shared" si="19"/>
        <v>2.646014526</v>
      </c>
      <c r="C21" s="41" t="str">
        <f t="shared" si="20"/>
        <v>#REF!</v>
      </c>
      <c r="D21" s="12" t="str">
        <f t="shared" si="21"/>
        <v>#REF!</v>
      </c>
      <c r="E21" s="15">
        <f>'HIER Rechnung Ausschütter'!E21</f>
        <v>0.1318329606</v>
      </c>
      <c r="F21" s="12" t="str">
        <f t="shared" si="1"/>
        <v>#REF!</v>
      </c>
      <c r="G21" s="15">
        <f>'HIER Rechnung Ausschütter'!H21</f>
        <v>0.02850850721</v>
      </c>
      <c r="H21" s="52">
        <f t="shared" si="2"/>
        <v>0.015</v>
      </c>
      <c r="I21" s="69">
        <v>0.015</v>
      </c>
      <c r="J21" s="44" t="str">
        <f t="shared" si="3"/>
        <v>#REF!</v>
      </c>
      <c r="K21" s="52" t="str">
        <f t="shared" si="4"/>
        <v>#REF!</v>
      </c>
      <c r="L21" s="52" t="str">
        <f>K21-'HIER Rechnung Ausschütter'!J21</f>
        <v>#REF!</v>
      </c>
      <c r="M21" s="51" t="str">
        <f>J21-'HIER Rechnung Ausschütter'!I21</f>
        <v>#REF!</v>
      </c>
      <c r="N21" s="52">
        <f t="shared" si="5"/>
        <v>3.620335274</v>
      </c>
      <c r="O21" s="52" t="str">
        <f t="shared" si="6"/>
        <v>#REF!</v>
      </c>
      <c r="P21" s="57" t="str">
        <f t="shared" si="7"/>
        <v>#REF!</v>
      </c>
      <c r="Q21" s="57" t="str">
        <f t="shared" si="8"/>
        <v>#REF!</v>
      </c>
      <c r="R21" s="73" t="str">
        <f t="shared" si="9"/>
        <v>#REF!</v>
      </c>
      <c r="S21" s="51" t="str">
        <f t="shared" si="10"/>
        <v>#REF!</v>
      </c>
      <c r="T21" s="51" t="str">
        <f t="shared" si="22"/>
        <v>#REF!</v>
      </c>
      <c r="U21" s="51" t="str">
        <f t="shared" si="11"/>
        <v>#REF!</v>
      </c>
      <c r="V21" s="51">
        <f t="shared" si="23"/>
        <v>68963.92232</v>
      </c>
      <c r="W21" s="74" t="str">
        <f t="shared" si="12"/>
        <v>#REF!</v>
      </c>
      <c r="X21" s="51" t="str">
        <f t="shared" si="13"/>
        <v>#REF!</v>
      </c>
      <c r="Y21" s="50"/>
      <c r="Z21" s="51" t="str">
        <f t="shared" si="14"/>
        <v>#REF!</v>
      </c>
      <c r="AA21" s="51" t="str">
        <f t="shared" si="15"/>
        <v>#REF!</v>
      </c>
      <c r="AB21" s="51" t="str">
        <f t="shared" si="16"/>
        <v>#REF!</v>
      </c>
      <c r="AC21" s="75" t="str">
        <f t="shared" si="17"/>
        <v>#REF!</v>
      </c>
      <c r="AD21" s="76">
        <f t="shared" si="24"/>
        <v>0</v>
      </c>
      <c r="AE21" s="51" t="str">
        <f>IF((R21+U21)&lt;AD21,(R21+U21)*'HIER Rechnung Ausschütter'!O$1,AD21*'HIER Rechnung Ausschütter'!O$1)</f>
        <v>#REF!</v>
      </c>
      <c r="AF21" s="94" t="str">
        <f>AG21-'HIER Rechnung Ausschütter'!AM21</f>
        <v>#REF!</v>
      </c>
      <c r="AG21" s="51" t="str">
        <f t="shared" si="18"/>
        <v>#REF!</v>
      </c>
      <c r="AH21" s="12"/>
      <c r="AI21" s="12"/>
    </row>
    <row r="22" ht="12.75" customHeight="1">
      <c r="A22" s="11">
        <v>19.0</v>
      </c>
      <c r="B22" s="40">
        <f t="shared" si="19"/>
        <v>3.080225056</v>
      </c>
      <c r="C22" s="41" t="str">
        <f t="shared" si="20"/>
        <v>#REF!</v>
      </c>
      <c r="D22" s="12" t="str">
        <f t="shared" si="21"/>
        <v>#REF!</v>
      </c>
      <c r="E22" s="15">
        <f>'HIER Rechnung Ausschütter'!E22</f>
        <v>0.2409929025</v>
      </c>
      <c r="F22" s="12" t="str">
        <f t="shared" si="1"/>
        <v>#REF!</v>
      </c>
      <c r="G22" s="15">
        <f>'HIER Rechnung Ausschütter'!H22</f>
        <v>0.02775862571</v>
      </c>
      <c r="H22" s="52">
        <f t="shared" si="2"/>
        <v>0.016</v>
      </c>
      <c r="I22" s="69">
        <v>0.016</v>
      </c>
      <c r="J22" s="44" t="str">
        <f t="shared" si="3"/>
        <v>#REF!</v>
      </c>
      <c r="K22" s="52" t="str">
        <f t="shared" si="4"/>
        <v>#REF!</v>
      </c>
      <c r="L22" s="52" t="str">
        <f>K22-'HIER Rechnung Ausschütter'!J22</f>
        <v>#REF!</v>
      </c>
      <c r="M22" s="51" t="str">
        <f>J22-'HIER Rechnung Ausschütter'!I22</f>
        <v>#REF!</v>
      </c>
      <c r="N22" s="52">
        <f t="shared" si="5"/>
        <v>4.892965781</v>
      </c>
      <c r="O22" s="52" t="str">
        <f t="shared" si="6"/>
        <v>#REF!</v>
      </c>
      <c r="P22" s="57" t="str">
        <f t="shared" si="7"/>
        <v>#REF!</v>
      </c>
      <c r="Q22" s="57" t="str">
        <f t="shared" si="8"/>
        <v>#REF!</v>
      </c>
      <c r="R22" s="73" t="str">
        <f t="shared" si="9"/>
        <v>#REF!</v>
      </c>
      <c r="S22" s="51" t="str">
        <f t="shared" si="10"/>
        <v>#REF!</v>
      </c>
      <c r="T22" s="51" t="str">
        <f t="shared" si="22"/>
        <v>#REF!</v>
      </c>
      <c r="U22" s="51" t="str">
        <f t="shared" si="11"/>
        <v>#REF!</v>
      </c>
      <c r="V22" s="51">
        <f t="shared" si="23"/>
        <v>70067.34508</v>
      </c>
      <c r="W22" s="74" t="str">
        <f t="shared" si="12"/>
        <v>#REF!</v>
      </c>
      <c r="X22" s="51" t="str">
        <f t="shared" si="13"/>
        <v>#REF!</v>
      </c>
      <c r="Y22" s="50"/>
      <c r="Z22" s="51" t="str">
        <f t="shared" si="14"/>
        <v>#REF!</v>
      </c>
      <c r="AA22" s="51" t="str">
        <f t="shared" si="15"/>
        <v>#REF!</v>
      </c>
      <c r="AB22" s="51" t="str">
        <f t="shared" si="16"/>
        <v>#REF!</v>
      </c>
      <c r="AC22" s="75" t="str">
        <f t="shared" si="17"/>
        <v>#REF!</v>
      </c>
      <c r="AD22" s="76">
        <f t="shared" si="24"/>
        <v>0</v>
      </c>
      <c r="AE22" s="51" t="str">
        <f>IF((R22+U22)&lt;AD22,(R22+U22)*'HIER Rechnung Ausschütter'!O$1,AD22*'HIER Rechnung Ausschütter'!O$1)</f>
        <v>#REF!</v>
      </c>
      <c r="AF22" s="95" t="str">
        <f>AG22-'HIER Rechnung Ausschütter'!AM22</f>
        <v>#REF!</v>
      </c>
      <c r="AG22" s="51" t="str">
        <f t="shared" si="18"/>
        <v>#REF!</v>
      </c>
      <c r="AH22" s="12"/>
      <c r="AI22" s="12"/>
    </row>
    <row r="23" ht="12.75" customHeight="1">
      <c r="A23" s="11">
        <v>20.0</v>
      </c>
      <c r="B23" s="40">
        <f t="shared" si="19"/>
        <v>3.928645818</v>
      </c>
      <c r="C23" s="41" t="str">
        <f t="shared" si="20"/>
        <v>#REF!</v>
      </c>
      <c r="D23" s="12" t="str">
        <f t="shared" si="21"/>
        <v>#REF!</v>
      </c>
      <c r="E23" s="15">
        <f>'HIER Rechnung Ausschütter'!E23</f>
        <v>0.02926007288</v>
      </c>
      <c r="F23" s="12" t="str">
        <f t="shared" si="1"/>
        <v>#REF!</v>
      </c>
      <c r="G23" s="15">
        <f>'HIER Rechnung Ausschütter'!H23</f>
        <v>0.02191028438</v>
      </c>
      <c r="H23" s="52">
        <f t="shared" si="2"/>
        <v>0.012</v>
      </c>
      <c r="I23" s="69">
        <v>0.012</v>
      </c>
      <c r="J23" s="44" t="str">
        <f t="shared" si="3"/>
        <v>#REF!</v>
      </c>
      <c r="K23" s="52" t="str">
        <f t="shared" si="4"/>
        <v>#REF!</v>
      </c>
      <c r="L23" s="52" t="str">
        <f>K23-'HIER Rechnung Ausschütter'!J23</f>
        <v>#REF!</v>
      </c>
      <c r="M23" s="51" t="str">
        <f>J23-'HIER Rechnung Ausschütter'!I23</f>
        <v>#REF!</v>
      </c>
      <c r="N23" s="52">
        <f t="shared" si="5"/>
        <v>5.198288905</v>
      </c>
      <c r="O23" s="52" t="str">
        <f t="shared" si="6"/>
        <v>#REF!</v>
      </c>
      <c r="P23" s="57" t="str">
        <f t="shared" si="7"/>
        <v>#REF!</v>
      </c>
      <c r="Q23" s="57" t="str">
        <f t="shared" si="8"/>
        <v>#REF!</v>
      </c>
      <c r="R23" s="73" t="str">
        <f t="shared" si="9"/>
        <v>#REF!</v>
      </c>
      <c r="S23" s="51" t="str">
        <f t="shared" si="10"/>
        <v>#REF!</v>
      </c>
      <c r="T23" s="51" t="str">
        <f t="shared" si="22"/>
        <v>#REF!</v>
      </c>
      <c r="U23" s="51" t="str">
        <f t="shared" si="11"/>
        <v>#REF!</v>
      </c>
      <c r="V23" s="51">
        <f t="shared" si="23"/>
        <v>70908.15322</v>
      </c>
      <c r="W23" s="74" t="str">
        <f t="shared" si="12"/>
        <v>#REF!</v>
      </c>
      <c r="X23" s="51" t="str">
        <f t="shared" si="13"/>
        <v>#REF!</v>
      </c>
      <c r="Y23" s="50"/>
      <c r="Z23" s="51" t="str">
        <f t="shared" si="14"/>
        <v>#REF!</v>
      </c>
      <c r="AA23" s="51" t="str">
        <f t="shared" si="15"/>
        <v>#REF!</v>
      </c>
      <c r="AB23" s="51" t="str">
        <f t="shared" si="16"/>
        <v>#REF!</v>
      </c>
      <c r="AC23" s="75" t="str">
        <f t="shared" si="17"/>
        <v>#REF!</v>
      </c>
      <c r="AD23" s="76">
        <f t="shared" si="24"/>
        <v>0</v>
      </c>
      <c r="AE23" s="51" t="str">
        <f>IF((R23+U23)&lt;AD23,(R23+U23)*'HIER Rechnung Ausschütter'!O$1,AD23*'HIER Rechnung Ausschütter'!O$1)</f>
        <v>#REF!</v>
      </c>
      <c r="AF23" s="96" t="str">
        <f>AG23-'HIER Rechnung Ausschütter'!AM23</f>
        <v>#REF!</v>
      </c>
      <c r="AG23" s="51" t="str">
        <f t="shared" si="18"/>
        <v>#REF!</v>
      </c>
      <c r="AH23" s="12"/>
      <c r="AI23" s="12"/>
    </row>
    <row r="24" ht="12.75" customHeight="1">
      <c r="A24" s="11">
        <v>21.0</v>
      </c>
      <c r="B24" s="40">
        <f t="shared" si="19"/>
        <v>4.132194669</v>
      </c>
      <c r="C24" s="41" t="str">
        <f t="shared" si="20"/>
        <v>#REF!</v>
      </c>
      <c r="D24" s="12" t="str">
        <f t="shared" si="21"/>
        <v>#REF!</v>
      </c>
      <c r="E24" s="15">
        <f>'HIER Rechnung Ausschütter'!E24</f>
        <v>-0.02741929446</v>
      </c>
      <c r="F24" s="12" t="str">
        <f t="shared" si="1"/>
        <v>#REF!</v>
      </c>
      <c r="G24" s="15">
        <f>'HIER Rechnung Ausschütter'!H24</f>
        <v>0.02057845754</v>
      </c>
      <c r="H24" s="52">
        <f t="shared" si="2"/>
        <v>0.005</v>
      </c>
      <c r="I24" s="69">
        <v>0.005</v>
      </c>
      <c r="J24" s="44" t="str">
        <f t="shared" si="3"/>
        <v>#REF!</v>
      </c>
      <c r="K24" s="52" t="str">
        <f t="shared" si="4"/>
        <v>#REF!</v>
      </c>
      <c r="L24" s="52" t="str">
        <f>K24-'HIER Rechnung Ausschütter'!J24</f>
        <v>#REF!</v>
      </c>
      <c r="M24" s="51" t="str">
        <f>J24-'HIER Rechnung Ausschütter'!I24</f>
        <v>#REF!</v>
      </c>
      <c r="N24" s="52">
        <f t="shared" si="5"/>
        <v>5.152390057</v>
      </c>
      <c r="O24" s="52" t="str">
        <f t="shared" si="6"/>
        <v>#REF!</v>
      </c>
      <c r="P24" s="57" t="str">
        <f t="shared" si="7"/>
        <v>#REF!</v>
      </c>
      <c r="Q24" s="57" t="str">
        <f t="shared" si="8"/>
        <v>#REF!</v>
      </c>
      <c r="R24" s="73" t="str">
        <f t="shared" si="9"/>
        <v>#REF!</v>
      </c>
      <c r="S24" s="51" t="str">
        <f t="shared" si="10"/>
        <v>#REF!</v>
      </c>
      <c r="T24" s="51" t="str">
        <f t="shared" si="22"/>
        <v>#REF!</v>
      </c>
      <c r="U24" s="51" t="str">
        <f t="shared" si="11"/>
        <v>#REF!</v>
      </c>
      <c r="V24" s="51">
        <f t="shared" si="23"/>
        <v>71262.69399</v>
      </c>
      <c r="W24" s="74" t="str">
        <f t="shared" si="12"/>
        <v>#REF!</v>
      </c>
      <c r="X24" s="51" t="str">
        <f t="shared" si="13"/>
        <v>#REF!</v>
      </c>
      <c r="Y24" s="50"/>
      <c r="Z24" s="51" t="str">
        <f t="shared" si="14"/>
        <v>#REF!</v>
      </c>
      <c r="AA24" s="51" t="str">
        <f t="shared" si="15"/>
        <v>#REF!</v>
      </c>
      <c r="AB24" s="51" t="str">
        <f t="shared" si="16"/>
        <v>#REF!</v>
      </c>
      <c r="AC24" s="75" t="str">
        <f t="shared" si="17"/>
        <v>#REF!</v>
      </c>
      <c r="AD24" s="76">
        <f t="shared" si="24"/>
        <v>0</v>
      </c>
      <c r="AE24" s="51" t="str">
        <f>IF((R24+U24)&lt;AD24,(R24+U24)*'HIER Rechnung Ausschütter'!O$1,AD24*'HIER Rechnung Ausschütter'!O$1)</f>
        <v>#REF!</v>
      </c>
      <c r="AF24" s="97" t="str">
        <f>AG24-'HIER Rechnung Ausschütter'!AM24</f>
        <v>#REF!</v>
      </c>
      <c r="AG24" s="51" t="str">
        <f t="shared" si="18"/>
        <v>#REF!</v>
      </c>
      <c r="AH24" s="12"/>
      <c r="AI24" s="12"/>
    </row>
    <row r="25" ht="12.75" customHeight="1">
      <c r="A25" s="11">
        <v>22.0</v>
      </c>
      <c r="B25" s="40">
        <f t="shared" si="19"/>
        <v>4.101595422</v>
      </c>
      <c r="C25" s="41" t="str">
        <f t="shared" si="20"/>
        <v>#REF!</v>
      </c>
      <c r="D25" s="12" t="str">
        <f t="shared" si="21"/>
        <v>#REF!</v>
      </c>
      <c r="E25" s="15">
        <f>'HIER Rechnung Ausschütter'!E25</f>
        <v>0.05317856572</v>
      </c>
      <c r="F25" s="12" t="str">
        <f t="shared" si="1"/>
        <v>#REF!</v>
      </c>
      <c r="G25" s="15">
        <f>'HIER Rechnung Ausschütter'!H25</f>
        <v>0.02409996466</v>
      </c>
      <c r="H25" s="52">
        <f t="shared" si="2"/>
        <v>0.001</v>
      </c>
      <c r="I25" s="69">
        <v>0.001</v>
      </c>
      <c r="J25" s="44" t="str">
        <f t="shared" si="3"/>
        <v>#REF!</v>
      </c>
      <c r="K25" s="52" t="str">
        <f t="shared" si="4"/>
        <v>#REF!</v>
      </c>
      <c r="L25" s="52" t="str">
        <f>K25-'HIER Rechnung Ausschütter'!J25</f>
        <v>#REF!</v>
      </c>
      <c r="M25" s="51" t="str">
        <f>J25-'HIER Rechnung Ausschütter'!I25</f>
        <v>#REF!</v>
      </c>
      <c r="N25" s="52">
        <f t="shared" si="5"/>
        <v>5.635722631</v>
      </c>
      <c r="O25" s="52" t="str">
        <f t="shared" si="6"/>
        <v>#REF!</v>
      </c>
      <c r="P25" s="57" t="str">
        <f t="shared" si="7"/>
        <v>#REF!</v>
      </c>
      <c r="Q25" s="57" t="str">
        <f t="shared" si="8"/>
        <v>#REF!</v>
      </c>
      <c r="R25" s="73" t="str">
        <f t="shared" si="9"/>
        <v>#REF!</v>
      </c>
      <c r="S25" s="51" t="str">
        <f t="shared" si="10"/>
        <v>#REF!</v>
      </c>
      <c r="T25" s="51" t="str">
        <f t="shared" si="22"/>
        <v>#REF!</v>
      </c>
      <c r="U25" s="51" t="str">
        <f t="shared" si="11"/>
        <v>#REF!</v>
      </c>
      <c r="V25" s="51">
        <f t="shared" si="23"/>
        <v>71333.95668</v>
      </c>
      <c r="W25" s="74" t="str">
        <f t="shared" si="12"/>
        <v>#REF!</v>
      </c>
      <c r="X25" s="51" t="str">
        <f t="shared" si="13"/>
        <v>#REF!</v>
      </c>
      <c r="Y25" s="50"/>
      <c r="Z25" s="51" t="str">
        <f t="shared" si="14"/>
        <v>#REF!</v>
      </c>
      <c r="AA25" s="51" t="str">
        <f t="shared" si="15"/>
        <v>#REF!</v>
      </c>
      <c r="AB25" s="51" t="str">
        <f t="shared" si="16"/>
        <v>#REF!</v>
      </c>
      <c r="AC25" s="75" t="str">
        <f t="shared" si="17"/>
        <v>#REF!</v>
      </c>
      <c r="AD25" s="76">
        <f t="shared" si="24"/>
        <v>0</v>
      </c>
      <c r="AE25" s="51" t="str">
        <f>IF((R25+U25)&lt;AD25,(R25+U25)*'HIER Rechnung Ausschütter'!O$1,AD25*'HIER Rechnung Ausschütter'!O$1)</f>
        <v>#REF!</v>
      </c>
      <c r="AF25" s="98" t="str">
        <f>AG25-'HIER Rechnung Ausschütter'!AM25</f>
        <v>#REF!</v>
      </c>
      <c r="AG25" s="51" t="str">
        <f t="shared" si="18"/>
        <v>#REF!</v>
      </c>
      <c r="AH25" s="12"/>
      <c r="AI25" s="12"/>
    </row>
    <row r="26" ht="12.75" customHeight="1">
      <c r="A26" s="11">
        <v>23.0</v>
      </c>
      <c r="B26" s="40">
        <f t="shared" si="19"/>
        <v>4.4238173</v>
      </c>
      <c r="C26" s="41" t="str">
        <f t="shared" si="20"/>
        <v>#REF!</v>
      </c>
      <c r="D26" s="12" t="str">
        <f t="shared" si="21"/>
        <v>#REF!</v>
      </c>
      <c r="E26" s="15">
        <f>'HIER Rechnung Ausschütter'!E26</f>
        <v>0.2011336104</v>
      </c>
      <c r="F26" s="12" t="str">
        <f t="shared" si="1"/>
        <v>#REF!</v>
      </c>
      <c r="G26" s="15">
        <f>'HIER Rechnung Ausschütter'!H26</f>
        <v>0.0251512414</v>
      </c>
      <c r="H26" s="52">
        <f t="shared" si="2"/>
        <v>0.003</v>
      </c>
      <c r="I26" s="69">
        <v>0.003</v>
      </c>
      <c r="J26" s="44" t="str">
        <f t="shared" si="3"/>
        <v>#REF!</v>
      </c>
      <c r="K26" s="52" t="str">
        <f t="shared" si="4"/>
        <v>#REF!</v>
      </c>
      <c r="L26" s="52" t="str">
        <f>K26-'HIER Rechnung Ausschütter'!J26</f>
        <v>#REF!</v>
      </c>
      <c r="M26" s="51" t="str">
        <f>J26-'HIER Rechnung Ausschütter'!I26</f>
        <v>#REF!</v>
      </c>
      <c r="N26" s="52">
        <f t="shared" si="5"/>
        <v>7.170854672</v>
      </c>
      <c r="O26" s="52" t="str">
        <f t="shared" si="6"/>
        <v>#REF!</v>
      </c>
      <c r="P26" s="57" t="str">
        <f t="shared" si="7"/>
        <v>#REF!</v>
      </c>
      <c r="Q26" s="57" t="str">
        <f t="shared" si="8"/>
        <v>#REF!</v>
      </c>
      <c r="R26" s="73" t="str">
        <f t="shared" si="9"/>
        <v>#REF!</v>
      </c>
      <c r="S26" s="51" t="str">
        <f t="shared" si="10"/>
        <v>#REF!</v>
      </c>
      <c r="T26" s="51" t="str">
        <f t="shared" si="22"/>
        <v>#REF!</v>
      </c>
      <c r="U26" s="51" t="str">
        <f t="shared" si="11"/>
        <v>#REF!</v>
      </c>
      <c r="V26" s="51">
        <f t="shared" si="23"/>
        <v>71547.95855</v>
      </c>
      <c r="W26" s="74" t="str">
        <f t="shared" si="12"/>
        <v>#REF!</v>
      </c>
      <c r="X26" s="51" t="str">
        <f t="shared" si="13"/>
        <v>#REF!</v>
      </c>
      <c r="Y26" s="50"/>
      <c r="Z26" s="51" t="str">
        <f t="shared" si="14"/>
        <v>#REF!</v>
      </c>
      <c r="AA26" s="51" t="str">
        <f t="shared" si="15"/>
        <v>#REF!</v>
      </c>
      <c r="AB26" s="51" t="str">
        <f t="shared" si="16"/>
        <v>#REF!</v>
      </c>
      <c r="AC26" s="75" t="str">
        <f t="shared" si="17"/>
        <v>#REF!</v>
      </c>
      <c r="AD26" s="76">
        <f t="shared" si="24"/>
        <v>0</v>
      </c>
      <c r="AE26" s="51" t="str">
        <f>IF((R26+U26)&lt;AD26,(R26+U26)*'HIER Rechnung Ausschütter'!O$1,AD26*'HIER Rechnung Ausschütter'!O$1)</f>
        <v>#REF!</v>
      </c>
      <c r="AF26" s="99" t="str">
        <f>AG26-'HIER Rechnung Ausschütter'!AM26</f>
        <v>#REF!</v>
      </c>
      <c r="AG26" s="51" t="str">
        <f t="shared" si="18"/>
        <v>#REF!</v>
      </c>
      <c r="AH26" s="12"/>
      <c r="AI26" s="12"/>
    </row>
    <row r="27" ht="12.75" customHeight="1">
      <c r="A27" s="11">
        <v>24.0</v>
      </c>
      <c r="B27" s="40">
        <f t="shared" si="19"/>
        <v>5.447239171</v>
      </c>
      <c r="C27" s="41" t="str">
        <f t="shared" si="20"/>
        <v>#REF!</v>
      </c>
      <c r="D27" s="12" t="str">
        <f t="shared" si="21"/>
        <v>#REF!</v>
      </c>
      <c r="E27" s="15">
        <f>'HIER Rechnung Ausschütter'!E27</f>
        <v>-0.104374817</v>
      </c>
      <c r="F27" s="12" t="str">
        <f t="shared" si="1"/>
        <v>#REF!</v>
      </c>
      <c r="G27" s="15">
        <f>'HIER Rechnung Ausschütter'!H27</f>
        <v>0.01897896652</v>
      </c>
      <c r="H27" s="52">
        <f t="shared" si="2"/>
        <v>0.004</v>
      </c>
      <c r="I27" s="69">
        <v>0.004</v>
      </c>
      <c r="J27" s="44" t="str">
        <f t="shared" si="3"/>
        <v>#REF!</v>
      </c>
      <c r="K27" s="52" t="str">
        <f t="shared" si="4"/>
        <v>#REF!</v>
      </c>
      <c r="L27" s="52" t="str">
        <f>K27-'HIER Rechnung Ausschütter'!J27</f>
        <v>#REF!</v>
      </c>
      <c r="M27" s="51" t="str">
        <f>J27-'HIER Rechnung Ausschütter'!I27</f>
        <v>#REF!</v>
      </c>
      <c r="N27" s="52">
        <f t="shared" si="5"/>
        <v>6.456911728</v>
      </c>
      <c r="O27" s="52" t="str">
        <f t="shared" si="6"/>
        <v>#REF!</v>
      </c>
      <c r="P27" s="57" t="str">
        <f t="shared" si="7"/>
        <v>#REF!</v>
      </c>
      <c r="Q27" s="57" t="str">
        <f t="shared" si="8"/>
        <v>#REF!</v>
      </c>
      <c r="R27" s="73" t="str">
        <f t="shared" si="9"/>
        <v>#REF!</v>
      </c>
      <c r="S27" s="51" t="str">
        <f t="shared" si="10"/>
        <v>#REF!</v>
      </c>
      <c r="T27" s="51" t="str">
        <f t="shared" si="22"/>
        <v>#REF!</v>
      </c>
      <c r="U27" s="51" t="str">
        <f t="shared" si="11"/>
        <v>#REF!</v>
      </c>
      <c r="V27" s="51">
        <f t="shared" si="23"/>
        <v>71834.15038</v>
      </c>
      <c r="W27" s="74" t="str">
        <f t="shared" si="12"/>
        <v>#REF!</v>
      </c>
      <c r="X27" s="51" t="str">
        <f t="shared" si="13"/>
        <v>#REF!</v>
      </c>
      <c r="Y27" s="50"/>
      <c r="Z27" s="51" t="str">
        <f t="shared" si="14"/>
        <v>#REF!</v>
      </c>
      <c r="AA27" s="51" t="str">
        <f t="shared" si="15"/>
        <v>#REF!</v>
      </c>
      <c r="AB27" s="51" t="str">
        <f t="shared" si="16"/>
        <v>#REF!</v>
      </c>
      <c r="AC27" s="75" t="str">
        <f t="shared" si="17"/>
        <v>#REF!</v>
      </c>
      <c r="AD27" s="76">
        <f t="shared" si="24"/>
        <v>0</v>
      </c>
      <c r="AE27" s="51" t="str">
        <f>IF((R27+U27)&lt;AD27,(R27+U27)*'HIER Rechnung Ausschütter'!O$1,AD27*'HIER Rechnung Ausschütter'!O$1)</f>
        <v>#REF!</v>
      </c>
      <c r="AF27" s="100" t="str">
        <f>AG27-'HIER Rechnung Ausschütter'!AM27</f>
        <v>#REF!</v>
      </c>
      <c r="AG27" s="51" t="str">
        <f t="shared" si="18"/>
        <v>#REF!</v>
      </c>
      <c r="AH27" s="12"/>
      <c r="AI27" s="12"/>
    </row>
    <row r="28" ht="12.75" customHeight="1">
      <c r="A28" s="11">
        <v>25.0</v>
      </c>
      <c r="B28" s="40">
        <f t="shared" si="19"/>
        <v>4.971276971</v>
      </c>
      <c r="C28" s="41" t="str">
        <f t="shared" si="20"/>
        <v>#REF!</v>
      </c>
      <c r="D28" s="12" t="str">
        <f t="shared" si="21"/>
        <v>#REF!</v>
      </c>
      <c r="E28" s="15">
        <f>'HIER Rechnung Ausschütter'!E28</f>
        <v>0.2519065492</v>
      </c>
      <c r="F28" s="12" t="str">
        <f t="shared" si="1"/>
        <v>#REF!</v>
      </c>
      <c r="G28" s="15">
        <f>'HIER Rechnung Ausschütter'!H28</f>
        <v>0.02729675315</v>
      </c>
      <c r="H28" s="52">
        <f t="shared" si="2"/>
        <v>-0.003</v>
      </c>
      <c r="I28" s="69">
        <v>-0.003</v>
      </c>
      <c r="J28" s="44" t="str">
        <f t="shared" si="3"/>
        <v>#REF!</v>
      </c>
      <c r="K28" s="52" t="str">
        <f t="shared" si="4"/>
        <v>#REF!</v>
      </c>
      <c r="L28" s="52" t="str">
        <f>K28-'HIER Rechnung Ausschütter'!J28</f>
        <v>#REF!</v>
      </c>
      <c r="M28" s="51" t="str">
        <f>J28-'HIER Rechnung Ausschütter'!I28</f>
        <v>#REF!</v>
      </c>
      <c r="N28" s="52">
        <f t="shared" si="5"/>
        <v>8.590181555</v>
      </c>
      <c r="O28" s="52" t="str">
        <f t="shared" si="6"/>
        <v>#REF!</v>
      </c>
      <c r="P28" s="57" t="str">
        <f t="shared" si="7"/>
        <v>#REF!</v>
      </c>
      <c r="Q28" s="57">
        <f t="shared" si="8"/>
        <v>0</v>
      </c>
      <c r="R28" s="73" t="str">
        <f t="shared" si="9"/>
        <v>#REF!</v>
      </c>
      <c r="S28" s="51" t="str">
        <f t="shared" si="10"/>
        <v>#REF!</v>
      </c>
      <c r="T28" s="51" t="str">
        <f t="shared" si="22"/>
        <v>#REF!</v>
      </c>
      <c r="U28" s="51" t="str">
        <f t="shared" si="11"/>
        <v>#REF!</v>
      </c>
      <c r="V28" s="51">
        <f t="shared" si="23"/>
        <v>71618.64793</v>
      </c>
      <c r="W28" s="74" t="str">
        <f t="shared" si="12"/>
        <v>#REF!</v>
      </c>
      <c r="X28" s="51" t="str">
        <f t="shared" si="13"/>
        <v>#REF!</v>
      </c>
      <c r="Y28" s="50"/>
      <c r="Z28" s="51" t="str">
        <f t="shared" si="14"/>
        <v>#REF!</v>
      </c>
      <c r="AA28" s="51" t="str">
        <f t="shared" si="15"/>
        <v>#REF!</v>
      </c>
      <c r="AB28" s="51" t="str">
        <f t="shared" si="16"/>
        <v>#REF!</v>
      </c>
      <c r="AC28" s="75" t="str">
        <f t="shared" si="17"/>
        <v>#REF!</v>
      </c>
      <c r="AD28" s="76">
        <f t="shared" si="24"/>
        <v>0</v>
      </c>
      <c r="AE28" s="51" t="str">
        <f>IF((R28+U28)&lt;AD28,(R28+U28)*'HIER Rechnung Ausschütter'!O$1,AD28*'HIER Rechnung Ausschütter'!O$1)</f>
        <v>#REF!</v>
      </c>
      <c r="AF28" s="101" t="str">
        <f>AG28-'HIER Rechnung Ausschütter'!AM28</f>
        <v>#REF!</v>
      </c>
      <c r="AG28" s="51" t="str">
        <f t="shared" si="18"/>
        <v>#REF!</v>
      </c>
      <c r="AH28" s="12"/>
      <c r="AI28" s="12"/>
    </row>
    <row r="29" ht="12.75" customHeight="1">
      <c r="A29" s="11">
        <v>26.0</v>
      </c>
      <c r="B29" s="40">
        <f t="shared" si="19"/>
        <v>6.393457567</v>
      </c>
      <c r="C29" s="41" t="str">
        <f t="shared" si="20"/>
        <v>#REF!</v>
      </c>
      <c r="D29" s="12" t="str">
        <f t="shared" si="21"/>
        <v>#REF!</v>
      </c>
      <c r="E29" s="15">
        <f>'HIER Rechnung Ausschütter'!E29</f>
        <v>0.1405895692</v>
      </c>
      <c r="F29" s="12" t="str">
        <f t="shared" si="1"/>
        <v>#REF!</v>
      </c>
      <c r="G29" s="15">
        <f>'HIER Rechnung Ausschütter'!H29</f>
        <v>0.02071687228</v>
      </c>
      <c r="H29" s="52">
        <f t="shared" si="2"/>
        <v>-0.005</v>
      </c>
      <c r="I29" s="69">
        <v>-0.005</v>
      </c>
      <c r="J29" s="44" t="str">
        <f t="shared" si="3"/>
        <v>#REF!</v>
      </c>
      <c r="K29" s="52" t="str">
        <f t="shared" si="4"/>
        <v>#REF!</v>
      </c>
      <c r="L29" s="52" t="str">
        <f>K29-'HIER Rechnung Ausschütter'!J29</f>
        <v>#REF!</v>
      </c>
      <c r="M29" s="51" t="str">
        <f>J29-'HIER Rechnung Ausschütter'!I29</f>
        <v>#REF!</v>
      </c>
      <c r="N29" s="52">
        <f t="shared" si="5"/>
        <v>10.16507175</v>
      </c>
      <c r="O29" s="52" t="str">
        <f t="shared" si="6"/>
        <v>#REF!</v>
      </c>
      <c r="P29" s="57" t="str">
        <f t="shared" si="7"/>
        <v>#REF!</v>
      </c>
      <c r="Q29" s="57">
        <f t="shared" si="8"/>
        <v>0</v>
      </c>
      <c r="R29" s="73" t="str">
        <f t="shared" si="9"/>
        <v>#REF!</v>
      </c>
      <c r="S29" s="51" t="str">
        <f t="shared" si="10"/>
        <v>#REF!</v>
      </c>
      <c r="T29" s="51" t="str">
        <f t="shared" si="22"/>
        <v>#REF!</v>
      </c>
      <c r="U29" s="51" t="str">
        <f t="shared" si="11"/>
        <v>#REF!</v>
      </c>
      <c r="V29" s="51">
        <f t="shared" si="23"/>
        <v>71260.55469</v>
      </c>
      <c r="W29" s="74" t="str">
        <f t="shared" si="12"/>
        <v>#REF!</v>
      </c>
      <c r="X29" s="51" t="str">
        <f t="shared" si="13"/>
        <v>#REF!</v>
      </c>
      <c r="Y29" s="50"/>
      <c r="Z29" s="51" t="str">
        <f t="shared" si="14"/>
        <v>#REF!</v>
      </c>
      <c r="AA29" s="51" t="str">
        <f t="shared" si="15"/>
        <v>#REF!</v>
      </c>
      <c r="AB29" s="51" t="str">
        <f t="shared" si="16"/>
        <v>#REF!</v>
      </c>
      <c r="AC29" s="75" t="str">
        <f t="shared" si="17"/>
        <v>#REF!</v>
      </c>
      <c r="AD29" s="76">
        <f t="shared" si="24"/>
        <v>0</v>
      </c>
      <c r="AE29" s="51" t="str">
        <f>IF((R29+U29)&lt;AD29,(R29+U29)*'HIER Rechnung Ausschütter'!O$1,AD29*'HIER Rechnung Ausschütter'!O$1)</f>
        <v>#REF!</v>
      </c>
      <c r="AF29" s="102" t="str">
        <f>AG29-'HIER Rechnung Ausschütter'!AM29</f>
        <v>#REF!</v>
      </c>
      <c r="AG29" s="51" t="str">
        <f t="shared" si="18"/>
        <v>#REF!</v>
      </c>
      <c r="AH29" s="12"/>
      <c r="AI29" s="12"/>
    </row>
    <row r="30" ht="12.75" customHeight="1">
      <c r="A30" s="11">
        <v>27.0</v>
      </c>
      <c r="B30" s="40">
        <f t="shared" si="19"/>
        <v>7.443384887</v>
      </c>
      <c r="C30" s="41" t="str">
        <f t="shared" si="20"/>
        <v>#REF!</v>
      </c>
      <c r="D30" s="12" t="str">
        <f t="shared" si="21"/>
        <v>#REF!</v>
      </c>
      <c r="E30" s="15">
        <f>'HIER Rechnung Ausschütter'!E30</f>
        <v>0.2013658513</v>
      </c>
      <c r="F30" s="12" t="str">
        <f t="shared" si="1"/>
        <v>#REF!</v>
      </c>
      <c r="G30" s="15">
        <f>'HIER Rechnung Ausschütter'!H30</f>
        <v>0.01879253174</v>
      </c>
      <c r="H30" s="52">
        <f t="shared" si="2"/>
        <v>-0.004</v>
      </c>
      <c r="I30" s="69">
        <v>-0.004</v>
      </c>
      <c r="J30" s="44" t="str">
        <f t="shared" si="3"/>
        <v>#REF!</v>
      </c>
      <c r="K30" s="52" t="str">
        <f t="shared" si="4"/>
        <v>#REF!</v>
      </c>
      <c r="L30" s="52" t="str">
        <f>K30-'HIER Rechnung Ausschütter'!J30</f>
        <v>#REF!</v>
      </c>
      <c r="M30" s="51" t="str">
        <f>J30-'HIER Rechnung Ausschütter'!I30</f>
        <v>#REF!</v>
      </c>
      <c r="N30" s="52">
        <f t="shared" si="5"/>
        <v>12.66540647</v>
      </c>
      <c r="O30" s="52" t="str">
        <f t="shared" si="6"/>
        <v>#REF!</v>
      </c>
      <c r="P30" s="57" t="str">
        <f t="shared" si="7"/>
        <v>#REF!</v>
      </c>
      <c r="Q30" s="57">
        <f t="shared" si="8"/>
        <v>0</v>
      </c>
      <c r="R30" s="73" t="str">
        <f t="shared" si="9"/>
        <v>#REF!</v>
      </c>
      <c r="S30" s="51" t="str">
        <f t="shared" si="10"/>
        <v>#REF!</v>
      </c>
      <c r="T30" s="51" t="str">
        <f t="shared" si="22"/>
        <v>#REF!</v>
      </c>
      <c r="U30" s="51" t="str">
        <f t="shared" si="11"/>
        <v>#REF!</v>
      </c>
      <c r="V30" s="51">
        <f t="shared" si="23"/>
        <v>70975.51247</v>
      </c>
      <c r="W30" s="74" t="str">
        <f t="shared" si="12"/>
        <v>#REF!</v>
      </c>
      <c r="X30" s="51" t="str">
        <f t="shared" si="13"/>
        <v>#REF!</v>
      </c>
      <c r="Y30" s="50"/>
      <c r="Z30" s="51" t="str">
        <f t="shared" si="14"/>
        <v>#REF!</v>
      </c>
      <c r="AA30" s="51" t="str">
        <f t="shared" si="15"/>
        <v>#REF!</v>
      </c>
      <c r="AB30" s="51" t="str">
        <f t="shared" si="16"/>
        <v>#REF!</v>
      </c>
      <c r="AC30" s="75" t="str">
        <f t="shared" si="17"/>
        <v>#REF!</v>
      </c>
      <c r="AD30" s="76">
        <f t="shared" si="24"/>
        <v>0</v>
      </c>
      <c r="AE30" s="51" t="str">
        <f>IF((R30+U30)&lt;AD30,(R30+U30)*'HIER Rechnung Ausschütter'!O$1,AD30*'HIER Rechnung Ausschütter'!O$1)</f>
        <v>#REF!</v>
      </c>
      <c r="AF30" s="102" t="str">
        <f>AG30-'HIER Rechnung Ausschütter'!AM30</f>
        <v>#REF!</v>
      </c>
      <c r="AG30" s="51" t="str">
        <f t="shared" si="18"/>
        <v>#REF!</v>
      </c>
      <c r="AH30" s="12"/>
      <c r="AI30" s="12"/>
    </row>
    <row r="31" ht="12.75" customHeight="1">
      <c r="A31" s="11">
        <v>28.0</v>
      </c>
      <c r="B31" s="40">
        <f t="shared" si="19"/>
        <v>9.110275533</v>
      </c>
      <c r="C31" s="41" t="str">
        <f t="shared" si="20"/>
        <v>#REF!</v>
      </c>
      <c r="D31" s="12" t="str">
        <f t="shared" si="21"/>
        <v>#REF!</v>
      </c>
      <c r="E31" s="15">
        <f>'HIER Rechnung Ausschütter'!E31</f>
        <v>-0.194645773</v>
      </c>
      <c r="F31" s="12" t="str">
        <f t="shared" si="1"/>
        <v>#REF!</v>
      </c>
      <c r="G31" s="15">
        <f>'HIER Rechnung Ausschütter'!H31</f>
        <v>0.01472102964</v>
      </c>
      <c r="H31" s="52">
        <f t="shared" si="2"/>
        <v>0.0114</v>
      </c>
      <c r="I31" s="69">
        <v>0.0114</v>
      </c>
      <c r="J31" s="44" t="str">
        <f t="shared" si="3"/>
        <v>#REF!</v>
      </c>
      <c r="K31" s="52" t="str">
        <f t="shared" si="4"/>
        <v>#REF!</v>
      </c>
      <c r="L31" s="52" t="str">
        <f>K31-'HIER Rechnung Ausschütter'!J31</f>
        <v>#REF!</v>
      </c>
      <c r="M31" s="51" t="str">
        <f>J31-'HIER Rechnung Ausschütter'!I31</f>
        <v>#REF!</v>
      </c>
      <c r="N31" s="52">
        <f t="shared" si="5"/>
        <v>10.16750505</v>
      </c>
      <c r="O31" s="52" t="str">
        <f t="shared" si="6"/>
        <v>#REF!</v>
      </c>
      <c r="P31" s="57" t="str">
        <f t="shared" si="7"/>
        <v>#REF!</v>
      </c>
      <c r="Q31" s="57" t="str">
        <f t="shared" si="8"/>
        <v>#REF!</v>
      </c>
      <c r="R31" s="73" t="str">
        <f t="shared" si="9"/>
        <v>#REF!</v>
      </c>
      <c r="S31" s="51" t="str">
        <f t="shared" si="10"/>
        <v>#REF!</v>
      </c>
      <c r="T31" s="51" t="str">
        <f t="shared" si="22"/>
        <v>#REF!</v>
      </c>
      <c r="U31" s="51" t="str">
        <f t="shared" si="11"/>
        <v>#REF!</v>
      </c>
      <c r="V31" s="51">
        <f t="shared" si="23"/>
        <v>71784.63332</v>
      </c>
      <c r="W31" s="74" t="str">
        <f t="shared" si="12"/>
        <v>#REF!</v>
      </c>
      <c r="X31" s="51" t="str">
        <f t="shared" si="13"/>
        <v>#REF!</v>
      </c>
      <c r="Y31" s="50"/>
      <c r="Z31" s="51" t="str">
        <f t="shared" si="14"/>
        <v>#REF!</v>
      </c>
      <c r="AA31" s="51" t="str">
        <f t="shared" si="15"/>
        <v>#REF!</v>
      </c>
      <c r="AB31" s="51" t="str">
        <f t="shared" si="16"/>
        <v>#REF!</v>
      </c>
      <c r="AC31" s="75" t="str">
        <f t="shared" si="17"/>
        <v>#REF!</v>
      </c>
      <c r="AD31" s="76">
        <f t="shared" si="24"/>
        <v>0</v>
      </c>
      <c r="AE31" s="51" t="str">
        <f>IF((R31+U31)&lt;AD31,(R31+U31)*'HIER Rechnung Ausschütter'!O$1,AD31*'HIER Rechnung Ausschütter'!O$1)</f>
        <v>#REF!</v>
      </c>
      <c r="AF31" s="102" t="str">
        <f>AG31-'HIER Rechnung Ausschütter'!AM31</f>
        <v>#REF!</v>
      </c>
      <c r="AG31" s="51" t="str">
        <f t="shared" si="18"/>
        <v>#REF!</v>
      </c>
      <c r="AH31" s="12"/>
      <c r="AI31" s="12"/>
    </row>
    <row r="32" ht="12.75" customHeight="1">
      <c r="A32" s="11">
        <v>29.0</v>
      </c>
      <c r="B32" s="40">
        <f t="shared" si="19"/>
        <v>7.445007088</v>
      </c>
      <c r="C32" s="41" t="str">
        <f t="shared" si="20"/>
        <v>#REF!</v>
      </c>
      <c r="D32" s="12" t="str">
        <f t="shared" si="21"/>
        <v>#REF!</v>
      </c>
      <c r="E32" s="15">
        <f>'HIER Rechnung Ausschütter'!E32</f>
        <v>0.2176579186</v>
      </c>
      <c r="F32" s="12" t="str">
        <f t="shared" si="1"/>
        <v>#REF!</v>
      </c>
      <c r="G32" s="15">
        <f>'HIER Rechnung Ausschütter'!H32</f>
        <v>0.02252094266</v>
      </c>
      <c r="H32" s="52">
        <f t="shared" si="2"/>
        <v>0.0243</v>
      </c>
      <c r="I32" s="69">
        <v>0.0243</v>
      </c>
      <c r="J32" s="44" t="str">
        <f t="shared" si="3"/>
        <v>#REF!</v>
      </c>
      <c r="K32" s="52" t="str">
        <f t="shared" si="4"/>
        <v>#REF!</v>
      </c>
      <c r="L32" s="52" t="str">
        <f>K32-'HIER Rechnung Ausschütter'!J32</f>
        <v>#REF!</v>
      </c>
      <c r="M32" s="51" t="str">
        <f>J32-'HIER Rechnung Ausschütter'!I32</f>
        <v>#REF!</v>
      </c>
      <c r="N32" s="52">
        <f t="shared" si="5"/>
        <v>12.90444526</v>
      </c>
      <c r="O32" s="52" t="str">
        <f t="shared" si="6"/>
        <v>#REF!</v>
      </c>
      <c r="P32" s="57" t="str">
        <f t="shared" si="7"/>
        <v>#REF!</v>
      </c>
      <c r="Q32" s="57" t="str">
        <f t="shared" si="8"/>
        <v>#REF!</v>
      </c>
      <c r="R32" s="73" t="str">
        <f t="shared" si="9"/>
        <v>#REF!</v>
      </c>
      <c r="S32" s="51" t="str">
        <f t="shared" si="10"/>
        <v>#REF!</v>
      </c>
      <c r="T32" s="51" t="str">
        <f t="shared" si="22"/>
        <v>#REF!</v>
      </c>
      <c r="U32" s="51" t="str">
        <f t="shared" si="11"/>
        <v>#REF!</v>
      </c>
      <c r="V32" s="51">
        <f t="shared" si="23"/>
        <v>73528.99991</v>
      </c>
      <c r="W32" s="74" t="str">
        <f t="shared" si="12"/>
        <v>#REF!</v>
      </c>
      <c r="X32" s="51" t="str">
        <f t="shared" si="13"/>
        <v>#REF!</v>
      </c>
      <c r="Y32" s="50"/>
      <c r="Z32" s="51" t="str">
        <f t="shared" si="14"/>
        <v>#REF!</v>
      </c>
      <c r="AA32" s="51" t="str">
        <f t="shared" si="15"/>
        <v>#REF!</v>
      </c>
      <c r="AB32" s="51" t="str">
        <f t="shared" si="16"/>
        <v>#REF!</v>
      </c>
      <c r="AC32" s="75" t="str">
        <f t="shared" si="17"/>
        <v>#REF!</v>
      </c>
      <c r="AD32" s="76">
        <f t="shared" si="24"/>
        <v>0</v>
      </c>
      <c r="AE32" s="51" t="str">
        <f>IF((R32+U32)&lt;AD32,(R32+U32)*'HIER Rechnung Ausschütter'!O$1,AD32*'HIER Rechnung Ausschütter'!O$1)</f>
        <v>#REF!</v>
      </c>
      <c r="AF32" s="102" t="str">
        <f>AG32-'HIER Rechnung Ausschütter'!AM32</f>
        <v>#REF!</v>
      </c>
      <c r="AG32" s="51" t="str">
        <f t="shared" si="18"/>
        <v>#REF!</v>
      </c>
      <c r="AH32" s="12"/>
      <c r="AI32" s="12"/>
    </row>
    <row r="33" ht="12.75" customHeight="1">
      <c r="A33" s="11">
        <v>30.0</v>
      </c>
      <c r="B33" s="40">
        <f t="shared" si="19"/>
        <v>9.269634807</v>
      </c>
      <c r="C33" s="41" t="str">
        <f t="shared" si="20"/>
        <v>#REF!</v>
      </c>
      <c r="D33" s="12" t="str">
        <f t="shared" si="21"/>
        <v>#REF!</v>
      </c>
      <c r="E33" s="15">
        <f>'HIER Rechnung Ausschütter'!E33</f>
        <v>0.1699673102</v>
      </c>
      <c r="F33" s="12" t="str">
        <f t="shared" si="1"/>
        <v>#REF!</v>
      </c>
      <c r="G33" s="15">
        <f>'HIER Rechnung Ausschütter'!H33</f>
        <v>0.01868028249</v>
      </c>
      <c r="H33" s="52">
        <f t="shared" si="2"/>
        <v>0.0232</v>
      </c>
      <c r="I33" s="69">
        <v>0.0232</v>
      </c>
      <c r="J33" s="44" t="str">
        <f t="shared" si="3"/>
        <v>#REF!</v>
      </c>
      <c r="K33" s="52" t="str">
        <f t="shared" si="4"/>
        <v>#REF!</v>
      </c>
      <c r="L33" s="52" t="str">
        <f>K33-'HIER Rechnung Ausschütter'!J33</f>
        <v>#REF!</v>
      </c>
      <c r="M33" s="51" t="str">
        <f>J33-'HIER Rechnung Ausschütter'!I33</f>
        <v>#REF!</v>
      </c>
      <c r="N33" s="52">
        <f t="shared" si="5"/>
        <v>15.57163252</v>
      </c>
      <c r="O33" s="52" t="str">
        <f t="shared" si="6"/>
        <v>#REF!</v>
      </c>
      <c r="P33" s="57" t="str">
        <f t="shared" si="7"/>
        <v>#REF!</v>
      </c>
      <c r="Q33" s="57" t="str">
        <f t="shared" si="8"/>
        <v>#REF!</v>
      </c>
      <c r="R33" s="73" t="str">
        <f t="shared" si="9"/>
        <v>#REF!</v>
      </c>
      <c r="S33" s="51" t="str">
        <f t="shared" si="10"/>
        <v>#REF!</v>
      </c>
      <c r="T33" s="51" t="str">
        <f t="shared" si="22"/>
        <v>#REF!</v>
      </c>
      <c r="U33" s="51" t="str">
        <f t="shared" si="11"/>
        <v>#REF!</v>
      </c>
      <c r="V33" s="51">
        <f t="shared" si="23"/>
        <v>75234.8727</v>
      </c>
      <c r="W33" s="74" t="str">
        <f t="shared" si="12"/>
        <v>#REF!</v>
      </c>
      <c r="X33" s="51" t="str">
        <f t="shared" si="13"/>
        <v>#REF!</v>
      </c>
      <c r="Y33" s="50"/>
      <c r="Z33" s="51" t="str">
        <f t="shared" si="14"/>
        <v>#REF!</v>
      </c>
      <c r="AA33" s="51" t="str">
        <f t="shared" si="15"/>
        <v>#REF!</v>
      </c>
      <c r="AB33" s="51" t="str">
        <f t="shared" si="16"/>
        <v>#REF!</v>
      </c>
      <c r="AC33" s="75" t="str">
        <f t="shared" si="17"/>
        <v>#REF!</v>
      </c>
      <c r="AD33" s="76">
        <f t="shared" si="24"/>
        <v>0</v>
      </c>
      <c r="AE33" s="51" t="str">
        <f>IF((R33+U33)&lt;AD33,(R33+U33)*'HIER Rechnung Ausschütter'!O$1,AD33*'HIER Rechnung Ausschütter'!O$1)</f>
        <v>#REF!</v>
      </c>
      <c r="AF33" s="102" t="str">
        <f>AG33-'HIER Rechnung Ausschütter'!AM33</f>
        <v>#REF!</v>
      </c>
      <c r="AG33" s="51" t="str">
        <f t="shared" si="18"/>
        <v>#REF!</v>
      </c>
      <c r="AH33" s="12"/>
      <c r="AI33" s="12"/>
    </row>
    <row r="34" ht="12.75" customHeight="1">
      <c r="B34" s="40">
        <f t="shared" si="19"/>
        <v>11.04776053</v>
      </c>
      <c r="C34" s="41" t="str">
        <f t="shared" si="20"/>
        <v>#REF!</v>
      </c>
      <c r="D34" s="12" t="str">
        <f t="shared" si="21"/>
        <v>#REF!</v>
      </c>
      <c r="E34" s="15" t="str">
        <f>'HIER Rechnung Ausschütter'!E34</f>
        <v/>
      </c>
      <c r="F34" s="12"/>
      <c r="H34" s="52"/>
      <c r="I34" s="52"/>
      <c r="J34" s="12"/>
    </row>
    <row r="35" ht="12.75" customHeight="1">
      <c r="A35" s="18"/>
      <c r="B35" s="18"/>
      <c r="C35" s="18"/>
      <c r="D35" s="18"/>
      <c r="E35" s="18"/>
      <c r="F35" s="18"/>
      <c r="G35" s="18"/>
      <c r="H35" s="26"/>
      <c r="I35" s="2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32" t="str">
        <f t="shared" ref="U35:V35" si="25">SUM(U4:U34)</f>
        <v>#REF!</v>
      </c>
      <c r="V35" s="32">
        <f t="shared" si="25"/>
        <v>1807641.088</v>
      </c>
      <c r="W35" s="18"/>
      <c r="X35" s="103" t="str">
        <f>SUM(X4:X34)</f>
        <v>#REF!</v>
      </c>
      <c r="Y35" s="18"/>
      <c r="Z35" s="18"/>
      <c r="AA35" s="32"/>
      <c r="AB35" s="18"/>
      <c r="AC35" s="18"/>
      <c r="AD35" s="18"/>
      <c r="AE35" s="18"/>
      <c r="AF35" s="18"/>
      <c r="AG35" s="32" t="str">
        <f>SUM(AG4:AG34)</f>
        <v>#REF!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ht="12.75" customHeight="1">
      <c r="A36" s="18"/>
      <c r="B36" s="1" t="s">
        <v>72</v>
      </c>
      <c r="C36" s="18"/>
      <c r="D36" s="26" t="str">
        <f>J33/D4-1</f>
        <v>#REF!</v>
      </c>
      <c r="E36" s="18"/>
      <c r="F36" s="18"/>
      <c r="G36" s="18"/>
      <c r="H36" s="26">
        <f>AVERAGE(H3:H34)</f>
        <v>0.02833</v>
      </c>
      <c r="I36" s="26"/>
      <c r="J36" s="18"/>
      <c r="K36" s="18"/>
      <c r="L36" s="18"/>
      <c r="M36" s="18"/>
      <c r="N36" s="26">
        <f>(N33+1)^(1/30)-1</f>
        <v>0.09810914869</v>
      </c>
      <c r="O36" s="26" t="str">
        <f>AVERAGE(O4:O34)</f>
        <v>#REF!</v>
      </c>
      <c r="P36" s="18"/>
      <c r="Q36" s="18"/>
      <c r="R36" s="32" t="str">
        <f>SUM(R4:R33)</f>
        <v>#REF!</v>
      </c>
      <c r="S36" s="32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ht="12.75" customHeight="1">
      <c r="A37" s="18"/>
      <c r="B37" s="1" t="s">
        <v>73</v>
      </c>
      <c r="C37" s="18"/>
      <c r="D37" s="26" t="str">
        <f>(J33/C4)^(1/30)-1</f>
        <v>#REF!</v>
      </c>
      <c r="E37" s="18"/>
      <c r="F37" s="18"/>
      <c r="G37" s="18"/>
      <c r="H37" s="26"/>
      <c r="I37" s="2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60"/>
      <c r="Y37" s="60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ht="12.75" customHeight="1">
      <c r="A38" s="18"/>
      <c r="B38" s="18"/>
      <c r="C38" s="18"/>
      <c r="D38" s="18"/>
      <c r="E38" s="18"/>
      <c r="F38" s="18"/>
      <c r="G38" s="18"/>
      <c r="H38" s="26"/>
      <c r="I38" s="2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04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ht="12.75" customHeight="1">
      <c r="A39" s="18"/>
      <c r="B39" s="27" t="s">
        <v>74</v>
      </c>
      <c r="C39" s="22"/>
      <c r="D39" s="28" t="str">
        <f>'HIER Rechnung Ausschütter'!D37-D37</f>
        <v>#REF!</v>
      </c>
      <c r="E39" s="22" t="s">
        <v>17</v>
      </c>
      <c r="F39" s="18"/>
      <c r="G39" s="18"/>
      <c r="H39" s="26"/>
      <c r="I39" s="2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ht="12.75" customHeight="1">
      <c r="A42" s="18"/>
      <c r="B42" s="63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ht="12.75" customHeight="1">
      <c r="A43" s="18"/>
      <c r="B43" s="14" t="s">
        <v>76</v>
      </c>
      <c r="C43" s="32" t="str">
        <f>((B34-D1)*C34)-T33</f>
        <v>#REF!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ht="12.75" customHeight="1">
      <c r="A44" s="18"/>
      <c r="B44" s="14" t="s">
        <v>77</v>
      </c>
      <c r="C44" s="32" t="str">
        <f>C43*V1</f>
        <v>#REF!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ht="12.75" customHeight="1">
      <c r="A45" s="18"/>
      <c r="B45" s="14" t="s">
        <v>78</v>
      </c>
      <c r="C45" s="32" t="str">
        <f>J33-C44</f>
        <v>#REF!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ht="12.75" customHeight="1">
      <c r="A46" s="18"/>
      <c r="B46" s="1" t="s">
        <v>73</v>
      </c>
      <c r="C46" s="26" t="str">
        <f>(C45/C4)^(1/30)-1</f>
        <v>#REF!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ht="12.75" customHeight="1">
      <c r="A48" s="18"/>
      <c r="B48" s="22" t="s">
        <v>79</v>
      </c>
      <c r="C48" s="28" t="str">
        <f>'HIER Rechnung Ausschütter'!C46-C46</f>
        <v>#REF!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29" t="s">
        <v>97</v>
      </c>
      <c r="B1" s="1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18"/>
      <c r="I1" s="18"/>
      <c r="J1" s="18"/>
      <c r="K1" s="1"/>
      <c r="L1" s="18"/>
      <c r="M1" s="18"/>
      <c r="N1" s="18"/>
      <c r="O1" s="14" t="s">
        <v>98</v>
      </c>
      <c r="P1" s="34">
        <f>'HIER Rechnung Ausschütter'!P1</f>
        <v>0.26375</v>
      </c>
      <c r="Q1" s="34"/>
      <c r="R1" s="34"/>
      <c r="S1" s="18"/>
      <c r="T1" s="33"/>
      <c r="U1" s="34"/>
      <c r="V1" s="14"/>
      <c r="W1" s="14"/>
      <c r="X1" s="14" t="s">
        <v>39</v>
      </c>
      <c r="Y1" s="32">
        <f>'HIER Rechnung Ausschütter'!X1</f>
        <v>35000</v>
      </c>
      <c r="Z1" s="1"/>
      <c r="AA1" s="33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7" t="s">
        <v>101</v>
      </c>
      <c r="I2" s="14" t="s">
        <v>47</v>
      </c>
      <c r="J2" s="14" t="s">
        <v>48</v>
      </c>
      <c r="K2" s="14" t="s">
        <v>102</v>
      </c>
      <c r="L2" s="14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05"/>
      <c r="F3" s="12"/>
      <c r="G3" s="17"/>
      <c r="H3" s="44">
        <f t="shared" ref="H3:H33" si="1">C4*B4</f>
        <v>1000000</v>
      </c>
      <c r="I3" s="45"/>
      <c r="J3" s="45"/>
      <c r="K3" s="51"/>
      <c r="L3" s="12"/>
      <c r="M3" s="12"/>
      <c r="N3" s="12"/>
      <c r="O3" s="12"/>
      <c r="P3" s="15"/>
      <c r="R3" s="12"/>
      <c r="S3" s="15"/>
      <c r="T3" s="41"/>
      <c r="U3" s="46"/>
      <c r="V3" s="12"/>
      <c r="W3" s="12"/>
      <c r="X3" s="12"/>
      <c r="Y3" s="12"/>
      <c r="Z3" s="12"/>
      <c r="AA3" s="15"/>
      <c r="AC3" s="12"/>
      <c r="AE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C4*B4</f>
        <v>1000000</v>
      </c>
      <c r="E4" s="105">
        <f>'HIER Rechnung Ausschütter'!E4+'HIER Rechnung Ausschütter'!K$1</f>
        <v>0.1870220986</v>
      </c>
      <c r="F4" s="12">
        <f t="shared" ref="F4:F33" si="2">D4*(1+E4)</f>
        <v>1187022.099</v>
      </c>
      <c r="G4" s="17">
        <v>0.026143851239646</v>
      </c>
      <c r="H4" s="44" t="str">
        <f t="shared" si="1"/>
        <v>#REF!</v>
      </c>
      <c r="I4" s="49" t="str">
        <f t="shared" ref="I4:I33" si="3">H4/D4-1</f>
        <v>#REF!</v>
      </c>
      <c r="J4" s="49">
        <f t="shared" ref="J4:J33" si="4">B5/B$4-1</f>
        <v>0.1870220986</v>
      </c>
      <c r="K4" s="51" t="str">
        <f>H4-'HIER Rechnung Thesaurierer '!J4</f>
        <v>#REF!</v>
      </c>
      <c r="L4" s="50"/>
      <c r="M4" s="51">
        <f t="shared" ref="M4:M33" si="5">F4*G4</f>
        <v>31033.32917</v>
      </c>
      <c r="N4" s="51" t="str">
        <f t="shared" ref="N4:N33" si="6">M4-O4</f>
        <v>#REF!</v>
      </c>
      <c r="O4" s="51" t="str">
        <f t="shared" ref="O4:O33" si="7">M4*P$1-AD4</f>
        <v>#REF!</v>
      </c>
      <c r="P4" s="52" t="str">
        <f>(M4+U4)/H4</f>
        <v>#REF!</v>
      </c>
      <c r="Q4" s="51">
        <f>Y1</f>
        <v>35000</v>
      </c>
      <c r="R4" s="51" t="str">
        <f t="shared" ref="R4:R33" si="8">N4+Y4</f>
        <v>#REF!</v>
      </c>
      <c r="S4" s="15"/>
      <c r="T4" s="53" t="str">
        <f t="shared" ref="T4:T33" si="9">U4/B5</f>
        <v>#REF!</v>
      </c>
      <c r="U4" s="54" t="str">
        <f t="shared" ref="U4:U33" si="10">Q4-N4+W4</f>
        <v>#REF!</v>
      </c>
      <c r="V4" s="51" t="str">
        <f t="shared" ref="V4:V33" si="11">U4-X4</f>
        <v>#REF!</v>
      </c>
      <c r="W4" s="51" t="str">
        <f t="shared" ref="W4:W33" si="12">V4*P$1</f>
        <v>#REF!</v>
      </c>
      <c r="X4" s="51" t="str">
        <f t="shared" ref="X4:X33" si="13">T4*D$1</f>
        <v>#REF!</v>
      </c>
      <c r="Y4" s="51" t="str">
        <f t="shared" ref="Y4:Y33" si="14">U4-W4</f>
        <v>#REF!</v>
      </c>
      <c r="Z4" s="12"/>
      <c r="AA4" s="52"/>
      <c r="AB4" s="11"/>
      <c r="AC4" s="51">
        <f>'HIER Rechnung Ausschütter'!S1</f>
        <v>0</v>
      </c>
      <c r="AD4" s="51" t="str">
        <f>IF((M4+U4)&lt;AC4,(M4+U4)*'HIER Rechnung Ausschütter'!O$1,AC4*'HIER Rechnung Ausschütter'!O$1)</f>
        <v>#REF!</v>
      </c>
      <c r="AE4" s="12" t="str">
        <f>'HIER Rechnung Ausschütter'!AM4-AG4</f>
        <v>#REF!</v>
      </c>
      <c r="AF4" s="65">
        <f>'HIER Rechnung Ausschütter'!S1</f>
        <v>0</v>
      </c>
      <c r="AG4" s="12" t="str">
        <f t="shared" ref="AG4:AG33" si="15">M4+V4</f>
        <v>#REF!</v>
      </c>
    </row>
    <row r="5" ht="12.75" customHeight="1">
      <c r="A5" s="11">
        <v>2.0</v>
      </c>
      <c r="B5" s="40">
        <f t="shared" ref="B5:B34" si="16">B4*(1+E4)</f>
        <v>1.187022099</v>
      </c>
      <c r="C5" s="41" t="str">
        <f>C4-U4</f>
        <v>#REF!</v>
      </c>
      <c r="D5" s="12" t="str">
        <f t="shared" ref="D5:D33" si="17">H4</f>
        <v>#REF!</v>
      </c>
      <c r="E5" s="15">
        <f>'HIER Rechnung Ausschütter'!E5+'HIER Rechnung Ausschütter'!K$1</f>
        <v>0.117233208</v>
      </c>
      <c r="F5" s="12" t="str">
        <f t="shared" si="2"/>
        <v>#REF!</v>
      </c>
      <c r="G5" s="17">
        <v>0.022727126367845</v>
      </c>
      <c r="H5" s="44" t="str">
        <f t="shared" si="1"/>
        <v>#REF!</v>
      </c>
      <c r="I5" s="49" t="str">
        <f t="shared" si="3"/>
        <v>#REF!</v>
      </c>
      <c r="J5" s="49">
        <f t="shared" si="4"/>
        <v>0.3261805073</v>
      </c>
      <c r="K5" s="51" t="str">
        <f>H5-'HIER Rechnung Thesaurierer '!J5</f>
        <v>#REF!</v>
      </c>
      <c r="L5" s="50"/>
      <c r="M5" s="51" t="str">
        <f t="shared" si="5"/>
        <v>#REF!</v>
      </c>
      <c r="N5" s="51" t="str">
        <f t="shared" si="6"/>
        <v>#REF!</v>
      </c>
      <c r="O5" s="51" t="str">
        <f t="shared" si="7"/>
        <v>#REF!</v>
      </c>
      <c r="P5" s="52" t="str">
        <f t="shared" ref="P5:P33" si="18">R5/H5</f>
        <v>#REF!</v>
      </c>
      <c r="Q5" s="51">
        <f>Q4*(1+'HIER Rechnung Thesaurierer '!I5)</f>
        <v>37170</v>
      </c>
      <c r="R5" s="51" t="str">
        <f t="shared" si="8"/>
        <v>#REF!</v>
      </c>
      <c r="S5" s="15"/>
      <c r="T5" s="53" t="str">
        <f t="shared" si="9"/>
        <v>#REF!</v>
      </c>
      <c r="U5" s="54" t="str">
        <f t="shared" si="10"/>
        <v>#REF!</v>
      </c>
      <c r="V5" s="51" t="str">
        <f t="shared" si="11"/>
        <v>#REF!</v>
      </c>
      <c r="W5" s="51" t="str">
        <f t="shared" si="12"/>
        <v>#REF!</v>
      </c>
      <c r="X5" s="51" t="str">
        <f t="shared" si="13"/>
        <v>#REF!</v>
      </c>
      <c r="Y5" s="51" t="str">
        <f t="shared" si="14"/>
        <v>#REF!</v>
      </c>
      <c r="Z5" s="12"/>
      <c r="AA5" s="52"/>
      <c r="AB5" s="11"/>
      <c r="AC5" s="51">
        <f>AC4*(1+'HIER Rechnung Thesaurierer '!I5)</f>
        <v>0</v>
      </c>
      <c r="AD5" s="51" t="str">
        <f>IF((M5+U5)&lt;AC5,(M5+U5)*'HIER Rechnung Ausschütter'!O$1,AC5*'HIER Rechnung Ausschütter'!O$1)</f>
        <v>#REF!</v>
      </c>
      <c r="AE5" s="12" t="str">
        <f>'HIER Rechnung Ausschütter'!AM5-AG5</f>
        <v>#REF!</v>
      </c>
      <c r="AF5" s="65">
        <f>AF4*(1+'HIER Rechnung Thesaurierer '!I4)</f>
        <v>0</v>
      </c>
      <c r="AG5" s="12" t="str">
        <f t="shared" si="15"/>
        <v>#REF!</v>
      </c>
    </row>
    <row r="6" ht="12.75" customHeight="1">
      <c r="A6" s="11">
        <v>3.0</v>
      </c>
      <c r="B6" s="40">
        <f t="shared" si="16"/>
        <v>1.326180507</v>
      </c>
      <c r="C6" s="41" t="str">
        <f t="shared" ref="C6:C34" si="19">C5-T5</f>
        <v>#REF!</v>
      </c>
      <c r="D6" s="12" t="str">
        <f t="shared" si="17"/>
        <v>#REF!</v>
      </c>
      <c r="E6" s="15">
        <f>'HIER Rechnung Ausschütter'!E6+'HIER Rechnung Ausschütter'!K$1</f>
        <v>0.1416801363</v>
      </c>
      <c r="F6" s="12" t="str">
        <f t="shared" si="2"/>
        <v>#REF!</v>
      </c>
      <c r="G6" s="17">
        <v>0.020590960383848</v>
      </c>
      <c r="H6" s="44" t="str">
        <f t="shared" si="1"/>
        <v>#REF!</v>
      </c>
      <c r="I6" s="49" t="str">
        <f t="shared" si="3"/>
        <v>#REF!</v>
      </c>
      <c r="J6" s="49">
        <f t="shared" si="4"/>
        <v>0.5140739424</v>
      </c>
      <c r="K6" s="51" t="str">
        <f>H6-'HIER Rechnung Thesaurierer '!J6</f>
        <v>#REF!</v>
      </c>
      <c r="L6" s="50"/>
      <c r="M6" s="51" t="str">
        <f t="shared" si="5"/>
        <v>#REF!</v>
      </c>
      <c r="N6" s="51" t="str">
        <f t="shared" si="6"/>
        <v>#REF!</v>
      </c>
      <c r="O6" s="51" t="str">
        <f t="shared" si="7"/>
        <v>#REF!</v>
      </c>
      <c r="P6" s="52" t="str">
        <f t="shared" si="18"/>
        <v>#REF!</v>
      </c>
      <c r="Q6" s="51">
        <f>Q5*(1+'HIER Rechnung Thesaurierer '!I6)</f>
        <v>39251.52</v>
      </c>
      <c r="R6" s="51" t="str">
        <f t="shared" si="8"/>
        <v>#REF!</v>
      </c>
      <c r="S6" s="15"/>
      <c r="T6" s="53" t="str">
        <f t="shared" si="9"/>
        <v>#REF!</v>
      </c>
      <c r="U6" s="54" t="str">
        <f t="shared" si="10"/>
        <v>#REF!</v>
      </c>
      <c r="V6" s="51" t="str">
        <f t="shared" si="11"/>
        <v>#REF!</v>
      </c>
      <c r="W6" s="51" t="str">
        <f t="shared" si="12"/>
        <v>#REF!</v>
      </c>
      <c r="X6" s="51" t="str">
        <f t="shared" si="13"/>
        <v>#REF!</v>
      </c>
      <c r="Y6" s="51" t="str">
        <f t="shared" si="14"/>
        <v>#REF!</v>
      </c>
      <c r="Z6" s="12"/>
      <c r="AA6" s="52"/>
      <c r="AB6" s="11"/>
      <c r="AC6" s="51">
        <f>AC5*(1+'HIER Rechnung Thesaurierer '!I6)</f>
        <v>0</v>
      </c>
      <c r="AD6" s="51" t="str">
        <f>IF((M6+U6)&lt;AC6,(M6+U6)*'HIER Rechnung Ausschütter'!O$1,AC6*'HIER Rechnung Ausschütter'!O$1)</f>
        <v>#REF!</v>
      </c>
      <c r="AE6" s="12" t="str">
        <f>'HIER Rechnung Ausschütter'!AM6-AG6</f>
        <v>#REF!</v>
      </c>
      <c r="AF6" s="65">
        <f>AF5*(1+'HIER Rechnung Thesaurierer '!I5)</f>
        <v>0</v>
      </c>
      <c r="AG6" s="12" t="str">
        <f t="shared" si="15"/>
        <v>#REF!</v>
      </c>
    </row>
    <row r="7" ht="12.75" customHeight="1">
      <c r="A7" s="11">
        <v>4.0</v>
      </c>
      <c r="B7" s="40">
        <f t="shared" si="16"/>
        <v>1.514073942</v>
      </c>
      <c r="C7" s="41" t="str">
        <f t="shared" si="19"/>
        <v>#REF!</v>
      </c>
      <c r="D7" s="12" t="str">
        <f t="shared" si="17"/>
        <v>#REF!</v>
      </c>
      <c r="E7" s="15">
        <f>'HIER Rechnung Ausschütter'!E7+'HIER Rechnung Ausschütter'!K$1</f>
        <v>0.2278059473</v>
      </c>
      <c r="F7" s="12" t="str">
        <f t="shared" si="2"/>
        <v>#REF!</v>
      </c>
      <c r="G7" s="17">
        <v>0.020146585141558</v>
      </c>
      <c r="H7" s="44" t="str">
        <f t="shared" si="1"/>
        <v>#REF!</v>
      </c>
      <c r="I7" s="49" t="str">
        <f t="shared" si="3"/>
        <v>#REF!</v>
      </c>
      <c r="J7" s="49">
        <f t="shared" si="4"/>
        <v>0.8589889911</v>
      </c>
      <c r="K7" s="51" t="str">
        <f>H7-'HIER Rechnung Thesaurierer '!J7</f>
        <v>#REF!</v>
      </c>
      <c r="L7" s="50"/>
      <c r="M7" s="51" t="str">
        <f t="shared" si="5"/>
        <v>#REF!</v>
      </c>
      <c r="N7" s="51" t="str">
        <f t="shared" si="6"/>
        <v>#REF!</v>
      </c>
      <c r="O7" s="51" t="str">
        <f t="shared" si="7"/>
        <v>#REF!</v>
      </c>
      <c r="P7" s="52" t="str">
        <f t="shared" si="18"/>
        <v>#REF!</v>
      </c>
      <c r="Q7" s="51">
        <f>Q6*(1+'HIER Rechnung Thesaurierer '!I7)</f>
        <v>41057.08992</v>
      </c>
      <c r="R7" s="51" t="str">
        <f t="shared" si="8"/>
        <v>#REF!</v>
      </c>
      <c r="S7" s="15"/>
      <c r="T7" s="53" t="str">
        <f t="shared" si="9"/>
        <v>#REF!</v>
      </c>
      <c r="U7" s="54" t="str">
        <f t="shared" si="10"/>
        <v>#REF!</v>
      </c>
      <c r="V7" s="51" t="str">
        <f t="shared" si="11"/>
        <v>#REF!</v>
      </c>
      <c r="W7" s="51" t="str">
        <f t="shared" si="12"/>
        <v>#REF!</v>
      </c>
      <c r="X7" s="51" t="str">
        <f t="shared" si="13"/>
        <v>#REF!</v>
      </c>
      <c r="Y7" s="51" t="str">
        <f t="shared" si="14"/>
        <v>#REF!</v>
      </c>
      <c r="Z7" s="12"/>
      <c r="AA7" s="52"/>
      <c r="AB7" s="11"/>
      <c r="AC7" s="51">
        <f>AC6*(1+'HIER Rechnung Thesaurierer '!I7)</f>
        <v>0</v>
      </c>
      <c r="AD7" s="51" t="str">
        <f>IF((M7+U7)&lt;AC7,(M7+U7)*'HIER Rechnung Ausschütter'!O$1,AC7*'HIER Rechnung Ausschütter'!O$1)</f>
        <v>#REF!</v>
      </c>
      <c r="AE7" s="12" t="str">
        <f>'HIER Rechnung Ausschütter'!AM7-AG7</f>
        <v>#REF!</v>
      </c>
      <c r="AF7" s="65">
        <f>AF6*(1+'HIER Rechnung Thesaurierer '!I6)</f>
        <v>0</v>
      </c>
      <c r="AG7" s="12" t="str">
        <f t="shared" si="15"/>
        <v>#REF!</v>
      </c>
    </row>
    <row r="8" ht="12.75" customHeight="1">
      <c r="A8" s="11">
        <v>5.0</v>
      </c>
      <c r="B8" s="40">
        <f t="shared" si="16"/>
        <v>1.858988991</v>
      </c>
      <c r="C8" s="41" t="str">
        <f t="shared" si="19"/>
        <v>#REF!</v>
      </c>
      <c r="D8" s="12" t="str">
        <f t="shared" si="17"/>
        <v>#REF!</v>
      </c>
      <c r="E8" s="15">
        <f>'HIER Rechnung Ausschütter'!E8+'HIER Rechnung Ausschütter'!K$1</f>
        <v>0.2356037469</v>
      </c>
      <c r="F8" s="12" t="str">
        <f t="shared" si="2"/>
        <v>#REF!</v>
      </c>
      <c r="G8" s="17">
        <v>0.017794717970258</v>
      </c>
      <c r="H8" s="44" t="str">
        <f t="shared" si="1"/>
        <v>#REF!</v>
      </c>
      <c r="I8" s="49" t="str">
        <f t="shared" si="3"/>
        <v>#REF!</v>
      </c>
      <c r="J8" s="49">
        <f t="shared" si="4"/>
        <v>1.296973763</v>
      </c>
      <c r="K8" s="51" t="str">
        <f>H8-'HIER Rechnung Thesaurierer '!J8</f>
        <v>#REF!</v>
      </c>
      <c r="L8" s="50"/>
      <c r="M8" s="51" t="str">
        <f t="shared" si="5"/>
        <v>#REF!</v>
      </c>
      <c r="N8" s="51" t="str">
        <f t="shared" si="6"/>
        <v>#REF!</v>
      </c>
      <c r="O8" s="51" t="str">
        <f t="shared" si="7"/>
        <v>#REF!</v>
      </c>
      <c r="P8" s="52" t="str">
        <f t="shared" si="18"/>
        <v>#REF!</v>
      </c>
      <c r="Q8" s="51">
        <f>Q7*(1+'HIER Rechnung Thesaurierer '!I8)</f>
        <v>42904.65897</v>
      </c>
      <c r="R8" s="51" t="str">
        <f t="shared" si="8"/>
        <v>#REF!</v>
      </c>
      <c r="S8" s="15"/>
      <c r="T8" s="53" t="str">
        <f t="shared" si="9"/>
        <v>#REF!</v>
      </c>
      <c r="U8" s="54" t="str">
        <f t="shared" si="10"/>
        <v>#REF!</v>
      </c>
      <c r="V8" s="51" t="str">
        <f t="shared" si="11"/>
        <v>#REF!</v>
      </c>
      <c r="W8" s="51" t="str">
        <f t="shared" si="12"/>
        <v>#REF!</v>
      </c>
      <c r="X8" s="51" t="str">
        <f t="shared" si="13"/>
        <v>#REF!</v>
      </c>
      <c r="Y8" s="51" t="str">
        <f t="shared" si="14"/>
        <v>#REF!</v>
      </c>
      <c r="Z8" s="12"/>
      <c r="AA8" s="52"/>
      <c r="AB8" s="11"/>
      <c r="AC8" s="51">
        <f>AC7*(1+'HIER Rechnung Thesaurierer '!I8)</f>
        <v>0</v>
      </c>
      <c r="AD8" s="51" t="str">
        <f>IF((M8+U8)&lt;AC8,(M8+U8)*'HIER Rechnung Ausschütter'!O$1,AC8*'HIER Rechnung Ausschütter'!O$1)</f>
        <v>#REF!</v>
      </c>
      <c r="AE8" s="12" t="str">
        <f>'HIER Rechnung Ausschütter'!AM8-AG8</f>
        <v>#REF!</v>
      </c>
      <c r="AF8" s="65">
        <f>AF7*(1+'HIER Rechnung Thesaurierer '!I7)</f>
        <v>0</v>
      </c>
      <c r="AG8" s="12" t="str">
        <f t="shared" si="15"/>
        <v>#REF!</v>
      </c>
    </row>
    <row r="9" ht="12.75" customHeight="1">
      <c r="A9" s="11">
        <v>6.0</v>
      </c>
      <c r="B9" s="40">
        <f t="shared" si="16"/>
        <v>2.296973763</v>
      </c>
      <c r="C9" s="41" t="str">
        <f t="shared" si="19"/>
        <v>#REF!</v>
      </c>
      <c r="D9" s="12" t="str">
        <f t="shared" si="17"/>
        <v>#REF!</v>
      </c>
      <c r="E9" s="15">
        <f>'HIER Rechnung Ausschütter'!E9+'HIER Rechnung Ausschütter'!K$1</f>
        <v>-0.1404983514</v>
      </c>
      <c r="F9" s="12" t="str">
        <f t="shared" si="2"/>
        <v>#REF!</v>
      </c>
      <c r="G9" s="17">
        <v>0.011317491583464</v>
      </c>
      <c r="H9" s="44" t="str">
        <f t="shared" si="1"/>
        <v>#REF!</v>
      </c>
      <c r="I9" s="49" t="str">
        <f t="shared" si="3"/>
        <v>#REF!</v>
      </c>
      <c r="J9" s="49">
        <f t="shared" si="4"/>
        <v>0.9742527361</v>
      </c>
      <c r="K9" s="51" t="str">
        <f>H9-'HIER Rechnung Thesaurierer '!J9</f>
        <v>#REF!</v>
      </c>
      <c r="L9" s="50"/>
      <c r="M9" s="51" t="str">
        <f t="shared" si="5"/>
        <v>#REF!</v>
      </c>
      <c r="N9" s="51" t="str">
        <f t="shared" si="6"/>
        <v>#REF!</v>
      </c>
      <c r="O9" s="51" t="str">
        <f t="shared" si="7"/>
        <v>#REF!</v>
      </c>
      <c r="P9" s="52" t="str">
        <f t="shared" si="18"/>
        <v>#REF!</v>
      </c>
      <c r="Q9" s="51">
        <f>Q8*(1+'HIER Rechnung Thesaurierer '!I9)</f>
        <v>45178.60589</v>
      </c>
      <c r="R9" s="51" t="str">
        <f t="shared" si="8"/>
        <v>#REF!</v>
      </c>
      <c r="S9" s="15"/>
      <c r="T9" s="53" t="str">
        <f t="shared" si="9"/>
        <v>#REF!</v>
      </c>
      <c r="U9" s="54" t="str">
        <f t="shared" si="10"/>
        <v>#REF!</v>
      </c>
      <c r="V9" s="51" t="str">
        <f t="shared" si="11"/>
        <v>#REF!</v>
      </c>
      <c r="W9" s="51" t="str">
        <f t="shared" si="12"/>
        <v>#REF!</v>
      </c>
      <c r="X9" s="51" t="str">
        <f t="shared" si="13"/>
        <v>#REF!</v>
      </c>
      <c r="Y9" s="51" t="str">
        <f t="shared" si="14"/>
        <v>#REF!</v>
      </c>
      <c r="Z9" s="12"/>
      <c r="AA9" s="52"/>
      <c r="AB9" s="11"/>
      <c r="AC9" s="51">
        <f>AC8*(1+'HIER Rechnung Thesaurierer '!I9)</f>
        <v>0</v>
      </c>
      <c r="AD9" s="51" t="str">
        <f>IF((M9+U9)&lt;AC9,(M9+U9)*'HIER Rechnung Ausschütter'!O$1,AC9*'HIER Rechnung Ausschütter'!O$1)</f>
        <v>#REF!</v>
      </c>
      <c r="AE9" s="12" t="str">
        <f>'HIER Rechnung Ausschütter'!AM9-AG9</f>
        <v>#REF!</v>
      </c>
      <c r="AF9" s="65">
        <f>AF8*(1+'HIER Rechnung Thesaurierer '!I8)</f>
        <v>0</v>
      </c>
      <c r="AG9" s="12" t="str">
        <f t="shared" si="15"/>
        <v>#REF!</v>
      </c>
    </row>
    <row r="10" ht="12.75" customHeight="1">
      <c r="A10" s="11">
        <v>7.0</v>
      </c>
      <c r="B10" s="40">
        <f t="shared" si="16"/>
        <v>1.974252736</v>
      </c>
      <c r="C10" s="41" t="str">
        <f t="shared" si="19"/>
        <v>#REF!</v>
      </c>
      <c r="D10" s="12" t="str">
        <f t="shared" si="17"/>
        <v>#REF!</v>
      </c>
      <c r="E10" s="15">
        <f>'HIER Rechnung Ausschütter'!E10+'HIER Rechnung Ausschütter'!K$1</f>
        <v>-0.1782898384</v>
      </c>
      <c r="F10" s="12" t="str">
        <f t="shared" si="2"/>
        <v>#REF!</v>
      </c>
      <c r="G10" s="17">
        <v>0.013078928321695</v>
      </c>
      <c r="H10" s="44" t="str">
        <f t="shared" si="1"/>
        <v>#REF!</v>
      </c>
      <c r="I10" s="49" t="str">
        <f t="shared" si="3"/>
        <v>#REF!</v>
      </c>
      <c r="J10" s="49">
        <f t="shared" si="4"/>
        <v>0.6222635348</v>
      </c>
      <c r="K10" s="51" t="str">
        <f>H10-'HIER Rechnung Thesaurierer '!J10</f>
        <v>#REF!</v>
      </c>
      <c r="L10" s="50"/>
      <c r="M10" s="51" t="str">
        <f t="shared" si="5"/>
        <v>#REF!</v>
      </c>
      <c r="N10" s="51" t="str">
        <f t="shared" si="6"/>
        <v>#REF!</v>
      </c>
      <c r="O10" s="51" t="str">
        <f t="shared" si="7"/>
        <v>#REF!</v>
      </c>
      <c r="P10" s="52" t="str">
        <f t="shared" si="18"/>
        <v>#REF!</v>
      </c>
      <c r="Q10" s="51">
        <f>Q9*(1+'HIER Rechnung Thesaurierer '!I10)</f>
        <v>47347.17897</v>
      </c>
      <c r="R10" s="51" t="str">
        <f t="shared" si="8"/>
        <v>#REF!</v>
      </c>
      <c r="S10" s="15"/>
      <c r="T10" s="53" t="str">
        <f t="shared" si="9"/>
        <v>#REF!</v>
      </c>
      <c r="U10" s="54" t="str">
        <f t="shared" si="10"/>
        <v>#REF!</v>
      </c>
      <c r="V10" s="51" t="str">
        <f t="shared" si="11"/>
        <v>#REF!</v>
      </c>
      <c r="W10" s="51" t="str">
        <f t="shared" si="12"/>
        <v>#REF!</v>
      </c>
      <c r="X10" s="51" t="str">
        <f t="shared" si="13"/>
        <v>#REF!</v>
      </c>
      <c r="Y10" s="51" t="str">
        <f t="shared" si="14"/>
        <v>#REF!</v>
      </c>
      <c r="Z10" s="12"/>
      <c r="AA10" s="52"/>
      <c r="AB10" s="11"/>
      <c r="AC10" s="51">
        <f>AC9*(1+'HIER Rechnung Thesaurierer '!I10)</f>
        <v>0</v>
      </c>
      <c r="AD10" s="51" t="str">
        <f>IF((M10+U10)&lt;AC10,(M10+U10)*'HIER Rechnung Ausschütter'!O$1,AC10*'HIER Rechnung Ausschütter'!O$1)</f>
        <v>#REF!</v>
      </c>
      <c r="AE10" s="12" t="str">
        <f>'HIER Rechnung Ausschütter'!AM10-AG10</f>
        <v>#REF!</v>
      </c>
      <c r="AF10" s="65">
        <f>AF9*(1+'HIER Rechnung Thesaurierer '!I9)</f>
        <v>0</v>
      </c>
      <c r="AG10" s="12" t="str">
        <f t="shared" si="15"/>
        <v>#REF!</v>
      </c>
    </row>
    <row r="11" ht="12.75" customHeight="1">
      <c r="A11" s="11">
        <v>8.0</v>
      </c>
      <c r="B11" s="40">
        <f t="shared" si="16"/>
        <v>1.622263535</v>
      </c>
      <c r="C11" s="41" t="str">
        <f t="shared" si="19"/>
        <v>#REF!</v>
      </c>
      <c r="D11" s="12" t="str">
        <f t="shared" si="17"/>
        <v>#REF!</v>
      </c>
      <c r="E11" s="15">
        <f>'HIER Rechnung Ausschütter'!E11+'HIER Rechnung Ausschütter'!K$1</f>
        <v>-0.2105606687</v>
      </c>
      <c r="F11" s="12" t="str">
        <f t="shared" si="2"/>
        <v>#REF!</v>
      </c>
      <c r="G11" s="17">
        <v>0.015147903791878</v>
      </c>
      <c r="H11" s="44" t="str">
        <f t="shared" si="1"/>
        <v>#REF!</v>
      </c>
      <c r="I11" s="49" t="str">
        <f t="shared" si="3"/>
        <v>#REF!</v>
      </c>
      <c r="J11" s="49">
        <f t="shared" si="4"/>
        <v>0.2806786401</v>
      </c>
      <c r="K11" s="51" t="str">
        <f>H11-'HIER Rechnung Thesaurierer '!J11</f>
        <v>#REF!</v>
      </c>
      <c r="L11" s="50"/>
      <c r="M11" s="51" t="str">
        <f t="shared" si="5"/>
        <v>#REF!</v>
      </c>
      <c r="N11" s="51" t="str">
        <f t="shared" si="6"/>
        <v>#REF!</v>
      </c>
      <c r="O11" s="51" t="str">
        <f t="shared" si="7"/>
        <v>#REF!</v>
      </c>
      <c r="P11" s="52" t="str">
        <f t="shared" si="18"/>
        <v>#REF!</v>
      </c>
      <c r="Q11" s="51">
        <f>Q10*(1+'HIER Rechnung Thesaurierer '!I11)</f>
        <v>49619.84357</v>
      </c>
      <c r="R11" s="51" t="str">
        <f t="shared" si="8"/>
        <v>#REF!</v>
      </c>
      <c r="S11" s="15"/>
      <c r="T11" s="53" t="str">
        <f t="shared" si="9"/>
        <v>#REF!</v>
      </c>
      <c r="U11" s="54" t="str">
        <f t="shared" si="10"/>
        <v>#REF!</v>
      </c>
      <c r="V11" s="51" t="str">
        <f t="shared" si="11"/>
        <v>#REF!</v>
      </c>
      <c r="W11" s="51" t="str">
        <f t="shared" si="12"/>
        <v>#REF!</v>
      </c>
      <c r="X11" s="51" t="str">
        <f t="shared" si="13"/>
        <v>#REF!</v>
      </c>
      <c r="Y11" s="51" t="str">
        <f t="shared" si="14"/>
        <v>#REF!</v>
      </c>
      <c r="Z11" s="12"/>
      <c r="AA11" s="52"/>
      <c r="AB11" s="11"/>
      <c r="AC11" s="51">
        <f>AC10*(1+'HIER Rechnung Thesaurierer '!I11)</f>
        <v>0</v>
      </c>
      <c r="AD11" s="51" t="str">
        <f>IF((M11+U11)&lt;AC11,(M11+U11)*'HIER Rechnung Ausschütter'!O$1,AC11*'HIER Rechnung Ausschütter'!O$1)</f>
        <v>#REF!</v>
      </c>
      <c r="AE11" s="12" t="str">
        <f>'HIER Rechnung Ausschütter'!AM11-AG11</f>
        <v>#REF!</v>
      </c>
      <c r="AF11" s="65">
        <f>AF10*(1+'HIER Rechnung Thesaurierer '!I10)</f>
        <v>0</v>
      </c>
      <c r="AG11" s="12" t="str">
        <f t="shared" si="15"/>
        <v>#REF!</v>
      </c>
    </row>
    <row r="12" ht="12.75" customHeight="1">
      <c r="A12" s="11">
        <v>9.0</v>
      </c>
      <c r="B12" s="40">
        <f t="shared" si="16"/>
        <v>1.28067864</v>
      </c>
      <c r="C12" s="41" t="str">
        <f t="shared" si="19"/>
        <v>#REF!</v>
      </c>
      <c r="D12" s="12" t="str">
        <f t="shared" si="17"/>
        <v>#REF!</v>
      </c>
      <c r="E12" s="15">
        <f>'HIER Rechnung Ausschütter'!E12+'HIER Rechnung Ausschütter'!K$1</f>
        <v>0.3081272129</v>
      </c>
      <c r="F12" s="12" t="str">
        <f t="shared" si="2"/>
        <v>#REF!</v>
      </c>
      <c r="G12" s="17">
        <v>0.029489449983969</v>
      </c>
      <c r="H12" s="44" t="str">
        <f t="shared" si="1"/>
        <v>#REF!</v>
      </c>
      <c r="I12" s="49" t="str">
        <f t="shared" si="3"/>
        <v>#REF!</v>
      </c>
      <c r="J12" s="49">
        <f t="shared" si="4"/>
        <v>0.6752905802</v>
      </c>
      <c r="K12" s="51" t="str">
        <f>H12-'HIER Rechnung Thesaurierer '!J12</f>
        <v>#REF!</v>
      </c>
      <c r="L12" s="50"/>
      <c r="M12" s="51" t="str">
        <f t="shared" si="5"/>
        <v>#REF!</v>
      </c>
      <c r="N12" s="51" t="str">
        <f t="shared" si="6"/>
        <v>#REF!</v>
      </c>
      <c r="O12" s="51" t="str">
        <f t="shared" si="7"/>
        <v>#REF!</v>
      </c>
      <c r="P12" s="52" t="str">
        <f t="shared" si="18"/>
        <v>#REF!</v>
      </c>
      <c r="Q12" s="51">
        <f>Q11*(1+'HIER Rechnung Thesaurierer '!I12)</f>
        <v>51654.25715</v>
      </c>
      <c r="R12" s="51" t="str">
        <f t="shared" si="8"/>
        <v>#REF!</v>
      </c>
      <c r="S12" s="15"/>
      <c r="T12" s="53" t="str">
        <f t="shared" si="9"/>
        <v>#REF!</v>
      </c>
      <c r="U12" s="54" t="str">
        <f t="shared" si="10"/>
        <v>#REF!</v>
      </c>
      <c r="V12" s="51" t="str">
        <f t="shared" si="11"/>
        <v>#REF!</v>
      </c>
      <c r="W12" s="51" t="str">
        <f t="shared" si="12"/>
        <v>#REF!</v>
      </c>
      <c r="X12" s="51" t="str">
        <f t="shared" si="13"/>
        <v>#REF!</v>
      </c>
      <c r="Y12" s="51" t="str">
        <f t="shared" si="14"/>
        <v>#REF!</v>
      </c>
      <c r="Z12" s="12"/>
      <c r="AA12" s="52"/>
      <c r="AB12" s="11"/>
      <c r="AC12" s="51">
        <f>AC11*(1+'HIER Rechnung Thesaurierer '!I12)</f>
        <v>0</v>
      </c>
      <c r="AD12" s="51" t="str">
        <f>IF((M12+U12)&lt;AC12,(M12+U12)*'HIER Rechnung Ausschütter'!O$1,AC12*'HIER Rechnung Ausschütter'!O$1)</f>
        <v>#REF!</v>
      </c>
      <c r="AE12" s="12" t="str">
        <f>'HIER Rechnung Ausschütter'!AM12-AG12</f>
        <v>#REF!</v>
      </c>
      <c r="AF12" s="65">
        <f>AF11*(1+'HIER Rechnung Thesaurierer '!I11)</f>
        <v>0</v>
      </c>
      <c r="AG12" s="12" t="str">
        <f t="shared" si="15"/>
        <v>#REF!</v>
      </c>
    </row>
    <row r="13" ht="12.75" customHeight="1">
      <c r="A13" s="11">
        <v>10.0</v>
      </c>
      <c r="B13" s="40">
        <f t="shared" si="16"/>
        <v>1.67529058</v>
      </c>
      <c r="C13" s="41" t="str">
        <f t="shared" si="19"/>
        <v>#REF!</v>
      </c>
      <c r="D13" s="12" t="str">
        <f t="shared" si="17"/>
        <v>#REF!</v>
      </c>
      <c r="E13" s="15">
        <f>'HIER Rechnung Ausschütter'!E13+'HIER Rechnung Ausschütter'!K$1</f>
        <v>0.1283611787</v>
      </c>
      <c r="F13" s="12" t="str">
        <f t="shared" si="2"/>
        <v>#REF!</v>
      </c>
      <c r="G13" s="17">
        <v>0.024104943239148</v>
      </c>
      <c r="H13" s="44" t="str">
        <f t="shared" si="1"/>
        <v>#REF!</v>
      </c>
      <c r="I13" s="49" t="str">
        <f t="shared" si="3"/>
        <v>#REF!</v>
      </c>
      <c r="J13" s="49">
        <f t="shared" si="4"/>
        <v>0.8903328537</v>
      </c>
      <c r="K13" s="51" t="str">
        <f>H13-'HIER Rechnung Thesaurierer '!J13</f>
        <v>#REF!</v>
      </c>
      <c r="L13" s="50"/>
      <c r="M13" s="51" t="str">
        <f t="shared" si="5"/>
        <v>#REF!</v>
      </c>
      <c r="N13" s="51" t="str">
        <f t="shared" si="6"/>
        <v>#REF!</v>
      </c>
      <c r="O13" s="51" t="str">
        <f t="shared" si="7"/>
        <v>#REF!</v>
      </c>
      <c r="P13" s="52" t="str">
        <f t="shared" si="18"/>
        <v>#REF!</v>
      </c>
      <c r="Q13" s="51">
        <f>Q12*(1+'HIER Rechnung Thesaurierer '!I13)</f>
        <v>53720.42744</v>
      </c>
      <c r="R13" s="51" t="str">
        <f t="shared" si="8"/>
        <v>#REF!</v>
      </c>
      <c r="S13" s="15"/>
      <c r="T13" s="53" t="str">
        <f t="shared" si="9"/>
        <v>#REF!</v>
      </c>
      <c r="U13" s="54" t="str">
        <f t="shared" si="10"/>
        <v>#REF!</v>
      </c>
      <c r="V13" s="51" t="str">
        <f t="shared" si="11"/>
        <v>#REF!</v>
      </c>
      <c r="W13" s="51" t="str">
        <f t="shared" si="12"/>
        <v>#REF!</v>
      </c>
      <c r="X13" s="51" t="str">
        <f t="shared" si="13"/>
        <v>#REF!</v>
      </c>
      <c r="Y13" s="51" t="str">
        <f t="shared" si="14"/>
        <v>#REF!</v>
      </c>
      <c r="Z13" s="12"/>
      <c r="AA13" s="52"/>
      <c r="AB13" s="11"/>
      <c r="AC13" s="51">
        <f>AC12*(1+'HIER Rechnung Thesaurierer '!I13)</f>
        <v>0</v>
      </c>
      <c r="AD13" s="51" t="str">
        <f>IF((M13+U13)&lt;AC13,(M13+U13)*'HIER Rechnung Ausschütter'!O$1,AC13*'HIER Rechnung Ausschütter'!O$1)</f>
        <v>#REF!</v>
      </c>
      <c r="AE13" s="12" t="str">
        <f>'HIER Rechnung Ausschütter'!AM13-AG13</f>
        <v>#REF!</v>
      </c>
      <c r="AF13" s="65">
        <f>AF12*(1+'HIER Rechnung Thesaurierer '!I12)</f>
        <v>0</v>
      </c>
      <c r="AG13" s="12" t="str">
        <f t="shared" si="15"/>
        <v>#REF!</v>
      </c>
    </row>
    <row r="14" ht="12.75" customHeight="1">
      <c r="A14" s="11">
        <v>11.0</v>
      </c>
      <c r="B14" s="40">
        <f t="shared" si="16"/>
        <v>1.890332854</v>
      </c>
      <c r="C14" s="41" t="str">
        <f t="shared" si="19"/>
        <v>#REF!</v>
      </c>
      <c r="D14" s="12" t="str">
        <f t="shared" si="17"/>
        <v>#REF!</v>
      </c>
      <c r="E14" s="15">
        <f>'HIER Rechnung Ausschütter'!E14+'HIER Rechnung Ausschütter'!K$1</f>
        <v>0.07562721225</v>
      </c>
      <c r="F14" s="12" t="str">
        <f t="shared" si="2"/>
        <v>#REF!</v>
      </c>
      <c r="G14" s="17">
        <v>0.024604972779632</v>
      </c>
      <c r="H14" s="44" t="str">
        <f t="shared" si="1"/>
        <v>#REF!</v>
      </c>
      <c r="I14" s="49" t="str">
        <f t="shared" si="3"/>
        <v>#REF!</v>
      </c>
      <c r="J14" s="49">
        <f t="shared" si="4"/>
        <v>1.033293458</v>
      </c>
      <c r="K14" s="51" t="str">
        <f>H14-'HIER Rechnung Thesaurierer '!J14</f>
        <v>#REF!</v>
      </c>
      <c r="L14" s="50"/>
      <c r="M14" s="51" t="str">
        <f t="shared" si="5"/>
        <v>#REF!</v>
      </c>
      <c r="N14" s="51" t="str">
        <f t="shared" si="6"/>
        <v>#REF!</v>
      </c>
      <c r="O14" s="51" t="str">
        <f t="shared" si="7"/>
        <v>#REF!</v>
      </c>
      <c r="P14" s="52" t="str">
        <f t="shared" si="18"/>
        <v>#REF!</v>
      </c>
      <c r="Q14" s="51">
        <f>Q13*(1+'HIER Rechnung Thesaurierer '!I14)</f>
        <v>55546.92197</v>
      </c>
      <c r="R14" s="51" t="str">
        <f t="shared" si="8"/>
        <v>#REF!</v>
      </c>
      <c r="S14" s="15"/>
      <c r="T14" s="53" t="str">
        <f t="shared" si="9"/>
        <v>#REF!</v>
      </c>
      <c r="U14" s="54" t="str">
        <f t="shared" si="10"/>
        <v>#REF!</v>
      </c>
      <c r="V14" s="51" t="str">
        <f t="shared" si="11"/>
        <v>#REF!</v>
      </c>
      <c r="W14" s="51" t="str">
        <f t="shared" si="12"/>
        <v>#REF!</v>
      </c>
      <c r="X14" s="51" t="str">
        <f t="shared" si="13"/>
        <v>#REF!</v>
      </c>
      <c r="Y14" s="51" t="str">
        <f t="shared" si="14"/>
        <v>#REF!</v>
      </c>
      <c r="Z14" s="12"/>
      <c r="AA14" s="52"/>
      <c r="AB14" s="11"/>
      <c r="AC14" s="51">
        <f>AC13*(1+'HIER Rechnung Thesaurierer '!I14)</f>
        <v>0</v>
      </c>
      <c r="AD14" s="51" t="str">
        <f>IF((M14+U14)&lt;AC14,(M14+U14)*'HIER Rechnung Ausschütter'!O$1,AC14*'HIER Rechnung Ausschütter'!O$1)</f>
        <v>#REF!</v>
      </c>
      <c r="AE14" s="12" t="str">
        <f>'HIER Rechnung Ausschütter'!AM14-AG14</f>
        <v>#REF!</v>
      </c>
      <c r="AF14" s="65">
        <f>AF13*(1+'HIER Rechnung Thesaurierer '!I13)</f>
        <v>0</v>
      </c>
      <c r="AG14" s="12" t="str">
        <f t="shared" si="15"/>
        <v>#REF!</v>
      </c>
    </row>
    <row r="15" ht="12.75" customHeight="1">
      <c r="A15" s="11">
        <v>12.0</v>
      </c>
      <c r="B15" s="40">
        <f t="shared" si="16"/>
        <v>2.033293458</v>
      </c>
      <c r="C15" s="41" t="str">
        <f t="shared" si="19"/>
        <v>#REF!</v>
      </c>
      <c r="D15" s="12" t="str">
        <f t="shared" si="17"/>
        <v>#REF!</v>
      </c>
      <c r="E15" s="15">
        <f>'HIER Rechnung Ausschütter'!E15+'HIER Rechnung Ausschütter'!K$1</f>
        <v>0.1795257498</v>
      </c>
      <c r="F15" s="12" t="str">
        <f t="shared" si="2"/>
        <v>#REF!</v>
      </c>
      <c r="G15" s="17">
        <v>0.026996491401001</v>
      </c>
      <c r="H15" s="44" t="str">
        <f t="shared" si="1"/>
        <v>#REF!</v>
      </c>
      <c r="I15" s="49" t="str">
        <f t="shared" si="3"/>
        <v>#REF!</v>
      </c>
      <c r="J15" s="49">
        <f t="shared" si="4"/>
        <v>1.39832199</v>
      </c>
      <c r="K15" s="51" t="str">
        <f>H15-'HIER Rechnung Thesaurierer '!J15</f>
        <v>#REF!</v>
      </c>
      <c r="L15" s="50"/>
      <c r="M15" s="51" t="str">
        <f t="shared" si="5"/>
        <v>#REF!</v>
      </c>
      <c r="N15" s="51" t="str">
        <f t="shared" si="6"/>
        <v>#REF!</v>
      </c>
      <c r="O15" s="51" t="str">
        <f t="shared" si="7"/>
        <v>#REF!</v>
      </c>
      <c r="P15" s="52" t="str">
        <f t="shared" si="18"/>
        <v>#REF!</v>
      </c>
      <c r="Q15" s="51">
        <f>Q14*(1+'HIER Rechnung Thesaurierer '!I15)</f>
        <v>57657.70501</v>
      </c>
      <c r="R15" s="51" t="str">
        <f t="shared" si="8"/>
        <v>#REF!</v>
      </c>
      <c r="S15" s="15"/>
      <c r="T15" s="53" t="str">
        <f t="shared" si="9"/>
        <v>#REF!</v>
      </c>
      <c r="U15" s="54" t="str">
        <f t="shared" si="10"/>
        <v>#REF!</v>
      </c>
      <c r="V15" s="51" t="str">
        <f t="shared" si="11"/>
        <v>#REF!</v>
      </c>
      <c r="W15" s="51" t="str">
        <f t="shared" si="12"/>
        <v>#REF!</v>
      </c>
      <c r="X15" s="51" t="str">
        <f t="shared" si="13"/>
        <v>#REF!</v>
      </c>
      <c r="Y15" s="51" t="str">
        <f t="shared" si="14"/>
        <v>#REF!</v>
      </c>
      <c r="Z15" s="12"/>
      <c r="AA15" s="52"/>
      <c r="AB15" s="11"/>
      <c r="AC15" s="51">
        <f>AC14*(1+'HIER Rechnung Thesaurierer '!I15)</f>
        <v>0</v>
      </c>
      <c r="AD15" s="51" t="str">
        <f>IF((M15+U15)&lt;AC15,(M15+U15)*'HIER Rechnung Ausschütter'!O$1,AC15*'HIER Rechnung Ausschütter'!O$1)</f>
        <v>#REF!</v>
      </c>
      <c r="AE15" s="12" t="str">
        <f>'HIER Rechnung Ausschütter'!AM15-AG15</f>
        <v>#REF!</v>
      </c>
      <c r="AF15" s="65">
        <f>AF14*(1+'HIER Rechnung Thesaurierer '!I14)</f>
        <v>0</v>
      </c>
      <c r="AG15" s="12" t="str">
        <f t="shared" si="15"/>
        <v>#REF!</v>
      </c>
    </row>
    <row r="16" ht="12.75" customHeight="1">
      <c r="A16" s="11">
        <v>13.0</v>
      </c>
      <c r="B16" s="40">
        <f t="shared" si="16"/>
        <v>2.39832199</v>
      </c>
      <c r="C16" s="41" t="str">
        <f t="shared" si="19"/>
        <v>#REF!</v>
      </c>
      <c r="D16" s="12" t="str">
        <f t="shared" si="17"/>
        <v>#REF!</v>
      </c>
      <c r="E16" s="15">
        <f>'HIER Rechnung Ausschütter'!E16+'HIER Rechnung Ausschütter'!K$1</f>
        <v>0.07092650336</v>
      </c>
      <c r="F16" s="12" t="str">
        <f t="shared" si="2"/>
        <v>#REF!</v>
      </c>
      <c r="G16" s="17">
        <v>0.0247332578125608</v>
      </c>
      <c r="H16" s="44" t="str">
        <f t="shared" si="1"/>
        <v>#REF!</v>
      </c>
      <c r="I16" s="49" t="str">
        <f t="shared" si="3"/>
        <v>#REF!</v>
      </c>
      <c r="J16" s="49">
        <f t="shared" si="4"/>
        <v>1.568426583</v>
      </c>
      <c r="K16" s="51" t="str">
        <f>H16-'HIER Rechnung Thesaurierer '!J16</f>
        <v>#REF!</v>
      </c>
      <c r="L16" s="50"/>
      <c r="M16" s="51" t="str">
        <f t="shared" si="5"/>
        <v>#REF!</v>
      </c>
      <c r="N16" s="51" t="str">
        <f t="shared" si="6"/>
        <v>#REF!</v>
      </c>
      <c r="O16" s="51" t="str">
        <f t="shared" si="7"/>
        <v>#REF!</v>
      </c>
      <c r="P16" s="52" t="str">
        <f t="shared" si="18"/>
        <v>#REF!</v>
      </c>
      <c r="Q16" s="51">
        <f>Q15*(1+'HIER Rechnung Thesaurierer '!I16)</f>
        <v>60079.32862</v>
      </c>
      <c r="R16" s="51" t="str">
        <f t="shared" si="8"/>
        <v>#REF!</v>
      </c>
      <c r="S16" s="15"/>
      <c r="T16" s="53" t="str">
        <f t="shared" si="9"/>
        <v>#REF!</v>
      </c>
      <c r="U16" s="54" t="str">
        <f t="shared" si="10"/>
        <v>#REF!</v>
      </c>
      <c r="V16" s="51" t="str">
        <f t="shared" si="11"/>
        <v>#REF!</v>
      </c>
      <c r="W16" s="51" t="str">
        <f t="shared" si="12"/>
        <v>#REF!</v>
      </c>
      <c r="X16" s="51" t="str">
        <f t="shared" si="13"/>
        <v>#REF!</v>
      </c>
      <c r="Y16" s="51" t="str">
        <f t="shared" si="14"/>
        <v>#REF!</v>
      </c>
      <c r="Z16" s="12"/>
      <c r="AA16" s="52"/>
      <c r="AB16" s="11"/>
      <c r="AC16" s="51">
        <f>AC15*(1+'HIER Rechnung Thesaurierer '!I16)</f>
        <v>0</v>
      </c>
      <c r="AD16" s="51" t="str">
        <f>IF((M16+U16)&lt;AC16,(M16+U16)*'HIER Rechnung Ausschütter'!O$1,AC16*'HIER Rechnung Ausschütter'!O$1)</f>
        <v>#REF!</v>
      </c>
      <c r="AE16" s="12" t="str">
        <f>'HIER Rechnung Ausschütter'!AM16-AG16</f>
        <v>#REF!</v>
      </c>
      <c r="AF16" s="65">
        <f>AF15*(1+'HIER Rechnung Thesaurierer '!I15)</f>
        <v>0</v>
      </c>
      <c r="AG16" s="12" t="str">
        <f t="shared" si="15"/>
        <v>#REF!</v>
      </c>
    </row>
    <row r="17" ht="12.75" customHeight="1">
      <c r="A17" s="11">
        <v>14.0</v>
      </c>
      <c r="B17" s="40">
        <f t="shared" si="16"/>
        <v>2.568426583</v>
      </c>
      <c r="C17" s="41" t="str">
        <f t="shared" si="19"/>
        <v>#REF!</v>
      </c>
      <c r="D17" s="12" t="str">
        <f t="shared" si="17"/>
        <v>#REF!</v>
      </c>
      <c r="E17" s="15">
        <f>'HIER Rechnung Ausschütter'!E17+'HIER Rechnung Ausschütter'!K$1</f>
        <v>-0.4208054743</v>
      </c>
      <c r="F17" s="12" t="str">
        <f t="shared" si="2"/>
        <v>#REF!</v>
      </c>
      <c r="G17" s="17">
        <v>0.01746580814165</v>
      </c>
      <c r="H17" s="44" t="str">
        <f t="shared" si="1"/>
        <v>#REF!</v>
      </c>
      <c r="I17" s="49" t="str">
        <f t="shared" si="3"/>
        <v>#REF!</v>
      </c>
      <c r="J17" s="49">
        <f t="shared" si="4"/>
        <v>0.4876186165</v>
      </c>
      <c r="K17" s="51" t="str">
        <f>H17-'HIER Rechnung Thesaurierer '!J17</f>
        <v>#REF!</v>
      </c>
      <c r="L17" s="50"/>
      <c r="M17" s="51" t="str">
        <f t="shared" si="5"/>
        <v>#REF!</v>
      </c>
      <c r="N17" s="51" t="str">
        <f t="shared" si="6"/>
        <v>#REF!</v>
      </c>
      <c r="O17" s="51" t="str">
        <f t="shared" si="7"/>
        <v>#REF!</v>
      </c>
      <c r="P17" s="52" t="str">
        <f t="shared" si="18"/>
        <v>#REF!</v>
      </c>
      <c r="Q17" s="51">
        <f>Q16*(1+'HIER Rechnung Thesaurierer '!I17)</f>
        <v>62482.50176</v>
      </c>
      <c r="R17" s="51" t="str">
        <f t="shared" si="8"/>
        <v>#REF!</v>
      </c>
      <c r="S17" s="15"/>
      <c r="T17" s="53" t="str">
        <f t="shared" si="9"/>
        <v>#REF!</v>
      </c>
      <c r="U17" s="54" t="str">
        <f t="shared" si="10"/>
        <v>#REF!</v>
      </c>
      <c r="V17" s="51" t="str">
        <f t="shared" si="11"/>
        <v>#REF!</v>
      </c>
      <c r="W17" s="51" t="str">
        <f t="shared" si="12"/>
        <v>#REF!</v>
      </c>
      <c r="X17" s="51" t="str">
        <f t="shared" si="13"/>
        <v>#REF!</v>
      </c>
      <c r="Y17" s="51" t="str">
        <f t="shared" si="14"/>
        <v>#REF!</v>
      </c>
      <c r="Z17" s="12"/>
      <c r="AA17" s="52"/>
      <c r="AB17" s="11"/>
      <c r="AC17" s="51">
        <f>AC16*(1+'HIER Rechnung Thesaurierer '!I17)</f>
        <v>0</v>
      </c>
      <c r="AD17" s="51" t="str">
        <f>IF((M17+U17)&lt;AC17,(M17+U17)*'HIER Rechnung Ausschütter'!O$1,AC17*'HIER Rechnung Ausschütter'!O$1)</f>
        <v>#REF!</v>
      </c>
      <c r="AE17" s="12" t="str">
        <f>'HIER Rechnung Ausschütter'!AM17-AG17</f>
        <v>#REF!</v>
      </c>
      <c r="AF17" s="65">
        <f>AF16*(1+'HIER Rechnung Thesaurierer '!I16)</f>
        <v>0</v>
      </c>
      <c r="AG17" s="12" t="str">
        <f t="shared" si="15"/>
        <v>#REF!</v>
      </c>
    </row>
    <row r="18" ht="12.75" customHeight="1">
      <c r="A18" s="11">
        <v>15.0</v>
      </c>
      <c r="B18" s="40">
        <f t="shared" si="16"/>
        <v>1.487618617</v>
      </c>
      <c r="C18" s="41" t="str">
        <f t="shared" si="19"/>
        <v>#REF!</v>
      </c>
      <c r="D18" s="12" t="str">
        <f t="shared" si="17"/>
        <v>#REF!</v>
      </c>
      <c r="E18" s="15">
        <f>'HIER Rechnung Ausschütter'!E18+'HIER Rechnung Ausschütter'!K$1</f>
        <v>0.2697619932</v>
      </c>
      <c r="F18" s="12" t="str">
        <f t="shared" si="2"/>
        <v>#REF!</v>
      </c>
      <c r="G18" s="17">
        <v>0.038163629990325</v>
      </c>
      <c r="H18" s="44" t="str">
        <f t="shared" si="1"/>
        <v>#REF!</v>
      </c>
      <c r="I18" s="49" t="str">
        <f t="shared" si="3"/>
        <v>#REF!</v>
      </c>
      <c r="J18" s="49">
        <f t="shared" si="4"/>
        <v>0.8889215797</v>
      </c>
      <c r="K18" s="51" t="str">
        <f>H18-'HIER Rechnung Thesaurierer '!J18</f>
        <v>#REF!</v>
      </c>
      <c r="L18" s="50"/>
      <c r="M18" s="51" t="str">
        <f t="shared" si="5"/>
        <v>#REF!</v>
      </c>
      <c r="N18" s="51" t="str">
        <f t="shared" si="6"/>
        <v>#REF!</v>
      </c>
      <c r="O18" s="51" t="str">
        <f t="shared" si="7"/>
        <v>#REF!</v>
      </c>
      <c r="P18" s="52" t="str">
        <f t="shared" si="18"/>
        <v>#REF!</v>
      </c>
      <c r="Q18" s="51">
        <f>Q17*(1+'HIER Rechnung Thesaurierer '!I18)</f>
        <v>64481.94182</v>
      </c>
      <c r="R18" s="51" t="str">
        <f t="shared" si="8"/>
        <v>#REF!</v>
      </c>
      <c r="S18" s="15"/>
      <c r="T18" s="53" t="str">
        <f t="shared" si="9"/>
        <v>#REF!</v>
      </c>
      <c r="U18" s="54" t="str">
        <f t="shared" si="10"/>
        <v>#REF!</v>
      </c>
      <c r="V18" s="51" t="str">
        <f t="shared" si="11"/>
        <v>#REF!</v>
      </c>
      <c r="W18" s="51" t="str">
        <f t="shared" si="12"/>
        <v>#REF!</v>
      </c>
      <c r="X18" s="51" t="str">
        <f t="shared" si="13"/>
        <v>#REF!</v>
      </c>
      <c r="Y18" s="51" t="str">
        <f t="shared" si="14"/>
        <v>#REF!</v>
      </c>
      <c r="Z18" s="12"/>
      <c r="AA18" s="52"/>
      <c r="AB18" s="11"/>
      <c r="AC18" s="51">
        <f>AC17*(1+'HIER Rechnung Thesaurierer '!I18)</f>
        <v>0</v>
      </c>
      <c r="AD18" s="51" t="str">
        <f>IF((M18+U18)&lt;AC18,(M18+U18)*'HIER Rechnung Ausschütter'!O$1,AC18*'HIER Rechnung Ausschütter'!O$1)</f>
        <v>#REF!</v>
      </c>
      <c r="AE18" s="12" t="str">
        <f>'HIER Rechnung Ausschütter'!AM18-AG18</f>
        <v>#REF!</v>
      </c>
      <c r="AF18" s="65">
        <f>AF17*(1+'HIER Rechnung Thesaurierer '!I17)</f>
        <v>0</v>
      </c>
      <c r="AG18" s="12" t="str">
        <f t="shared" si="15"/>
        <v>#REF!</v>
      </c>
    </row>
    <row r="19" ht="12.75" customHeight="1">
      <c r="A19" s="11">
        <v>16.0</v>
      </c>
      <c r="B19" s="40">
        <f t="shared" si="16"/>
        <v>1.88892158</v>
      </c>
      <c r="C19" s="41" t="str">
        <f t="shared" si="19"/>
        <v>#REF!</v>
      </c>
      <c r="D19" s="12" t="str">
        <f t="shared" si="17"/>
        <v>#REF!</v>
      </c>
      <c r="E19" s="15">
        <f>'HIER Rechnung Ausschütter'!E19+'HIER Rechnung Ausschütter'!K$1</f>
        <v>0.09551224338</v>
      </c>
      <c r="F19" s="12" t="str">
        <f t="shared" si="2"/>
        <v>#REF!</v>
      </c>
      <c r="G19" s="17">
        <v>0.0278717307318016</v>
      </c>
      <c r="H19" s="44" t="str">
        <f t="shared" si="1"/>
        <v>#REF!</v>
      </c>
      <c r="I19" s="49" t="str">
        <f t="shared" si="3"/>
        <v>#REF!</v>
      </c>
      <c r="J19" s="49">
        <f t="shared" si="4"/>
        <v>1.069336717</v>
      </c>
      <c r="K19" s="51" t="str">
        <f>H19-'HIER Rechnung Thesaurierer '!J19</f>
        <v>#REF!</v>
      </c>
      <c r="L19" s="50"/>
      <c r="M19" s="51" t="str">
        <f t="shared" si="5"/>
        <v>#REF!</v>
      </c>
      <c r="N19" s="51" t="str">
        <f t="shared" si="6"/>
        <v>#REF!</v>
      </c>
      <c r="O19" s="51" t="str">
        <f t="shared" si="7"/>
        <v>#REF!</v>
      </c>
      <c r="P19" s="52" t="str">
        <f t="shared" si="18"/>
        <v>#REF!</v>
      </c>
      <c r="Q19" s="51">
        <f>Q18*(1+'HIER Rechnung Thesaurierer '!I19)</f>
        <v>66222.95425</v>
      </c>
      <c r="R19" s="51" t="str">
        <f t="shared" si="8"/>
        <v>#REF!</v>
      </c>
      <c r="S19" s="15"/>
      <c r="T19" s="53" t="str">
        <f t="shared" si="9"/>
        <v>#REF!</v>
      </c>
      <c r="U19" s="54" t="str">
        <f t="shared" si="10"/>
        <v>#REF!</v>
      </c>
      <c r="V19" s="51" t="str">
        <f t="shared" si="11"/>
        <v>#REF!</v>
      </c>
      <c r="W19" s="51" t="str">
        <f t="shared" si="12"/>
        <v>#REF!</v>
      </c>
      <c r="X19" s="51" t="str">
        <f t="shared" si="13"/>
        <v>#REF!</v>
      </c>
      <c r="Y19" s="51" t="str">
        <f t="shared" si="14"/>
        <v>#REF!</v>
      </c>
      <c r="Z19" s="12"/>
      <c r="AA19" s="52"/>
      <c r="AB19" s="11"/>
      <c r="AC19" s="51">
        <f>AC18*(1+'HIER Rechnung Thesaurierer '!I19)</f>
        <v>0</v>
      </c>
      <c r="AD19" s="51" t="str">
        <f>IF((M19+U19)&lt;AC19,(M19+U19)*'HIER Rechnung Ausschütter'!O$1,AC19*'HIER Rechnung Ausschütter'!O$1)</f>
        <v>#REF!</v>
      </c>
      <c r="AE19" s="12" t="str">
        <f>'HIER Rechnung Ausschütter'!AM19-AG19</f>
        <v>#REF!</v>
      </c>
      <c r="AF19" s="65">
        <f>AF18*(1+'HIER Rechnung Thesaurierer '!I18)</f>
        <v>0</v>
      </c>
      <c r="AG19" s="12" t="str">
        <f t="shared" si="15"/>
        <v>#REF!</v>
      </c>
    </row>
    <row r="20" ht="12.75" customHeight="1">
      <c r="A20" s="11">
        <v>17.0</v>
      </c>
      <c r="B20" s="40">
        <f t="shared" si="16"/>
        <v>2.069336717</v>
      </c>
      <c r="C20" s="41" t="str">
        <f t="shared" si="19"/>
        <v>#REF!</v>
      </c>
      <c r="D20" s="12" t="str">
        <f t="shared" si="17"/>
        <v>#REF!</v>
      </c>
      <c r="E20" s="15">
        <f>'HIER Rechnung Ausschütter'!E20+'HIER Rechnung Ausschütter'!K$1</f>
        <v>-0.07614890112</v>
      </c>
      <c r="F20" s="12" t="str">
        <f t="shared" si="2"/>
        <v>#REF!</v>
      </c>
      <c r="G20" s="17">
        <v>0.025983693058383</v>
      </c>
      <c r="H20" s="44" t="str">
        <f t="shared" si="1"/>
        <v>#REF!</v>
      </c>
      <c r="I20" s="49" t="str">
        <f t="shared" si="3"/>
        <v>#REF!</v>
      </c>
      <c r="J20" s="49">
        <f t="shared" si="4"/>
        <v>0.9117590003</v>
      </c>
      <c r="K20" s="51" t="str">
        <f>H20-'HIER Rechnung Thesaurierer '!J20</f>
        <v>#REF!</v>
      </c>
      <c r="L20" s="50"/>
      <c r="M20" s="51" t="str">
        <f t="shared" si="5"/>
        <v>#REF!</v>
      </c>
      <c r="N20" s="51" t="str">
        <f t="shared" si="6"/>
        <v>#REF!</v>
      </c>
      <c r="O20" s="51" t="str">
        <f t="shared" si="7"/>
        <v>#REF!</v>
      </c>
      <c r="P20" s="52" t="str">
        <f t="shared" si="18"/>
        <v>#REF!</v>
      </c>
      <c r="Q20" s="51">
        <f>Q19*(1+'HIER Rechnung Thesaurierer '!I20)</f>
        <v>67944.75106</v>
      </c>
      <c r="R20" s="51" t="str">
        <f t="shared" si="8"/>
        <v>#REF!</v>
      </c>
      <c r="S20" s="15"/>
      <c r="T20" s="53" t="str">
        <f t="shared" si="9"/>
        <v>#REF!</v>
      </c>
      <c r="U20" s="54" t="str">
        <f t="shared" si="10"/>
        <v>#REF!</v>
      </c>
      <c r="V20" s="51" t="str">
        <f t="shared" si="11"/>
        <v>#REF!</v>
      </c>
      <c r="W20" s="51" t="str">
        <f t="shared" si="12"/>
        <v>#REF!</v>
      </c>
      <c r="X20" s="51" t="str">
        <f t="shared" si="13"/>
        <v>#REF!</v>
      </c>
      <c r="Y20" s="51" t="str">
        <f t="shared" si="14"/>
        <v>#REF!</v>
      </c>
      <c r="Z20" s="12"/>
      <c r="AA20" s="52"/>
      <c r="AB20" s="11"/>
      <c r="AC20" s="51">
        <f>AC19*(1+'HIER Rechnung Thesaurierer '!I20)</f>
        <v>0</v>
      </c>
      <c r="AD20" s="51" t="str">
        <f>IF((M20+U20)&lt;AC20,(M20+U20)*'HIER Rechnung Ausschütter'!O$1,AC20*'HIER Rechnung Ausschütter'!O$1)</f>
        <v>#REF!</v>
      </c>
      <c r="AE20" s="12" t="str">
        <f>'HIER Rechnung Ausschütter'!AM20-AG20</f>
        <v>#REF!</v>
      </c>
      <c r="AF20" s="65">
        <f>AF19*(1+'HIER Rechnung Thesaurierer '!I19)</f>
        <v>0</v>
      </c>
      <c r="AG20" s="12" t="str">
        <f t="shared" si="15"/>
        <v>#REF!</v>
      </c>
    </row>
    <row r="21" ht="12.75" customHeight="1">
      <c r="A21" s="11">
        <v>18.0</v>
      </c>
      <c r="B21" s="40">
        <f t="shared" si="16"/>
        <v>1.911759</v>
      </c>
      <c r="C21" s="41" t="str">
        <f t="shared" si="19"/>
        <v>#REF!</v>
      </c>
      <c r="D21" s="12" t="str">
        <f t="shared" si="17"/>
        <v>#REF!</v>
      </c>
      <c r="E21" s="15">
        <f>'HIER Rechnung Ausschütter'!E21+'HIER Rechnung Ausschütter'!K$1</f>
        <v>0.1318329606</v>
      </c>
      <c r="F21" s="12" t="str">
        <f t="shared" si="2"/>
        <v>#REF!</v>
      </c>
      <c r="G21" s="17">
        <v>0.033539420248014</v>
      </c>
      <c r="H21" s="44" t="str">
        <f t="shared" si="1"/>
        <v>#REF!</v>
      </c>
      <c r="I21" s="49" t="str">
        <f t="shared" si="3"/>
        <v>#REF!</v>
      </c>
      <c r="J21" s="49">
        <f t="shared" si="4"/>
        <v>1.163791849</v>
      </c>
      <c r="K21" s="51" t="str">
        <f>H21-'HIER Rechnung Thesaurierer '!J21</f>
        <v>#REF!</v>
      </c>
      <c r="L21" s="50"/>
      <c r="M21" s="51" t="str">
        <f t="shared" si="5"/>
        <v>#REF!</v>
      </c>
      <c r="N21" s="51" t="str">
        <f t="shared" si="6"/>
        <v>#REF!</v>
      </c>
      <c r="O21" s="51" t="str">
        <f t="shared" si="7"/>
        <v>#REF!</v>
      </c>
      <c r="P21" s="52" t="str">
        <f t="shared" si="18"/>
        <v>#REF!</v>
      </c>
      <c r="Q21" s="51">
        <f>Q20*(1+'HIER Rechnung Thesaurierer '!I21)</f>
        <v>68963.92232</v>
      </c>
      <c r="R21" s="51" t="str">
        <f t="shared" si="8"/>
        <v>#REF!</v>
      </c>
      <c r="S21" s="15"/>
      <c r="T21" s="53" t="str">
        <f t="shared" si="9"/>
        <v>#REF!</v>
      </c>
      <c r="U21" s="54" t="str">
        <f t="shared" si="10"/>
        <v>#REF!</v>
      </c>
      <c r="V21" s="51" t="str">
        <f t="shared" si="11"/>
        <v>#REF!</v>
      </c>
      <c r="W21" s="51" t="str">
        <f t="shared" si="12"/>
        <v>#REF!</v>
      </c>
      <c r="X21" s="51" t="str">
        <f t="shared" si="13"/>
        <v>#REF!</v>
      </c>
      <c r="Y21" s="51" t="str">
        <f t="shared" si="14"/>
        <v>#REF!</v>
      </c>
      <c r="Z21" s="12"/>
      <c r="AA21" s="52"/>
      <c r="AB21" s="11"/>
      <c r="AC21" s="51">
        <f>AC20*(1+'HIER Rechnung Thesaurierer '!I21)</f>
        <v>0</v>
      </c>
      <c r="AD21" s="51" t="str">
        <f>IF((M21+U21)&lt;AC21,(M21+U21)*'HIER Rechnung Ausschütter'!O$1,AC21*'HIER Rechnung Ausschütter'!O$1)</f>
        <v>#REF!</v>
      </c>
      <c r="AE21" s="12" t="str">
        <f>'HIER Rechnung Ausschütter'!AM21-AG21</f>
        <v>#REF!</v>
      </c>
      <c r="AF21" s="65">
        <f>AF20*(1+'HIER Rechnung Thesaurierer '!I20)</f>
        <v>0</v>
      </c>
      <c r="AG21" s="12" t="str">
        <f t="shared" si="15"/>
        <v>#REF!</v>
      </c>
    </row>
    <row r="22" ht="12.75" customHeight="1">
      <c r="A22" s="11">
        <v>19.0</v>
      </c>
      <c r="B22" s="40">
        <f t="shared" si="16"/>
        <v>2.163791849</v>
      </c>
      <c r="C22" s="41" t="str">
        <f t="shared" si="19"/>
        <v>#REF!</v>
      </c>
      <c r="D22" s="12" t="str">
        <f t="shared" si="17"/>
        <v>#REF!</v>
      </c>
      <c r="E22" s="15">
        <f>'HIER Rechnung Ausschütter'!E22+'HIER Rechnung Ausschütter'!K$1</f>
        <v>0.2409929025</v>
      </c>
      <c r="F22" s="12" t="str">
        <f t="shared" si="2"/>
        <v>#REF!</v>
      </c>
      <c r="G22" s="17">
        <v>0.032657206716586</v>
      </c>
      <c r="H22" s="44" t="str">
        <f t="shared" si="1"/>
        <v>#REF!</v>
      </c>
      <c r="I22" s="49" t="str">
        <f t="shared" si="3"/>
        <v>#REF!</v>
      </c>
      <c r="J22" s="49">
        <f t="shared" si="4"/>
        <v>1.685250327</v>
      </c>
      <c r="K22" s="51" t="str">
        <f>H22-'HIER Rechnung Thesaurierer '!J22</f>
        <v>#REF!</v>
      </c>
      <c r="L22" s="50"/>
      <c r="M22" s="51" t="str">
        <f t="shared" si="5"/>
        <v>#REF!</v>
      </c>
      <c r="N22" s="51" t="str">
        <f t="shared" si="6"/>
        <v>#REF!</v>
      </c>
      <c r="O22" s="51" t="str">
        <f t="shared" si="7"/>
        <v>#REF!</v>
      </c>
      <c r="P22" s="52" t="str">
        <f t="shared" si="18"/>
        <v>#REF!</v>
      </c>
      <c r="Q22" s="51">
        <f>Q21*(1+'HIER Rechnung Thesaurierer '!I22)</f>
        <v>70067.34508</v>
      </c>
      <c r="R22" s="51" t="str">
        <f t="shared" si="8"/>
        <v>#REF!</v>
      </c>
      <c r="S22" s="15"/>
      <c r="T22" s="53" t="str">
        <f t="shared" si="9"/>
        <v>#REF!</v>
      </c>
      <c r="U22" s="54" t="str">
        <f t="shared" si="10"/>
        <v>#REF!</v>
      </c>
      <c r="V22" s="51" t="str">
        <f t="shared" si="11"/>
        <v>#REF!</v>
      </c>
      <c r="W22" s="51" t="str">
        <f t="shared" si="12"/>
        <v>#REF!</v>
      </c>
      <c r="X22" s="51" t="str">
        <f t="shared" si="13"/>
        <v>#REF!</v>
      </c>
      <c r="Y22" s="51" t="str">
        <f t="shared" si="14"/>
        <v>#REF!</v>
      </c>
      <c r="Z22" s="12"/>
      <c r="AA22" s="52"/>
      <c r="AB22" s="11"/>
      <c r="AC22" s="51">
        <f>AC21*(1+'HIER Rechnung Thesaurierer '!I22)</f>
        <v>0</v>
      </c>
      <c r="AD22" s="51" t="str">
        <f>IF((M22+U22)&lt;AC22,(M22+U22)*'HIER Rechnung Ausschütter'!O$1,AC22*'HIER Rechnung Ausschütter'!O$1)</f>
        <v>#REF!</v>
      </c>
      <c r="AE22" s="12" t="str">
        <f>'HIER Rechnung Ausschütter'!AM22-AG22</f>
        <v>#REF!</v>
      </c>
      <c r="AF22" s="65">
        <f>AF21*(1+'HIER Rechnung Thesaurierer '!I21)</f>
        <v>0</v>
      </c>
      <c r="AG22" s="12" t="str">
        <f t="shared" si="15"/>
        <v>#REF!</v>
      </c>
    </row>
    <row r="23" ht="12.75" customHeight="1">
      <c r="A23" s="11">
        <v>20.0</v>
      </c>
      <c r="B23" s="40">
        <f t="shared" si="16"/>
        <v>2.685250327</v>
      </c>
      <c r="C23" s="41" t="str">
        <f t="shared" si="19"/>
        <v>#REF!</v>
      </c>
      <c r="D23" s="12" t="str">
        <f t="shared" si="17"/>
        <v>#REF!</v>
      </c>
      <c r="E23" s="15">
        <f>'HIER Rechnung Ausschütter'!E23+'HIER Rechnung Ausschütter'!K$1</f>
        <v>0.02926007288</v>
      </c>
      <c r="F23" s="12" t="str">
        <f t="shared" si="2"/>
        <v>#REF!</v>
      </c>
      <c r="G23" s="17">
        <v>0.0257768051491625</v>
      </c>
      <c r="H23" s="44" t="str">
        <f t="shared" si="1"/>
        <v>#REF!</v>
      </c>
      <c r="I23" s="49" t="str">
        <f t="shared" si="3"/>
        <v>#REF!</v>
      </c>
      <c r="J23" s="49">
        <f t="shared" si="4"/>
        <v>1.763820948</v>
      </c>
      <c r="K23" s="51" t="str">
        <f>H23-'HIER Rechnung Thesaurierer '!J23</f>
        <v>#REF!</v>
      </c>
      <c r="L23" s="50"/>
      <c r="M23" s="51" t="str">
        <f t="shared" si="5"/>
        <v>#REF!</v>
      </c>
      <c r="N23" s="51" t="str">
        <f t="shared" si="6"/>
        <v>#REF!</v>
      </c>
      <c r="O23" s="51" t="str">
        <f t="shared" si="7"/>
        <v>#REF!</v>
      </c>
      <c r="P23" s="52" t="str">
        <f t="shared" si="18"/>
        <v>#REF!</v>
      </c>
      <c r="Q23" s="51">
        <f>Q22*(1+'HIER Rechnung Thesaurierer '!I23)</f>
        <v>70908.15322</v>
      </c>
      <c r="R23" s="51" t="str">
        <f t="shared" si="8"/>
        <v>#REF!</v>
      </c>
      <c r="S23" s="15"/>
      <c r="T23" s="53" t="str">
        <f t="shared" si="9"/>
        <v>#REF!</v>
      </c>
      <c r="U23" s="54" t="str">
        <f t="shared" si="10"/>
        <v>#REF!</v>
      </c>
      <c r="V23" s="51" t="str">
        <f t="shared" si="11"/>
        <v>#REF!</v>
      </c>
      <c r="W23" s="51" t="str">
        <f t="shared" si="12"/>
        <v>#REF!</v>
      </c>
      <c r="X23" s="51" t="str">
        <f t="shared" si="13"/>
        <v>#REF!</v>
      </c>
      <c r="Y23" s="51" t="str">
        <f t="shared" si="14"/>
        <v>#REF!</v>
      </c>
      <c r="Z23" s="12"/>
      <c r="AA23" s="52"/>
      <c r="AB23" s="11"/>
      <c r="AC23" s="51">
        <f>AC22*(1+'HIER Rechnung Thesaurierer '!I23)</f>
        <v>0</v>
      </c>
      <c r="AD23" s="51" t="str">
        <f>IF((M23+U23)&lt;AC23,(M23+U23)*'HIER Rechnung Ausschütter'!O$1,AC23*'HIER Rechnung Ausschütter'!O$1)</f>
        <v>#REF!</v>
      </c>
      <c r="AE23" s="12" t="str">
        <f>'HIER Rechnung Ausschütter'!AM23-AG23</f>
        <v>#REF!</v>
      </c>
      <c r="AF23" s="65">
        <f>AF22*(1+'HIER Rechnung Thesaurierer '!I22)</f>
        <v>0</v>
      </c>
      <c r="AG23" s="12" t="str">
        <f t="shared" si="15"/>
        <v>#REF!</v>
      </c>
    </row>
    <row r="24" ht="12.75" customHeight="1">
      <c r="A24" s="11">
        <v>21.0</v>
      </c>
      <c r="B24" s="40">
        <f t="shared" si="16"/>
        <v>2.763820948</v>
      </c>
      <c r="C24" s="41" t="str">
        <f t="shared" si="19"/>
        <v>#REF!</v>
      </c>
      <c r="D24" s="12" t="str">
        <f t="shared" si="17"/>
        <v>#REF!</v>
      </c>
      <c r="E24" s="15">
        <f>'HIER Rechnung Ausschütter'!E24+'HIER Rechnung Ausschütter'!K$1</f>
        <v>-0.02741929446</v>
      </c>
      <c r="F24" s="12" t="str">
        <f t="shared" si="2"/>
        <v>#REF!</v>
      </c>
      <c r="G24" s="17">
        <v>0.0242099500487789</v>
      </c>
      <c r="H24" s="44" t="str">
        <f t="shared" si="1"/>
        <v>#REF!</v>
      </c>
      <c r="I24" s="49" t="str">
        <f t="shared" si="3"/>
        <v>#REF!</v>
      </c>
      <c r="J24" s="49">
        <f t="shared" si="4"/>
        <v>1.688038927</v>
      </c>
      <c r="K24" s="51" t="str">
        <f>H24-'HIER Rechnung Thesaurierer '!J24</f>
        <v>#REF!</v>
      </c>
      <c r="L24" s="50"/>
      <c r="M24" s="51" t="str">
        <f t="shared" si="5"/>
        <v>#REF!</v>
      </c>
      <c r="N24" s="51" t="str">
        <f t="shared" si="6"/>
        <v>#REF!</v>
      </c>
      <c r="O24" s="51" t="str">
        <f t="shared" si="7"/>
        <v>#REF!</v>
      </c>
      <c r="P24" s="52" t="str">
        <f t="shared" si="18"/>
        <v>#REF!</v>
      </c>
      <c r="Q24" s="51">
        <f>Q23*(1+'HIER Rechnung Thesaurierer '!I24)</f>
        <v>71262.69399</v>
      </c>
      <c r="R24" s="51" t="str">
        <f t="shared" si="8"/>
        <v>#REF!</v>
      </c>
      <c r="S24" s="15"/>
      <c r="T24" s="53" t="str">
        <f t="shared" si="9"/>
        <v>#REF!</v>
      </c>
      <c r="U24" s="54" t="str">
        <f t="shared" si="10"/>
        <v>#REF!</v>
      </c>
      <c r="V24" s="51" t="str">
        <f t="shared" si="11"/>
        <v>#REF!</v>
      </c>
      <c r="W24" s="51" t="str">
        <f t="shared" si="12"/>
        <v>#REF!</v>
      </c>
      <c r="X24" s="51" t="str">
        <f t="shared" si="13"/>
        <v>#REF!</v>
      </c>
      <c r="Y24" s="51" t="str">
        <f t="shared" si="14"/>
        <v>#REF!</v>
      </c>
      <c r="Z24" s="12"/>
      <c r="AA24" s="52"/>
      <c r="AB24" s="11"/>
      <c r="AC24" s="51">
        <f>AC23*(1+'HIER Rechnung Thesaurierer '!I24)</f>
        <v>0</v>
      </c>
      <c r="AD24" s="51" t="str">
        <f>IF((M24+U24)&lt;AC24,(M24+U24)*'HIER Rechnung Ausschütter'!O$1,AC24*'HIER Rechnung Ausschütter'!O$1)</f>
        <v>#REF!</v>
      </c>
      <c r="AE24" s="12" t="str">
        <f>'HIER Rechnung Ausschütter'!AM24-AG24</f>
        <v>#REF!</v>
      </c>
      <c r="AF24" s="65">
        <f>AF23*(1+'HIER Rechnung Thesaurierer '!I23)</f>
        <v>0</v>
      </c>
      <c r="AG24" s="12" t="str">
        <f t="shared" si="15"/>
        <v>#REF!</v>
      </c>
    </row>
    <row r="25" ht="12.75" customHeight="1">
      <c r="A25" s="11">
        <v>22.0</v>
      </c>
      <c r="B25" s="40">
        <f t="shared" si="16"/>
        <v>2.688038927</v>
      </c>
      <c r="C25" s="41" t="str">
        <f t="shared" si="19"/>
        <v>#REF!</v>
      </c>
      <c r="D25" s="12" t="str">
        <f t="shared" si="17"/>
        <v>#REF!</v>
      </c>
      <c r="E25" s="15">
        <f>'HIER Rechnung Ausschütter'!E25+'HIER Rechnung Ausschütter'!K$1</f>
        <v>0.05317856572</v>
      </c>
      <c r="F25" s="12" t="str">
        <f t="shared" si="2"/>
        <v>#REF!</v>
      </c>
      <c r="G25" s="17">
        <v>0.0283528996003397</v>
      </c>
      <c r="H25" s="44" t="str">
        <f t="shared" si="1"/>
        <v>#REF!</v>
      </c>
      <c r="I25" s="49" t="str">
        <f t="shared" si="3"/>
        <v>#REF!</v>
      </c>
      <c r="J25" s="49">
        <f t="shared" si="4"/>
        <v>1.830984982</v>
      </c>
      <c r="K25" s="51" t="str">
        <f>H25-'HIER Rechnung Thesaurierer '!J25</f>
        <v>#REF!</v>
      </c>
      <c r="L25" s="50"/>
      <c r="M25" s="51" t="str">
        <f t="shared" si="5"/>
        <v>#REF!</v>
      </c>
      <c r="N25" s="51" t="str">
        <f t="shared" si="6"/>
        <v>#REF!</v>
      </c>
      <c r="O25" s="51" t="str">
        <f t="shared" si="7"/>
        <v>#REF!</v>
      </c>
      <c r="P25" s="52" t="str">
        <f t="shared" si="18"/>
        <v>#REF!</v>
      </c>
      <c r="Q25" s="51">
        <f>Q24*(1+'HIER Rechnung Thesaurierer '!I25)</f>
        <v>71333.95668</v>
      </c>
      <c r="R25" s="51" t="str">
        <f t="shared" si="8"/>
        <v>#REF!</v>
      </c>
      <c r="S25" s="15"/>
      <c r="T25" s="53" t="str">
        <f t="shared" si="9"/>
        <v>#REF!</v>
      </c>
      <c r="U25" s="54" t="str">
        <f t="shared" si="10"/>
        <v>#REF!</v>
      </c>
      <c r="V25" s="51" t="str">
        <f t="shared" si="11"/>
        <v>#REF!</v>
      </c>
      <c r="W25" s="51" t="str">
        <f t="shared" si="12"/>
        <v>#REF!</v>
      </c>
      <c r="X25" s="51" t="str">
        <f t="shared" si="13"/>
        <v>#REF!</v>
      </c>
      <c r="Y25" s="51" t="str">
        <f t="shared" si="14"/>
        <v>#REF!</v>
      </c>
      <c r="Z25" s="12"/>
      <c r="AA25" s="52"/>
      <c r="AB25" s="11"/>
      <c r="AC25" s="51">
        <f>AC24*(1+'HIER Rechnung Thesaurierer '!I25)</f>
        <v>0</v>
      </c>
      <c r="AD25" s="51" t="str">
        <f>IF((M25+U25)&lt;AC25,(M25+U25)*'HIER Rechnung Ausschütter'!O$1,AC25*'HIER Rechnung Ausschütter'!O$1)</f>
        <v>#REF!</v>
      </c>
      <c r="AE25" s="12" t="str">
        <f>'HIER Rechnung Ausschütter'!AM25-AG25</f>
        <v>#REF!</v>
      </c>
      <c r="AF25" s="65">
        <f>AF24*(1+'HIER Rechnung Thesaurierer '!I24)</f>
        <v>0</v>
      </c>
      <c r="AG25" s="12" t="str">
        <f t="shared" si="15"/>
        <v>#REF!</v>
      </c>
    </row>
    <row r="26" ht="12.75" customHeight="1">
      <c r="A26" s="11">
        <v>23.0</v>
      </c>
      <c r="B26" s="40">
        <f t="shared" si="16"/>
        <v>2.830984982</v>
      </c>
      <c r="C26" s="41" t="str">
        <f t="shared" si="19"/>
        <v>#REF!</v>
      </c>
      <c r="D26" s="12" t="str">
        <f t="shared" si="17"/>
        <v>#REF!</v>
      </c>
      <c r="E26" s="15">
        <f>'HIER Rechnung Ausschütter'!E26+'HIER Rechnung Ausschütter'!K$1</f>
        <v>0.2011336104</v>
      </c>
      <c r="F26" s="12" t="str">
        <f t="shared" si="2"/>
        <v>#REF!</v>
      </c>
      <c r="G26" s="17">
        <v>0.029589695764212</v>
      </c>
      <c r="H26" s="44" t="str">
        <f t="shared" si="1"/>
        <v>#REF!</v>
      </c>
      <c r="I26" s="49" t="str">
        <f t="shared" si="3"/>
        <v>#REF!</v>
      </c>
      <c r="J26" s="49">
        <f t="shared" si="4"/>
        <v>2.400391212</v>
      </c>
      <c r="K26" s="51" t="str">
        <f>H26-'HIER Rechnung Thesaurierer '!J26</f>
        <v>#REF!</v>
      </c>
      <c r="L26" s="50"/>
      <c r="M26" s="51" t="str">
        <f t="shared" si="5"/>
        <v>#REF!</v>
      </c>
      <c r="N26" s="51" t="str">
        <f t="shared" si="6"/>
        <v>#REF!</v>
      </c>
      <c r="O26" s="51" t="str">
        <f t="shared" si="7"/>
        <v>#REF!</v>
      </c>
      <c r="P26" s="52" t="str">
        <f t="shared" si="18"/>
        <v>#REF!</v>
      </c>
      <c r="Q26" s="51">
        <f>Q25*(1+'HIER Rechnung Thesaurierer '!I26)</f>
        <v>71547.95855</v>
      </c>
      <c r="R26" s="51" t="str">
        <f t="shared" si="8"/>
        <v>#REF!</v>
      </c>
      <c r="S26" s="15"/>
      <c r="T26" s="53" t="str">
        <f t="shared" si="9"/>
        <v>#REF!</v>
      </c>
      <c r="U26" s="54" t="str">
        <f t="shared" si="10"/>
        <v>#REF!</v>
      </c>
      <c r="V26" s="51" t="str">
        <f t="shared" si="11"/>
        <v>#REF!</v>
      </c>
      <c r="W26" s="51" t="str">
        <f t="shared" si="12"/>
        <v>#REF!</v>
      </c>
      <c r="X26" s="51" t="str">
        <f t="shared" si="13"/>
        <v>#REF!</v>
      </c>
      <c r="Y26" s="51" t="str">
        <f t="shared" si="14"/>
        <v>#REF!</v>
      </c>
      <c r="Z26" s="12"/>
      <c r="AA26" s="52"/>
      <c r="AB26" s="11"/>
      <c r="AC26" s="51">
        <f>AC25*(1+'HIER Rechnung Thesaurierer '!I26)</f>
        <v>0</v>
      </c>
      <c r="AD26" s="51" t="str">
        <f>IF((M26+U26)&lt;AC26,(M26+U26)*'HIER Rechnung Ausschütter'!O$1,AC26*'HIER Rechnung Ausschütter'!O$1)</f>
        <v>#REF!</v>
      </c>
      <c r="AE26" s="12" t="str">
        <f>'HIER Rechnung Ausschütter'!AM26-AG26</f>
        <v>#REF!</v>
      </c>
      <c r="AF26" s="65">
        <f>AF25*(1+'HIER Rechnung Thesaurierer '!I25)</f>
        <v>0</v>
      </c>
      <c r="AG26" s="12" t="str">
        <f t="shared" si="15"/>
        <v>#REF!</v>
      </c>
    </row>
    <row r="27" ht="12.75" customHeight="1">
      <c r="A27" s="11">
        <v>24.0</v>
      </c>
      <c r="B27" s="40">
        <f t="shared" si="16"/>
        <v>3.400391212</v>
      </c>
      <c r="C27" s="41" t="str">
        <f t="shared" si="19"/>
        <v>#REF!</v>
      </c>
      <c r="D27" s="12" t="str">
        <f t="shared" si="17"/>
        <v>#REF!</v>
      </c>
      <c r="E27" s="15">
        <f>'HIER Rechnung Ausschütter'!E27+'HIER Rechnung Ausschütter'!K$1</f>
        <v>-0.104374817</v>
      </c>
      <c r="F27" s="12" t="str">
        <f t="shared" si="2"/>
        <v>#REF!</v>
      </c>
      <c r="G27" s="17">
        <v>0.0223281959046172</v>
      </c>
      <c r="H27" s="44" t="str">
        <f t="shared" si="1"/>
        <v>#REF!</v>
      </c>
      <c r="I27" s="49" t="str">
        <f t="shared" si="3"/>
        <v>#REF!</v>
      </c>
      <c r="J27" s="49">
        <f t="shared" si="4"/>
        <v>2.045476002</v>
      </c>
      <c r="K27" s="51" t="str">
        <f>H27-'HIER Rechnung Thesaurierer '!J27</f>
        <v>#REF!</v>
      </c>
      <c r="L27" s="50"/>
      <c r="M27" s="51" t="str">
        <f t="shared" si="5"/>
        <v>#REF!</v>
      </c>
      <c r="N27" s="51" t="str">
        <f t="shared" si="6"/>
        <v>#REF!</v>
      </c>
      <c r="O27" s="51" t="str">
        <f t="shared" si="7"/>
        <v>#REF!</v>
      </c>
      <c r="P27" s="52" t="str">
        <f t="shared" si="18"/>
        <v>#REF!</v>
      </c>
      <c r="Q27" s="51">
        <f>Q26*(1+'HIER Rechnung Thesaurierer '!I27)</f>
        <v>71834.15038</v>
      </c>
      <c r="R27" s="51" t="str">
        <f t="shared" si="8"/>
        <v>#REF!</v>
      </c>
      <c r="S27" s="15"/>
      <c r="T27" s="53" t="str">
        <f t="shared" si="9"/>
        <v>#REF!</v>
      </c>
      <c r="U27" s="54" t="str">
        <f t="shared" si="10"/>
        <v>#REF!</v>
      </c>
      <c r="V27" s="51" t="str">
        <f t="shared" si="11"/>
        <v>#REF!</v>
      </c>
      <c r="W27" s="51" t="str">
        <f t="shared" si="12"/>
        <v>#REF!</v>
      </c>
      <c r="X27" s="51" t="str">
        <f t="shared" si="13"/>
        <v>#REF!</v>
      </c>
      <c r="Y27" s="51" t="str">
        <f t="shared" si="14"/>
        <v>#REF!</v>
      </c>
      <c r="Z27" s="12"/>
      <c r="AA27" s="52"/>
      <c r="AB27" s="11"/>
      <c r="AC27" s="51">
        <f>AC26*(1+'HIER Rechnung Thesaurierer '!I27)</f>
        <v>0</v>
      </c>
      <c r="AD27" s="51" t="str">
        <f>IF((M27+U27)&lt;AC27,(M27+U27)*'HIER Rechnung Ausschütter'!O$1,AC27*'HIER Rechnung Ausschütter'!O$1)</f>
        <v>#REF!</v>
      </c>
      <c r="AE27" s="12" t="str">
        <f>'HIER Rechnung Ausschütter'!AM27-AG27</f>
        <v>#REF!</v>
      </c>
      <c r="AF27" s="65">
        <f>AF26*(1+'HIER Rechnung Thesaurierer '!I26)</f>
        <v>0</v>
      </c>
      <c r="AG27" s="12" t="str">
        <f t="shared" si="15"/>
        <v>#REF!</v>
      </c>
    </row>
    <row r="28" ht="12.75" customHeight="1">
      <c r="A28" s="11">
        <v>25.0</v>
      </c>
      <c r="B28" s="40">
        <f t="shared" si="16"/>
        <v>3.045476002</v>
      </c>
      <c r="C28" s="41" t="str">
        <f t="shared" si="19"/>
        <v>#REF!</v>
      </c>
      <c r="D28" s="12" t="str">
        <f t="shared" si="17"/>
        <v>#REF!</v>
      </c>
      <c r="E28" s="15">
        <f>'HIER Rechnung Ausschütter'!E28+'HIER Rechnung Ausschütter'!K$1</f>
        <v>0.2519065492</v>
      </c>
      <c r="F28" s="12" t="str">
        <f t="shared" si="2"/>
        <v>#REF!</v>
      </c>
      <c r="G28" s="17">
        <v>0.032113827238486</v>
      </c>
      <c r="H28" s="44" t="str">
        <f t="shared" si="1"/>
        <v>#REF!</v>
      </c>
      <c r="I28" s="49" t="str">
        <f t="shared" si="3"/>
        <v>#REF!</v>
      </c>
      <c r="J28" s="49">
        <f t="shared" si="4"/>
        <v>2.812651352</v>
      </c>
      <c r="K28" s="51" t="str">
        <f>H28-'HIER Rechnung Thesaurierer '!J28</f>
        <v>#REF!</v>
      </c>
      <c r="L28" s="50"/>
      <c r="M28" s="51" t="str">
        <f t="shared" si="5"/>
        <v>#REF!</v>
      </c>
      <c r="N28" s="51" t="str">
        <f t="shared" si="6"/>
        <v>#REF!</v>
      </c>
      <c r="O28" s="51" t="str">
        <f t="shared" si="7"/>
        <v>#REF!</v>
      </c>
      <c r="P28" s="52" t="str">
        <f t="shared" si="18"/>
        <v>#REF!</v>
      </c>
      <c r="Q28" s="51">
        <f>Q27*(1+'HIER Rechnung Thesaurierer '!I28)</f>
        <v>71618.64793</v>
      </c>
      <c r="R28" s="51" t="str">
        <f t="shared" si="8"/>
        <v>#REF!</v>
      </c>
      <c r="S28" s="15"/>
      <c r="T28" s="53" t="str">
        <f t="shared" si="9"/>
        <v>#REF!</v>
      </c>
      <c r="U28" s="54" t="str">
        <f t="shared" si="10"/>
        <v>#REF!</v>
      </c>
      <c r="V28" s="51" t="str">
        <f t="shared" si="11"/>
        <v>#REF!</v>
      </c>
      <c r="W28" s="51" t="str">
        <f t="shared" si="12"/>
        <v>#REF!</v>
      </c>
      <c r="X28" s="51" t="str">
        <f t="shared" si="13"/>
        <v>#REF!</v>
      </c>
      <c r="Y28" s="51" t="str">
        <f t="shared" si="14"/>
        <v>#REF!</v>
      </c>
      <c r="Z28" s="12"/>
      <c r="AA28" s="52"/>
      <c r="AB28" s="11"/>
      <c r="AC28" s="51">
        <f>AC27*(1+'HIER Rechnung Thesaurierer '!I28)</f>
        <v>0</v>
      </c>
      <c r="AD28" s="51" t="str">
        <f>IF((M28+U28)&lt;AC28,(M28+U28)*'HIER Rechnung Ausschütter'!O$1,AC28*'HIER Rechnung Ausschütter'!O$1)</f>
        <v>#REF!</v>
      </c>
      <c r="AE28" s="12" t="str">
        <f>'HIER Rechnung Ausschütter'!AM28-AG28</f>
        <v>#REF!</v>
      </c>
      <c r="AF28" s="65">
        <f>AF27*(1+'HIER Rechnung Thesaurierer '!I27)</f>
        <v>0</v>
      </c>
      <c r="AG28" s="12" t="str">
        <f t="shared" si="15"/>
        <v>#REF!</v>
      </c>
    </row>
    <row r="29" ht="12.75" customHeight="1">
      <c r="A29" s="11">
        <v>26.0</v>
      </c>
      <c r="B29" s="40">
        <f t="shared" si="16"/>
        <v>3.812651352</v>
      </c>
      <c r="C29" s="41" t="str">
        <f t="shared" si="19"/>
        <v>#REF!</v>
      </c>
      <c r="D29" s="12" t="str">
        <f t="shared" si="17"/>
        <v>#REF!</v>
      </c>
      <c r="E29" s="15">
        <f>'HIER Rechnung Ausschütter'!E29+'HIER Rechnung Ausschütter'!K$1</f>
        <v>0.1405895692</v>
      </c>
      <c r="F29" s="12" t="str">
        <f t="shared" si="2"/>
        <v>#REF!</v>
      </c>
      <c r="G29" s="17">
        <v>0.024372790923155</v>
      </c>
      <c r="H29" s="44" t="str">
        <f t="shared" si="1"/>
        <v>#REF!</v>
      </c>
      <c r="I29" s="49" t="str">
        <f t="shared" si="3"/>
        <v>#REF!</v>
      </c>
      <c r="J29" s="49">
        <f t="shared" si="4"/>
        <v>3.348670363</v>
      </c>
      <c r="K29" s="51" t="str">
        <f>H29-'HIER Rechnung Thesaurierer '!J29</f>
        <v>#REF!</v>
      </c>
      <c r="L29" s="50"/>
      <c r="M29" s="51" t="str">
        <f t="shared" si="5"/>
        <v>#REF!</v>
      </c>
      <c r="N29" s="51" t="str">
        <f t="shared" si="6"/>
        <v>#REF!</v>
      </c>
      <c r="O29" s="51" t="str">
        <f t="shared" si="7"/>
        <v>#REF!</v>
      </c>
      <c r="P29" s="52" t="str">
        <f t="shared" si="18"/>
        <v>#REF!</v>
      </c>
      <c r="Q29" s="51">
        <f>Q28*(1+'HIER Rechnung Thesaurierer '!I29)</f>
        <v>71260.55469</v>
      </c>
      <c r="R29" s="51" t="str">
        <f t="shared" si="8"/>
        <v>#REF!</v>
      </c>
      <c r="S29" s="15"/>
      <c r="T29" s="53" t="str">
        <f t="shared" si="9"/>
        <v>#REF!</v>
      </c>
      <c r="U29" s="54" t="str">
        <f t="shared" si="10"/>
        <v>#REF!</v>
      </c>
      <c r="V29" s="51" t="str">
        <f t="shared" si="11"/>
        <v>#REF!</v>
      </c>
      <c r="W29" s="51" t="str">
        <f t="shared" si="12"/>
        <v>#REF!</v>
      </c>
      <c r="X29" s="51" t="str">
        <f t="shared" si="13"/>
        <v>#REF!</v>
      </c>
      <c r="Y29" s="51" t="str">
        <f t="shared" si="14"/>
        <v>#REF!</v>
      </c>
      <c r="Z29" s="12"/>
      <c r="AA29" s="52"/>
      <c r="AB29" s="11"/>
      <c r="AC29" s="51">
        <f>AC28*(1+'HIER Rechnung Thesaurierer '!I29)</f>
        <v>0</v>
      </c>
      <c r="AD29" s="51" t="str">
        <f>IF((M29+U29)&lt;AC29,(M29+U29)*'HIER Rechnung Ausschütter'!O$1,AC29*'HIER Rechnung Ausschütter'!O$1)</f>
        <v>#REF!</v>
      </c>
      <c r="AE29" s="12" t="str">
        <f>'HIER Rechnung Ausschütter'!AM29-AG29</f>
        <v>#REF!</v>
      </c>
      <c r="AF29" s="65">
        <f>AF28*(1+'HIER Rechnung Thesaurierer '!I28)</f>
        <v>0</v>
      </c>
      <c r="AG29" s="12" t="str">
        <f t="shared" si="15"/>
        <v>#REF!</v>
      </c>
    </row>
    <row r="30" ht="12.75" customHeight="1">
      <c r="A30" s="11">
        <v>27.0</v>
      </c>
      <c r="B30" s="40">
        <f t="shared" si="16"/>
        <v>4.348670363</v>
      </c>
      <c r="C30" s="41" t="str">
        <f t="shared" si="19"/>
        <v>#REF!</v>
      </c>
      <c r="D30" s="12" t="str">
        <f t="shared" si="17"/>
        <v>#REF!</v>
      </c>
      <c r="E30" s="15">
        <f>'HIER Rechnung Ausschütter'!E30+'HIER Rechnung Ausschütter'!K$1</f>
        <v>0.2013658513</v>
      </c>
      <c r="F30" s="12" t="str">
        <f t="shared" si="2"/>
        <v>#REF!</v>
      </c>
      <c r="G30" s="17">
        <v>0.022108860866923</v>
      </c>
      <c r="H30" s="44" t="str">
        <f t="shared" si="1"/>
        <v>#REF!</v>
      </c>
      <c r="I30" s="49" t="str">
        <f t="shared" si="3"/>
        <v>#REF!</v>
      </c>
      <c r="J30" s="49">
        <f t="shared" si="4"/>
        <v>4.224344073</v>
      </c>
      <c r="K30" s="51" t="str">
        <f>H30-'HIER Rechnung Thesaurierer '!J30</f>
        <v>#REF!</v>
      </c>
      <c r="L30" s="50"/>
      <c r="M30" s="51" t="str">
        <f t="shared" si="5"/>
        <v>#REF!</v>
      </c>
      <c r="N30" s="51" t="str">
        <f t="shared" si="6"/>
        <v>#REF!</v>
      </c>
      <c r="O30" s="51" t="str">
        <f t="shared" si="7"/>
        <v>#REF!</v>
      </c>
      <c r="P30" s="52" t="str">
        <f t="shared" si="18"/>
        <v>#REF!</v>
      </c>
      <c r="Q30" s="51">
        <f>Q29*(1+'HIER Rechnung Thesaurierer '!I30)</f>
        <v>70975.51247</v>
      </c>
      <c r="R30" s="51" t="str">
        <f t="shared" si="8"/>
        <v>#REF!</v>
      </c>
      <c r="S30" s="15"/>
      <c r="T30" s="53" t="str">
        <f t="shared" si="9"/>
        <v>#REF!</v>
      </c>
      <c r="U30" s="54" t="str">
        <f t="shared" si="10"/>
        <v>#REF!</v>
      </c>
      <c r="V30" s="51" t="str">
        <f t="shared" si="11"/>
        <v>#REF!</v>
      </c>
      <c r="W30" s="51" t="str">
        <f t="shared" si="12"/>
        <v>#REF!</v>
      </c>
      <c r="X30" s="51" t="str">
        <f t="shared" si="13"/>
        <v>#REF!</v>
      </c>
      <c r="Y30" s="51" t="str">
        <f t="shared" si="14"/>
        <v>#REF!</v>
      </c>
      <c r="Z30" s="12"/>
      <c r="AA30" s="52"/>
      <c r="AB30" s="11"/>
      <c r="AC30" s="51">
        <f>AC29*(1+'HIER Rechnung Thesaurierer '!I30)</f>
        <v>0</v>
      </c>
      <c r="AD30" s="51" t="str">
        <f>IF((M30+U30)&lt;AC30,(M30+U30)*'HIER Rechnung Ausschütter'!O$1,AC30*'HIER Rechnung Ausschütter'!O$1)</f>
        <v>#REF!</v>
      </c>
      <c r="AE30" s="12" t="str">
        <f>'HIER Rechnung Ausschütter'!AM30-AG30</f>
        <v>#REF!</v>
      </c>
      <c r="AF30" s="65">
        <f>AF29*(1+'HIER Rechnung Thesaurierer '!I29)</f>
        <v>0</v>
      </c>
      <c r="AG30" s="12" t="str">
        <f t="shared" si="15"/>
        <v>#REF!</v>
      </c>
    </row>
    <row r="31" ht="12.75" customHeight="1">
      <c r="A31" s="11">
        <v>28.0</v>
      </c>
      <c r="B31" s="40">
        <f t="shared" si="16"/>
        <v>5.224344073</v>
      </c>
      <c r="C31" s="41" t="str">
        <f t="shared" si="19"/>
        <v>#REF!</v>
      </c>
      <c r="D31" s="12" t="str">
        <f t="shared" si="17"/>
        <v>#REF!</v>
      </c>
      <c r="E31" s="15">
        <f>'HIER Rechnung Ausschütter'!E31+'HIER Rechnung Ausschütter'!K$1</f>
        <v>-0.194645773</v>
      </c>
      <c r="F31" s="12" t="str">
        <f t="shared" si="2"/>
        <v>#REF!</v>
      </c>
      <c r="G31" s="17">
        <v>0.0173188583976927</v>
      </c>
      <c r="H31" s="44" t="str">
        <f t="shared" si="1"/>
        <v>#REF!</v>
      </c>
      <c r="I31" s="49" t="str">
        <f t="shared" si="3"/>
        <v>#REF!</v>
      </c>
      <c r="J31" s="49">
        <f t="shared" si="4"/>
        <v>3.207447582</v>
      </c>
      <c r="K31" s="51" t="str">
        <f>H31-'HIER Rechnung Thesaurierer '!J31</f>
        <v>#REF!</v>
      </c>
      <c r="L31" s="50"/>
      <c r="M31" s="51" t="str">
        <f t="shared" si="5"/>
        <v>#REF!</v>
      </c>
      <c r="N31" s="51" t="str">
        <f t="shared" si="6"/>
        <v>#REF!</v>
      </c>
      <c r="O31" s="51" t="str">
        <f t="shared" si="7"/>
        <v>#REF!</v>
      </c>
      <c r="P31" s="52" t="str">
        <f t="shared" si="18"/>
        <v>#REF!</v>
      </c>
      <c r="Q31" s="51">
        <f>Q30*(1+'HIER Rechnung Thesaurierer '!I31)</f>
        <v>71784.63332</v>
      </c>
      <c r="R31" s="51" t="str">
        <f t="shared" si="8"/>
        <v>#REF!</v>
      </c>
      <c r="S31" s="15"/>
      <c r="T31" s="53" t="str">
        <f t="shared" si="9"/>
        <v>#REF!</v>
      </c>
      <c r="U31" s="54" t="str">
        <f t="shared" si="10"/>
        <v>#REF!</v>
      </c>
      <c r="V31" s="51" t="str">
        <f t="shared" si="11"/>
        <v>#REF!</v>
      </c>
      <c r="W31" s="51" t="str">
        <f t="shared" si="12"/>
        <v>#REF!</v>
      </c>
      <c r="X31" s="51" t="str">
        <f t="shared" si="13"/>
        <v>#REF!</v>
      </c>
      <c r="Y31" s="51" t="str">
        <f t="shared" si="14"/>
        <v>#REF!</v>
      </c>
      <c r="Z31" s="12"/>
      <c r="AA31" s="52"/>
      <c r="AB31" s="11"/>
      <c r="AC31" s="51">
        <f>AC30*(1+'HIER Rechnung Thesaurierer '!I31)</f>
        <v>0</v>
      </c>
      <c r="AD31" s="51" t="str">
        <f>IF((M31+U31)&lt;AC31,(M31+U31)*'HIER Rechnung Ausschütter'!O$1,AC31*'HIER Rechnung Ausschütter'!O$1)</f>
        <v>#REF!</v>
      </c>
      <c r="AE31" s="12" t="str">
        <f>'HIER Rechnung Ausschütter'!AM31-AG31</f>
        <v>#REF!</v>
      </c>
      <c r="AF31" s="65">
        <f>AF30*(1+'HIER Rechnung Thesaurierer '!I30)</f>
        <v>0</v>
      </c>
      <c r="AG31" s="12" t="str">
        <f t="shared" si="15"/>
        <v>#REF!</v>
      </c>
    </row>
    <row r="32" ht="12.75" customHeight="1">
      <c r="A32" s="11">
        <v>29.0</v>
      </c>
      <c r="B32" s="40">
        <f t="shared" si="16"/>
        <v>4.207447582</v>
      </c>
      <c r="C32" s="41" t="str">
        <f t="shared" si="19"/>
        <v>#REF!</v>
      </c>
      <c r="D32" s="12" t="str">
        <f t="shared" si="17"/>
        <v>#REF!</v>
      </c>
      <c r="E32" s="15">
        <f>'HIER Rechnung Ausschütter'!E32+'HIER Rechnung Ausschütter'!K$1</f>
        <v>0.2176579186</v>
      </c>
      <c r="F32" s="12" t="str">
        <f t="shared" si="2"/>
        <v>#REF!</v>
      </c>
      <c r="G32" s="17">
        <v>0.0264952266565759</v>
      </c>
      <c r="H32" s="44" t="str">
        <f t="shared" si="1"/>
        <v>#REF!</v>
      </c>
      <c r="I32" s="49" t="str">
        <f t="shared" si="3"/>
        <v>#REF!</v>
      </c>
      <c r="J32" s="49">
        <f t="shared" si="4"/>
        <v>4.123231866</v>
      </c>
      <c r="K32" s="51" t="str">
        <f>H32-'HIER Rechnung Thesaurierer '!J32</f>
        <v>#REF!</v>
      </c>
      <c r="L32" s="50"/>
      <c r="M32" s="51" t="str">
        <f t="shared" si="5"/>
        <v>#REF!</v>
      </c>
      <c r="N32" s="51" t="str">
        <f t="shared" si="6"/>
        <v>#REF!</v>
      </c>
      <c r="O32" s="51" t="str">
        <f t="shared" si="7"/>
        <v>#REF!</v>
      </c>
      <c r="P32" s="52" t="str">
        <f t="shared" si="18"/>
        <v>#REF!</v>
      </c>
      <c r="Q32" s="51">
        <f>Q31*(1+'HIER Rechnung Thesaurierer '!I32)</f>
        <v>73528.99991</v>
      </c>
      <c r="R32" s="51" t="str">
        <f t="shared" si="8"/>
        <v>#REF!</v>
      </c>
      <c r="S32" s="15"/>
      <c r="T32" s="53" t="str">
        <f t="shared" si="9"/>
        <v>#REF!</v>
      </c>
      <c r="U32" s="54" t="str">
        <f t="shared" si="10"/>
        <v>#REF!</v>
      </c>
      <c r="V32" s="51" t="str">
        <f t="shared" si="11"/>
        <v>#REF!</v>
      </c>
      <c r="W32" s="51" t="str">
        <f t="shared" si="12"/>
        <v>#REF!</v>
      </c>
      <c r="X32" s="51" t="str">
        <f t="shared" si="13"/>
        <v>#REF!</v>
      </c>
      <c r="Y32" s="51" t="str">
        <f t="shared" si="14"/>
        <v>#REF!</v>
      </c>
      <c r="Z32" s="12"/>
      <c r="AA32" s="52"/>
      <c r="AB32" s="11"/>
      <c r="AC32" s="51">
        <f>AC31*(1+'HIER Rechnung Thesaurierer '!I32)</f>
        <v>0</v>
      </c>
      <c r="AD32" s="51" t="str">
        <f>IF((M32+U32)&lt;AC32,(M32+U32)*'HIER Rechnung Ausschütter'!O$1,AC32*'HIER Rechnung Ausschütter'!O$1)</f>
        <v>#REF!</v>
      </c>
      <c r="AE32" s="12" t="str">
        <f>'HIER Rechnung Ausschütter'!AM32-AG32</f>
        <v>#REF!</v>
      </c>
      <c r="AF32" s="65">
        <f>AF31*(1+'HIER Rechnung Thesaurierer '!I31)</f>
        <v>0</v>
      </c>
      <c r="AG32" s="12" t="str">
        <f t="shared" si="15"/>
        <v>#REF!</v>
      </c>
    </row>
    <row r="33" ht="12.75" customHeight="1">
      <c r="A33" s="11">
        <v>30.0</v>
      </c>
      <c r="B33" s="40">
        <f t="shared" si="16"/>
        <v>5.123231866</v>
      </c>
      <c r="C33" s="41" t="str">
        <f t="shared" si="19"/>
        <v>#REF!</v>
      </c>
      <c r="D33" s="12" t="str">
        <f t="shared" si="17"/>
        <v>#REF!</v>
      </c>
      <c r="E33" s="15">
        <f>'HIER Rechnung Ausschütter'!E33+'HIER Rechnung Ausschütter'!K$1</f>
        <v>0.1699673102</v>
      </c>
      <c r="F33" s="12" t="str">
        <f t="shared" si="2"/>
        <v>#REF!</v>
      </c>
      <c r="G33" s="17">
        <v>0.0219768029279788</v>
      </c>
      <c r="H33" s="44" t="str">
        <f t="shared" si="1"/>
        <v>#REF!</v>
      </c>
      <c r="I33" s="49" t="str">
        <f t="shared" si="3"/>
        <v>#REF!</v>
      </c>
      <c r="J33" s="49">
        <f t="shared" si="4"/>
        <v>4.994013806</v>
      </c>
      <c r="K33" s="51" t="str">
        <f>H33-'HIER Rechnung Thesaurierer '!J33</f>
        <v>#REF!</v>
      </c>
      <c r="L33" s="50"/>
      <c r="M33" s="51" t="str">
        <f t="shared" si="5"/>
        <v>#REF!</v>
      </c>
      <c r="N33" s="51" t="str">
        <f t="shared" si="6"/>
        <v>#REF!</v>
      </c>
      <c r="O33" s="51" t="str">
        <f t="shared" si="7"/>
        <v>#REF!</v>
      </c>
      <c r="P33" s="52" t="str">
        <f t="shared" si="18"/>
        <v>#REF!</v>
      </c>
      <c r="Q33" s="51">
        <f>Q32*(1+'HIER Rechnung Thesaurierer '!I33)</f>
        <v>75234.8727</v>
      </c>
      <c r="R33" s="51" t="str">
        <f t="shared" si="8"/>
        <v>#REF!</v>
      </c>
      <c r="S33" s="15"/>
      <c r="T33" s="53" t="str">
        <f t="shared" si="9"/>
        <v>#REF!</v>
      </c>
      <c r="U33" s="54" t="str">
        <f t="shared" si="10"/>
        <v>#REF!</v>
      </c>
      <c r="V33" s="51" t="str">
        <f t="shared" si="11"/>
        <v>#REF!</v>
      </c>
      <c r="W33" s="51" t="str">
        <f t="shared" si="12"/>
        <v>#REF!</v>
      </c>
      <c r="X33" s="51" t="str">
        <f t="shared" si="13"/>
        <v>#REF!</v>
      </c>
      <c r="Y33" s="51" t="str">
        <f t="shared" si="14"/>
        <v>#REF!</v>
      </c>
      <c r="Z33" s="12"/>
      <c r="AA33" s="52"/>
      <c r="AB33" s="11"/>
      <c r="AC33" s="51">
        <f>AC32*(1+'HIER Rechnung Thesaurierer '!I33)</f>
        <v>0</v>
      </c>
      <c r="AD33" s="51" t="str">
        <f>IF((M33+U33)&lt;AC33,(M33+U33)*'HIER Rechnung Ausschütter'!O$1,AC33*'HIER Rechnung Ausschütter'!O$1)</f>
        <v>#REF!</v>
      </c>
      <c r="AE33" s="12" t="str">
        <f>'HIER Rechnung Ausschütter'!AM33-AG33</f>
        <v>#REF!</v>
      </c>
      <c r="AF33" s="65">
        <f>AF32*(1+'HIER Rechnung Thesaurierer '!I32)</f>
        <v>0</v>
      </c>
      <c r="AG33" s="12" t="str">
        <f t="shared" si="15"/>
        <v>#REF!</v>
      </c>
    </row>
    <row r="34" ht="12.75" customHeight="1">
      <c r="B34" s="40">
        <f t="shared" si="16"/>
        <v>5.994013806</v>
      </c>
      <c r="C34" s="41" t="str">
        <f t="shared" si="19"/>
        <v>#REF!</v>
      </c>
      <c r="G34" s="15"/>
      <c r="K34" s="11"/>
      <c r="Z34" s="15"/>
    </row>
    <row r="35" ht="12.75" customHeight="1">
      <c r="G35" s="15">
        <f>SUM(G4:G34)</f>
        <v>0.7272020824</v>
      </c>
      <c r="K35" s="11"/>
      <c r="M35" s="12" t="str">
        <f t="shared" ref="M35:O35" si="20">SUM(M4:M34)</f>
        <v>#REF!</v>
      </c>
      <c r="N35" s="12" t="str">
        <f t="shared" si="20"/>
        <v>#REF!</v>
      </c>
      <c r="O35" s="12" t="str">
        <f t="shared" si="20"/>
        <v>#REF!</v>
      </c>
      <c r="P35" s="24" t="str">
        <f>AVERAGE(P4:P34)</f>
        <v>#REF!</v>
      </c>
      <c r="R35" s="44" t="str">
        <f>SUM(R4:R34)</f>
        <v>#REF!</v>
      </c>
      <c r="U35" s="46" t="str">
        <f>SUM(U4:U34)</f>
        <v>#REF!</v>
      </c>
      <c r="Y35" s="12" t="str">
        <f>SUM(Y4:Y34)</f>
        <v>#REF!</v>
      </c>
      <c r="AG35" s="12" t="str">
        <f>SUM(AG4:AG34)</f>
        <v>#REF!</v>
      </c>
    </row>
    <row r="36" ht="12.75" customHeight="1">
      <c r="B36" s="11" t="s">
        <v>72</v>
      </c>
      <c r="D36" s="15" t="str">
        <f>H33/D4-1</f>
        <v>#REF!</v>
      </c>
      <c r="G36" s="15">
        <f>AVERAGE(G4:G33)</f>
        <v>0.02424006941</v>
      </c>
      <c r="J36" s="52">
        <f>(J33+1)^(1/30)-1</f>
        <v>0.06150959626</v>
      </c>
      <c r="K36" s="11" t="s">
        <v>17</v>
      </c>
      <c r="L36" s="11"/>
      <c r="N36" s="12"/>
      <c r="P36" s="46"/>
      <c r="Q36" s="46"/>
      <c r="R36" s="12"/>
      <c r="S36" s="12"/>
      <c r="T36" s="12"/>
      <c r="V36" s="106"/>
      <c r="W36" s="106"/>
      <c r="Z36" s="15"/>
      <c r="AA36" s="11"/>
      <c r="AB36" s="12"/>
    </row>
    <row r="37" ht="12.75" customHeight="1">
      <c r="B37" s="11" t="s">
        <v>73</v>
      </c>
      <c r="D37" s="15" t="str">
        <f>(H33/C4)^(1/30)-1</f>
        <v>#REF!</v>
      </c>
      <c r="F37" s="6" t="s">
        <v>113</v>
      </c>
      <c r="G37" s="12" t="str">
        <f>SUM(O4:O33)+SUM(Z4:Z33)</f>
        <v>#REF!</v>
      </c>
      <c r="K37" s="11"/>
      <c r="P37" s="46"/>
      <c r="Q37" s="46"/>
      <c r="R37" s="12"/>
      <c r="S37" s="12"/>
      <c r="V37" s="106"/>
      <c r="W37" s="106"/>
      <c r="AA37" s="11"/>
      <c r="AB37" s="15"/>
    </row>
    <row r="38" ht="12.75" customHeight="1">
      <c r="K38" s="11"/>
      <c r="R38" s="12"/>
      <c r="S38" s="12"/>
      <c r="V38" s="107"/>
      <c r="W38" s="107"/>
      <c r="X38" s="108"/>
      <c r="Y38" s="108"/>
      <c r="AA38" s="11"/>
      <c r="AB38" s="109"/>
    </row>
    <row r="39" ht="12.75" customHeight="1">
      <c r="B39" s="27" t="s">
        <v>114</v>
      </c>
      <c r="C39" s="24" t="str">
        <f>D37-'HIER Rechnung Thesaurierer '!D37</f>
        <v>#REF!</v>
      </c>
      <c r="D39" s="23" t="s">
        <v>17</v>
      </c>
      <c r="K39" s="11"/>
      <c r="P39" s="15"/>
      <c r="Q39" s="15"/>
      <c r="R39" s="11"/>
      <c r="S39" s="11"/>
      <c r="V39" s="107"/>
      <c r="W39" s="107"/>
      <c r="AA39" s="11"/>
      <c r="AB39" s="40"/>
      <c r="AD39" s="40"/>
    </row>
    <row r="40" ht="12.75" customHeight="1">
      <c r="B40" s="27" t="s">
        <v>115</v>
      </c>
      <c r="C40" s="24" t="str">
        <f>D37-'HIER Rechnung Ausschütter'!D37</f>
        <v>#REF!</v>
      </c>
      <c r="D40" s="23" t="s">
        <v>17</v>
      </c>
      <c r="E40" s="6" t="s">
        <v>116</v>
      </c>
      <c r="F40" s="12" t="str">
        <f>H33-'HIER Rechnung Ausschütter'!I33</f>
        <v>#REF!</v>
      </c>
      <c r="G40" s="11" t="s">
        <v>117</v>
      </c>
      <c r="H40" s="15" t="str">
        <f>F40/H33</f>
        <v>#REF!</v>
      </c>
      <c r="K40" s="11"/>
      <c r="R40" s="12"/>
      <c r="S40" s="12"/>
      <c r="T40" s="46"/>
      <c r="V40" s="107"/>
      <c r="W40" s="107"/>
      <c r="AA40" s="11"/>
      <c r="AB40" s="12"/>
    </row>
    <row r="41" ht="12.75" customHeight="1">
      <c r="B41" s="18"/>
      <c r="K41" s="11"/>
      <c r="R41" s="11"/>
      <c r="S41" s="11"/>
      <c r="AA41" s="11"/>
      <c r="AB41" s="12"/>
    </row>
    <row r="42" ht="12.75" customHeight="1">
      <c r="B42" s="63" t="s">
        <v>75</v>
      </c>
      <c r="K42" s="11"/>
      <c r="Z42" s="11"/>
    </row>
    <row r="43" ht="12.75" customHeight="1">
      <c r="B43" s="14" t="s">
        <v>76</v>
      </c>
      <c r="C43" s="12" t="str">
        <f>(B34-D1)*C34</f>
        <v>#REF!</v>
      </c>
      <c r="K43" s="11"/>
      <c r="R43" s="15"/>
      <c r="S43" s="15"/>
      <c r="Z43" s="11"/>
    </row>
    <row r="44" ht="12.75" customHeight="1">
      <c r="B44" s="14" t="s">
        <v>77</v>
      </c>
      <c r="C44" s="12" t="str">
        <f>C43*P1</f>
        <v>#REF!</v>
      </c>
      <c r="K44" s="11"/>
    </row>
    <row r="45" ht="12.75" customHeight="1">
      <c r="B45" s="14" t="s">
        <v>78</v>
      </c>
      <c r="C45" s="12" t="str">
        <f>H33-C44</f>
        <v>#REF!</v>
      </c>
      <c r="G45" s="110"/>
      <c r="K45" s="11"/>
      <c r="R45" s="65"/>
      <c r="S45" s="65"/>
    </row>
    <row r="46" ht="12.75" customHeight="1">
      <c r="B46" s="1" t="s">
        <v>73</v>
      </c>
      <c r="C46" s="15" t="str">
        <f>(C45/C4)^(1/30)-1</f>
        <v>#REF!</v>
      </c>
      <c r="D46" s="11" t="s">
        <v>17</v>
      </c>
      <c r="K46" s="11"/>
      <c r="R46" s="65"/>
      <c r="S46" s="65"/>
    </row>
    <row r="47" ht="12.75" customHeight="1">
      <c r="B47" s="18"/>
      <c r="K47" s="11"/>
    </row>
    <row r="48" ht="12.75" customHeight="1">
      <c r="B48" s="27" t="s">
        <v>115</v>
      </c>
      <c r="C48" s="24" t="str">
        <f>C46-'HIER Rechnung Ausschütter'!C46</f>
        <v>#REF!</v>
      </c>
      <c r="D48" s="23" t="s">
        <v>17</v>
      </c>
      <c r="K48" s="11"/>
    </row>
    <row r="49" ht="12.75" customHeight="1">
      <c r="B49" s="27" t="s">
        <v>114</v>
      </c>
      <c r="C49" s="24" t="str">
        <f>C46-'HIER Rechnung Thesaurierer '!C46</f>
        <v>#REF!</v>
      </c>
      <c r="D49" s="23" t="s">
        <v>17</v>
      </c>
      <c r="K49" s="11"/>
      <c r="R49" s="15"/>
      <c r="S49" s="15"/>
    </row>
    <row r="50" ht="12.75" customHeight="1">
      <c r="B50" s="18"/>
      <c r="K50" s="11"/>
    </row>
    <row r="51" ht="12.75" customHeight="1">
      <c r="B51" s="18"/>
      <c r="K51" s="11"/>
      <c r="R51" s="65"/>
      <c r="S51" s="65"/>
    </row>
    <row r="52" ht="12.75" customHeight="1">
      <c r="B52" s="18"/>
      <c r="K52" s="11"/>
      <c r="R52" s="66"/>
      <c r="S52" s="66"/>
    </row>
    <row r="53" ht="12.75" customHeight="1">
      <c r="B53" s="18"/>
      <c r="K53" s="11"/>
      <c r="R53" s="66"/>
      <c r="S53" s="66"/>
    </row>
    <row r="54" ht="12.75" customHeight="1">
      <c r="B54" s="18"/>
      <c r="K54" s="11"/>
      <c r="R54" s="66"/>
      <c r="S54" s="66"/>
    </row>
    <row r="55" ht="12.75" customHeight="1">
      <c r="B55" s="18"/>
      <c r="K55" s="11"/>
      <c r="R55" s="66"/>
      <c r="S55" s="66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1" width="12.75"/>
  </cols>
  <sheetData>
    <row r="1" ht="15.75" customHeight="1">
      <c r="A1" s="111" t="s">
        <v>118</v>
      </c>
    </row>
    <row r="2" ht="15.75" customHeight="1">
      <c r="A2" s="112" t="s">
        <v>119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ht="15.75" customHeight="1">
      <c r="A3" s="11" t="s">
        <v>120</v>
      </c>
    </row>
    <row r="4" ht="15.75" customHeight="1">
      <c r="A4" s="114" t="s">
        <v>121</v>
      </c>
      <c r="B4" s="115"/>
      <c r="C4" s="115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6" t="s">
        <v>127</v>
      </c>
    </row>
    <row r="13" ht="15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2.75"/>
  </cols>
  <sheetData>
    <row r="1" ht="15.75" customHeight="1">
      <c r="A1" s="117" t="s">
        <v>128</v>
      </c>
      <c r="B1" s="118" t="s">
        <v>129</v>
      </c>
      <c r="C1" s="118"/>
      <c r="D1" s="118"/>
      <c r="E1" s="118"/>
      <c r="F1" s="118"/>
      <c r="G1" s="117" t="s">
        <v>128</v>
      </c>
      <c r="H1" s="118" t="s">
        <v>130</v>
      </c>
      <c r="I1" s="118"/>
      <c r="N1" s="11"/>
    </row>
    <row r="2" ht="15.75" customHeight="1">
      <c r="A2" s="117" t="s">
        <v>131</v>
      </c>
      <c r="B2" s="118" t="s">
        <v>132</v>
      </c>
      <c r="C2" s="118"/>
      <c r="D2" s="118"/>
      <c r="E2" s="118"/>
      <c r="F2" s="118"/>
      <c r="G2" s="117" t="s">
        <v>131</v>
      </c>
      <c r="H2" s="118" t="s">
        <v>132</v>
      </c>
      <c r="I2" s="118"/>
      <c r="N2" s="11"/>
    </row>
    <row r="3" ht="15.75" customHeight="1">
      <c r="A3" s="118"/>
      <c r="B3" s="118"/>
      <c r="C3" s="118"/>
      <c r="D3" s="118"/>
      <c r="E3" s="118"/>
      <c r="F3" s="118"/>
      <c r="G3" s="118"/>
      <c r="H3" s="118"/>
      <c r="I3" s="118"/>
      <c r="N3" s="119"/>
    </row>
    <row r="4" ht="15.75" customHeight="1">
      <c r="A4" s="118"/>
      <c r="B4" s="118"/>
      <c r="C4" s="118"/>
      <c r="D4" s="118"/>
      <c r="E4" s="118"/>
      <c r="F4" s="118"/>
      <c r="G4" s="118"/>
      <c r="H4" s="118"/>
      <c r="N4" s="120"/>
    </row>
    <row r="5" ht="15.75" customHeight="1">
      <c r="A5" s="117" t="s">
        <v>133</v>
      </c>
      <c r="B5" s="117" t="s">
        <v>134</v>
      </c>
      <c r="C5" s="118"/>
      <c r="D5" s="118"/>
      <c r="E5" s="118"/>
      <c r="F5" s="118"/>
      <c r="G5" s="117" t="s">
        <v>133</v>
      </c>
      <c r="H5" s="117" t="s">
        <v>134</v>
      </c>
      <c r="I5" s="118"/>
      <c r="K5" s="11" t="s">
        <v>135</v>
      </c>
      <c r="M5" s="6" t="s">
        <v>136</v>
      </c>
      <c r="N5" s="119"/>
    </row>
    <row r="6" ht="69.75" customHeight="1">
      <c r="A6" s="118" t="s">
        <v>137</v>
      </c>
      <c r="B6" s="121">
        <v>100.0</v>
      </c>
      <c r="C6" s="118"/>
      <c r="D6" s="118"/>
      <c r="E6" s="118"/>
      <c r="F6" s="118"/>
      <c r="G6" s="118" t="s">
        <v>137</v>
      </c>
      <c r="H6" s="121">
        <v>100.0</v>
      </c>
      <c r="I6" s="122" t="s">
        <v>138</v>
      </c>
      <c r="K6" s="122" t="s">
        <v>139</v>
      </c>
      <c r="L6" s="11" t="s">
        <v>140</v>
      </c>
      <c r="M6" s="122" t="s">
        <v>141</v>
      </c>
      <c r="N6" s="123" t="s">
        <v>142</v>
      </c>
    </row>
    <row r="7" ht="15.75" customHeight="1">
      <c r="A7" s="118" t="s">
        <v>143</v>
      </c>
      <c r="B7" s="121">
        <v>98.017</v>
      </c>
      <c r="C7" s="42">
        <v>-0.01983</v>
      </c>
      <c r="D7" s="118"/>
      <c r="E7" s="118"/>
      <c r="F7" s="118"/>
      <c r="G7" s="118" t="s">
        <v>143</v>
      </c>
      <c r="H7" s="121">
        <v>94.292</v>
      </c>
      <c r="I7" s="124">
        <v>-0.05708</v>
      </c>
      <c r="K7" s="125">
        <v>0.03725</v>
      </c>
      <c r="L7" s="15">
        <f t="shared" ref="L7:L61" si="1">M7-K7</f>
        <v>0.04575</v>
      </c>
      <c r="M7" s="126">
        <v>0.083</v>
      </c>
      <c r="N7" s="119"/>
    </row>
    <row r="8" ht="15.75" customHeight="1">
      <c r="A8" s="118" t="s">
        <v>144</v>
      </c>
      <c r="B8" s="121">
        <v>117.193</v>
      </c>
      <c r="C8" s="42">
        <v>0.195639531917933</v>
      </c>
      <c r="D8" s="118"/>
      <c r="E8" s="118"/>
      <c r="F8" s="118"/>
      <c r="G8" s="118" t="s">
        <v>144</v>
      </c>
      <c r="H8" s="121">
        <v>108.993</v>
      </c>
      <c r="I8" s="124">
        <v>0.155909303016162</v>
      </c>
      <c r="K8" s="125">
        <v>0.039730228901771</v>
      </c>
      <c r="L8" s="15">
        <f t="shared" si="1"/>
        <v>0.0402697711</v>
      </c>
      <c r="M8" s="126">
        <v>0.08</v>
      </c>
      <c r="N8" s="120"/>
    </row>
    <row r="9" ht="15.75" customHeight="1">
      <c r="A9" s="118" t="s">
        <v>145</v>
      </c>
      <c r="B9" s="121">
        <v>144.79</v>
      </c>
      <c r="C9" s="42">
        <v>0.235483347981535</v>
      </c>
      <c r="D9" s="118"/>
      <c r="E9" s="118"/>
      <c r="F9" s="118"/>
      <c r="G9" s="118" t="s">
        <v>145</v>
      </c>
      <c r="H9" s="121">
        <v>130.737</v>
      </c>
      <c r="I9" s="124">
        <v>0.199499050397732</v>
      </c>
      <c r="K9" s="125">
        <v>0.035984297583803</v>
      </c>
      <c r="L9" s="15">
        <f t="shared" si="1"/>
        <v>0.04301570242</v>
      </c>
      <c r="M9" s="126">
        <v>0.079</v>
      </c>
      <c r="N9" s="119"/>
    </row>
    <row r="10" ht="15.75" customHeight="1">
      <c r="A10" s="118" t="s">
        <v>146</v>
      </c>
      <c r="B10" s="121">
        <v>123.787</v>
      </c>
      <c r="C10" s="42">
        <v>-0.145058360384004</v>
      </c>
      <c r="D10" s="118"/>
      <c r="E10" s="118"/>
      <c r="F10" s="118"/>
      <c r="G10" s="118" t="s">
        <v>146</v>
      </c>
      <c r="H10" s="121">
        <v>108.41</v>
      </c>
      <c r="I10" s="124">
        <v>-0.170777974100675</v>
      </c>
      <c r="K10" s="125">
        <v>0.025719613716671</v>
      </c>
      <c r="L10" s="15">
        <f t="shared" si="1"/>
        <v>0.06728038628</v>
      </c>
      <c r="M10" s="126">
        <v>0.093</v>
      </c>
      <c r="N10" s="120"/>
    </row>
    <row r="11" ht="15.75" customHeight="1">
      <c r="A11" s="118" t="s">
        <v>147</v>
      </c>
      <c r="B11" s="121">
        <v>93.484</v>
      </c>
      <c r="C11" s="42">
        <v>-0.244799534684579</v>
      </c>
      <c r="D11" s="118"/>
      <c r="E11" s="118"/>
      <c r="F11" s="118"/>
      <c r="G11" s="118" t="s">
        <v>147</v>
      </c>
      <c r="H11" s="121">
        <v>78.237</v>
      </c>
      <c r="I11" s="124">
        <v>-0.278323032930541</v>
      </c>
      <c r="K11" s="125">
        <v>0.033523498245962</v>
      </c>
      <c r="L11" s="15">
        <f t="shared" si="1"/>
        <v>0.07047650175</v>
      </c>
      <c r="M11" s="126">
        <v>0.104</v>
      </c>
      <c r="N11" s="119"/>
    </row>
    <row r="12" ht="15.75" customHeight="1">
      <c r="A12" s="118" t="s">
        <v>148</v>
      </c>
      <c r="B12" s="121">
        <v>125.732</v>
      </c>
      <c r="C12" s="42">
        <v>0.344957425869668</v>
      </c>
      <c r="D12" s="118"/>
      <c r="E12" s="118"/>
      <c r="F12" s="118"/>
      <c r="G12" s="118" t="s">
        <v>148</v>
      </c>
      <c r="H12" s="121">
        <v>100.863</v>
      </c>
      <c r="I12" s="124">
        <v>0.289198205452663</v>
      </c>
      <c r="K12" s="125">
        <v>0.055759220417005</v>
      </c>
      <c r="L12" s="15">
        <f t="shared" si="1"/>
        <v>0.03124077958</v>
      </c>
      <c r="M12" s="126">
        <v>0.087</v>
      </c>
      <c r="N12" s="120"/>
    </row>
    <row r="13" ht="15.75" customHeight="1">
      <c r="A13" s="118" t="s">
        <v>149</v>
      </c>
      <c r="B13" s="121">
        <v>144.228</v>
      </c>
      <c r="C13" s="42">
        <v>0.14710654407788</v>
      </c>
      <c r="D13" s="118"/>
      <c r="E13" s="118"/>
      <c r="F13" s="118"/>
      <c r="G13" s="118" t="s">
        <v>149</v>
      </c>
      <c r="H13" s="121">
        <v>111.262</v>
      </c>
      <c r="I13" s="124">
        <v>0.103100244886629</v>
      </c>
      <c r="K13" s="125">
        <v>0.044006299191251</v>
      </c>
      <c r="L13" s="15">
        <f t="shared" si="1"/>
        <v>0.03599370081</v>
      </c>
      <c r="M13" s="126">
        <v>0.08</v>
      </c>
      <c r="N13" s="119"/>
    </row>
    <row r="14" ht="15.75" customHeight="1">
      <c r="A14" s="118" t="s">
        <v>150</v>
      </c>
      <c r="B14" s="121">
        <v>147.115</v>
      </c>
      <c r="C14" s="42">
        <v>0.0200169176581524</v>
      </c>
      <c r="D14" s="118"/>
      <c r="E14" s="118"/>
      <c r="F14" s="118"/>
      <c r="G14" s="118" t="s">
        <v>150</v>
      </c>
      <c r="H14" s="121">
        <v>108.521</v>
      </c>
      <c r="I14" s="124">
        <v>-0.0246355449299851</v>
      </c>
      <c r="K14" s="125">
        <v>0.0446524625881375</v>
      </c>
      <c r="L14" s="15">
        <f t="shared" si="1"/>
        <v>0.02034753741</v>
      </c>
      <c r="M14" s="126">
        <v>0.065</v>
      </c>
      <c r="N14" s="120"/>
    </row>
    <row r="15" ht="15.75" customHeight="1">
      <c r="A15" s="118" t="s">
        <v>151</v>
      </c>
      <c r="B15" s="121">
        <v>173.914</v>
      </c>
      <c r="C15" s="42">
        <v>0.182163613499643</v>
      </c>
      <c r="D15" s="118"/>
      <c r="E15" s="118"/>
      <c r="F15" s="118"/>
      <c r="G15" s="118" t="s">
        <v>151</v>
      </c>
      <c r="H15" s="121">
        <v>122.28</v>
      </c>
      <c r="I15" s="124">
        <v>0.12678652058127</v>
      </c>
      <c r="K15" s="125">
        <v>0.055377092918373</v>
      </c>
      <c r="L15" s="15">
        <f t="shared" si="1"/>
        <v>0.005622907082</v>
      </c>
      <c r="M15" s="126">
        <v>0.061</v>
      </c>
      <c r="N15" s="119"/>
    </row>
    <row r="16" ht="15.75" customHeight="1">
      <c r="A16" s="118" t="s">
        <v>152</v>
      </c>
      <c r="B16" s="121">
        <v>195.949</v>
      </c>
      <c r="C16" s="42">
        <v>0.126700553146958</v>
      </c>
      <c r="D16" s="118"/>
      <c r="E16" s="118"/>
      <c r="F16" s="118"/>
      <c r="G16" s="118" t="s">
        <v>152</v>
      </c>
      <c r="H16" s="121">
        <v>131.101</v>
      </c>
      <c r="I16" s="124">
        <v>0.0721377167157344</v>
      </c>
      <c r="K16" s="125">
        <v>0.0545628364312236</v>
      </c>
      <c r="L16" s="15">
        <f t="shared" si="1"/>
        <v>0.02143716357</v>
      </c>
      <c r="M16" s="126">
        <v>0.076</v>
      </c>
      <c r="N16" s="120"/>
    </row>
    <row r="17" ht="15.75" customHeight="1">
      <c r="A17" s="118" t="s">
        <v>153</v>
      </c>
      <c r="B17" s="121">
        <v>250.269</v>
      </c>
      <c r="C17" s="42">
        <v>0.277214989614645</v>
      </c>
      <c r="D17" s="118"/>
      <c r="E17" s="118"/>
      <c r="F17" s="118"/>
      <c r="G17" s="118" t="s">
        <v>153</v>
      </c>
      <c r="H17" s="121">
        <v>159.228</v>
      </c>
      <c r="I17" s="124">
        <v>0.214544511483513</v>
      </c>
      <c r="K17" s="125">
        <v>0.062670478131132</v>
      </c>
      <c r="L17" s="15">
        <f t="shared" si="1"/>
        <v>0.02132952187</v>
      </c>
      <c r="M17" s="126">
        <v>0.084</v>
      </c>
      <c r="N17" s="119"/>
    </row>
    <row r="18" ht="15.75" customHeight="1">
      <c r="A18" s="118" t="s">
        <v>154</v>
      </c>
      <c r="B18" s="121">
        <v>241.998</v>
      </c>
      <c r="C18" s="42">
        <v>-0.0330484398786905</v>
      </c>
      <c r="D18" s="118"/>
      <c r="E18" s="118"/>
      <c r="F18" s="118"/>
      <c r="G18" s="118" t="s">
        <v>154</v>
      </c>
      <c r="H18" s="121">
        <v>146.62</v>
      </c>
      <c r="I18" s="124">
        <v>-0.0791820534076921</v>
      </c>
      <c r="K18" s="125">
        <v>0.0461336135290016</v>
      </c>
      <c r="L18" s="15">
        <f t="shared" si="1"/>
        <v>0.05486638647</v>
      </c>
      <c r="M18" s="126">
        <v>0.101</v>
      </c>
      <c r="N18" s="120"/>
    </row>
    <row r="19" ht="15.75" customHeight="1">
      <c r="A19" s="118" t="s">
        <v>155</v>
      </c>
      <c r="B19" s="121">
        <v>269.277</v>
      </c>
      <c r="C19" s="42">
        <v>0.112724072099769</v>
      </c>
      <c r="D19" s="118"/>
      <c r="E19" s="118"/>
      <c r="F19" s="118"/>
      <c r="G19" s="118" t="s">
        <v>155</v>
      </c>
      <c r="H19" s="121">
        <v>155.156</v>
      </c>
      <c r="I19" s="124">
        <v>0.0582185240758424</v>
      </c>
      <c r="K19" s="125">
        <v>0.0545055480239266</v>
      </c>
      <c r="L19" s="15">
        <f t="shared" si="1"/>
        <v>0.03449445198</v>
      </c>
      <c r="M19" s="126">
        <v>0.089</v>
      </c>
      <c r="N19" s="119"/>
    </row>
    <row r="20" ht="15.75" customHeight="1">
      <c r="A20" s="118" t="s">
        <v>156</v>
      </c>
      <c r="B20" s="121">
        <v>331.964</v>
      </c>
      <c r="C20" s="42">
        <v>0.232797453922912</v>
      </c>
      <c r="D20" s="118"/>
      <c r="E20" s="118"/>
      <c r="F20" s="118"/>
      <c r="G20" s="118" t="s">
        <v>156</v>
      </c>
      <c r="H20" s="121">
        <v>183.952</v>
      </c>
      <c r="I20" s="124">
        <v>0.18559385392766</v>
      </c>
      <c r="K20" s="125">
        <v>0.047203599995252</v>
      </c>
      <c r="L20" s="15">
        <f t="shared" si="1"/>
        <v>0.0337964</v>
      </c>
      <c r="M20" s="126">
        <v>0.081</v>
      </c>
      <c r="N20" s="120"/>
    </row>
    <row r="21" ht="15.75" customHeight="1">
      <c r="A21" s="118" t="s">
        <v>157</v>
      </c>
      <c r="B21" s="121">
        <v>351.132</v>
      </c>
      <c r="C21" s="42">
        <v>0.0577412008531046</v>
      </c>
      <c r="D21" s="118"/>
      <c r="E21" s="118"/>
      <c r="F21" s="118"/>
      <c r="G21" s="118" t="s">
        <v>157</v>
      </c>
      <c r="H21" s="121">
        <v>187.205</v>
      </c>
      <c r="I21" s="124">
        <v>0.017683961033313</v>
      </c>
      <c r="K21" s="125">
        <v>0.0400572398197916</v>
      </c>
      <c r="L21" s="15">
        <f t="shared" si="1"/>
        <v>0.03994276018</v>
      </c>
      <c r="M21" s="126">
        <v>0.08</v>
      </c>
      <c r="N21" s="119"/>
    </row>
    <row r="22" ht="15.75" customHeight="1">
      <c r="A22" s="118" t="s">
        <v>158</v>
      </c>
      <c r="B22" s="121">
        <v>497.798</v>
      </c>
      <c r="C22" s="42">
        <v>0.417694770057984</v>
      </c>
      <c r="D22" s="118"/>
      <c r="E22" s="118"/>
      <c r="F22" s="118"/>
      <c r="G22" s="118" t="s">
        <v>158</v>
      </c>
      <c r="H22" s="121">
        <v>256.514</v>
      </c>
      <c r="I22" s="124">
        <v>0.370230495980342</v>
      </c>
      <c r="K22" s="125">
        <v>0.047464274077642</v>
      </c>
      <c r="L22" s="15">
        <f t="shared" si="1"/>
        <v>0.02253572592</v>
      </c>
      <c r="M22" s="126">
        <v>0.07</v>
      </c>
      <c r="N22" s="120"/>
    </row>
    <row r="23" ht="15.75" customHeight="1">
      <c r="A23" s="118" t="s">
        <v>159</v>
      </c>
      <c r="B23" s="121">
        <v>710.853</v>
      </c>
      <c r="C23" s="42">
        <v>0.427994889493329</v>
      </c>
      <c r="D23" s="118"/>
      <c r="E23" s="118"/>
      <c r="F23" s="118"/>
      <c r="G23" s="118" t="s">
        <v>159</v>
      </c>
      <c r="H23" s="121">
        <v>356.825</v>
      </c>
      <c r="I23" s="124">
        <v>0.391054679276765</v>
      </c>
      <c r="K23" s="125">
        <v>0.036940210216564</v>
      </c>
      <c r="L23" s="15">
        <f t="shared" si="1"/>
        <v>0.02505978978</v>
      </c>
      <c r="M23" s="126">
        <v>0.062</v>
      </c>
      <c r="N23" s="119"/>
    </row>
    <row r="24" ht="15.75" customHeight="1">
      <c r="A24" s="118" t="s">
        <v>160</v>
      </c>
      <c r="B24" s="121">
        <v>830.015</v>
      </c>
      <c r="C24" s="42">
        <v>0.167632407825528</v>
      </c>
      <c r="D24" s="118"/>
      <c r="E24" s="118"/>
      <c r="F24" s="118"/>
      <c r="G24" s="118" t="s">
        <v>160</v>
      </c>
      <c r="H24" s="121">
        <v>407.994</v>
      </c>
      <c r="I24" s="124">
        <v>0.143400826735795</v>
      </c>
      <c r="K24" s="125">
        <v>0.024231581089733</v>
      </c>
      <c r="L24" s="15">
        <f t="shared" si="1"/>
        <v>0.03876841891</v>
      </c>
      <c r="M24" s="126">
        <v>0.063</v>
      </c>
      <c r="N24" s="120"/>
    </row>
    <row r="25" ht="15.75" customHeight="1">
      <c r="A25" s="118" t="s">
        <v>161</v>
      </c>
      <c r="B25" s="121">
        <v>1028.809</v>
      </c>
      <c r="C25" s="42">
        <v>0.239506514942501</v>
      </c>
      <c r="D25" s="118"/>
      <c r="E25" s="118"/>
      <c r="F25" s="118"/>
      <c r="G25" s="118" t="s">
        <v>161</v>
      </c>
      <c r="H25" s="121">
        <v>494.428</v>
      </c>
      <c r="I25" s="124">
        <v>0.211851154673843</v>
      </c>
      <c r="K25" s="125">
        <v>0.027655360268658</v>
      </c>
      <c r="L25" s="15">
        <f t="shared" si="1"/>
        <v>0.03734463973</v>
      </c>
      <c r="M25" s="126">
        <v>0.065</v>
      </c>
      <c r="N25" s="119"/>
    </row>
    <row r="26" ht="15.75" customHeight="1">
      <c r="A26" s="118" t="s">
        <v>162</v>
      </c>
      <c r="B26" s="121">
        <v>1205.7</v>
      </c>
      <c r="C26" s="42">
        <v>0.171937648290402</v>
      </c>
      <c r="D26" s="118"/>
      <c r="E26" s="118"/>
      <c r="F26" s="118"/>
      <c r="G26" s="118" t="s">
        <v>162</v>
      </c>
      <c r="H26" s="121">
        <v>567.338</v>
      </c>
      <c r="I26" s="124">
        <v>0.147463331364728</v>
      </c>
      <c r="K26" s="125">
        <v>0.024474316925674</v>
      </c>
      <c r="L26" s="15">
        <f t="shared" si="1"/>
        <v>0.04552568307</v>
      </c>
      <c r="M26" s="126">
        <v>0.07</v>
      </c>
      <c r="N26" s="120"/>
    </row>
    <row r="27" ht="15.75" customHeight="1">
      <c r="A27" s="118" t="s">
        <v>163</v>
      </c>
      <c r="B27" s="121">
        <v>1006.546</v>
      </c>
      <c r="C27" s="42">
        <v>-0.165177075557767</v>
      </c>
      <c r="D27" s="118"/>
      <c r="E27" s="118"/>
      <c r="F27" s="118"/>
      <c r="G27" s="118" t="s">
        <v>163</v>
      </c>
      <c r="H27" s="121">
        <v>461.527</v>
      </c>
      <c r="I27" s="124">
        <v>-0.186504341327392</v>
      </c>
      <c r="K27" s="125">
        <v>0.021327265769625</v>
      </c>
      <c r="L27" s="15">
        <f t="shared" si="1"/>
        <v>0.06567273423</v>
      </c>
      <c r="M27" s="126">
        <v>0.087</v>
      </c>
      <c r="N27" s="119"/>
    </row>
    <row r="28" ht="15.75" customHeight="1">
      <c r="A28" s="118" t="s">
        <v>164</v>
      </c>
      <c r="B28" s="121">
        <v>1197.46</v>
      </c>
      <c r="C28" s="42">
        <v>0.189672404440532</v>
      </c>
      <c r="D28" s="118"/>
      <c r="E28" s="118"/>
      <c r="F28" s="118"/>
      <c r="G28" s="118" t="s">
        <v>164</v>
      </c>
      <c r="H28" s="121">
        <v>535.364</v>
      </c>
      <c r="I28" s="124">
        <v>0.159984139606134</v>
      </c>
      <c r="K28" s="125">
        <v>0.029688264834398</v>
      </c>
      <c r="L28" s="15">
        <f t="shared" si="1"/>
        <v>0.05431173517</v>
      </c>
      <c r="M28" s="126">
        <v>0.084</v>
      </c>
      <c r="N28" s="120"/>
    </row>
    <row r="29" ht="15.75" customHeight="1">
      <c r="A29" s="118" t="s">
        <v>165</v>
      </c>
      <c r="B29" s="121">
        <v>1141.66</v>
      </c>
      <c r="C29" s="42">
        <v>-0.0465986337748233</v>
      </c>
      <c r="D29" s="118"/>
      <c r="E29" s="118"/>
      <c r="F29" s="118"/>
      <c r="G29" s="118" t="s">
        <v>165</v>
      </c>
      <c r="H29" s="121">
        <v>497.132</v>
      </c>
      <c r="I29" s="124">
        <v>-0.0714130946421501</v>
      </c>
      <c r="K29" s="125">
        <v>0.0248144608673268</v>
      </c>
      <c r="L29" s="15">
        <f t="shared" si="1"/>
        <v>0.05318553913</v>
      </c>
      <c r="M29" s="126">
        <v>0.078</v>
      </c>
      <c r="N29" s="119"/>
    </row>
    <row r="30" ht="15.75" customHeight="1">
      <c r="A30" s="118" t="s">
        <v>166</v>
      </c>
      <c r="B30" s="121">
        <v>1405.713</v>
      </c>
      <c r="C30" s="42">
        <v>0.231288649860729</v>
      </c>
      <c r="D30" s="118"/>
      <c r="E30" s="118"/>
      <c r="F30" s="118"/>
      <c r="G30" s="118" t="s">
        <v>166</v>
      </c>
      <c r="H30" s="121">
        <v>598.496</v>
      </c>
      <c r="I30" s="124">
        <v>0.203897556383415</v>
      </c>
      <c r="K30" s="125">
        <v>0.027391093477314</v>
      </c>
      <c r="L30" s="15">
        <f t="shared" si="1"/>
        <v>0.03760890652</v>
      </c>
      <c r="M30" s="126">
        <v>0.065</v>
      </c>
      <c r="N30" s="120"/>
    </row>
    <row r="31" ht="15.75" customHeight="1">
      <c r="A31" s="118" t="s">
        <v>167</v>
      </c>
      <c r="B31" s="121">
        <v>1484.177</v>
      </c>
      <c r="C31" s="42">
        <v>0.055817937231853</v>
      </c>
      <c r="D31" s="118"/>
      <c r="E31" s="118"/>
      <c r="F31" s="118"/>
      <c r="G31" s="118" t="s">
        <v>167</v>
      </c>
      <c r="H31" s="121">
        <v>618.59</v>
      </c>
      <c r="I31" s="124">
        <v>0.0335741592257928</v>
      </c>
      <c r="K31" s="125">
        <v>0.0222437780060602</v>
      </c>
      <c r="L31" s="15">
        <f t="shared" si="1"/>
        <v>0.04675622199</v>
      </c>
      <c r="M31" s="126">
        <v>0.069</v>
      </c>
      <c r="N31" s="119"/>
    </row>
    <row r="32" ht="15.75" customHeight="1">
      <c r="A32" s="118" t="s">
        <v>168</v>
      </c>
      <c r="B32" s="121">
        <v>1800.553</v>
      </c>
      <c r="C32" s="42">
        <v>0.213165949883336</v>
      </c>
      <c r="D32" s="118"/>
      <c r="E32" s="118"/>
      <c r="F32" s="118"/>
      <c r="G32" s="118" t="s">
        <v>168</v>
      </c>
      <c r="H32" s="121">
        <v>734.28</v>
      </c>
      <c r="I32" s="124">
        <v>0.18702209864369</v>
      </c>
      <c r="K32" s="125">
        <v>0.026143851239646</v>
      </c>
      <c r="L32" s="15">
        <f t="shared" si="1"/>
        <v>0.04285614876</v>
      </c>
      <c r="M32" s="126">
        <v>0.069</v>
      </c>
      <c r="N32" s="120"/>
    </row>
    <row r="33" ht="15.75" customHeight="1">
      <c r="A33" s="118" t="s">
        <v>169</v>
      </c>
      <c r="B33" s="121">
        <v>2052.559</v>
      </c>
      <c r="C33" s="42">
        <v>0.139960334408374</v>
      </c>
      <c r="D33" s="118"/>
      <c r="E33" s="118"/>
      <c r="F33" s="118"/>
      <c r="G33" s="118" t="s">
        <v>169</v>
      </c>
      <c r="H33" s="121">
        <v>820.362</v>
      </c>
      <c r="I33" s="124">
        <v>0.117233208040529</v>
      </c>
      <c r="K33" s="125">
        <v>0.022727126367845</v>
      </c>
      <c r="L33" s="15">
        <f t="shared" si="1"/>
        <v>0.03927287363</v>
      </c>
      <c r="M33" s="126">
        <v>0.062</v>
      </c>
      <c r="N33" s="119"/>
    </row>
    <row r="34" ht="15.75" customHeight="1">
      <c r="A34" s="118" t="s">
        <v>170</v>
      </c>
      <c r="B34" s="121">
        <v>2385.63</v>
      </c>
      <c r="C34" s="42">
        <v>0.162271096713907</v>
      </c>
      <c r="D34" s="118"/>
      <c r="E34" s="118"/>
      <c r="F34" s="118"/>
      <c r="G34" s="118" t="s">
        <v>170</v>
      </c>
      <c r="H34" s="121">
        <v>936.591</v>
      </c>
      <c r="I34" s="124">
        <v>0.141680136330059</v>
      </c>
      <c r="K34" s="125">
        <v>0.020590960383848</v>
      </c>
      <c r="L34" s="15">
        <f t="shared" si="1"/>
        <v>0.03540903962</v>
      </c>
      <c r="M34" s="126">
        <v>0.056</v>
      </c>
    </row>
    <row r="35" ht="15.75" customHeight="1">
      <c r="A35" s="118" t="s">
        <v>171</v>
      </c>
      <c r="B35" s="121">
        <v>2977.153</v>
      </c>
      <c r="C35" s="42">
        <v>0.247952532454739</v>
      </c>
      <c r="D35" s="118"/>
      <c r="E35" s="118"/>
      <c r="F35" s="118"/>
      <c r="G35" s="118" t="s">
        <v>171</v>
      </c>
      <c r="H35" s="121">
        <v>1149.952</v>
      </c>
      <c r="I35" s="124">
        <v>0.227805947313181</v>
      </c>
      <c r="K35" s="125">
        <v>0.020146585141558</v>
      </c>
      <c r="L35" s="15">
        <f t="shared" si="1"/>
        <v>0.02585341486</v>
      </c>
      <c r="M35" s="126">
        <v>0.046</v>
      </c>
    </row>
    <row r="36" ht="15.75" customHeight="1">
      <c r="A36" s="118" t="s">
        <v>172</v>
      </c>
      <c r="B36" s="121">
        <v>3731.559</v>
      </c>
      <c r="C36" s="42">
        <v>0.253398464909261</v>
      </c>
      <c r="D36" s="118"/>
      <c r="E36" s="118"/>
      <c r="F36" s="118"/>
      <c r="G36" s="118" t="s">
        <v>172</v>
      </c>
      <c r="H36" s="121">
        <v>1420.885</v>
      </c>
      <c r="I36" s="124">
        <v>0.235603746939003</v>
      </c>
      <c r="K36" s="125">
        <v>0.017794717970258</v>
      </c>
      <c r="L36" s="15">
        <f t="shared" si="1"/>
        <v>0.02720528203</v>
      </c>
      <c r="M36" s="126">
        <v>0.045</v>
      </c>
    </row>
    <row r="37" ht="15.75" customHeight="1">
      <c r="A37" s="118" t="s">
        <v>173</v>
      </c>
      <c r="B37" s="121">
        <v>3249.513</v>
      </c>
      <c r="C37" s="42">
        <v>-0.129180859796134</v>
      </c>
      <c r="D37" s="118"/>
      <c r="E37" s="118"/>
      <c r="F37" s="118"/>
      <c r="G37" s="118" t="s">
        <v>173</v>
      </c>
      <c r="H37" s="121">
        <v>1221.253</v>
      </c>
      <c r="I37" s="124">
        <v>-0.140498351379598</v>
      </c>
      <c r="K37" s="125">
        <v>0.011317491583464</v>
      </c>
      <c r="L37" s="15">
        <f t="shared" si="1"/>
        <v>0.04168250842</v>
      </c>
      <c r="M37" s="126">
        <v>0.053</v>
      </c>
    </row>
    <row r="38" ht="15.75" customHeight="1">
      <c r="A38" s="118" t="s">
        <v>174</v>
      </c>
      <c r="B38" s="121">
        <v>2712.658</v>
      </c>
      <c r="C38" s="42">
        <v>-0.165210910065601</v>
      </c>
      <c r="D38" s="118"/>
      <c r="E38" s="118"/>
      <c r="F38" s="118"/>
      <c r="G38" s="118" t="s">
        <v>174</v>
      </c>
      <c r="H38" s="121">
        <v>1003.516</v>
      </c>
      <c r="I38" s="124">
        <v>-0.178289838387296</v>
      </c>
      <c r="K38" s="125">
        <v>0.013078928321695</v>
      </c>
      <c r="L38" s="15">
        <f t="shared" si="1"/>
        <v>0.03492107168</v>
      </c>
      <c r="M38" s="126">
        <v>0.048</v>
      </c>
    </row>
    <row r="39" ht="15.75" customHeight="1">
      <c r="A39" s="118" t="s">
        <v>175</v>
      </c>
      <c r="B39" s="121">
        <v>2182.57</v>
      </c>
      <c r="C39" s="42">
        <v>-0.195412764897012</v>
      </c>
      <c r="D39" s="118"/>
      <c r="E39" s="118"/>
      <c r="F39" s="118"/>
      <c r="G39" s="118" t="s">
        <v>175</v>
      </c>
      <c r="H39" s="121">
        <v>792.215</v>
      </c>
      <c r="I39" s="124">
        <v>-0.21056066868889</v>
      </c>
      <c r="K39" s="125">
        <v>0.015147903791878</v>
      </c>
      <c r="L39" s="15">
        <f t="shared" si="1"/>
        <v>0.03285209621</v>
      </c>
      <c r="M39" s="126">
        <v>0.048</v>
      </c>
    </row>
    <row r="40" ht="15.75" customHeight="1">
      <c r="A40" s="118" t="s">
        <v>176</v>
      </c>
      <c r="B40" s="121">
        <v>2919.442</v>
      </c>
      <c r="C40" s="42">
        <v>0.3376166629249</v>
      </c>
      <c r="D40" s="118"/>
      <c r="E40" s="118"/>
      <c r="F40" s="118"/>
      <c r="G40" s="118" t="s">
        <v>176</v>
      </c>
      <c r="H40" s="121">
        <v>1036.318</v>
      </c>
      <c r="I40" s="124">
        <v>0.308127212940931</v>
      </c>
      <c r="K40" s="125">
        <v>0.029489449983969</v>
      </c>
      <c r="L40" s="15">
        <f t="shared" si="1"/>
        <v>0.01151055002</v>
      </c>
      <c r="M40" s="126">
        <v>0.041</v>
      </c>
    </row>
    <row r="41" ht="15.75" customHeight="1">
      <c r="A41" s="118" t="s">
        <v>177</v>
      </c>
      <c r="B41" s="121">
        <v>3364.558</v>
      </c>
      <c r="C41" s="42">
        <v>0.152466121950702</v>
      </c>
      <c r="D41" s="118"/>
      <c r="E41" s="118"/>
      <c r="F41" s="118"/>
      <c r="G41" s="118" t="s">
        <v>177</v>
      </c>
      <c r="H41" s="121">
        <v>1169.341</v>
      </c>
      <c r="I41" s="124">
        <v>0.128361178711554</v>
      </c>
      <c r="K41" s="125">
        <v>0.024104943239148</v>
      </c>
      <c r="L41" s="15">
        <f t="shared" si="1"/>
        <v>0.01589505676</v>
      </c>
      <c r="M41" s="126">
        <v>0.04</v>
      </c>
    </row>
    <row r="42" ht="15.75" customHeight="1">
      <c r="A42" s="118" t="s">
        <v>178</v>
      </c>
      <c r="B42" s="121">
        <v>3701.795</v>
      </c>
      <c r="C42" s="42">
        <v>0.100232185029951</v>
      </c>
      <c r="D42" s="118"/>
      <c r="E42" s="118"/>
      <c r="F42" s="118"/>
      <c r="G42" s="118" t="s">
        <v>178</v>
      </c>
      <c r="H42" s="121">
        <v>1257.775</v>
      </c>
      <c r="I42" s="124">
        <v>0.075627212250319</v>
      </c>
      <c r="K42" s="125">
        <v>0.024604972779632</v>
      </c>
      <c r="L42" s="15">
        <f t="shared" si="1"/>
        <v>0.00939502722</v>
      </c>
      <c r="M42" s="126">
        <v>0.034</v>
      </c>
    </row>
    <row r="43" ht="15.75" customHeight="1">
      <c r="A43" s="118" t="s">
        <v>179</v>
      </c>
      <c r="B43" s="121">
        <v>4466.298</v>
      </c>
      <c r="C43" s="42">
        <v>0.206522241237021</v>
      </c>
      <c r="D43" s="118"/>
      <c r="E43" s="118"/>
      <c r="F43" s="118"/>
      <c r="G43" s="118" t="s">
        <v>179</v>
      </c>
      <c r="H43" s="121">
        <v>1483.578</v>
      </c>
      <c r="I43" s="124">
        <v>0.17952574983602</v>
      </c>
      <c r="K43" s="125">
        <v>0.026996491401001</v>
      </c>
      <c r="L43" s="15">
        <f t="shared" si="1"/>
        <v>0.0110035086</v>
      </c>
      <c r="M43" s="126">
        <v>0.038</v>
      </c>
    </row>
    <row r="44" ht="15.75" customHeight="1">
      <c r="A44" s="118" t="s">
        <v>180</v>
      </c>
      <c r="B44" s="121">
        <v>4893.543</v>
      </c>
      <c r="C44" s="42">
        <v>0.0956597611713326</v>
      </c>
      <c r="D44" s="118"/>
      <c r="E44" s="118"/>
      <c r="F44" s="118"/>
      <c r="G44" s="118" t="s">
        <v>180</v>
      </c>
      <c r="H44" s="121">
        <v>1588.803</v>
      </c>
      <c r="I44" s="124">
        <v>0.0709265033587718</v>
      </c>
      <c r="K44" s="125">
        <v>0.0247332578125608</v>
      </c>
      <c r="L44" s="15">
        <f t="shared" si="1"/>
        <v>0.01726674219</v>
      </c>
      <c r="M44" s="126">
        <v>0.042</v>
      </c>
    </row>
    <row r="45" ht="15.75" customHeight="1">
      <c r="A45" s="118" t="s">
        <v>181</v>
      </c>
      <c r="B45" s="121">
        <v>2919.783</v>
      </c>
      <c r="C45" s="42">
        <v>-0.403339666168255</v>
      </c>
      <c r="D45" s="118"/>
      <c r="E45" s="118"/>
      <c r="F45" s="118"/>
      <c r="G45" s="118" t="s">
        <v>181</v>
      </c>
      <c r="H45" s="121">
        <v>920.226</v>
      </c>
      <c r="I45" s="124">
        <v>-0.420805474309905</v>
      </c>
      <c r="K45" s="125">
        <v>0.01746580814165</v>
      </c>
      <c r="L45" s="15">
        <f t="shared" si="1"/>
        <v>0.02253419186</v>
      </c>
      <c r="M45" s="126">
        <v>0.04</v>
      </c>
    </row>
    <row r="46" ht="15.75" customHeight="1">
      <c r="A46" s="118" t="s">
        <v>182</v>
      </c>
      <c r="B46" s="121">
        <v>3818.859</v>
      </c>
      <c r="C46" s="42">
        <v>0.307925623239809</v>
      </c>
      <c r="D46" s="118"/>
      <c r="E46" s="118"/>
      <c r="F46" s="118"/>
      <c r="G46" s="118" t="s">
        <v>182</v>
      </c>
      <c r="H46" s="121">
        <v>1168.468</v>
      </c>
      <c r="I46" s="124">
        <v>0.269761993249484</v>
      </c>
      <c r="K46" s="125">
        <v>0.038163629990325</v>
      </c>
      <c r="L46" s="15">
        <f t="shared" si="1"/>
        <v>-0.00616362999</v>
      </c>
      <c r="M46" s="126">
        <v>0.032</v>
      </c>
    </row>
    <row r="47" ht="15.75" customHeight="1">
      <c r="A47" s="118" t="s">
        <v>183</v>
      </c>
      <c r="B47" s="121">
        <v>4290.045</v>
      </c>
      <c r="C47" s="42">
        <v>0.123383974113734</v>
      </c>
      <c r="D47" s="118"/>
      <c r="E47" s="118"/>
      <c r="F47" s="118"/>
      <c r="G47" s="118" t="s">
        <v>183</v>
      </c>
      <c r="H47" s="121">
        <v>1280.071</v>
      </c>
      <c r="I47" s="124">
        <v>0.0955122433819324</v>
      </c>
      <c r="K47" s="125">
        <v>0.0278717307318016</v>
      </c>
      <c r="L47" s="15">
        <f t="shared" si="1"/>
        <v>-0.0008717307318</v>
      </c>
      <c r="M47" s="126">
        <v>0.027</v>
      </c>
    </row>
    <row r="48" ht="15.75" customHeight="1">
      <c r="A48" s="118" t="s">
        <v>184</v>
      </c>
      <c r="B48" s="121">
        <v>4074.834</v>
      </c>
      <c r="C48" s="42">
        <v>-0.0501652080572582</v>
      </c>
      <c r="D48" s="118"/>
      <c r="E48" s="118"/>
      <c r="F48" s="118"/>
      <c r="G48" s="118" t="s">
        <v>184</v>
      </c>
      <c r="H48" s="121">
        <v>1182.595</v>
      </c>
      <c r="I48" s="124">
        <v>-0.0761489011156412</v>
      </c>
      <c r="K48" s="125">
        <v>0.025983693058383</v>
      </c>
      <c r="L48" s="15">
        <f t="shared" si="1"/>
        <v>0.00001630694162</v>
      </c>
      <c r="M48" s="126">
        <v>0.026</v>
      </c>
    </row>
    <row r="49" ht="15.75" customHeight="1">
      <c r="A49" s="118" t="s">
        <v>185</v>
      </c>
      <c r="B49" s="121">
        <v>4748.699</v>
      </c>
      <c r="C49" s="42">
        <v>0.16537238081355</v>
      </c>
      <c r="D49" s="118"/>
      <c r="E49" s="118"/>
      <c r="F49" s="118"/>
      <c r="G49" s="118" t="s">
        <v>185</v>
      </c>
      <c r="H49" s="121">
        <v>1338.5</v>
      </c>
      <c r="I49" s="124">
        <v>0.131832960565536</v>
      </c>
      <c r="K49" s="125">
        <v>0.033539420248014</v>
      </c>
      <c r="L49" s="15">
        <f t="shared" si="1"/>
        <v>-0.01853942025</v>
      </c>
      <c r="M49" s="126">
        <v>0.015</v>
      </c>
    </row>
    <row r="50" ht="15.75" customHeight="1">
      <c r="A50" s="118" t="s">
        <v>186</v>
      </c>
      <c r="B50" s="121">
        <v>6048.181</v>
      </c>
      <c r="C50" s="42">
        <v>0.273650109219388</v>
      </c>
      <c r="D50" s="118"/>
      <c r="E50" s="118"/>
      <c r="F50" s="118"/>
      <c r="G50" s="118" t="s">
        <v>186</v>
      </c>
      <c r="H50" s="121">
        <v>1661.069</v>
      </c>
      <c r="I50" s="124">
        <v>0.240992902502802</v>
      </c>
      <c r="K50" s="125">
        <v>0.032657206716586</v>
      </c>
      <c r="L50" s="15">
        <f t="shared" si="1"/>
        <v>-0.01665720672</v>
      </c>
      <c r="M50" s="126">
        <v>0.016</v>
      </c>
    </row>
    <row r="51" ht="15.75" customHeight="1">
      <c r="A51" s="118" t="s">
        <v>187</v>
      </c>
      <c r="B51" s="121">
        <v>6381.054</v>
      </c>
      <c r="C51" s="42">
        <v>0.05503687802994</v>
      </c>
      <c r="D51" s="118"/>
      <c r="E51" s="118"/>
      <c r="F51" s="118"/>
      <c r="G51" s="118" t="s">
        <v>187</v>
      </c>
      <c r="H51" s="121">
        <v>1709.672</v>
      </c>
      <c r="I51" s="124">
        <v>0.0292600728807775</v>
      </c>
      <c r="K51" s="125">
        <v>0.0257768051491625</v>
      </c>
      <c r="L51" s="15">
        <f t="shared" si="1"/>
        <v>-0.01377680515</v>
      </c>
      <c r="M51" s="126">
        <v>0.012</v>
      </c>
    </row>
    <row r="52" ht="15.75" customHeight="1">
      <c r="A52" s="118" t="s">
        <v>188</v>
      </c>
      <c r="B52" s="121">
        <v>6360.575</v>
      </c>
      <c r="C52" s="42">
        <v>-0.00320934441238085</v>
      </c>
      <c r="D52" s="118"/>
      <c r="E52" s="118"/>
      <c r="F52" s="118"/>
      <c r="G52" s="118" t="s">
        <v>188</v>
      </c>
      <c r="H52" s="121">
        <v>1662.794</v>
      </c>
      <c r="I52" s="124">
        <v>-0.0274192944611598</v>
      </c>
      <c r="K52" s="125">
        <v>0.0242099500487789</v>
      </c>
      <c r="L52" s="15">
        <f t="shared" si="1"/>
        <v>-0.01920995005</v>
      </c>
      <c r="M52" s="126">
        <v>0.005</v>
      </c>
    </row>
    <row r="53" ht="15.75" customHeight="1">
      <c r="A53" s="118" t="s">
        <v>189</v>
      </c>
      <c r="B53" s="121">
        <v>6879.162</v>
      </c>
      <c r="C53" s="42">
        <v>0.0815314653156358</v>
      </c>
      <c r="D53" s="118"/>
      <c r="E53" s="118"/>
      <c r="F53" s="118"/>
      <c r="G53" s="118" t="s">
        <v>189</v>
      </c>
      <c r="H53" s="121">
        <v>1751.219</v>
      </c>
      <c r="I53" s="124">
        <v>0.0531785657152961</v>
      </c>
      <c r="K53" s="125">
        <v>0.0283528996003397</v>
      </c>
      <c r="L53" s="15">
        <f t="shared" si="1"/>
        <v>-0.0273528996</v>
      </c>
      <c r="M53" s="126">
        <v>0.001</v>
      </c>
    </row>
    <row r="54" ht="15.75" customHeight="1">
      <c r="A54" s="118" t="s">
        <v>190</v>
      </c>
      <c r="B54" s="121">
        <v>8466.345</v>
      </c>
      <c r="C54" s="42">
        <v>0.230723306123624</v>
      </c>
      <c r="D54" s="118"/>
      <c r="E54" s="118"/>
      <c r="F54" s="118"/>
      <c r="G54" s="118" t="s">
        <v>190</v>
      </c>
      <c r="H54" s="121">
        <v>2103.448</v>
      </c>
      <c r="I54" s="124">
        <v>0.201133610359412</v>
      </c>
      <c r="K54" s="125">
        <v>0.029589695764212</v>
      </c>
      <c r="L54" s="15">
        <f t="shared" si="1"/>
        <v>-0.02658969576</v>
      </c>
      <c r="M54" s="126">
        <v>0.003</v>
      </c>
    </row>
    <row r="55" ht="15.75" customHeight="1">
      <c r="A55" s="118" t="s">
        <v>191</v>
      </c>
      <c r="B55" s="121">
        <v>7771.71</v>
      </c>
      <c r="C55" s="42">
        <v>-0.0820466210625718</v>
      </c>
      <c r="D55" s="118"/>
      <c r="E55" s="118"/>
      <c r="F55" s="118"/>
      <c r="G55" s="118" t="s">
        <v>191</v>
      </c>
      <c r="H55" s="121">
        <v>1883.901</v>
      </c>
      <c r="I55" s="124">
        <v>-0.104374816967189</v>
      </c>
      <c r="K55" s="125">
        <v>0.0223281959046172</v>
      </c>
      <c r="L55" s="15">
        <f t="shared" si="1"/>
        <v>-0.0183281959</v>
      </c>
      <c r="M55" s="126">
        <v>0.004</v>
      </c>
    </row>
    <row r="56" ht="15.75" customHeight="1">
      <c r="A56" s="118" t="s">
        <v>192</v>
      </c>
      <c r="B56" s="121">
        <v>9979.034</v>
      </c>
      <c r="C56" s="42">
        <v>0.284020376467984</v>
      </c>
      <c r="D56" s="118"/>
      <c r="E56" s="118"/>
      <c r="F56" s="118"/>
      <c r="G56" s="118" t="s">
        <v>192</v>
      </c>
      <c r="H56" s="121">
        <v>2358.468</v>
      </c>
      <c r="I56" s="124">
        <v>0.251906549229498</v>
      </c>
      <c r="K56" s="125">
        <v>0.032113827238486</v>
      </c>
      <c r="L56" s="15">
        <f t="shared" si="1"/>
        <v>-0.03511382724</v>
      </c>
      <c r="M56" s="126">
        <v>-0.003</v>
      </c>
    </row>
    <row r="57" ht="15.75" customHeight="1">
      <c r="A57" s="118" t="s">
        <v>193</v>
      </c>
      <c r="B57" s="121">
        <v>11625.199</v>
      </c>
      <c r="C57" s="42">
        <v>0.164962360084153</v>
      </c>
      <c r="D57" s="118"/>
      <c r="E57" s="118"/>
      <c r="F57" s="118"/>
      <c r="G57" s="118" t="s">
        <v>193</v>
      </c>
      <c r="H57" s="121">
        <v>2690.044</v>
      </c>
      <c r="I57" s="124">
        <v>0.140589569160998</v>
      </c>
      <c r="K57" s="125">
        <v>0.024372790923155</v>
      </c>
      <c r="L57" s="15">
        <f t="shared" si="1"/>
        <v>-0.02937279092</v>
      </c>
      <c r="M57" s="126">
        <v>-0.005</v>
      </c>
    </row>
    <row r="58" ht="15.75" customHeight="1">
      <c r="A58" s="118" t="s">
        <v>194</v>
      </c>
      <c r="B58" s="121">
        <v>14223.137</v>
      </c>
      <c r="C58" s="42">
        <v>0.223474712131809</v>
      </c>
      <c r="D58" s="118"/>
      <c r="E58" s="118"/>
      <c r="F58" s="118"/>
      <c r="G58" s="118" t="s">
        <v>194</v>
      </c>
      <c r="H58" s="121">
        <v>3231.727</v>
      </c>
      <c r="I58" s="124">
        <v>0.201365851264886</v>
      </c>
      <c r="K58" s="125">
        <v>0.022108860866923</v>
      </c>
      <c r="L58" s="15">
        <f t="shared" si="1"/>
        <v>-0.02610886087</v>
      </c>
      <c r="M58" s="126">
        <v>-0.004</v>
      </c>
    </row>
    <row r="59" ht="15.75" customHeight="1">
      <c r="A59" s="118" t="s">
        <v>195</v>
      </c>
      <c r="B59" s="121">
        <v>11700.992</v>
      </c>
      <c r="C59" s="42">
        <v>-0.177326914589939</v>
      </c>
      <c r="D59" s="118"/>
      <c r="E59" s="118"/>
      <c r="F59" s="118"/>
      <c r="G59" s="118" t="s">
        <v>195</v>
      </c>
      <c r="H59" s="121">
        <v>2602.685</v>
      </c>
      <c r="I59" s="124">
        <v>-0.194645772987632</v>
      </c>
      <c r="K59" s="125">
        <v>0.0173188583976927</v>
      </c>
      <c r="L59" s="15">
        <f t="shared" si="1"/>
        <v>-0.005918858398</v>
      </c>
      <c r="M59" s="126">
        <v>0.0114</v>
      </c>
    </row>
    <row r="60" ht="15.75" customHeight="1">
      <c r="A60" s="118" t="s">
        <v>196</v>
      </c>
      <c r="B60" s="121">
        <v>14557.826</v>
      </c>
      <c r="C60" s="42">
        <v>0.244153145305971</v>
      </c>
      <c r="D60" s="118"/>
      <c r="E60" s="118"/>
      <c r="F60" s="118"/>
      <c r="G60" s="118" t="s">
        <v>196</v>
      </c>
      <c r="H60" s="121">
        <v>3169.18</v>
      </c>
      <c r="I60" s="124">
        <v>0.217657918649395</v>
      </c>
      <c r="K60" s="125">
        <v>0.0264952266565759</v>
      </c>
      <c r="L60" s="15">
        <f t="shared" si="1"/>
        <v>-0.002195226657</v>
      </c>
      <c r="M60" s="126">
        <v>0.0243</v>
      </c>
    </row>
    <row r="61" ht="15.75" customHeight="1">
      <c r="A61" s="118" t="s">
        <v>197</v>
      </c>
      <c r="B61" s="121">
        <v>17352.115</v>
      </c>
      <c r="C61" s="42">
        <v>0.191944113083918</v>
      </c>
      <c r="D61" s="118"/>
      <c r="E61" s="118"/>
      <c r="F61" s="118"/>
      <c r="G61" s="118" t="s">
        <v>197</v>
      </c>
      <c r="H61" s="121">
        <v>3707.837</v>
      </c>
      <c r="I61" s="124">
        <v>0.169967310155939</v>
      </c>
      <c r="K61" s="125">
        <v>0.0219768029279788</v>
      </c>
      <c r="L61" s="15">
        <f t="shared" si="1"/>
        <v>0.001223197072</v>
      </c>
      <c r="M61" s="126">
        <v>0.0232</v>
      </c>
    </row>
    <row r="62" ht="15.75" customHeight="1">
      <c r="A62" s="118"/>
      <c r="B62" s="118"/>
      <c r="C62" s="118"/>
      <c r="D62" s="118"/>
      <c r="E62" s="118"/>
      <c r="F62" s="118"/>
      <c r="G62" s="118"/>
      <c r="H62" s="118"/>
      <c r="I62" s="118"/>
    </row>
    <row r="63" ht="15.75" customHeight="1">
      <c r="A63" s="118" t="s">
        <v>198</v>
      </c>
      <c r="B63" s="118"/>
      <c r="C63" s="118"/>
      <c r="D63" s="118"/>
      <c r="E63" s="118"/>
      <c r="F63" s="118"/>
      <c r="G63" s="118"/>
      <c r="H63" s="118"/>
      <c r="I63" s="118"/>
    </row>
    <row r="64" ht="15.75" customHeight="1">
      <c r="A64" s="118" t="s">
        <v>199</v>
      </c>
      <c r="B64" s="118"/>
      <c r="C64" s="118"/>
      <c r="D64" s="118"/>
      <c r="E64" s="118"/>
      <c r="F64" s="118"/>
      <c r="G64" s="118"/>
      <c r="H64" s="118"/>
      <c r="I64" s="118"/>
    </row>
    <row r="65" ht="15.75" customHeight="1">
      <c r="A65" s="118" t="s">
        <v>200</v>
      </c>
      <c r="B65" s="118"/>
      <c r="C65" s="118"/>
      <c r="D65" s="118"/>
      <c r="E65" s="118"/>
      <c r="F65" s="118"/>
      <c r="G65" s="118"/>
      <c r="H65" s="118"/>
      <c r="I65" s="118"/>
    </row>
    <row r="66" ht="15.75" customHeight="1">
      <c r="A66" s="118" t="s">
        <v>201</v>
      </c>
      <c r="B66" s="118"/>
      <c r="C66" s="118"/>
      <c r="D66" s="118"/>
      <c r="E66" s="118"/>
      <c r="F66" s="118"/>
      <c r="G66" s="118"/>
      <c r="H66" s="118"/>
      <c r="I66" s="118"/>
    </row>
    <row r="67" ht="15.75" customHeight="1">
      <c r="A67" s="118" t="s">
        <v>202</v>
      </c>
      <c r="B67" s="118"/>
      <c r="C67" s="118"/>
      <c r="D67" s="118"/>
      <c r="E67" s="118"/>
      <c r="F67" s="118"/>
      <c r="G67" s="118"/>
      <c r="H67" s="118"/>
      <c r="I67" s="118"/>
    </row>
    <row r="68" ht="15.75" customHeight="1">
      <c r="A68" s="118" t="s">
        <v>203</v>
      </c>
      <c r="B68" s="118"/>
      <c r="C68" s="118"/>
      <c r="D68" s="118"/>
      <c r="E68" s="118"/>
      <c r="F68" s="118"/>
      <c r="G68" s="118"/>
      <c r="H68" s="118"/>
      <c r="I68" s="118"/>
    </row>
    <row r="69" ht="15.75" customHeight="1">
      <c r="A69" s="118" t="s">
        <v>204</v>
      </c>
      <c r="B69" s="118"/>
      <c r="C69" s="118"/>
      <c r="D69" s="118"/>
      <c r="E69" s="118"/>
      <c r="F69" s="118"/>
      <c r="G69" s="118"/>
      <c r="H69" s="118"/>
      <c r="I69" s="118"/>
    </row>
    <row r="70" ht="15.75" customHeight="1">
      <c r="A70" s="118" t="s">
        <v>205</v>
      </c>
      <c r="B70" s="118"/>
      <c r="C70" s="118"/>
      <c r="D70" s="118"/>
      <c r="E70" s="118"/>
      <c r="F70" s="118"/>
      <c r="G70" s="118"/>
      <c r="H70" s="118"/>
      <c r="I70" s="118"/>
    </row>
    <row r="71" ht="15.75" customHeight="1">
      <c r="A71" s="118" t="s">
        <v>200</v>
      </c>
      <c r="B71" s="118"/>
      <c r="C71" s="118"/>
      <c r="D71" s="118"/>
      <c r="E71" s="118"/>
      <c r="F71" s="118"/>
      <c r="G71" s="118"/>
      <c r="H71" s="118"/>
      <c r="I71" s="118"/>
    </row>
    <row r="72" ht="15.75" customHeight="1">
      <c r="A72" s="118" t="s">
        <v>206</v>
      </c>
      <c r="B72" s="118"/>
      <c r="C72" s="118"/>
      <c r="D72" s="118"/>
      <c r="E72" s="118"/>
      <c r="F72" s="118"/>
      <c r="G72" s="118"/>
      <c r="H72" s="118"/>
      <c r="I72" s="118"/>
    </row>
    <row r="73" ht="15.75" customHeight="1">
      <c r="A73" s="118" t="s">
        <v>207</v>
      </c>
      <c r="B73" s="118"/>
      <c r="C73" s="118"/>
      <c r="D73" s="118"/>
      <c r="E73" s="118"/>
      <c r="F73" s="118"/>
      <c r="G73" s="118"/>
      <c r="H73" s="118"/>
      <c r="I73" s="118"/>
    </row>
    <row r="74" ht="15.75" customHeight="1">
      <c r="A74" s="118" t="s">
        <v>208</v>
      </c>
      <c r="B74" s="118"/>
      <c r="C74" s="118"/>
      <c r="D74" s="118"/>
      <c r="E74" s="118"/>
      <c r="F74" s="118"/>
      <c r="G74" s="118"/>
      <c r="H74" s="118"/>
      <c r="I74" s="118"/>
    </row>
    <row r="75" ht="15.75" customHeight="1">
      <c r="A75" s="118" t="s">
        <v>209</v>
      </c>
      <c r="B75" s="118"/>
      <c r="C75" s="118"/>
      <c r="D75" s="118"/>
      <c r="E75" s="118"/>
      <c r="F75" s="118"/>
      <c r="G75" s="118"/>
      <c r="H75" s="118"/>
      <c r="I75" s="118"/>
    </row>
    <row r="76" ht="15.75" customHeight="1">
      <c r="A76" s="118" t="s">
        <v>210</v>
      </c>
      <c r="B76" s="118"/>
      <c r="C76" s="118"/>
      <c r="D76" s="118"/>
      <c r="E76" s="118"/>
      <c r="F76" s="118"/>
      <c r="G76" s="118"/>
      <c r="H76" s="118"/>
      <c r="I76" s="118"/>
    </row>
    <row r="77" ht="15.75" customHeight="1">
      <c r="A77" s="118" t="s">
        <v>211</v>
      </c>
      <c r="B77" s="118"/>
      <c r="C77" s="118"/>
      <c r="D77" s="118"/>
      <c r="E77" s="118"/>
      <c r="F77" s="118"/>
      <c r="G77" s="118"/>
      <c r="H77" s="118"/>
      <c r="I77" s="118"/>
    </row>
    <row r="78" ht="15.75" customHeight="1">
      <c r="A78" s="118" t="s">
        <v>212</v>
      </c>
      <c r="B78" s="118"/>
      <c r="C78" s="118"/>
      <c r="D78" s="118"/>
      <c r="E78" s="118"/>
      <c r="F78" s="118"/>
      <c r="G78" s="118"/>
      <c r="H78" s="118"/>
      <c r="I78" s="118"/>
    </row>
    <row r="79" ht="15.75" customHeight="1">
      <c r="A79" s="118" t="s">
        <v>213</v>
      </c>
      <c r="B79" s="118"/>
      <c r="C79" s="118"/>
      <c r="D79" s="118"/>
      <c r="E79" s="118"/>
      <c r="F79" s="118"/>
      <c r="G79" s="118"/>
      <c r="H79" s="118"/>
      <c r="I79" s="118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