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Investment\"/>
    </mc:Choice>
  </mc:AlternateContent>
  <xr:revisionPtr revIDLastSave="0" documentId="13_ncr:1_{85796BD6-BE71-4BA0-9258-8B4F16776841}" xr6:coauthVersionLast="45" xr6:coauthVersionMax="45" xr10:uidLastSave="{00000000-0000-0000-0000-000000000000}"/>
  <bookViews>
    <workbookView xWindow="-60" yWindow="-60" windowWidth="24120" windowHeight="13200" xr2:uid="{430C28D8-8FB2-4D2F-B863-BDF3D5F19DC2}"/>
  </bookViews>
  <sheets>
    <sheet name="Tabelle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9" i="1" l="1"/>
  <c r="A26" i="1"/>
  <c r="A23" i="1"/>
  <c r="B17" i="1"/>
  <c r="C6" i="1"/>
  <c r="J5" i="1"/>
  <c r="C5" i="1"/>
  <c r="J4" i="1"/>
  <c r="C4" i="1"/>
  <c r="J3" i="1" s="1"/>
  <c r="N3" i="1"/>
  <c r="L3" i="1"/>
  <c r="L4" i="1" s="1"/>
  <c r="M4" i="1" s="1"/>
  <c r="E3" i="1"/>
  <c r="E4" i="1" s="1"/>
  <c r="C3" i="1"/>
  <c r="H3" i="1" s="1"/>
  <c r="P2" i="1"/>
  <c r="C2" i="1"/>
  <c r="E5" i="1" l="1"/>
  <c r="E6" i="1" s="1"/>
  <c r="E7" i="1" s="1"/>
  <c r="F4" i="1"/>
  <c r="G4" i="1" s="1"/>
  <c r="L5" i="1"/>
  <c r="L6" i="1" s="1"/>
  <c r="M6" i="1" s="1"/>
  <c r="H4" i="1"/>
  <c r="J6" i="1"/>
  <c r="M5" i="1"/>
  <c r="M3" i="1"/>
  <c r="L7" i="1"/>
  <c r="O3" i="1"/>
  <c r="N4" i="1"/>
  <c r="F3" i="1"/>
  <c r="I3" i="1" s="1"/>
  <c r="K3" i="1"/>
  <c r="F5" i="1" l="1"/>
  <c r="K5" i="1" s="1"/>
  <c r="K4" i="1"/>
  <c r="R4" i="1" s="1"/>
  <c r="F6" i="1"/>
  <c r="K6" i="1" s="1"/>
  <c r="M7" i="1"/>
  <c r="L8" i="1"/>
  <c r="J7" i="1"/>
  <c r="I4" i="1"/>
  <c r="H5" i="1"/>
  <c r="E8" i="1"/>
  <c r="F7" i="1"/>
  <c r="G3" i="1"/>
  <c r="AC3" i="1"/>
  <c r="AE3" i="1" s="1"/>
  <c r="N5" i="1"/>
  <c r="O4" i="1"/>
  <c r="G6" i="1" l="1"/>
  <c r="G5" i="1"/>
  <c r="AD4" i="1"/>
  <c r="AC4" i="1"/>
  <c r="F8" i="1"/>
  <c r="E9" i="1"/>
  <c r="R3" i="1"/>
  <c r="K7" i="1"/>
  <c r="J8" i="1"/>
  <c r="Q3" i="1"/>
  <c r="L9" i="1"/>
  <c r="M8" i="1"/>
  <c r="I5" i="1"/>
  <c r="Q5" i="1" s="1"/>
  <c r="H6" i="1"/>
  <c r="Q4" i="1"/>
  <c r="S4" i="1" s="1"/>
  <c r="N6" i="1"/>
  <c r="O5" i="1"/>
  <c r="G7" i="1"/>
  <c r="AE4" i="1" l="1"/>
  <c r="AC5" i="1" s="1"/>
  <c r="T3" i="1"/>
  <c r="T4" i="1" s="1"/>
  <c r="H7" i="1"/>
  <c r="I6" i="1"/>
  <c r="J9" i="1"/>
  <c r="K8" i="1"/>
  <c r="R5" i="1"/>
  <c r="S5" i="1" s="1"/>
  <c r="E10" i="1"/>
  <c r="F9" i="1"/>
  <c r="M9" i="1"/>
  <c r="L10" i="1"/>
  <c r="N7" i="1"/>
  <c r="O6" i="1"/>
  <c r="G8" i="1"/>
  <c r="AD5" i="1" l="1"/>
  <c r="K9" i="1"/>
  <c r="J10" i="1"/>
  <c r="H8" i="1"/>
  <c r="I7" i="1"/>
  <c r="G9" i="1"/>
  <c r="E11" i="1"/>
  <c r="F10" i="1"/>
  <c r="AE5" i="1"/>
  <c r="T5" i="1"/>
  <c r="N8" i="1"/>
  <c r="O7" i="1"/>
  <c r="M10" i="1"/>
  <c r="L11" i="1"/>
  <c r="R6" i="1"/>
  <c r="Q6" i="1"/>
  <c r="O8" i="1" l="1"/>
  <c r="N9" i="1"/>
  <c r="S6" i="1"/>
  <c r="Q7" i="1"/>
  <c r="R7" i="1"/>
  <c r="AC6" i="1"/>
  <c r="AD6" i="1"/>
  <c r="H9" i="1"/>
  <c r="I8" i="1"/>
  <c r="L12" i="1"/>
  <c r="M11" i="1"/>
  <c r="G10" i="1"/>
  <c r="K10" i="1"/>
  <c r="J11" i="1"/>
  <c r="E12" i="1"/>
  <c r="F11" i="1"/>
  <c r="S7" i="1" l="1"/>
  <c r="R8" i="1"/>
  <c r="Q8" i="1"/>
  <c r="S8" i="1" s="1"/>
  <c r="M12" i="1"/>
  <c r="L13" i="1"/>
  <c r="H10" i="1"/>
  <c r="I9" i="1"/>
  <c r="N10" i="1"/>
  <c r="O9" i="1"/>
  <c r="F12" i="1"/>
  <c r="E13" i="1"/>
  <c r="K11" i="1"/>
  <c r="J12" i="1"/>
  <c r="AE6" i="1"/>
  <c r="T6" i="1"/>
  <c r="G11" i="1"/>
  <c r="T7" i="1" l="1"/>
  <c r="T8" i="1" s="1"/>
  <c r="Q9" i="1"/>
  <c r="R9" i="1"/>
  <c r="E14" i="1"/>
  <c r="F13" i="1"/>
  <c r="L14" i="1"/>
  <c r="M13" i="1"/>
  <c r="G12" i="1"/>
  <c r="AB8" i="1"/>
  <c r="I10" i="1"/>
  <c r="H11" i="1"/>
  <c r="AC7" i="1"/>
  <c r="AD7" i="1"/>
  <c r="N11" i="1"/>
  <c r="O10" i="1"/>
  <c r="J13" i="1"/>
  <c r="K12" i="1"/>
  <c r="G13" i="1" l="1"/>
  <c r="K13" i="1"/>
  <c r="J14" i="1"/>
  <c r="E15" i="1"/>
  <c r="F14" i="1"/>
  <c r="S9" i="1"/>
  <c r="T9" i="1" s="1"/>
  <c r="R10" i="1"/>
  <c r="Q10" i="1"/>
  <c r="S10" i="1" s="1"/>
  <c r="O11" i="1"/>
  <c r="N12" i="1"/>
  <c r="AE7" i="1"/>
  <c r="I11" i="1"/>
  <c r="H12" i="1"/>
  <c r="M14" i="1"/>
  <c r="L15" i="1"/>
  <c r="O12" i="1" l="1"/>
  <c r="N13" i="1"/>
  <c r="L16" i="1"/>
  <c r="M15" i="1"/>
  <c r="E16" i="1"/>
  <c r="F15" i="1"/>
  <c r="J15" i="1"/>
  <c r="K14" i="1"/>
  <c r="H13" i="1"/>
  <c r="I12" i="1"/>
  <c r="AB9" i="1"/>
  <c r="T10" i="1"/>
  <c r="G14" i="1"/>
  <c r="R11" i="1"/>
  <c r="Q11" i="1"/>
  <c r="S11" i="1" s="1"/>
  <c r="AD8" i="1"/>
  <c r="AC8" i="1"/>
  <c r="AE8" i="1" l="1"/>
  <c r="AD9" i="1" s="1"/>
  <c r="K15" i="1"/>
  <c r="J16" i="1"/>
  <c r="G15" i="1"/>
  <c r="Q12" i="1"/>
  <c r="R12" i="1"/>
  <c r="M16" i="1"/>
  <c r="L17" i="1"/>
  <c r="I13" i="1"/>
  <c r="H14" i="1"/>
  <c r="O13" i="1"/>
  <c r="N14" i="1"/>
  <c r="AB10" i="1"/>
  <c r="T11" i="1"/>
  <c r="F16" i="1"/>
  <c r="E17" i="1"/>
  <c r="AC9" i="1" l="1"/>
  <c r="AE9" i="1" s="1"/>
  <c r="S12" i="1"/>
  <c r="N15" i="1"/>
  <c r="O14" i="1"/>
  <c r="E18" i="1"/>
  <c r="Y17" i="1"/>
  <c r="V17" i="1"/>
  <c r="U17" i="1"/>
  <c r="Z17" i="1"/>
  <c r="F17" i="1"/>
  <c r="X17" i="1"/>
  <c r="W17" i="1"/>
  <c r="G16" i="1"/>
  <c r="AB11" i="1"/>
  <c r="T12" i="1"/>
  <c r="Q13" i="1"/>
  <c r="R13" i="1"/>
  <c r="J17" i="1"/>
  <c r="K16" i="1"/>
  <c r="AC10" i="1"/>
  <c r="AD10" i="1"/>
  <c r="I14" i="1"/>
  <c r="H15" i="1"/>
  <c r="L18" i="1"/>
  <c r="M17" i="1"/>
  <c r="AE10" i="1" l="1"/>
  <c r="AA17" i="1"/>
  <c r="V18" i="1"/>
  <c r="W18" i="1"/>
  <c r="U18" i="1"/>
  <c r="X18" i="1"/>
  <c r="F18" i="1"/>
  <c r="E19" i="1"/>
  <c r="Z18" i="1"/>
  <c r="Y18" i="1"/>
  <c r="I15" i="1"/>
  <c r="H16" i="1"/>
  <c r="K17" i="1"/>
  <c r="J18" i="1"/>
  <c r="G17" i="1"/>
  <c r="N16" i="1"/>
  <c r="O15" i="1"/>
  <c r="AB12" i="1"/>
  <c r="M18" i="1"/>
  <c r="L19" i="1"/>
  <c r="Q14" i="1"/>
  <c r="R14" i="1"/>
  <c r="S13" i="1"/>
  <c r="T13" i="1" s="1"/>
  <c r="AA18" i="1" l="1"/>
  <c r="Q15" i="1"/>
  <c r="R15" i="1"/>
  <c r="AB13" i="1"/>
  <c r="AD11" i="1"/>
  <c r="AC11" i="1"/>
  <c r="M19" i="1"/>
  <c r="L20" i="1"/>
  <c r="W19" i="1"/>
  <c r="V19" i="1"/>
  <c r="E20" i="1"/>
  <c r="Y19" i="1"/>
  <c r="X19" i="1"/>
  <c r="F19" i="1"/>
  <c r="U19" i="1"/>
  <c r="Z19" i="1"/>
  <c r="H17" i="1"/>
  <c r="I16" i="1"/>
  <c r="O16" i="1"/>
  <c r="N17" i="1"/>
  <c r="S14" i="1"/>
  <c r="T14" i="1" s="1"/>
  <c r="J19" i="1"/>
  <c r="K18" i="1"/>
  <c r="G18" i="1"/>
  <c r="E21" i="1" l="1"/>
  <c r="X20" i="1"/>
  <c r="W20" i="1"/>
  <c r="V20" i="1"/>
  <c r="Z20" i="1"/>
  <c r="Y20" i="1"/>
  <c r="U20" i="1"/>
  <c r="F20" i="1"/>
  <c r="I17" i="1"/>
  <c r="H18" i="1"/>
  <c r="AB14" i="1"/>
  <c r="G19" i="1"/>
  <c r="M20" i="1"/>
  <c r="L21" i="1"/>
  <c r="S15" i="1"/>
  <c r="T15" i="1" s="1"/>
  <c r="R16" i="1"/>
  <c r="Q16" i="1"/>
  <c r="AA19" i="1"/>
  <c r="J20" i="1"/>
  <c r="K19" i="1"/>
  <c r="N18" i="1"/>
  <c r="O17" i="1"/>
  <c r="AE11" i="1"/>
  <c r="S16" i="1" l="1"/>
  <c r="I18" i="1"/>
  <c r="H19" i="1"/>
  <c r="Q17" i="1"/>
  <c r="R17" i="1"/>
  <c r="L22" i="1"/>
  <c r="M21" i="1"/>
  <c r="X21" i="1"/>
  <c r="Y21" i="1"/>
  <c r="F21" i="1"/>
  <c r="Z21" i="1"/>
  <c r="V21" i="1"/>
  <c r="U21" i="1"/>
  <c r="E22" i="1"/>
  <c r="W21" i="1"/>
  <c r="O18" i="1"/>
  <c r="N19" i="1"/>
  <c r="G20" i="1"/>
  <c r="AB15" i="1"/>
  <c r="T16" i="1"/>
  <c r="AA20" i="1"/>
  <c r="AC12" i="1"/>
  <c r="AD12" i="1"/>
  <c r="K20" i="1"/>
  <c r="J21" i="1"/>
  <c r="AA21" i="1" l="1"/>
  <c r="AE12" i="1"/>
  <c r="AC13" i="1"/>
  <c r="AD13" i="1"/>
  <c r="J22" i="1"/>
  <c r="K21" i="1"/>
  <c r="S17" i="1"/>
  <c r="T17" i="1" s="1"/>
  <c r="O19" i="1"/>
  <c r="N20" i="1"/>
  <c r="G21" i="1"/>
  <c r="R18" i="1"/>
  <c r="Q18" i="1"/>
  <c r="U22" i="1"/>
  <c r="E23" i="1"/>
  <c r="Y22" i="1"/>
  <c r="F22" i="1"/>
  <c r="V22" i="1"/>
  <c r="Z22" i="1"/>
  <c r="X22" i="1"/>
  <c r="W22" i="1"/>
  <c r="AB16" i="1"/>
  <c r="L23" i="1"/>
  <c r="M22" i="1"/>
  <c r="H20" i="1"/>
  <c r="I19" i="1"/>
  <c r="AA22" i="1" l="1"/>
  <c r="G22" i="1"/>
  <c r="N21" i="1"/>
  <c r="O20" i="1"/>
  <c r="U23" i="1"/>
  <c r="E24" i="1"/>
  <c r="Y23" i="1"/>
  <c r="Z23" i="1"/>
  <c r="W23" i="1"/>
  <c r="V23" i="1"/>
  <c r="X23" i="1"/>
  <c r="F23" i="1"/>
  <c r="L24" i="1"/>
  <c r="M23" i="1"/>
  <c r="AB17" i="1"/>
  <c r="Q19" i="1"/>
  <c r="R19" i="1"/>
  <c r="S18" i="1"/>
  <c r="T18" i="1" s="1"/>
  <c r="K22" i="1"/>
  <c r="J23" i="1"/>
  <c r="I20" i="1"/>
  <c r="H21" i="1"/>
  <c r="AE13" i="1"/>
  <c r="AB18" i="1" l="1"/>
  <c r="Q20" i="1"/>
  <c r="R20" i="1"/>
  <c r="M24" i="1"/>
  <c r="L25" i="1"/>
  <c r="G23" i="1"/>
  <c r="AA23" i="1"/>
  <c r="J24" i="1"/>
  <c r="K23" i="1"/>
  <c r="Z24" i="1"/>
  <c r="V24" i="1"/>
  <c r="U24" i="1"/>
  <c r="Y24" i="1"/>
  <c r="X24" i="1"/>
  <c r="E25" i="1"/>
  <c r="F24" i="1"/>
  <c r="W24" i="1"/>
  <c r="O21" i="1"/>
  <c r="N22" i="1"/>
  <c r="AC14" i="1"/>
  <c r="AD14" i="1"/>
  <c r="S19" i="1"/>
  <c r="T19" i="1" s="1"/>
  <c r="H22" i="1"/>
  <c r="I21" i="1"/>
  <c r="AE14" i="1" l="1"/>
  <c r="AA24" i="1"/>
  <c r="AB19" i="1"/>
  <c r="AC15" i="1"/>
  <c r="AD15" i="1"/>
  <c r="G24" i="1"/>
  <c r="J25" i="1"/>
  <c r="K24" i="1"/>
  <c r="S20" i="1"/>
  <c r="T20" i="1" s="1"/>
  <c r="W25" i="1"/>
  <c r="F25" i="1"/>
  <c r="Z25" i="1"/>
  <c r="E26" i="1"/>
  <c r="V25" i="1"/>
  <c r="U25" i="1"/>
  <c r="Y25" i="1"/>
  <c r="X25" i="1"/>
  <c r="O22" i="1"/>
  <c r="N23" i="1"/>
  <c r="M25" i="1"/>
  <c r="L26" i="1"/>
  <c r="Q21" i="1"/>
  <c r="R21" i="1"/>
  <c r="H23" i="1"/>
  <c r="I22" i="1"/>
  <c r="S21" i="1" l="1"/>
  <c r="AB20" i="1"/>
  <c r="T21" i="1"/>
  <c r="W26" i="1"/>
  <c r="F26" i="1"/>
  <c r="Z26" i="1"/>
  <c r="Y26" i="1"/>
  <c r="X26" i="1"/>
  <c r="V26" i="1"/>
  <c r="U26" i="1"/>
  <c r="E27" i="1"/>
  <c r="L27" i="1"/>
  <c r="M26" i="1"/>
  <c r="AA25" i="1"/>
  <c r="O23" i="1"/>
  <c r="N24" i="1"/>
  <c r="G25" i="1"/>
  <c r="Q22" i="1"/>
  <c r="R22" i="1"/>
  <c r="AE15" i="1"/>
  <c r="H24" i="1"/>
  <c r="I23" i="1"/>
  <c r="J26" i="1"/>
  <c r="K25" i="1"/>
  <c r="I24" i="1" l="1"/>
  <c r="H25" i="1"/>
  <c r="AC16" i="1"/>
  <c r="AD16" i="1"/>
  <c r="L28" i="1"/>
  <c r="M28" i="1" s="1"/>
  <c r="M27" i="1"/>
  <c r="AA26" i="1"/>
  <c r="K26" i="1"/>
  <c r="J27" i="1"/>
  <c r="N25" i="1"/>
  <c r="O24" i="1"/>
  <c r="AB21" i="1"/>
  <c r="S22" i="1"/>
  <c r="T22" i="1" s="1"/>
  <c r="G26" i="1"/>
  <c r="E28" i="1"/>
  <c r="X27" i="1"/>
  <c r="Y27" i="1"/>
  <c r="V27" i="1"/>
  <c r="F27" i="1"/>
  <c r="U27" i="1"/>
  <c r="Z27" i="1"/>
  <c r="W27" i="1"/>
  <c r="Q23" i="1"/>
  <c r="R23" i="1"/>
  <c r="AB22" i="1" l="1"/>
  <c r="AE16" i="1"/>
  <c r="G27" i="1"/>
  <c r="AA27" i="1"/>
  <c r="K27" i="1"/>
  <c r="J28" i="1"/>
  <c r="H26" i="1"/>
  <c r="I25" i="1"/>
  <c r="S23" i="1"/>
  <c r="T23" i="1" s="1"/>
  <c r="N26" i="1"/>
  <c r="O25" i="1"/>
  <c r="V28" i="1"/>
  <c r="U28" i="1"/>
  <c r="Y28" i="1"/>
  <c r="W28" i="1"/>
  <c r="Z28" i="1"/>
  <c r="F28" i="1"/>
  <c r="E29" i="1"/>
  <c r="X28" i="1"/>
  <c r="Q24" i="1"/>
  <c r="R24" i="1"/>
  <c r="S24" i="1" l="1"/>
  <c r="AB23" i="1"/>
  <c r="T24" i="1"/>
  <c r="K28" i="1"/>
  <c r="K2" i="1" s="1"/>
  <c r="J2" i="1"/>
  <c r="E30" i="1"/>
  <c r="Y29" i="1"/>
  <c r="F29" i="1"/>
  <c r="Q25" i="1"/>
  <c r="R25" i="1"/>
  <c r="AD17" i="1"/>
  <c r="AC17" i="1"/>
  <c r="AE17" i="1" s="1"/>
  <c r="AA28" i="1"/>
  <c r="I26" i="1"/>
  <c r="H27" i="1"/>
  <c r="N27" i="1"/>
  <c r="O26" i="1"/>
  <c r="G28" i="1"/>
  <c r="O27" i="1" l="1"/>
  <c r="N28" i="1"/>
  <c r="R26" i="1"/>
  <c r="Q26" i="1"/>
  <c r="S26" i="1" s="1"/>
  <c r="E31" i="1"/>
  <c r="T30" i="1"/>
  <c r="F30" i="1"/>
  <c r="S25" i="1"/>
  <c r="T25" i="1" s="1"/>
  <c r="AD18" i="1"/>
  <c r="AC18" i="1"/>
  <c r="AB24" i="1"/>
  <c r="H28" i="1"/>
  <c r="I27" i="1"/>
  <c r="G29" i="1"/>
  <c r="R29" i="1" s="1"/>
  <c r="Q29" i="1" l="1"/>
  <c r="S29" i="1" s="1"/>
  <c r="AB25" i="1"/>
  <c r="T26" i="1"/>
  <c r="G30" i="1"/>
  <c r="R30" i="1" s="1"/>
  <c r="Q27" i="1"/>
  <c r="R27" i="1"/>
  <c r="T31" i="1"/>
  <c r="F31" i="1"/>
  <c r="E32" i="1"/>
  <c r="O28" i="1"/>
  <c r="O2" i="1" s="1"/>
  <c r="N2" i="1"/>
  <c r="I28" i="1"/>
  <c r="H2" i="1"/>
  <c r="AE18" i="1"/>
  <c r="Q30" i="1" l="1"/>
  <c r="S30" i="1" s="1"/>
  <c r="E33" i="1"/>
  <c r="T32" i="1"/>
  <c r="F32" i="1"/>
  <c r="S27" i="1"/>
  <c r="T27" i="1" s="1"/>
  <c r="G31" i="1"/>
  <c r="F2" i="1"/>
  <c r="AF18" i="1" s="1"/>
  <c r="I2" i="1"/>
  <c r="R28" i="1"/>
  <c r="Q28" i="1"/>
  <c r="AB26" i="1"/>
  <c r="AD19" i="1"/>
  <c r="AC19" i="1"/>
  <c r="AE19" i="1" s="1"/>
  <c r="AB30" i="1" l="1"/>
  <c r="S28" i="1"/>
  <c r="AB27" i="1"/>
  <c r="T28" i="1"/>
  <c r="G32" i="1"/>
  <c r="R32" i="1" s="1"/>
  <c r="Q32" i="1"/>
  <c r="S32" i="1" s="1"/>
  <c r="T33" i="1"/>
  <c r="E34" i="1"/>
  <c r="F33" i="1"/>
  <c r="AF19" i="1"/>
  <c r="AD20" i="1"/>
  <c r="AC20" i="1"/>
  <c r="AF8" i="1"/>
  <c r="AF9" i="1"/>
  <c r="AF10" i="1"/>
  <c r="AF11" i="1"/>
  <c r="AF12" i="1"/>
  <c r="AF13" i="1"/>
  <c r="AF14" i="1"/>
  <c r="AF15" i="1"/>
  <c r="AF16" i="1"/>
  <c r="AF17" i="1"/>
  <c r="R31" i="1"/>
  <c r="G2" i="1"/>
  <c r="Q31" i="1"/>
  <c r="AB32" i="1" l="1"/>
  <c r="S31" i="1"/>
  <c r="AE20" i="1"/>
  <c r="AB31" i="1"/>
  <c r="G33" i="1"/>
  <c r="R33" i="1" s="1"/>
  <c r="AB28" i="1"/>
  <c r="T29" i="1"/>
  <c r="E35" i="1"/>
  <c r="F34" i="1"/>
  <c r="T34" i="1"/>
  <c r="AB29" i="1" l="1"/>
  <c r="V29" i="1"/>
  <c r="W29" i="1" s="1"/>
  <c r="X29" i="1" s="1"/>
  <c r="U29" i="1"/>
  <c r="G34" i="1"/>
  <c r="R34" i="1" s="1"/>
  <c r="Q33" i="1"/>
  <c r="S33" i="1" s="1"/>
  <c r="AB33" i="1" s="1"/>
  <c r="F35" i="1"/>
  <c r="E36" i="1"/>
  <c r="T35" i="1"/>
  <c r="AF20" i="1"/>
  <c r="AD21" i="1"/>
  <c r="AC21" i="1"/>
  <c r="AE21" i="1" s="1"/>
  <c r="Q34" i="1" l="1"/>
  <c r="S34" i="1" s="1"/>
  <c r="AB34" i="1"/>
  <c r="AC22" i="1"/>
  <c r="AF21" i="1"/>
  <c r="AD22" i="1"/>
  <c r="Z29" i="1"/>
  <c r="AA29" i="1" s="1"/>
  <c r="Y30" i="1"/>
  <c r="T36" i="1"/>
  <c r="F36" i="1"/>
  <c r="E37" i="1"/>
  <c r="G35" i="1"/>
  <c r="R35" i="1" s="1"/>
  <c r="U30" i="1"/>
  <c r="V30" i="1"/>
  <c r="W30" i="1" s="1"/>
  <c r="X30" i="1" l="1"/>
  <c r="Q35" i="1"/>
  <c r="S35" i="1" s="1"/>
  <c r="AB35" i="1" s="1"/>
  <c r="Z30" i="1"/>
  <c r="AA30" i="1" s="1"/>
  <c r="Y31" i="1"/>
  <c r="E38" i="1"/>
  <c r="F37" i="1"/>
  <c r="T37" i="1"/>
  <c r="U31" i="1"/>
  <c r="V31" i="1"/>
  <c r="W31" i="1" s="1"/>
  <c r="G36" i="1"/>
  <c r="R36" i="1" s="1"/>
  <c r="R2" i="1" s="1"/>
  <c r="AE22" i="1"/>
  <c r="X31" i="1" l="1"/>
  <c r="Z31" i="1"/>
  <c r="AA31" i="1" s="1"/>
  <c r="Y32" i="1"/>
  <c r="V32" i="1"/>
  <c r="W32" i="1" s="1"/>
  <c r="X32" i="1" s="1"/>
  <c r="U32" i="1"/>
  <c r="F38" i="1"/>
  <c r="E39" i="1"/>
  <c r="T38" i="1"/>
  <c r="AC23" i="1"/>
  <c r="AF22" i="1"/>
  <c r="AD23" i="1"/>
  <c r="Q36" i="1"/>
  <c r="G37" i="1"/>
  <c r="R37" i="1" s="1"/>
  <c r="Z32" i="1" l="1"/>
  <c r="AA32" i="1" s="1"/>
  <c r="Y33" i="1"/>
  <c r="AE23" i="1"/>
  <c r="U33" i="1"/>
  <c r="V33" i="1"/>
  <c r="W33" i="1" s="1"/>
  <c r="X33" i="1" s="1"/>
  <c r="Q37" i="1"/>
  <c r="S37" i="1" s="1"/>
  <c r="T39" i="1"/>
  <c r="F39" i="1"/>
  <c r="E40" i="1"/>
  <c r="S36" i="1"/>
  <c r="Q2" i="1"/>
  <c r="G38" i="1"/>
  <c r="R38" i="1" s="1"/>
  <c r="AB38" i="1" s="1"/>
  <c r="Q38" i="1"/>
  <c r="S38" i="1" s="1"/>
  <c r="Z33" i="1" l="1"/>
  <c r="AA33" i="1" s="1"/>
  <c r="Y34" i="1"/>
  <c r="AD24" i="1"/>
  <c r="AC24" i="1"/>
  <c r="AE24" i="1" s="1"/>
  <c r="AF23" i="1"/>
  <c r="G39" i="1"/>
  <c r="R39" i="1" s="1"/>
  <c r="U34" i="1"/>
  <c r="V34" i="1"/>
  <c r="W34" i="1" s="1"/>
  <c r="X34" i="1" s="1"/>
  <c r="S2" i="1"/>
  <c r="AB36" i="1"/>
  <c r="E41" i="1"/>
  <c r="F40" i="1"/>
  <c r="T40" i="1"/>
  <c r="AB37" i="1"/>
  <c r="U35" i="1" l="1"/>
  <c r="V35" i="1"/>
  <c r="W35" i="1" s="1"/>
  <c r="AF24" i="1"/>
  <c r="AD25" i="1"/>
  <c r="AC25" i="1"/>
  <c r="AE25" i="1" s="1"/>
  <c r="G40" i="1"/>
  <c r="R40" i="1" s="1"/>
  <c r="F41" i="1"/>
  <c r="T41" i="1"/>
  <c r="E42" i="1"/>
  <c r="Q39" i="1"/>
  <c r="S39" i="1" s="1"/>
  <c r="AB39" i="1" s="1"/>
  <c r="Z34" i="1"/>
  <c r="AA34" i="1" s="1"/>
  <c r="Y35" i="1"/>
  <c r="Q40" i="1" l="1"/>
  <c r="S40" i="1" s="1"/>
  <c r="AB40" i="1"/>
  <c r="X35" i="1"/>
  <c r="G41" i="1"/>
  <c r="R41" i="1" s="1"/>
  <c r="V36" i="1"/>
  <c r="W36" i="1" s="1"/>
  <c r="U36" i="1"/>
  <c r="AD26" i="1"/>
  <c r="AC26" i="1"/>
  <c r="AF25" i="1"/>
  <c r="T42" i="1"/>
  <c r="E43" i="1"/>
  <c r="F42" i="1"/>
  <c r="AE26" i="1" l="1"/>
  <c r="Q41" i="1"/>
  <c r="S41" i="1" s="1"/>
  <c r="AB41" i="1" s="1"/>
  <c r="E44" i="1"/>
  <c r="F43" i="1"/>
  <c r="T43" i="1"/>
  <c r="AB42" i="1"/>
  <c r="Z35" i="1"/>
  <c r="AA35" i="1" s="1"/>
  <c r="Y36" i="1"/>
  <c r="V37" i="1"/>
  <c r="W37" i="1" s="1"/>
  <c r="U37" i="1"/>
  <c r="G42" i="1"/>
  <c r="R42" i="1" s="1"/>
  <c r="Q42" i="1"/>
  <c r="S42" i="1" s="1"/>
  <c r="T44" i="1" l="1"/>
  <c r="F44" i="1"/>
  <c r="E45" i="1"/>
  <c r="X36" i="1"/>
  <c r="U38" i="1"/>
  <c r="V38" i="1"/>
  <c r="W38" i="1" s="1"/>
  <c r="AC27" i="1"/>
  <c r="AF26" i="1"/>
  <c r="AD27" i="1"/>
  <c r="G43" i="1"/>
  <c r="R43" i="1" s="1"/>
  <c r="E46" i="1" l="1"/>
  <c r="T45" i="1"/>
  <c r="F45" i="1"/>
  <c r="AE27" i="1"/>
  <c r="U39" i="1"/>
  <c r="V39" i="1"/>
  <c r="W39" i="1" s="1"/>
  <c r="Z36" i="1"/>
  <c r="Y37" i="1"/>
  <c r="G44" i="1"/>
  <c r="R44" i="1" s="1"/>
  <c r="Q43" i="1"/>
  <c r="S43" i="1" s="1"/>
  <c r="AB43" i="1" s="1"/>
  <c r="G45" i="1" l="1"/>
  <c r="R45" i="1" s="1"/>
  <c r="V40" i="1"/>
  <c r="W40" i="1" s="1"/>
  <c r="U40" i="1"/>
  <c r="AA36" i="1"/>
  <c r="X37" i="1"/>
  <c r="AC28" i="1"/>
  <c r="AD28" i="1"/>
  <c r="AF27" i="1"/>
  <c r="F46" i="1"/>
  <c r="T46" i="1"/>
  <c r="E47" i="1"/>
  <c r="Q44" i="1"/>
  <c r="S44" i="1" s="1"/>
  <c r="AB44" i="1" s="1"/>
  <c r="Z37" i="1" l="1"/>
  <c r="Y38" i="1"/>
  <c r="V41" i="1"/>
  <c r="W41" i="1" s="1"/>
  <c r="U41" i="1"/>
  <c r="G46" i="1"/>
  <c r="R46" i="1" s="1"/>
  <c r="U47" i="1"/>
  <c r="T47" i="1"/>
  <c r="F47" i="1"/>
  <c r="E48" i="1"/>
  <c r="AE28" i="1"/>
  <c r="Q45" i="1"/>
  <c r="S45" i="1" s="1"/>
  <c r="AB45" i="1" s="1"/>
  <c r="Q46" i="1" l="1"/>
  <c r="S46" i="1" s="1"/>
  <c r="AB46" i="1"/>
  <c r="Z48" i="1"/>
  <c r="Y48" i="1"/>
  <c r="X48" i="1"/>
  <c r="W48" i="1"/>
  <c r="E49" i="1"/>
  <c r="T48" i="1"/>
  <c r="F48" i="1"/>
  <c r="U48" i="1"/>
  <c r="V48" i="1"/>
  <c r="G47" i="1"/>
  <c r="R47" i="1" s="1"/>
  <c r="U42" i="1"/>
  <c r="V42" i="1"/>
  <c r="W42" i="1" s="1"/>
  <c r="AC29" i="1"/>
  <c r="AF28" i="1"/>
  <c r="AD29" i="1"/>
  <c r="AA37" i="1"/>
  <c r="X38" i="1"/>
  <c r="AE29" i="1" l="1"/>
  <c r="AD30" i="1"/>
  <c r="AF29" i="1"/>
  <c r="AC30" i="1"/>
  <c r="AE30" i="1" s="1"/>
  <c r="G48" i="1"/>
  <c r="R48" i="1" s="1"/>
  <c r="V43" i="1"/>
  <c r="W43" i="1" s="1"/>
  <c r="U43" i="1"/>
  <c r="Q47" i="1"/>
  <c r="S47" i="1" s="1"/>
  <c r="AB47" i="1" s="1"/>
  <c r="Z49" i="1"/>
  <c r="Y49" i="1"/>
  <c r="W49" i="1"/>
  <c r="V49" i="1"/>
  <c r="F49" i="1"/>
  <c r="T49" i="1"/>
  <c r="E50" i="1"/>
  <c r="X49" i="1"/>
  <c r="U49" i="1"/>
  <c r="Z38" i="1"/>
  <c r="Y39" i="1"/>
  <c r="Q48" i="1" l="1"/>
  <c r="S48" i="1" s="1"/>
  <c r="AB48" i="1" s="1"/>
  <c r="AF30" i="1"/>
  <c r="AD31" i="1"/>
  <c r="AC31" i="1"/>
  <c r="AE31" i="1" s="1"/>
  <c r="U50" i="1"/>
  <c r="E51" i="1"/>
  <c r="T50" i="1"/>
  <c r="W50" i="1"/>
  <c r="V50" i="1"/>
  <c r="Z50" i="1"/>
  <c r="F50" i="1"/>
  <c r="Y50" i="1"/>
  <c r="X50" i="1"/>
  <c r="AA38" i="1"/>
  <c r="X39" i="1"/>
  <c r="G49" i="1"/>
  <c r="R49" i="1" s="1"/>
  <c r="V44" i="1"/>
  <c r="W44" i="1" s="1"/>
  <c r="U44" i="1"/>
  <c r="V45" i="1" l="1"/>
  <c r="W45" i="1" s="1"/>
  <c r="U45" i="1"/>
  <c r="AD32" i="1"/>
  <c r="AF31" i="1"/>
  <c r="AC32" i="1"/>
  <c r="AE32" i="1" s="1"/>
  <c r="Q49" i="1"/>
  <c r="S49" i="1" s="1"/>
  <c r="Z39" i="1"/>
  <c r="Y40" i="1"/>
  <c r="G50" i="1"/>
  <c r="R50" i="1" s="1"/>
  <c r="W51" i="1"/>
  <c r="F51" i="1"/>
  <c r="V51" i="1"/>
  <c r="U51" i="1"/>
  <c r="T51" i="1"/>
  <c r="Z51" i="1"/>
  <c r="E52" i="1"/>
  <c r="Y51" i="1"/>
  <c r="X51" i="1"/>
  <c r="G51" i="1" l="1"/>
  <c r="R51" i="1" s="1"/>
  <c r="Q51" i="1"/>
  <c r="S51" i="1" s="1"/>
  <c r="AA39" i="1"/>
  <c r="X40" i="1"/>
  <c r="Q50" i="1"/>
  <c r="S50" i="1" s="1"/>
  <c r="U46" i="1"/>
  <c r="V47" i="1" s="1"/>
  <c r="W47" i="1" s="1"/>
  <c r="V46" i="1"/>
  <c r="W46" i="1" s="1"/>
  <c r="AC33" i="1"/>
  <c r="AF32" i="1"/>
  <c r="AD33" i="1"/>
  <c r="Y52" i="1"/>
  <c r="X52" i="1"/>
  <c r="W52" i="1"/>
  <c r="F52" i="1"/>
  <c r="T52" i="1"/>
  <c r="Z52" i="1"/>
  <c r="V52" i="1"/>
  <c r="U52" i="1"/>
  <c r="E53" i="1"/>
  <c r="G52" i="1" l="1"/>
  <c r="R52" i="1" s="1"/>
  <c r="AE33" i="1"/>
  <c r="Z53" i="1"/>
  <c r="Y53" i="1"/>
  <c r="T53" i="1"/>
  <c r="W53" i="1"/>
  <c r="U53" i="1"/>
  <c r="V53" i="1"/>
  <c r="E54" i="1"/>
  <c r="X53" i="1"/>
  <c r="F53" i="1"/>
  <c r="Z40" i="1"/>
  <c r="Y41" i="1"/>
  <c r="U54" i="1" l="1"/>
  <c r="E55" i="1"/>
  <c r="T54" i="1"/>
  <c r="W54" i="1"/>
  <c r="Y54" i="1"/>
  <c r="F54" i="1"/>
  <c r="Z54" i="1"/>
  <c r="X54" i="1"/>
  <c r="V54" i="1"/>
  <c r="AC34" i="1"/>
  <c r="AD34" i="1"/>
  <c r="AF33" i="1"/>
  <c r="AA40" i="1"/>
  <c r="X41" i="1"/>
  <c r="Q52" i="1"/>
  <c r="S52" i="1" s="1"/>
  <c r="G53" i="1"/>
  <c r="R53" i="1" s="1"/>
  <c r="Q53" i="1" l="1"/>
  <c r="S53" i="1" s="1"/>
  <c r="AE34" i="1"/>
  <c r="W55" i="1"/>
  <c r="F55" i="1"/>
  <c r="V55" i="1"/>
  <c r="U55" i="1"/>
  <c r="E56" i="1"/>
  <c r="T55" i="1"/>
  <c r="Z55" i="1"/>
  <c r="Y55" i="1"/>
  <c r="X55" i="1"/>
  <c r="G54" i="1"/>
  <c r="R54" i="1" s="1"/>
  <c r="Z41" i="1"/>
  <c r="Y42" i="1"/>
  <c r="AA41" i="1" l="1"/>
  <c r="X42" i="1"/>
  <c r="Q54" i="1"/>
  <c r="S54" i="1" s="1"/>
  <c r="G55" i="1"/>
  <c r="R55" i="1" s="1"/>
  <c r="AC35" i="1"/>
  <c r="AD35" i="1"/>
  <c r="AF34" i="1"/>
  <c r="Y56" i="1"/>
  <c r="X56" i="1"/>
  <c r="W56" i="1"/>
  <c r="F56" i="1"/>
  <c r="E57" i="1"/>
  <c r="T56" i="1"/>
  <c r="Z56" i="1"/>
  <c r="V56" i="1"/>
  <c r="U56" i="1"/>
  <c r="Z42" i="1" l="1"/>
  <c r="Y43" i="1"/>
  <c r="AE35" i="1"/>
  <c r="Z57" i="1"/>
  <c r="Y57" i="1"/>
  <c r="E58" i="1"/>
  <c r="X57" i="1"/>
  <c r="T57" i="1"/>
  <c r="W57" i="1"/>
  <c r="V57" i="1"/>
  <c r="U57" i="1"/>
  <c r="F57" i="1"/>
  <c r="G56" i="1"/>
  <c r="R56" i="1" s="1"/>
  <c r="Q55" i="1"/>
  <c r="S55" i="1" s="1"/>
  <c r="U58" i="1" l="1"/>
  <c r="E59" i="1"/>
  <c r="T58" i="1"/>
  <c r="Y58" i="1"/>
  <c r="X58" i="1"/>
  <c r="Z58" i="1"/>
  <c r="F58" i="1"/>
  <c r="V58" i="1"/>
  <c r="W58" i="1"/>
  <c r="AD36" i="1"/>
  <c r="AC36" i="1"/>
  <c r="AE36" i="1" s="1"/>
  <c r="AF35" i="1"/>
  <c r="Q56" i="1"/>
  <c r="S56" i="1" s="1"/>
  <c r="G57" i="1"/>
  <c r="R57" i="1" s="1"/>
  <c r="AA42" i="1"/>
  <c r="X43" i="1"/>
  <c r="Z43" i="1" l="1"/>
  <c r="Y44" i="1"/>
  <c r="Q57" i="1"/>
  <c r="S57" i="1" s="1"/>
  <c r="AD37" i="1"/>
  <c r="AC37" i="1"/>
  <c r="AE37" i="1" s="1"/>
  <c r="AF36" i="1"/>
  <c r="G58" i="1"/>
  <c r="R58" i="1" s="1"/>
  <c r="W59" i="1"/>
  <c r="F59" i="1"/>
  <c r="V59" i="1"/>
  <c r="U59" i="1"/>
  <c r="Y59" i="1"/>
  <c r="X59" i="1"/>
  <c r="T59" i="1"/>
  <c r="E60" i="1"/>
  <c r="Z59" i="1"/>
  <c r="Q58" i="1" l="1"/>
  <c r="S58" i="1" s="1"/>
  <c r="AD38" i="1"/>
  <c r="AF37" i="1"/>
  <c r="AC38" i="1"/>
  <c r="AE38" i="1" s="1"/>
  <c r="G59" i="1"/>
  <c r="R59" i="1" s="1"/>
  <c r="Z60" i="1"/>
  <c r="Y60" i="1"/>
  <c r="X60" i="1"/>
  <c r="W60" i="1"/>
  <c r="V60" i="1"/>
  <c r="F60" i="1"/>
  <c r="E61" i="1"/>
  <c r="U60" i="1"/>
  <c r="T60" i="1"/>
  <c r="AA43" i="1"/>
  <c r="X44" i="1"/>
  <c r="Q59" i="1" l="1"/>
  <c r="S59" i="1" s="1"/>
  <c r="AC39" i="1"/>
  <c r="AF38" i="1"/>
  <c r="AD39" i="1"/>
  <c r="U61" i="1"/>
  <c r="T61" i="1"/>
  <c r="E62" i="1"/>
  <c r="X61" i="1"/>
  <c r="W61" i="1"/>
  <c r="F61" i="1"/>
  <c r="Y61" i="1"/>
  <c r="V61" i="1"/>
  <c r="Z61" i="1"/>
  <c r="Z44" i="1"/>
  <c r="Y45" i="1"/>
  <c r="Q60" i="1"/>
  <c r="S60" i="1" s="1"/>
  <c r="G60" i="1"/>
  <c r="R60" i="1" s="1"/>
  <c r="X62" i="1" l="1"/>
  <c r="W62" i="1"/>
  <c r="F62" i="1"/>
  <c r="V62" i="1"/>
  <c r="Y62" i="1"/>
  <c r="U62" i="1"/>
  <c r="E63" i="1"/>
  <c r="Z62" i="1"/>
  <c r="T62" i="1"/>
  <c r="G61" i="1"/>
  <c r="R61" i="1" s="1"/>
  <c r="AE39" i="1"/>
  <c r="AA44" i="1"/>
  <c r="X45" i="1"/>
  <c r="E64" i="1" l="1"/>
  <c r="Z63" i="1"/>
  <c r="Y63" i="1"/>
  <c r="W63" i="1"/>
  <c r="V63" i="1"/>
  <c r="F63" i="1"/>
  <c r="X63" i="1"/>
  <c r="U63" i="1"/>
  <c r="T63" i="1"/>
  <c r="G62" i="1"/>
  <c r="R62" i="1" s="1"/>
  <c r="Q62" i="1"/>
  <c r="S62" i="1" s="1"/>
  <c r="Q61" i="1"/>
  <c r="S61" i="1" s="1"/>
  <c r="Z45" i="1"/>
  <c r="Y46" i="1"/>
  <c r="AC40" i="1"/>
  <c r="AE40" i="1" s="1"/>
  <c r="AF39" i="1"/>
  <c r="AD40" i="1"/>
  <c r="AD41" i="1" l="1"/>
  <c r="AC41" i="1"/>
  <c r="AE41" i="1" s="1"/>
  <c r="AF40" i="1"/>
  <c r="G63" i="1"/>
  <c r="R63" i="1" s="1"/>
  <c r="AA45" i="1"/>
  <c r="X46" i="1"/>
  <c r="V64" i="1"/>
  <c r="U64" i="1"/>
  <c r="T64" i="1"/>
  <c r="X64" i="1"/>
  <c r="W64" i="1"/>
  <c r="F64" i="1"/>
  <c r="Y64" i="1"/>
  <c r="E65" i="1"/>
  <c r="G64" i="1" l="1"/>
  <c r="R64" i="1" s="1"/>
  <c r="Q64" i="1"/>
  <c r="S64" i="1" s="1"/>
  <c r="Q63" i="1"/>
  <c r="S63" i="1" s="1"/>
  <c r="E66" i="1"/>
  <c r="Y65" i="1"/>
  <c r="X65" i="1"/>
  <c r="W65" i="1"/>
  <c r="V65" i="1"/>
  <c r="F65" i="1"/>
  <c r="U65" i="1"/>
  <c r="T65" i="1"/>
  <c r="Z46" i="1"/>
  <c r="Y47" i="1"/>
  <c r="AF41" i="1"/>
  <c r="AD42" i="1"/>
  <c r="AC42" i="1"/>
  <c r="AE42" i="1" s="1"/>
  <c r="AA48" i="1" l="1"/>
  <c r="AA49" i="1"/>
  <c r="AA50" i="1"/>
  <c r="AA52" i="1"/>
  <c r="AA51" i="1"/>
  <c r="AA53" i="1"/>
  <c r="AA54" i="1"/>
  <c r="AA55" i="1"/>
  <c r="AA56" i="1"/>
  <c r="AA57" i="1"/>
  <c r="AA58" i="1"/>
  <c r="V66" i="1"/>
  <c r="U66" i="1"/>
  <c r="T66" i="1"/>
  <c r="Y66" i="1"/>
  <c r="X66" i="1"/>
  <c r="W66" i="1"/>
  <c r="E67" i="1"/>
  <c r="F66" i="1"/>
  <c r="AD43" i="1"/>
  <c r="AC43" i="1"/>
  <c r="AE43" i="1" s="1"/>
  <c r="AF42" i="1"/>
  <c r="AA46" i="1"/>
  <c r="X47" i="1"/>
  <c r="Z47" i="1" s="1"/>
  <c r="AA47" i="1" s="1"/>
  <c r="G65" i="1"/>
  <c r="R65" i="1" s="1"/>
  <c r="E68" i="1" l="1"/>
  <c r="Y67" i="1"/>
  <c r="Y2" i="1" s="1"/>
  <c r="X67" i="1"/>
  <c r="T67" i="1"/>
  <c r="W67" i="1"/>
  <c r="V67" i="1"/>
  <c r="F67" i="1"/>
  <c r="AD44" i="1"/>
  <c r="AC44" i="1"/>
  <c r="AF43" i="1"/>
  <c r="G66" i="1"/>
  <c r="R66" i="1" s="1"/>
  <c r="Q65" i="1"/>
  <c r="S65" i="1" s="1"/>
  <c r="G67" i="1" l="1"/>
  <c r="R67" i="1" s="1"/>
  <c r="Q66" i="1"/>
  <c r="S66" i="1" s="1"/>
  <c r="AE44" i="1"/>
  <c r="F68" i="1"/>
  <c r="E69" i="1"/>
  <c r="T68" i="1"/>
  <c r="AD45" i="1" l="1"/>
  <c r="AF44" i="1"/>
  <c r="AC45" i="1"/>
  <c r="AE45" i="1" s="1"/>
  <c r="F69" i="1"/>
  <c r="T69" i="1"/>
  <c r="E70" i="1"/>
  <c r="G68" i="1"/>
  <c r="R68" i="1" s="1"/>
  <c r="Q67" i="1"/>
  <c r="S67" i="1" s="1"/>
  <c r="AD46" i="1" l="1"/>
  <c r="AC46" i="1"/>
  <c r="AE46" i="1" s="1"/>
  <c r="AF45" i="1"/>
  <c r="Q68" i="1"/>
  <c r="S68" i="1" s="1"/>
  <c r="F70" i="1"/>
  <c r="T70" i="1"/>
  <c r="E71" i="1"/>
  <c r="G69" i="1"/>
  <c r="R69" i="1" s="1"/>
  <c r="T71" i="1" l="1"/>
  <c r="E72" i="1"/>
  <c r="F71" i="1"/>
  <c r="G70" i="1"/>
  <c r="R70" i="1" s="1"/>
  <c r="AC47" i="1"/>
  <c r="AF46" i="1"/>
  <c r="AD47" i="1"/>
  <c r="AD2" i="1" s="1"/>
  <c r="Q69" i="1"/>
  <c r="S69" i="1" s="1"/>
  <c r="AE47" i="1" l="1"/>
  <c r="AF47" i="1" s="1"/>
  <c r="G71" i="1"/>
  <c r="R71" i="1" s="1"/>
  <c r="E73" i="1"/>
  <c r="T72" i="1"/>
  <c r="F72" i="1"/>
  <c r="Q70" i="1"/>
  <c r="S70" i="1" s="1"/>
  <c r="T73" i="1" l="1"/>
  <c r="F73" i="1"/>
  <c r="Q71" i="1"/>
  <c r="S71" i="1" s="1"/>
  <c r="G72" i="1"/>
  <c r="R72" i="1" s="1"/>
  <c r="Q72" i="1" l="1"/>
  <c r="S72" i="1" s="1"/>
  <c r="G73" i="1"/>
  <c r="R73" i="1" s="1"/>
  <c r="Q73" i="1" l="1"/>
  <c r="S7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3" authorId="0" shapeId="0" xr:uid="{1E150154-D923-47BC-BEBA-938BDC6CCEC2}">
      <text>
        <r>
          <rPr>
            <sz val="8"/>
            <color indexed="81"/>
            <rFont val="Segoe UI"/>
            <charset val="1"/>
          </rPr>
          <t xml:space="preserve">Notiz: Wenn Wert gleicht 25: Dann sind kinder nicht berüksichtigt
</t>
        </r>
      </text>
    </comment>
  </commentList>
</comments>
</file>

<file path=xl/sharedStrings.xml><?xml version="1.0" encoding="utf-8"?>
<sst xmlns="http://schemas.openxmlformats.org/spreadsheetml/2006/main" count="46" uniqueCount="40">
  <si>
    <t>Anzahl geförderte Jahre</t>
  </si>
  <si>
    <t>Einzahlung</t>
  </si>
  <si>
    <t>Grund-Förderung</t>
  </si>
  <si>
    <t>K1 Förderung</t>
  </si>
  <si>
    <t>K2 Förderung</t>
  </si>
  <si>
    <t>K3 Förderung</t>
  </si>
  <si>
    <t>K4 Förderung</t>
  </si>
  <si>
    <t>Einhzahlung+Zulagen</t>
  </si>
  <si>
    <t>Summe Zulagen</t>
  </si>
  <si>
    <t>Günstigprüfung Steuererstattung</t>
  </si>
  <si>
    <t>AVD Nach Entnahme Endes des Jahres</t>
  </si>
  <si>
    <t>AVD Entnahme 30/10% ENDE des Jahres</t>
  </si>
  <si>
    <t>AVD Versteuerung Ende des Jahres</t>
  </si>
  <si>
    <t>DEPOT NACH AVD Ende des Jahres</t>
  </si>
  <si>
    <t>Vorabpauschale (DEPOT NACH AVD )</t>
  </si>
  <si>
    <t>DEPOT azbg. Vorab</t>
  </si>
  <si>
    <t>NETTO zum jeweiligen jahr</t>
  </si>
  <si>
    <t>Kündigung AVD Netto danach</t>
  </si>
  <si>
    <t>Depotbrutto</t>
  </si>
  <si>
    <t>Vorabpauschale</t>
  </si>
  <si>
    <t>Depot Summe Endes des Jahres</t>
  </si>
  <si>
    <t>NETTO bei Liquidation</t>
  </si>
  <si>
    <t>Jahr</t>
  </si>
  <si>
    <r>
      <t>Alter/</t>
    </r>
    <r>
      <rPr>
        <b/>
        <sz val="11"/>
        <color indexed="8"/>
        <rFont val="BMWGroupTN Condensed"/>
      </rPr>
      <t>Summe</t>
    </r>
  </si>
  <si>
    <t>Kündigung</t>
  </si>
  <si>
    <t>GrenzSteuersatz</t>
  </si>
  <si>
    <t>Steuersatz alter</t>
  </si>
  <si>
    <t>Basiszins</t>
  </si>
  <si>
    <t>Szenarien</t>
  </si>
  <si>
    <t>Zulage</t>
  </si>
  <si>
    <t>Szenario 1 Maximale Prozentualle Förderung</t>
  </si>
  <si>
    <t>Alter für Grundförderung</t>
  </si>
  <si>
    <t>Eingaben in GELB</t>
  </si>
  <si>
    <t>Szenario 2 Maximale abs. Förderung</t>
  </si>
  <si>
    <t>Kind 1 Alter</t>
  </si>
  <si>
    <t>Kind 2 Alter</t>
  </si>
  <si>
    <t>Kind 3 Alter</t>
  </si>
  <si>
    <t>Kind 4 Alter</t>
  </si>
  <si>
    <t>REALE Rendite AktienETF</t>
  </si>
  <si>
    <t>AVD-Wertentwicklung (BRUTTO)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</si>
</sst>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3">
    <font>
      <sz val="11"/>
      <color theme="1"/>
      <name val="Calibri"/>
      <family val="2"/>
      <scheme val="minor"/>
    </font>
    <font>
      <b/>
      <sz val="11"/>
      <color indexed="8"/>
      <name val="BMWGroupTN Condensed"/>
    </font>
    <font>
      <sz val="8"/>
      <color indexed="81"/>
      <name val="Segoe UI"/>
      <charset val="1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1" xfId="0" applyFont="1" applyBorder="1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1" xfId="0" applyBorder="1" applyAlignment="1">
      <alignment wrapText="1"/>
    </xf>
    <xf numFmtId="0" fontId="1" fillId="0" borderId="2" xfId="0" applyFont="1" applyBorder="1" applyAlignment="1">
      <alignment wrapText="1"/>
    </xf>
    <xf numFmtId="0" fontId="1" fillId="0" borderId="0" xfId="0" applyFont="1"/>
    <xf numFmtId="0" fontId="0" fillId="2" borderId="0" xfId="0" applyFill="1"/>
    <xf numFmtId="0" fontId="0" fillId="0" borderId="3" xfId="0" applyBorder="1"/>
    <xf numFmtId="0" fontId="0" fillId="0" borderId="4" xfId="0" applyBorder="1"/>
    <xf numFmtId="44" fontId="0" fillId="0" borderId="3" xfId="0" applyNumberFormat="1" applyBorder="1"/>
    <xf numFmtId="0" fontId="0" fillId="0" borderId="5" xfId="0" applyBorder="1"/>
    <xf numFmtId="44" fontId="0" fillId="0" borderId="1" xfId="0" applyNumberFormat="1" applyBorder="1"/>
    <xf numFmtId="44" fontId="0" fillId="0" borderId="0" xfId="0" applyNumberFormat="1"/>
    <xf numFmtId="0" fontId="0" fillId="0" borderId="1" xfId="0" applyBorder="1"/>
    <xf numFmtId="0" fontId="0" fillId="0" borderId="2" xfId="0" applyBorder="1"/>
    <xf numFmtId="9" fontId="0" fillId="2" borderId="0" xfId="0" applyNumberFormat="1" applyFill="1"/>
    <xf numFmtId="44" fontId="1" fillId="0" borderId="2" xfId="0" applyNumberFormat="1" applyFont="1" applyBorder="1"/>
    <xf numFmtId="44" fontId="1" fillId="0" borderId="0" xfId="0" applyNumberFormat="1" applyFont="1"/>
    <xf numFmtId="44" fontId="1" fillId="0" borderId="1" xfId="0" applyNumberFormat="1" applyFont="1" applyBorder="1"/>
    <xf numFmtId="0" fontId="0" fillId="3" borderId="0" xfId="0" applyFill="1"/>
    <xf numFmtId="44" fontId="1" fillId="4" borderId="2" xfId="0" applyNumberFormat="1" applyFont="1" applyFill="1" applyBorder="1"/>
    <xf numFmtId="44" fontId="1" fillId="4" borderId="0" xfId="0" applyNumberFormat="1" applyFont="1" applyFill="1"/>
    <xf numFmtId="44" fontId="1" fillId="4" borderId="1" xfId="0" applyNumberFormat="1" applyFont="1" applyFill="1" applyBorder="1"/>
  </cellXfs>
  <cellStyles count="1">
    <cellStyle name="Standard" xfId="0" builtinId="0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84B0F-3BC0-4013-ADF4-5C7587935719}">
  <dimension ref="A1:AF140"/>
  <sheetViews>
    <sheetView tabSelected="1" zoomScale="85" zoomScaleNormal="85" workbookViewId="0">
      <selection activeCell="V1" sqref="V1"/>
    </sheetView>
  </sheetViews>
  <sheetFormatPr baseColWidth="10" defaultRowHeight="15" outlineLevelCol="1"/>
  <cols>
    <col min="1" max="1" width="17.28515625" customWidth="1"/>
    <col min="7" max="16" width="0" hidden="1" customWidth="1" outlineLevel="1"/>
    <col min="17" max="17" width="11.42578125" collapsed="1"/>
    <col min="20" max="20" width="18.140625" customWidth="1"/>
    <col min="22" max="22" width="12.140625" bestFit="1" customWidth="1"/>
    <col min="27" max="27" width="20.5703125" customWidth="1"/>
    <col min="28" max="28" width="15.85546875" customWidth="1"/>
    <col min="32" max="32" width="14.42578125" customWidth="1"/>
  </cols>
  <sheetData>
    <row r="1" spans="1:32" ht="75">
      <c r="B1" s="20" t="s">
        <v>32</v>
      </c>
      <c r="C1" t="s">
        <v>0</v>
      </c>
      <c r="F1" s="1" t="s">
        <v>1</v>
      </c>
      <c r="G1" t="s">
        <v>2</v>
      </c>
      <c r="H1" t="s">
        <v>3</v>
      </c>
      <c r="I1" t="s">
        <v>3</v>
      </c>
      <c r="J1" t="s">
        <v>4</v>
      </c>
      <c r="K1" t="s">
        <v>4</v>
      </c>
      <c r="L1" t="s">
        <v>5</v>
      </c>
      <c r="M1" t="s">
        <v>5</v>
      </c>
      <c r="N1" t="s">
        <v>5</v>
      </c>
      <c r="O1" t="s">
        <v>6</v>
      </c>
      <c r="P1" t="s">
        <v>6</v>
      </c>
      <c r="Q1" s="2" t="s">
        <v>7</v>
      </c>
      <c r="R1" s="2" t="s">
        <v>8</v>
      </c>
      <c r="S1" s="2" t="s">
        <v>9</v>
      </c>
      <c r="T1" s="3" t="s">
        <v>39</v>
      </c>
      <c r="U1" s="2" t="s">
        <v>10</v>
      </c>
      <c r="V1" s="2" t="s">
        <v>11</v>
      </c>
      <c r="W1" s="2" t="s">
        <v>12</v>
      </c>
      <c r="X1" s="2" t="s">
        <v>13</v>
      </c>
      <c r="Y1" s="2" t="s">
        <v>14</v>
      </c>
      <c r="Z1" s="2" t="s">
        <v>15</v>
      </c>
      <c r="AA1" s="4" t="s">
        <v>16</v>
      </c>
      <c r="AB1" s="5" t="s">
        <v>17</v>
      </c>
      <c r="AC1" s="6" t="s">
        <v>18</v>
      </c>
      <c r="AD1" t="s">
        <v>19</v>
      </c>
      <c r="AE1" t="s">
        <v>20</v>
      </c>
      <c r="AF1" s="6" t="s">
        <v>21</v>
      </c>
    </row>
    <row r="2" spans="1:32" ht="15.75" thickBot="1">
      <c r="A2" t="s">
        <v>31</v>
      </c>
      <c r="B2" s="7">
        <v>41</v>
      </c>
      <c r="C2">
        <f>67-B2</f>
        <v>26</v>
      </c>
      <c r="D2" s="8" t="s">
        <v>22</v>
      </c>
      <c r="E2" s="8" t="s">
        <v>23</v>
      </c>
      <c r="F2" s="9">
        <f t="shared" ref="F2:P2" si="0">+SUM(F3:F31)</f>
        <v>48600</v>
      </c>
      <c r="G2" s="8">
        <f t="shared" si="0"/>
        <v>14580</v>
      </c>
      <c r="H2" s="8">
        <f t="shared" si="0"/>
        <v>221</v>
      </c>
      <c r="I2" s="8">
        <f t="shared" si="0"/>
        <v>6300</v>
      </c>
      <c r="J2" s="8">
        <f t="shared" si="0"/>
        <v>169</v>
      </c>
      <c r="K2" s="8">
        <f t="shared" si="0"/>
        <v>5700</v>
      </c>
      <c r="L2" s="8"/>
      <c r="M2" s="8"/>
      <c r="N2" s="8">
        <f t="shared" si="0"/>
        <v>-325</v>
      </c>
      <c r="O2" s="8">
        <f t="shared" si="0"/>
        <v>0</v>
      </c>
      <c r="P2" s="8">
        <f t="shared" si="0"/>
        <v>0</v>
      </c>
      <c r="Q2" s="10">
        <f>+SUM(Q3:Q36)</f>
        <v>75180</v>
      </c>
      <c r="R2" s="10">
        <f>+SUM(R3:R36)</f>
        <v>26580</v>
      </c>
      <c r="S2" s="10">
        <f>+SUM(S3:S36)</f>
        <v>4900.8</v>
      </c>
      <c r="T2" s="8"/>
      <c r="U2" s="8"/>
      <c r="V2" s="8"/>
      <c r="W2" s="8"/>
      <c r="X2" s="8"/>
      <c r="Y2" s="8">
        <f>+SUM(Y3:Y171)</f>
        <v>7984.1951758858686</v>
      </c>
      <c r="Z2" s="8"/>
      <c r="AA2" s="9"/>
      <c r="AB2" s="11" t="s">
        <v>24</v>
      </c>
      <c r="AC2" s="8"/>
      <c r="AD2" s="8">
        <f>+SUM(AD3:AD171)</f>
        <v>12044.078418870096</v>
      </c>
      <c r="AE2" s="8"/>
      <c r="AF2" s="8"/>
    </row>
    <row r="3" spans="1:32">
      <c r="A3" t="s">
        <v>34</v>
      </c>
      <c r="B3" s="7">
        <v>4</v>
      </c>
      <c r="C3">
        <f>25-B3</f>
        <v>21</v>
      </c>
      <c r="D3">
        <v>2027</v>
      </c>
      <c r="E3">
        <f>+B2</f>
        <v>41</v>
      </c>
      <c r="F3" s="12">
        <f t="shared" ref="F3:F66" si="1">IF(E3&lt;=67,$B$16,0)</f>
        <v>1800</v>
      </c>
      <c r="G3" s="13">
        <f t="shared" ref="G3:G66" si="2">+IF(F3=$B$16,$B$17,IF(F3=$A$22,$A$23,0))</f>
        <v>540</v>
      </c>
      <c r="H3">
        <f>+IF($C$3&gt;0,$C$3,0)</f>
        <v>21</v>
      </c>
      <c r="I3" s="13">
        <f>+IF(H3&gt;0,IF(F3&lt;300,F3*1,300),0)</f>
        <v>300</v>
      </c>
      <c r="J3">
        <f>+IF($C$4&gt;0,$C$4,0)</f>
        <v>19</v>
      </c>
      <c r="K3" s="13">
        <f>+IF(J3&gt;0,IF(F3&lt;300,F3*1,300),0)</f>
        <v>300</v>
      </c>
      <c r="L3">
        <f>+IF($C$5&gt;0,$C$5,0)</f>
        <v>0</v>
      </c>
      <c r="M3" s="13">
        <f>+IF(L3&gt;0,IF(F3&lt;300,F3*1,300),0)</f>
        <v>0</v>
      </c>
      <c r="N3">
        <f>+IF($C$6&gt;0,$C$6,0)</f>
        <v>0</v>
      </c>
      <c r="O3">
        <f>+IF(N3&gt;0,IF(F3&lt;300,F3*1,300),0)</f>
        <v>0</v>
      </c>
      <c r="P3" s="13"/>
      <c r="Q3" s="13">
        <f>+F3+G3+I3+K3+M3+O3</f>
        <v>2940</v>
      </c>
      <c r="R3" s="13">
        <f t="shared" ref="R3:R66" si="3">G3+I3+K3+M3+O3</f>
        <v>1140</v>
      </c>
      <c r="S3" s="13"/>
      <c r="T3" s="13">
        <f>IF(E3&lt;=67,(Q3+S3)*(1+$B$8),0)</f>
        <v>3116.4</v>
      </c>
      <c r="AA3" s="14"/>
      <c r="AB3" s="15"/>
      <c r="AC3" s="13">
        <f>F3 * (1 + $B$8)</f>
        <v>1908</v>
      </c>
      <c r="AD3" s="13"/>
      <c r="AE3" s="13">
        <f>+AC3-AD3</f>
        <v>1908</v>
      </c>
      <c r="AF3" s="13"/>
    </row>
    <row r="4" spans="1:32">
      <c r="A4" t="s">
        <v>35</v>
      </c>
      <c r="B4" s="7">
        <v>6</v>
      </c>
      <c r="C4">
        <f>25-B4</f>
        <v>19</v>
      </c>
      <c r="D4">
        <v>2028</v>
      </c>
      <c r="E4">
        <f>+E3+1</f>
        <v>42</v>
      </c>
      <c r="F4" s="12">
        <f t="shared" si="1"/>
        <v>1800</v>
      </c>
      <c r="G4" s="13">
        <f t="shared" si="2"/>
        <v>540</v>
      </c>
      <c r="H4">
        <f>+H3-1</f>
        <v>20</v>
      </c>
      <c r="I4" s="13">
        <f t="shared" ref="I4:I28" si="4">+IF(H4&gt;0,IF(F4&lt;300,F4*1,300),0)</f>
        <v>300</v>
      </c>
      <c r="J4">
        <f>+J3-1</f>
        <v>18</v>
      </c>
      <c r="K4" s="13">
        <f t="shared" ref="K4:K29" si="5">+IF(J4&gt;0,IF(F4&lt;300,F4*1,300),0)</f>
        <v>300</v>
      </c>
      <c r="L4">
        <f>+L3-1</f>
        <v>-1</v>
      </c>
      <c r="M4" s="13">
        <f t="shared" ref="M4:M28" si="6">+IF(L4&gt;0,IF(F4&lt;300,F4*1,300),0)</f>
        <v>0</v>
      </c>
      <c r="N4">
        <f>+N3-1</f>
        <v>-1</v>
      </c>
      <c r="O4">
        <f t="shared" ref="O4:O28" si="7">+IF(N4&gt;0,IF(F4&lt;300,F4*1,300),0)</f>
        <v>0</v>
      </c>
      <c r="P4" s="13"/>
      <c r="Q4" s="13">
        <f t="shared" ref="Q4:Q67" si="8">+F4+G4+I4+K4+M4+O4</f>
        <v>2940</v>
      </c>
      <c r="R4" s="13">
        <f t="shared" si="3"/>
        <v>1140</v>
      </c>
      <c r="S4" s="13">
        <f t="shared" ref="S4:S67" si="9">+IF(Q4*$B$9-R4&gt;0,Q4*$B$9-R4,0)</f>
        <v>94.799999999999955</v>
      </c>
      <c r="T4" s="13">
        <f>IF(E4&lt;=67,(T3+Q4+S4)*(1+$B$8),0)</f>
        <v>6520.2719999999999</v>
      </c>
      <c r="AA4" s="14"/>
      <c r="AB4" s="15"/>
      <c r="AC4" s="13">
        <f t="shared" ref="AC4:AC47" si="10">(AE3+F4) * (1 + $B$8)</f>
        <v>3930.48</v>
      </c>
      <c r="AD4" s="13">
        <f>((AE3) * $B$12 * 0.7 * 0.7 * 0.26375)</f>
        <v>4.9317029999999997</v>
      </c>
      <c r="AE4" s="13">
        <f t="shared" ref="AE4:AE47" si="11">+AC4-AD4</f>
        <v>3925.5482969999998</v>
      </c>
      <c r="AF4" s="13"/>
    </row>
    <row r="5" spans="1:32">
      <c r="A5" t="s">
        <v>36</v>
      </c>
      <c r="B5" s="7">
        <v>25</v>
      </c>
      <c r="C5">
        <f>25-B5</f>
        <v>0</v>
      </c>
      <c r="D5">
        <v>2029</v>
      </c>
      <c r="E5">
        <f t="shared" ref="E5:E68" si="12">+E4+1</f>
        <v>43</v>
      </c>
      <c r="F5" s="12">
        <f t="shared" si="1"/>
        <v>1800</v>
      </c>
      <c r="G5" s="13">
        <f t="shared" si="2"/>
        <v>540</v>
      </c>
      <c r="H5">
        <f t="shared" ref="H5:N20" si="13">+H4-1</f>
        <v>19</v>
      </c>
      <c r="I5" s="13">
        <f t="shared" si="4"/>
        <v>300</v>
      </c>
      <c r="J5">
        <f t="shared" si="13"/>
        <v>17</v>
      </c>
      <c r="K5" s="13">
        <f t="shared" si="5"/>
        <v>300</v>
      </c>
      <c r="L5">
        <f t="shared" si="13"/>
        <v>-2</v>
      </c>
      <c r="M5" s="13">
        <f t="shared" si="6"/>
        <v>0</v>
      </c>
      <c r="N5">
        <f t="shared" si="13"/>
        <v>-2</v>
      </c>
      <c r="O5">
        <f t="shared" si="7"/>
        <v>0</v>
      </c>
      <c r="P5" s="13"/>
      <c r="Q5" s="13">
        <f t="shared" si="8"/>
        <v>2940</v>
      </c>
      <c r="R5" s="13">
        <f t="shared" si="3"/>
        <v>1140</v>
      </c>
      <c r="S5" s="13">
        <f t="shared" si="9"/>
        <v>94.799999999999955</v>
      </c>
      <c r="T5" s="13">
        <f t="shared" ref="T5:T29" si="14">IF(E5&lt;=67,(T4+Q5+S5)*(1+$B$8),0)</f>
        <v>10128.376320000001</v>
      </c>
      <c r="AA5" s="14"/>
      <c r="AB5" s="15"/>
      <c r="AC5" s="13">
        <f t="shared" si="10"/>
        <v>6069.0811948199998</v>
      </c>
      <c r="AD5" s="13">
        <f t="shared" ref="AD5:AD47" si="15">((AE4) * $B$12 * 0.7 * 0.7 * 0.26375)</f>
        <v>10.146560960670746</v>
      </c>
      <c r="AE5" s="13">
        <f t="shared" si="11"/>
        <v>6058.9346338593286</v>
      </c>
      <c r="AF5" s="13"/>
    </row>
    <row r="6" spans="1:32">
      <c r="A6" t="s">
        <v>37</v>
      </c>
      <c r="B6" s="7">
        <v>25</v>
      </c>
      <c r="C6">
        <f>25-B6</f>
        <v>0</v>
      </c>
      <c r="D6">
        <v>2030</v>
      </c>
      <c r="E6">
        <f t="shared" si="12"/>
        <v>44</v>
      </c>
      <c r="F6" s="12">
        <f t="shared" si="1"/>
        <v>1800</v>
      </c>
      <c r="G6" s="13">
        <f t="shared" si="2"/>
        <v>540</v>
      </c>
      <c r="H6">
        <f t="shared" si="13"/>
        <v>18</v>
      </c>
      <c r="I6" s="13">
        <f t="shared" si="4"/>
        <v>300</v>
      </c>
      <c r="J6">
        <f t="shared" si="13"/>
        <v>16</v>
      </c>
      <c r="K6" s="13">
        <f t="shared" si="5"/>
        <v>300</v>
      </c>
      <c r="L6">
        <f t="shared" si="13"/>
        <v>-3</v>
      </c>
      <c r="M6" s="13">
        <f t="shared" si="6"/>
        <v>0</v>
      </c>
      <c r="N6">
        <f t="shared" si="13"/>
        <v>-3</v>
      </c>
      <c r="O6">
        <f t="shared" si="7"/>
        <v>0</v>
      </c>
      <c r="P6" s="13"/>
      <c r="Q6" s="13">
        <f t="shared" si="8"/>
        <v>2940</v>
      </c>
      <c r="R6" s="13">
        <f t="shared" si="3"/>
        <v>1140</v>
      </c>
      <c r="S6" s="13">
        <f t="shared" si="9"/>
        <v>94.799999999999955</v>
      </c>
      <c r="T6" s="13">
        <f t="shared" si="14"/>
        <v>13952.966899200001</v>
      </c>
      <c r="AA6" s="14"/>
      <c r="AB6" s="15"/>
      <c r="AC6" s="13">
        <f t="shared" si="10"/>
        <v>8330.4707118908882</v>
      </c>
      <c r="AD6" s="13">
        <f t="shared" si="15"/>
        <v>15.660831294867895</v>
      </c>
      <c r="AE6" s="13">
        <f t="shared" si="11"/>
        <v>8314.8098805960199</v>
      </c>
      <c r="AF6" s="13"/>
    </row>
    <row r="7" spans="1:32">
      <c r="D7">
        <v>2031</v>
      </c>
      <c r="E7">
        <f t="shared" si="12"/>
        <v>45</v>
      </c>
      <c r="F7" s="12">
        <f t="shared" si="1"/>
        <v>1800</v>
      </c>
      <c r="G7" s="13">
        <f t="shared" si="2"/>
        <v>540</v>
      </c>
      <c r="H7">
        <f t="shared" si="13"/>
        <v>17</v>
      </c>
      <c r="I7" s="13">
        <f t="shared" si="4"/>
        <v>300</v>
      </c>
      <c r="J7">
        <f t="shared" si="13"/>
        <v>15</v>
      </c>
      <c r="K7" s="13">
        <f t="shared" si="5"/>
        <v>300</v>
      </c>
      <c r="L7">
        <f t="shared" si="13"/>
        <v>-4</v>
      </c>
      <c r="M7" s="13">
        <f t="shared" si="6"/>
        <v>0</v>
      </c>
      <c r="N7">
        <f t="shared" si="13"/>
        <v>-4</v>
      </c>
      <c r="O7">
        <f t="shared" si="7"/>
        <v>0</v>
      </c>
      <c r="P7" s="13"/>
      <c r="Q7" s="13">
        <f t="shared" si="8"/>
        <v>2940</v>
      </c>
      <c r="R7" s="13">
        <f t="shared" si="3"/>
        <v>1140</v>
      </c>
      <c r="S7" s="13">
        <f t="shared" si="9"/>
        <v>94.799999999999955</v>
      </c>
      <c r="T7" s="13">
        <f t="shared" si="14"/>
        <v>18007.032913152001</v>
      </c>
      <c r="AA7" s="14"/>
      <c r="AB7" s="15"/>
      <c r="AC7" s="13">
        <f t="shared" si="10"/>
        <v>10721.698473431781</v>
      </c>
      <c r="AD7" s="13">
        <f t="shared" si="15"/>
        <v>21.491704838870561</v>
      </c>
      <c r="AE7" s="13">
        <f t="shared" si="11"/>
        <v>10700.206768592911</v>
      </c>
      <c r="AF7" s="13"/>
    </row>
    <row r="8" spans="1:32">
      <c r="A8" t="s">
        <v>38</v>
      </c>
      <c r="B8" s="16">
        <v>0.06</v>
      </c>
      <c r="D8">
        <v>2032</v>
      </c>
      <c r="E8">
        <f t="shared" si="12"/>
        <v>46</v>
      </c>
      <c r="F8" s="12">
        <f t="shared" si="1"/>
        <v>1800</v>
      </c>
      <c r="G8" s="13">
        <f t="shared" si="2"/>
        <v>540</v>
      </c>
      <c r="H8">
        <f t="shared" si="13"/>
        <v>16</v>
      </c>
      <c r="I8" s="13">
        <f t="shared" si="4"/>
        <v>300</v>
      </c>
      <c r="J8">
        <f t="shared" si="13"/>
        <v>14</v>
      </c>
      <c r="K8" s="13">
        <f t="shared" si="5"/>
        <v>300</v>
      </c>
      <c r="L8">
        <f t="shared" si="13"/>
        <v>-5</v>
      </c>
      <c r="M8" s="13">
        <f t="shared" si="6"/>
        <v>0</v>
      </c>
      <c r="N8">
        <f t="shared" si="13"/>
        <v>-5</v>
      </c>
      <c r="O8">
        <f t="shared" si="7"/>
        <v>0</v>
      </c>
      <c r="P8" s="13"/>
      <c r="Q8" s="13">
        <f t="shared" si="8"/>
        <v>2940</v>
      </c>
      <c r="R8" s="13">
        <f t="shared" si="3"/>
        <v>1140</v>
      </c>
      <c r="S8" s="13">
        <f t="shared" si="9"/>
        <v>94.799999999999955</v>
      </c>
      <c r="T8" s="13">
        <f t="shared" si="14"/>
        <v>22304.342887941122</v>
      </c>
      <c r="AA8" s="14"/>
      <c r="AB8" s="17">
        <f>SUM(F$3:F8)+(T8-SUM(F$3:F8)-SUM(R$3:R8)-SUM(S$3:S8))*(1-$B$10)</f>
        <v>13733.240021558786</v>
      </c>
      <c r="AC8" s="13">
        <f t="shared" si="10"/>
        <v>13250.219174708485</v>
      </c>
      <c r="AD8" s="13">
        <f t="shared" si="15"/>
        <v>27.657359445120523</v>
      </c>
      <c r="AE8" s="13">
        <f t="shared" si="11"/>
        <v>13222.561815263365</v>
      </c>
      <c r="AF8" s="18">
        <f>AE8-((AE8-$F$2)*0.7*0.26375-SUM(AD$3:AD8))</f>
        <v>19834.009499659893</v>
      </c>
    </row>
    <row r="9" spans="1:32">
      <c r="A9" t="s">
        <v>25</v>
      </c>
      <c r="B9" s="16">
        <v>0.42</v>
      </c>
      <c r="D9">
        <v>2033</v>
      </c>
      <c r="E9">
        <f t="shared" si="12"/>
        <v>47</v>
      </c>
      <c r="F9" s="12">
        <f t="shared" si="1"/>
        <v>1800</v>
      </c>
      <c r="G9" s="13">
        <f t="shared" si="2"/>
        <v>540</v>
      </c>
      <c r="H9">
        <f t="shared" si="13"/>
        <v>15</v>
      </c>
      <c r="I9" s="13">
        <f t="shared" si="4"/>
        <v>300</v>
      </c>
      <c r="J9">
        <f t="shared" si="13"/>
        <v>13</v>
      </c>
      <c r="K9" s="13">
        <f t="shared" si="5"/>
        <v>300</v>
      </c>
      <c r="L9">
        <f t="shared" si="13"/>
        <v>-6</v>
      </c>
      <c r="M9" s="13">
        <f t="shared" si="6"/>
        <v>0</v>
      </c>
      <c r="N9">
        <f t="shared" si="13"/>
        <v>-6</v>
      </c>
      <c r="O9">
        <f t="shared" si="7"/>
        <v>0</v>
      </c>
      <c r="P9" s="13"/>
      <c r="Q9" s="13">
        <f t="shared" si="8"/>
        <v>2940</v>
      </c>
      <c r="R9" s="13">
        <f t="shared" si="3"/>
        <v>1140</v>
      </c>
      <c r="S9" s="13">
        <f t="shared" si="9"/>
        <v>94.799999999999955</v>
      </c>
      <c r="T9" s="13">
        <f t="shared" si="14"/>
        <v>26859.491461217589</v>
      </c>
      <c r="AA9" s="14"/>
      <c r="AB9" s="17">
        <f>SUM(F$3:F9)+(T9-SUM(F$3:F9)-SUM(R$3:R9)-SUM(S$3:S9))*(1-$B$10)</f>
        <v>16597.484022852314</v>
      </c>
      <c r="AC9" s="13">
        <f t="shared" si="10"/>
        <v>15923.915524179169</v>
      </c>
      <c r="AD9" s="13">
        <f t="shared" si="15"/>
        <v>34.177016652001974</v>
      </c>
      <c r="AE9" s="13">
        <f t="shared" si="11"/>
        <v>15889.738507527167</v>
      </c>
      <c r="AF9" s="18">
        <f>AE9-((AE9-$F$2)*0.7*0.26375-SUM(AD$3:AD9))</f>
        <v>22042.935711766495</v>
      </c>
    </row>
    <row r="10" spans="1:32">
      <c r="A10" t="s">
        <v>26</v>
      </c>
      <c r="B10" s="16">
        <v>0.3</v>
      </c>
      <c r="D10">
        <v>2034</v>
      </c>
      <c r="E10">
        <f t="shared" si="12"/>
        <v>48</v>
      </c>
      <c r="F10" s="12">
        <f t="shared" si="1"/>
        <v>1800</v>
      </c>
      <c r="G10" s="13">
        <f t="shared" si="2"/>
        <v>540</v>
      </c>
      <c r="H10">
        <f t="shared" si="13"/>
        <v>14</v>
      </c>
      <c r="I10" s="13">
        <f t="shared" si="4"/>
        <v>300</v>
      </c>
      <c r="J10">
        <f t="shared" si="13"/>
        <v>12</v>
      </c>
      <c r="K10" s="13">
        <f t="shared" si="5"/>
        <v>300</v>
      </c>
      <c r="L10">
        <f t="shared" si="13"/>
        <v>-7</v>
      </c>
      <c r="M10" s="13">
        <f t="shared" si="6"/>
        <v>0</v>
      </c>
      <c r="N10">
        <f t="shared" si="13"/>
        <v>-7</v>
      </c>
      <c r="O10">
        <f t="shared" si="7"/>
        <v>0</v>
      </c>
      <c r="P10" s="13"/>
      <c r="Q10" s="13">
        <f t="shared" si="8"/>
        <v>2940</v>
      </c>
      <c r="R10" s="13">
        <f t="shared" si="3"/>
        <v>1140</v>
      </c>
      <c r="S10" s="13">
        <f t="shared" si="9"/>
        <v>94.799999999999955</v>
      </c>
      <c r="T10" s="13">
        <f t="shared" si="14"/>
        <v>31687.948948890644</v>
      </c>
      <c r="AA10" s="14"/>
      <c r="AB10" s="17">
        <f>SUM(F$3:F10)+(T10-SUM(F$3:F10)-SUM(R$3:R10)-SUM(S$3:S10))*(1-$B$10)</f>
        <v>19653.044264223452</v>
      </c>
      <c r="AC10" s="13">
        <f t="shared" si="10"/>
        <v>18751.122817978798</v>
      </c>
      <c r="AD10" s="13">
        <f t="shared" si="15"/>
        <v>41.071001607330842</v>
      </c>
      <c r="AE10" s="13">
        <f t="shared" si="11"/>
        <v>18710.051816371466</v>
      </c>
      <c r="AF10" s="18">
        <f>AE10-((AE10-$F$2)*0.7*0.26375-SUM(AD$3:AD10))</f>
        <v>24383.619677572744</v>
      </c>
    </row>
    <row r="11" spans="1:32">
      <c r="D11">
        <v>2035</v>
      </c>
      <c r="E11">
        <f t="shared" si="12"/>
        <v>49</v>
      </c>
      <c r="F11" s="12">
        <f t="shared" si="1"/>
        <v>1800</v>
      </c>
      <c r="G11" s="13">
        <f t="shared" si="2"/>
        <v>540</v>
      </c>
      <c r="H11">
        <f t="shared" si="13"/>
        <v>13</v>
      </c>
      <c r="I11" s="13">
        <f t="shared" si="4"/>
        <v>300</v>
      </c>
      <c r="J11">
        <f t="shared" si="13"/>
        <v>11</v>
      </c>
      <c r="K11" s="13">
        <f t="shared" si="5"/>
        <v>300</v>
      </c>
      <c r="L11">
        <f t="shared" si="13"/>
        <v>-8</v>
      </c>
      <c r="M11" s="13">
        <f t="shared" si="6"/>
        <v>0</v>
      </c>
      <c r="N11">
        <f t="shared" si="13"/>
        <v>-8</v>
      </c>
      <c r="O11">
        <f t="shared" si="7"/>
        <v>0</v>
      </c>
      <c r="P11" s="13"/>
      <c r="Q11" s="13">
        <f t="shared" si="8"/>
        <v>2940</v>
      </c>
      <c r="R11" s="13">
        <f t="shared" si="3"/>
        <v>1140</v>
      </c>
      <c r="S11" s="13">
        <f t="shared" si="9"/>
        <v>94.799999999999955</v>
      </c>
      <c r="T11" s="13">
        <f t="shared" si="14"/>
        <v>36806.113885824081</v>
      </c>
      <c r="U11" s="13"/>
      <c r="AA11" s="14"/>
      <c r="AB11" s="17">
        <f>SUM(F$3:F11)+(T11-SUM(F$3:F11)-SUM(R$3:R11)-SUM(S$3:S11))*(1-$B$10)</f>
        <v>22911.399720076857</v>
      </c>
      <c r="AC11" s="13">
        <f t="shared" si="10"/>
        <v>21740.654925353756</v>
      </c>
      <c r="AD11" s="13">
        <f t="shared" si="15"/>
        <v>48.360806432366147</v>
      </c>
      <c r="AE11" s="13">
        <f t="shared" si="11"/>
        <v>21692.294118921389</v>
      </c>
      <c r="AF11" s="18">
        <f>AE11-((AE11-$F$2)*0.7*0.26375-SUM(AD$3:AD11))</f>
        <v>26863.626301446755</v>
      </c>
    </row>
    <row r="12" spans="1:32">
      <c r="A12" t="s">
        <v>27</v>
      </c>
      <c r="B12" s="16">
        <v>0.02</v>
      </c>
      <c r="D12">
        <v>2036</v>
      </c>
      <c r="E12">
        <f t="shared" si="12"/>
        <v>50</v>
      </c>
      <c r="F12" s="12">
        <f t="shared" si="1"/>
        <v>1800</v>
      </c>
      <c r="G12" s="13">
        <f t="shared" si="2"/>
        <v>540</v>
      </c>
      <c r="H12">
        <f t="shared" si="13"/>
        <v>12</v>
      </c>
      <c r="I12" s="13">
        <f t="shared" si="4"/>
        <v>300</v>
      </c>
      <c r="J12">
        <f t="shared" si="13"/>
        <v>10</v>
      </c>
      <c r="K12" s="13">
        <f t="shared" si="5"/>
        <v>300</v>
      </c>
      <c r="L12">
        <f t="shared" si="13"/>
        <v>-9</v>
      </c>
      <c r="M12" s="13">
        <f t="shared" si="6"/>
        <v>0</v>
      </c>
      <c r="N12">
        <f t="shared" si="13"/>
        <v>-9</v>
      </c>
      <c r="O12">
        <f t="shared" si="7"/>
        <v>0</v>
      </c>
      <c r="P12" s="13"/>
      <c r="Q12" s="13">
        <f t="shared" si="8"/>
        <v>2940</v>
      </c>
      <c r="R12" s="13">
        <f t="shared" si="3"/>
        <v>1140</v>
      </c>
      <c r="S12" s="13">
        <f t="shared" si="9"/>
        <v>94.799999999999955</v>
      </c>
      <c r="T12" s="13">
        <f t="shared" si="14"/>
        <v>42231.368718973528</v>
      </c>
      <c r="U12" s="13"/>
      <c r="AA12" s="14"/>
      <c r="AB12" s="17">
        <f>SUM(F$3:F12)+(T12-SUM(F$3:F12)-SUM(R$3:R12)-SUM(S$3:S12))*(1-$B$10)</f>
        <v>26384.71810328147</v>
      </c>
      <c r="AC12" s="13">
        <f t="shared" si="10"/>
        <v>24901.831766056672</v>
      </c>
      <c r="AD12" s="13">
        <f t="shared" si="15"/>
        <v>56.069157223882058</v>
      </c>
      <c r="AE12" s="13">
        <f t="shared" si="11"/>
        <v>24845.762608832789</v>
      </c>
      <c r="AF12" s="18">
        <f>AE12-((AE12-$F$2)*0.7*0.26375-SUM(AD$3:AD12))</f>
        <v>29490.954828632144</v>
      </c>
    </row>
    <row r="13" spans="1:32">
      <c r="D13">
        <v>2037</v>
      </c>
      <c r="E13">
        <f t="shared" si="12"/>
        <v>51</v>
      </c>
      <c r="F13" s="12">
        <f t="shared" si="1"/>
        <v>1800</v>
      </c>
      <c r="G13" s="13">
        <f t="shared" si="2"/>
        <v>540</v>
      </c>
      <c r="H13">
        <f t="shared" si="13"/>
        <v>11</v>
      </c>
      <c r="I13" s="13">
        <f t="shared" si="4"/>
        <v>300</v>
      </c>
      <c r="J13">
        <f t="shared" si="13"/>
        <v>9</v>
      </c>
      <c r="K13" s="13">
        <f t="shared" si="5"/>
        <v>300</v>
      </c>
      <c r="L13">
        <f t="shared" si="13"/>
        <v>-10</v>
      </c>
      <c r="M13" s="13">
        <f t="shared" si="6"/>
        <v>0</v>
      </c>
      <c r="N13">
        <f t="shared" si="13"/>
        <v>-10</v>
      </c>
      <c r="O13">
        <f t="shared" si="7"/>
        <v>0</v>
      </c>
      <c r="P13" s="13"/>
      <c r="Q13" s="13">
        <f t="shared" si="8"/>
        <v>2940</v>
      </c>
      <c r="R13" s="13">
        <f t="shared" si="3"/>
        <v>1140</v>
      </c>
      <c r="S13" s="13">
        <f t="shared" si="9"/>
        <v>94.799999999999955</v>
      </c>
      <c r="T13" s="13">
        <f t="shared" si="14"/>
        <v>47982.138842111948</v>
      </c>
      <c r="U13" s="13"/>
      <c r="V13" s="13"/>
      <c r="AA13" s="14"/>
      <c r="AB13" s="17">
        <f>SUM(F$3:F13)+(T13-SUM(F$3:F13)-SUM(R$3:R13)-SUM(S$3:S13))*(1-$B$10)</f>
        <v>30085.897189478361</v>
      </c>
      <c r="AC13" s="13">
        <f t="shared" si="10"/>
        <v>28244.508365362759</v>
      </c>
      <c r="AD13" s="13">
        <f t="shared" si="15"/>
        <v>64.220084903180535</v>
      </c>
      <c r="AE13" s="13">
        <f t="shared" si="11"/>
        <v>28180.288280459579</v>
      </c>
      <c r="AF13" s="18">
        <f>AE13-((AE13-$F$2)*0.7*0.26375-SUM(AD$3:AD13))</f>
        <v>32274.063783038022</v>
      </c>
    </row>
    <row r="14" spans="1:32">
      <c r="D14">
        <v>2038</v>
      </c>
      <c r="E14">
        <f t="shared" si="12"/>
        <v>52</v>
      </c>
      <c r="F14" s="12">
        <f t="shared" si="1"/>
        <v>1800</v>
      </c>
      <c r="G14" s="13">
        <f t="shared" si="2"/>
        <v>540</v>
      </c>
      <c r="H14">
        <f t="shared" si="13"/>
        <v>10</v>
      </c>
      <c r="I14" s="13">
        <f t="shared" si="4"/>
        <v>300</v>
      </c>
      <c r="J14">
        <f t="shared" si="13"/>
        <v>8</v>
      </c>
      <c r="K14" s="13">
        <f t="shared" si="5"/>
        <v>300</v>
      </c>
      <c r="L14">
        <f t="shared" si="13"/>
        <v>-11</v>
      </c>
      <c r="M14" s="13">
        <f t="shared" si="6"/>
        <v>0</v>
      </c>
      <c r="N14">
        <f t="shared" si="13"/>
        <v>-11</v>
      </c>
      <c r="O14">
        <f t="shared" si="7"/>
        <v>0</v>
      </c>
      <c r="P14" s="13"/>
      <c r="Q14" s="13">
        <f t="shared" si="8"/>
        <v>2940</v>
      </c>
      <c r="R14" s="13">
        <f t="shared" si="3"/>
        <v>1140</v>
      </c>
      <c r="S14" s="13">
        <f t="shared" si="9"/>
        <v>94.799999999999955</v>
      </c>
      <c r="T14" s="13">
        <f t="shared" si="14"/>
        <v>54077.955172638671</v>
      </c>
      <c r="U14" s="13"/>
      <c r="V14" s="13"/>
      <c r="AA14" s="14"/>
      <c r="AB14" s="17">
        <f>SUM(F$3:F14)+(T14-SUM(F$3:F14)-SUM(R$3:R14)-SUM(S$3:S14))*(1-$B$10)</f>
        <v>34028.608620847066</v>
      </c>
      <c r="AC14" s="13">
        <f t="shared" si="10"/>
        <v>31779.105577287155</v>
      </c>
      <c r="AD14" s="13">
        <f t="shared" si="15"/>
        <v>72.839000132917889</v>
      </c>
      <c r="AE14" s="13">
        <f t="shared" si="11"/>
        <v>31706.266577154238</v>
      </c>
      <c r="AF14" s="18">
        <f>AE14-((AE14-$F$2)*0.7*0.26375-SUM(AD$3:AD14))</f>
        <v>35221.897336838345</v>
      </c>
    </row>
    <row r="15" spans="1:32">
      <c r="B15" s="7" t="s">
        <v>28</v>
      </c>
      <c r="D15">
        <v>2039</v>
      </c>
      <c r="E15">
        <f t="shared" si="12"/>
        <v>53</v>
      </c>
      <c r="F15" s="12">
        <f t="shared" si="1"/>
        <v>1800</v>
      </c>
      <c r="G15" s="13">
        <f t="shared" si="2"/>
        <v>540</v>
      </c>
      <c r="H15">
        <f t="shared" si="13"/>
        <v>9</v>
      </c>
      <c r="I15" s="13">
        <f t="shared" si="4"/>
        <v>300</v>
      </c>
      <c r="J15">
        <f t="shared" si="13"/>
        <v>7</v>
      </c>
      <c r="K15" s="13">
        <f t="shared" si="5"/>
        <v>300</v>
      </c>
      <c r="L15">
        <f t="shared" si="13"/>
        <v>-12</v>
      </c>
      <c r="M15" s="13">
        <f t="shared" si="6"/>
        <v>0</v>
      </c>
      <c r="N15">
        <f t="shared" si="13"/>
        <v>-12</v>
      </c>
      <c r="O15">
        <f t="shared" si="7"/>
        <v>0</v>
      </c>
      <c r="P15" s="13"/>
      <c r="Q15" s="13">
        <f t="shared" si="8"/>
        <v>2940</v>
      </c>
      <c r="R15" s="13">
        <f t="shared" si="3"/>
        <v>1140</v>
      </c>
      <c r="S15" s="13">
        <f t="shared" si="9"/>
        <v>94.799999999999955</v>
      </c>
      <c r="T15" s="13">
        <f t="shared" si="14"/>
        <v>60539.520482996995</v>
      </c>
      <c r="U15" s="13"/>
      <c r="V15" s="13"/>
      <c r="AA15" s="14"/>
      <c r="AB15" s="17">
        <f>SUM(F$3:F15)+(T15-SUM(F$3:F15)-SUM(R$3:R15)-SUM(S$3:S15))*(1-$B$10)</f>
        <v>38227.344338097901</v>
      </c>
      <c r="AC15" s="13">
        <f t="shared" si="10"/>
        <v>35516.642571783494</v>
      </c>
      <c r="AD15" s="13">
        <f t="shared" si="15"/>
        <v>81.952772535299403</v>
      </c>
      <c r="AE15" s="13">
        <f t="shared" si="11"/>
        <v>35434.689799248197</v>
      </c>
      <c r="AF15" s="18">
        <f>AE15-((AE15-$F$2)*0.7*0.26375-SUM(AD$3:AD15))</f>
        <v>38343.913194088505</v>
      </c>
    </row>
    <row r="16" spans="1:32">
      <c r="A16" t="s">
        <v>1</v>
      </c>
      <c r="B16" s="7">
        <v>1800</v>
      </c>
      <c r="D16">
        <v>2040</v>
      </c>
      <c r="E16">
        <f t="shared" si="12"/>
        <v>54</v>
      </c>
      <c r="F16" s="12">
        <f t="shared" si="1"/>
        <v>1800</v>
      </c>
      <c r="G16" s="13">
        <f t="shared" si="2"/>
        <v>540</v>
      </c>
      <c r="H16">
        <f t="shared" si="13"/>
        <v>8</v>
      </c>
      <c r="I16" s="13">
        <f t="shared" si="4"/>
        <v>300</v>
      </c>
      <c r="J16">
        <f t="shared" si="13"/>
        <v>6</v>
      </c>
      <c r="K16" s="13">
        <f t="shared" si="5"/>
        <v>300</v>
      </c>
      <c r="L16">
        <f t="shared" si="13"/>
        <v>-13</v>
      </c>
      <c r="M16" s="13">
        <f t="shared" si="6"/>
        <v>0</v>
      </c>
      <c r="N16">
        <f t="shared" si="13"/>
        <v>-13</v>
      </c>
      <c r="O16">
        <f t="shared" si="7"/>
        <v>0</v>
      </c>
      <c r="P16" s="13"/>
      <c r="Q16" s="13">
        <f t="shared" si="8"/>
        <v>2940</v>
      </c>
      <c r="R16" s="13">
        <f t="shared" si="3"/>
        <v>1140</v>
      </c>
      <c r="S16" s="13">
        <f t="shared" si="9"/>
        <v>94.799999999999955</v>
      </c>
      <c r="T16" s="13">
        <f t="shared" si="14"/>
        <v>67388.779711976822</v>
      </c>
      <c r="U16" s="13"/>
      <c r="V16" s="13"/>
      <c r="AA16" s="14"/>
      <c r="AB16" s="17">
        <f>SUM(F$3:F16)+(T16-SUM(F$3:F16)-SUM(R$3:R16)-SUM(S$3:S16))*(1-$B$10)</f>
        <v>42697.465798383775</v>
      </c>
      <c r="AC16" s="13">
        <f t="shared" si="10"/>
        <v>39468.771187203092</v>
      </c>
      <c r="AD16" s="13">
        <f t="shared" si="15"/>
        <v>91.589814458606767</v>
      </c>
      <c r="AE16" s="13">
        <f t="shared" si="11"/>
        <v>39377.181372744482</v>
      </c>
      <c r="AF16" s="18">
        <f>AE16-((AE16-$F$2)*0.7*0.26375-SUM(AD$3:AD16))</f>
        <v>41650.112075286648</v>
      </c>
    </row>
    <row r="17" spans="1:32">
      <c r="A17" t="s">
        <v>29</v>
      </c>
      <c r="B17">
        <f>IF(B16&lt;=360,B16*0.5,IF(AND(B16&gt;360, B16&lt;=1800),360*0.5+(B16-360)*0.25,540))</f>
        <v>540</v>
      </c>
      <c r="D17">
        <v>2041</v>
      </c>
      <c r="E17">
        <f t="shared" si="12"/>
        <v>55</v>
      </c>
      <c r="F17" s="12">
        <f t="shared" si="1"/>
        <v>1800</v>
      </c>
      <c r="G17" s="13">
        <f t="shared" si="2"/>
        <v>540</v>
      </c>
      <c r="H17">
        <f t="shared" si="13"/>
        <v>7</v>
      </c>
      <c r="I17" s="13">
        <f t="shared" si="4"/>
        <v>300</v>
      </c>
      <c r="J17">
        <f t="shared" si="13"/>
        <v>5</v>
      </c>
      <c r="K17" s="13">
        <f t="shared" si="5"/>
        <v>300</v>
      </c>
      <c r="L17">
        <f t="shared" si="13"/>
        <v>-14</v>
      </c>
      <c r="M17" s="13">
        <f t="shared" si="6"/>
        <v>0</v>
      </c>
      <c r="N17">
        <f t="shared" si="13"/>
        <v>-14</v>
      </c>
      <c r="O17">
        <f t="shared" si="7"/>
        <v>0</v>
      </c>
      <c r="P17" s="13"/>
      <c r="Q17" s="13">
        <f t="shared" si="8"/>
        <v>2940</v>
      </c>
      <c r="R17" s="13">
        <f t="shared" si="3"/>
        <v>1140</v>
      </c>
      <c r="S17" s="13">
        <f t="shared" si="9"/>
        <v>94.799999999999955</v>
      </c>
      <c r="T17" s="13">
        <f t="shared" si="14"/>
        <v>74648.994494695435</v>
      </c>
      <c r="U17" s="13">
        <f t="shared" ref="U17:U29" si="16">IF(AND(67&lt;E17,E17&lt;85),U16*(1+$B$8)*0.9,IF(E17=67,T17*0.7,0))</f>
        <v>0</v>
      </c>
      <c r="V17" s="13">
        <f t="shared" ref="V17:V29" si="17">IF(AND(67&lt;E17,E17&lt;85),+U16*(1+$B$8)*0.1,IF(E17=67,T17*0.3,IF(E17=85,U16*(1+$B$8),0)))</f>
        <v>0</v>
      </c>
      <c r="W17" s="13">
        <f t="shared" ref="W17:W29" si="18">IF(AND(67&lt;=E17,E17&lt;=85),V17*(1-$B$10),0)</f>
        <v>0</v>
      </c>
      <c r="X17" s="13">
        <f>IF(AND(67&lt;=E17,E17&lt;85),W17+(Z16 * (1 + $B$8)),)</f>
        <v>0</v>
      </c>
      <c r="Y17" s="13">
        <f>IF(AND(67&lt;=E17,E17&lt;=85), ((X16) * $B$12 * 0.7 * 0.7 * 0.26375),0)</f>
        <v>0</v>
      </c>
      <c r="Z17" s="13">
        <f>IF(AND(67&lt;=E17,E17&lt;=85),+X17-Y17,0)</f>
        <v>0</v>
      </c>
      <c r="AA17" s="19">
        <f>+W17+Z17-((Z17-SUM(W$3:W16))*0.7*0.26375-SUM(Y$3:Y17))</f>
        <v>0</v>
      </c>
      <c r="AB17" s="17">
        <f>SUM(F$3:F17)+(T17-SUM(F$3:F17)-SUM(R$3:R17)-SUM(S$3:S17))*(1-$B$10)</f>
        <v>47455.256146286803</v>
      </c>
      <c r="AC17" s="13">
        <f t="shared" si="10"/>
        <v>43647.812255109151</v>
      </c>
      <c r="AD17" s="13">
        <f t="shared" si="15"/>
        <v>101.78016955320128</v>
      </c>
      <c r="AE17" s="13">
        <f t="shared" si="11"/>
        <v>43546.032085555948</v>
      </c>
      <c r="AF17" s="18">
        <f>AE17-((AE17-$F$2)*0.7*0.26375-SUM(AD$3:AD17))</f>
        <v>45151.068894798496</v>
      </c>
    </row>
    <row r="18" spans="1:32">
      <c r="D18">
        <v>2042</v>
      </c>
      <c r="E18">
        <f t="shared" si="12"/>
        <v>56</v>
      </c>
      <c r="F18" s="12">
        <f t="shared" si="1"/>
        <v>1800</v>
      </c>
      <c r="G18" s="13">
        <f t="shared" si="2"/>
        <v>540</v>
      </c>
      <c r="H18">
        <f t="shared" si="13"/>
        <v>6</v>
      </c>
      <c r="I18" s="13">
        <f t="shared" si="4"/>
        <v>300</v>
      </c>
      <c r="J18">
        <f t="shared" si="13"/>
        <v>4</v>
      </c>
      <c r="K18" s="13">
        <f t="shared" si="5"/>
        <v>300</v>
      </c>
      <c r="L18">
        <f t="shared" si="13"/>
        <v>-15</v>
      </c>
      <c r="M18" s="13">
        <f t="shared" si="6"/>
        <v>0</v>
      </c>
      <c r="N18">
        <f t="shared" si="13"/>
        <v>-15</v>
      </c>
      <c r="O18">
        <f t="shared" si="7"/>
        <v>0</v>
      </c>
      <c r="P18" s="13"/>
      <c r="Q18" s="13">
        <f t="shared" si="8"/>
        <v>2940</v>
      </c>
      <c r="R18" s="13">
        <f t="shared" si="3"/>
        <v>1140</v>
      </c>
      <c r="S18" s="13">
        <f t="shared" si="9"/>
        <v>94.799999999999955</v>
      </c>
      <c r="T18" s="13">
        <f t="shared" si="14"/>
        <v>82344.822164377169</v>
      </c>
      <c r="U18" s="13">
        <f t="shared" si="16"/>
        <v>0</v>
      </c>
      <c r="V18" s="13">
        <f t="shared" si="17"/>
        <v>0</v>
      </c>
      <c r="W18" s="13">
        <f t="shared" si="18"/>
        <v>0</v>
      </c>
      <c r="X18" s="13">
        <f>IF(AND(67&lt;=E18,E18&lt;85),W18+(Z17 * (1 + $B$8)),)</f>
        <v>0</v>
      </c>
      <c r="Y18" s="13">
        <f t="shared" ref="Y18:Y67" si="19">IF(AND(67&lt;=E18,E18&lt;=85), ((X17) * $B$12 * 0.7 * 0.7 * 0.26375),0)</f>
        <v>0</v>
      </c>
      <c r="Z18" s="13">
        <f t="shared" ref="Z18:Z63" si="20">IF(AND(67&lt;=E18,E18&lt;=85),+X18-Y18,0)</f>
        <v>0</v>
      </c>
      <c r="AA18" s="19">
        <f>+W18+Z18-((Z18-SUM(W$3:W17))*0.7*0.26375-SUM(Y$3:Y18))</f>
        <v>0</v>
      </c>
      <c r="AB18" s="17">
        <f>SUM(F$3:F18)+(T18-SUM(F$3:F18)-SUM(R$3:R18)-SUM(S$3:S18))*(1-$B$10)</f>
        <v>52517.975515064012</v>
      </c>
      <c r="AC18" s="13">
        <f t="shared" si="10"/>
        <v>48066.794010689307</v>
      </c>
      <c r="AD18" s="13">
        <f t="shared" si="15"/>
        <v>112.55560643314072</v>
      </c>
      <c r="AE18" s="13">
        <f t="shared" si="11"/>
        <v>47954.238404256168</v>
      </c>
      <c r="AF18" s="18">
        <f>AE18-((AE18-$F$2)*0.7*0.26375-SUM(AD$3:AD18))</f>
        <v>48857.965728341827</v>
      </c>
    </row>
    <row r="19" spans="1:32">
      <c r="D19">
        <v>2043</v>
      </c>
      <c r="E19">
        <f t="shared" si="12"/>
        <v>57</v>
      </c>
      <c r="F19" s="12">
        <f t="shared" si="1"/>
        <v>1800</v>
      </c>
      <c r="G19" s="13">
        <f t="shared" si="2"/>
        <v>540</v>
      </c>
      <c r="H19">
        <f t="shared" si="13"/>
        <v>5</v>
      </c>
      <c r="I19" s="13">
        <f t="shared" si="4"/>
        <v>300</v>
      </c>
      <c r="J19">
        <f t="shared" si="13"/>
        <v>3</v>
      </c>
      <c r="K19" s="13">
        <f t="shared" si="5"/>
        <v>300</v>
      </c>
      <c r="L19">
        <f t="shared" si="13"/>
        <v>-16</v>
      </c>
      <c r="M19" s="13">
        <f t="shared" si="6"/>
        <v>0</v>
      </c>
      <c r="N19">
        <f t="shared" si="13"/>
        <v>-16</v>
      </c>
      <c r="O19">
        <f t="shared" si="7"/>
        <v>0</v>
      </c>
      <c r="P19" s="13"/>
      <c r="Q19" s="13">
        <f t="shared" si="8"/>
        <v>2940</v>
      </c>
      <c r="R19" s="13">
        <f t="shared" si="3"/>
        <v>1140</v>
      </c>
      <c r="S19" s="13">
        <f t="shared" si="9"/>
        <v>94.799999999999955</v>
      </c>
      <c r="T19" s="13">
        <f t="shared" si="14"/>
        <v>90502.399494239813</v>
      </c>
      <c r="U19" s="13">
        <f t="shared" si="16"/>
        <v>0</v>
      </c>
      <c r="V19" s="13">
        <f t="shared" si="17"/>
        <v>0</v>
      </c>
      <c r="W19" s="13">
        <f t="shared" si="18"/>
        <v>0</v>
      </c>
      <c r="X19" s="13">
        <f>IF(AND(67&lt;=E19,E19&lt;85),W19+(Z18 * (1 + $B$8)),)</f>
        <v>0</v>
      </c>
      <c r="Y19" s="13">
        <f t="shared" si="19"/>
        <v>0</v>
      </c>
      <c r="Z19" s="13">
        <f t="shared" si="20"/>
        <v>0</v>
      </c>
      <c r="AA19" s="19">
        <f>+W19+Z19-((Z19-SUM(W$3:W18))*0.7*0.26375-SUM(Y$3:Y19))</f>
        <v>0</v>
      </c>
      <c r="AB19" s="17">
        <f>SUM(F$3:F19)+(T19-SUM(F$3:F19)-SUM(R$3:R19)-SUM(S$3:S19))*(1-$B$10)</f>
        <v>57903.919645967864</v>
      </c>
      <c r="AC19" s="13">
        <f t="shared" si="10"/>
        <v>52739.492708511541</v>
      </c>
      <c r="AD19" s="13">
        <f t="shared" si="15"/>
        <v>123.94971771540111</v>
      </c>
      <c r="AE19" s="13">
        <f t="shared" si="11"/>
        <v>52615.542990796137</v>
      </c>
      <c r="AF19" s="18">
        <f>AE19-((AE19-$F$2)*0.7*0.26375-SUM(AD$3:AD19))</f>
        <v>52782.626673307255</v>
      </c>
    </row>
    <row r="20" spans="1:32">
      <c r="D20">
        <v>2044</v>
      </c>
      <c r="E20">
        <f t="shared" si="12"/>
        <v>58</v>
      </c>
      <c r="F20" s="12">
        <f t="shared" si="1"/>
        <v>1800</v>
      </c>
      <c r="G20" s="13">
        <f t="shared" si="2"/>
        <v>540</v>
      </c>
      <c r="H20">
        <f t="shared" si="13"/>
        <v>4</v>
      </c>
      <c r="I20" s="13">
        <f t="shared" si="4"/>
        <v>300</v>
      </c>
      <c r="J20">
        <f t="shared" si="13"/>
        <v>2</v>
      </c>
      <c r="K20" s="13">
        <f t="shared" si="5"/>
        <v>300</v>
      </c>
      <c r="L20">
        <f t="shared" si="13"/>
        <v>-17</v>
      </c>
      <c r="M20" s="13">
        <f t="shared" si="6"/>
        <v>0</v>
      </c>
      <c r="N20">
        <f t="shared" si="13"/>
        <v>-17</v>
      </c>
      <c r="O20">
        <f t="shared" si="7"/>
        <v>0</v>
      </c>
      <c r="P20" s="13"/>
      <c r="Q20" s="13">
        <f t="shared" si="8"/>
        <v>2940</v>
      </c>
      <c r="R20" s="13">
        <f t="shared" si="3"/>
        <v>1140</v>
      </c>
      <c r="S20" s="13">
        <f t="shared" si="9"/>
        <v>94.799999999999955</v>
      </c>
      <c r="T20" s="13">
        <f t="shared" si="14"/>
        <v>99149.431463894216</v>
      </c>
      <c r="U20" s="13">
        <f t="shared" si="16"/>
        <v>0</v>
      </c>
      <c r="V20" s="13">
        <f t="shared" si="17"/>
        <v>0</v>
      </c>
      <c r="W20" s="13">
        <f t="shared" si="18"/>
        <v>0</v>
      </c>
      <c r="X20" s="13">
        <f>IF(AND(67&lt;=E20,E20&lt;85),W20+(Z19 * (1 + $B$8)),)</f>
        <v>0</v>
      </c>
      <c r="Y20" s="13">
        <f t="shared" si="19"/>
        <v>0</v>
      </c>
      <c r="Z20" s="13">
        <f t="shared" si="20"/>
        <v>0</v>
      </c>
      <c r="AA20" s="19">
        <f>+W20+Z20-((Z20-SUM(W$3:W19))*0.7*0.26375-SUM(Y$3:Y20))</f>
        <v>0</v>
      </c>
      <c r="AB20" s="17">
        <f>SUM(F$3:F20)+(T20-SUM(F$3:F20)-SUM(R$3:R20)-SUM(S$3:S20))*(1-$B$10)</f>
        <v>63632.482024725949</v>
      </c>
      <c r="AC20" s="13">
        <f t="shared" si="10"/>
        <v>57680.475570243907</v>
      </c>
      <c r="AD20" s="13">
        <f t="shared" si="15"/>
        <v>135.9980247454603</v>
      </c>
      <c r="AE20" s="13">
        <f t="shared" si="11"/>
        <v>57544.477545498448</v>
      </c>
      <c r="AF20" s="18">
        <f>AE20-((AE20-$F$2)*0.7*0.26375-SUM(AD$3:AD20))</f>
        <v>56937.554710593118</v>
      </c>
    </row>
    <row r="21" spans="1:32">
      <c r="A21" t="s">
        <v>30</v>
      </c>
      <c r="D21">
        <v>2045</v>
      </c>
      <c r="E21">
        <f t="shared" si="12"/>
        <v>59</v>
      </c>
      <c r="F21" s="12">
        <f t="shared" si="1"/>
        <v>1800</v>
      </c>
      <c r="G21" s="13">
        <f t="shared" si="2"/>
        <v>540</v>
      </c>
      <c r="H21">
        <f t="shared" ref="H21:N28" si="21">+H20-1</f>
        <v>3</v>
      </c>
      <c r="I21" s="13">
        <f t="shared" si="4"/>
        <v>300</v>
      </c>
      <c r="J21">
        <f t="shared" si="21"/>
        <v>1</v>
      </c>
      <c r="K21" s="13">
        <f t="shared" si="5"/>
        <v>300</v>
      </c>
      <c r="L21">
        <f t="shared" si="21"/>
        <v>-18</v>
      </c>
      <c r="M21" s="13">
        <f t="shared" si="6"/>
        <v>0</v>
      </c>
      <c r="N21">
        <f t="shared" si="21"/>
        <v>-18</v>
      </c>
      <c r="O21">
        <f t="shared" si="7"/>
        <v>0</v>
      </c>
      <c r="P21" s="13"/>
      <c r="Q21" s="13">
        <f t="shared" si="8"/>
        <v>2940</v>
      </c>
      <c r="R21" s="13">
        <f t="shared" si="3"/>
        <v>1140</v>
      </c>
      <c r="S21" s="13">
        <f t="shared" si="9"/>
        <v>94.799999999999955</v>
      </c>
      <c r="T21" s="13">
        <f t="shared" si="14"/>
        <v>108315.28535172787</v>
      </c>
      <c r="U21" s="13">
        <f t="shared" si="16"/>
        <v>0</v>
      </c>
      <c r="V21" s="13">
        <f t="shared" si="17"/>
        <v>0</v>
      </c>
      <c r="W21" s="13">
        <f t="shared" si="18"/>
        <v>0</v>
      </c>
      <c r="X21" s="13">
        <f t="shared" ref="X21:X29" si="22">IF(AND(67&lt;=E21,E21&lt;85),W21+(Z20 * (1 + $B$8)),)</f>
        <v>0</v>
      </c>
      <c r="Y21" s="13">
        <f t="shared" si="19"/>
        <v>0</v>
      </c>
      <c r="Z21" s="13">
        <f t="shared" si="20"/>
        <v>0</v>
      </c>
      <c r="AA21" s="19">
        <f>+W21+Z21-((Z21-SUM(W$3:W20))*0.7*0.26375-SUM(Y$3:Y21))</f>
        <v>0</v>
      </c>
      <c r="AB21" s="17">
        <f>SUM(F$3:F21)+(T21-SUM(F$3:F21)-SUM(R$3:R21)-SUM(S$3:S21))*(1-$B$10)</f>
        <v>69724.219746209506</v>
      </c>
      <c r="AC21" s="13">
        <f t="shared" si="10"/>
        <v>62905.146198228358</v>
      </c>
      <c r="AD21" s="13">
        <f t="shared" si="15"/>
        <v>148.7380883357271</v>
      </c>
      <c r="AE21" s="13">
        <f t="shared" si="11"/>
        <v>62756.408109892633</v>
      </c>
      <c r="AF21" s="18">
        <f>AE21-((AE21-$F$2)*0.7*0.26375-SUM(AD$3:AD21))</f>
        <v>61335.970682871754</v>
      </c>
    </row>
    <row r="22" spans="1:32">
      <c r="A22">
        <v>360</v>
      </c>
      <c r="D22">
        <v>2046</v>
      </c>
      <c r="E22">
        <f t="shared" si="12"/>
        <v>60</v>
      </c>
      <c r="F22" s="12">
        <f t="shared" si="1"/>
        <v>1800</v>
      </c>
      <c r="G22" s="13">
        <f t="shared" si="2"/>
        <v>540</v>
      </c>
      <c r="H22">
        <f t="shared" si="21"/>
        <v>2</v>
      </c>
      <c r="I22" s="13">
        <f t="shared" si="4"/>
        <v>300</v>
      </c>
      <c r="J22">
        <f t="shared" si="21"/>
        <v>0</v>
      </c>
      <c r="K22" s="13">
        <f t="shared" si="5"/>
        <v>0</v>
      </c>
      <c r="L22">
        <f t="shared" si="21"/>
        <v>-19</v>
      </c>
      <c r="M22" s="13">
        <f t="shared" si="6"/>
        <v>0</v>
      </c>
      <c r="N22">
        <f t="shared" si="21"/>
        <v>-19</v>
      </c>
      <c r="O22">
        <f t="shared" si="7"/>
        <v>0</v>
      </c>
      <c r="P22" s="13"/>
      <c r="Q22" s="13">
        <f t="shared" si="8"/>
        <v>2640</v>
      </c>
      <c r="R22" s="13">
        <f t="shared" si="3"/>
        <v>840</v>
      </c>
      <c r="S22" s="13">
        <f t="shared" si="9"/>
        <v>268.79999999999995</v>
      </c>
      <c r="T22" s="13">
        <f t="shared" si="14"/>
        <v>117897.53047283155</v>
      </c>
      <c r="U22" s="13">
        <f t="shared" si="16"/>
        <v>0</v>
      </c>
      <c r="V22" s="13">
        <f t="shared" si="17"/>
        <v>0</v>
      </c>
      <c r="W22" s="13">
        <f t="shared" si="18"/>
        <v>0</v>
      </c>
      <c r="X22" s="13">
        <f t="shared" si="22"/>
        <v>0</v>
      </c>
      <c r="Y22" s="13">
        <f t="shared" si="19"/>
        <v>0</v>
      </c>
      <c r="Z22" s="13">
        <f t="shared" si="20"/>
        <v>0</v>
      </c>
      <c r="AA22" s="19">
        <f>+W22+Z22-((Z22-SUM(W$3:W21))*0.7*0.26375-SUM(Y$3:Y22))</f>
        <v>0</v>
      </c>
      <c r="AB22" s="17">
        <f>SUM(F$3:F22)+(T22-SUM(F$3:F22)-SUM(R$3:R22)-SUM(S$3:S22))*(1-$B$10)</f>
        <v>76195.631330982083</v>
      </c>
      <c r="AC22" s="13">
        <f t="shared" si="10"/>
        <v>68429.792596486193</v>
      </c>
      <c r="AD22" s="13">
        <f t="shared" si="15"/>
        <v>162.20962586204496</v>
      </c>
      <c r="AE22" s="13">
        <f t="shared" si="11"/>
        <v>68267.582970624149</v>
      </c>
      <c r="AF22" s="18">
        <f>AE22-((AE22-$F$2)*0.7*0.26375-SUM(AD$3:AD22))</f>
        <v>65991.854510802761</v>
      </c>
    </row>
    <row r="23" spans="1:32">
      <c r="A23">
        <f>IF(A22&lt;=360,A22*0.5,IF(AND(A22&gt;360, A22&lt;=1800),360*0.5+(A22-360)*0.25,540))</f>
        <v>180</v>
      </c>
      <c r="D23">
        <v>2047</v>
      </c>
      <c r="E23">
        <f t="shared" si="12"/>
        <v>61</v>
      </c>
      <c r="F23" s="12">
        <f t="shared" si="1"/>
        <v>1800</v>
      </c>
      <c r="G23" s="13">
        <f t="shared" si="2"/>
        <v>540</v>
      </c>
      <c r="H23">
        <f t="shared" si="21"/>
        <v>1</v>
      </c>
      <c r="I23" s="13">
        <f t="shared" si="4"/>
        <v>300</v>
      </c>
      <c r="J23">
        <f t="shared" si="21"/>
        <v>-1</v>
      </c>
      <c r="K23" s="13">
        <f t="shared" si="5"/>
        <v>0</v>
      </c>
      <c r="L23">
        <f t="shared" si="21"/>
        <v>-20</v>
      </c>
      <c r="M23" s="13">
        <f t="shared" si="6"/>
        <v>0</v>
      </c>
      <c r="N23">
        <f t="shared" si="21"/>
        <v>-20</v>
      </c>
      <c r="O23">
        <f t="shared" si="7"/>
        <v>0</v>
      </c>
      <c r="P23" s="13"/>
      <c r="Q23" s="13">
        <f t="shared" si="8"/>
        <v>2640</v>
      </c>
      <c r="R23" s="13">
        <f t="shared" si="3"/>
        <v>840</v>
      </c>
      <c r="S23" s="13">
        <f t="shared" si="9"/>
        <v>268.79999999999995</v>
      </c>
      <c r="T23" s="13">
        <f t="shared" si="14"/>
        <v>128054.71030120146</v>
      </c>
      <c r="U23" s="13">
        <f t="shared" si="16"/>
        <v>0</v>
      </c>
      <c r="V23" s="13">
        <f t="shared" si="17"/>
        <v>0</v>
      </c>
      <c r="W23" s="13">
        <f t="shared" si="18"/>
        <v>0</v>
      </c>
      <c r="X23" s="13">
        <f t="shared" si="22"/>
        <v>0</v>
      </c>
      <c r="Y23" s="13">
        <f t="shared" si="19"/>
        <v>0</v>
      </c>
      <c r="Z23" s="13">
        <f t="shared" si="20"/>
        <v>0</v>
      </c>
      <c r="AA23" s="19">
        <f>+W23+Z23-((Z23-SUM(W$3:W22))*0.7*0.26375-SUM(Y$3:Y23))</f>
        <v>0</v>
      </c>
      <c r="AB23" s="17">
        <f>SUM(F$3:F23)+(T23-SUM(F$3:F23)-SUM(R$3:R23)-SUM(S$3:S23))*(1-$B$10)</f>
        <v>83069.497210841015</v>
      </c>
      <c r="AC23" s="13">
        <f t="shared" si="10"/>
        <v>74271.637948861608</v>
      </c>
      <c r="AD23" s="13">
        <f t="shared" si="15"/>
        <v>176.45463508332077</v>
      </c>
      <c r="AE23" s="13">
        <f t="shared" si="11"/>
        <v>74095.183313778281</v>
      </c>
      <c r="AF23" s="18">
        <f>AE23-((AE23-$F$2)*0.7*0.26375-SUM(AD$3:AD23))</f>
        <v>70919.988775685371</v>
      </c>
    </row>
    <row r="24" spans="1:32">
      <c r="A24" t="s">
        <v>33</v>
      </c>
      <c r="D24">
        <v>2048</v>
      </c>
      <c r="E24">
        <f t="shared" si="12"/>
        <v>62</v>
      </c>
      <c r="F24" s="12">
        <f t="shared" si="1"/>
        <v>1800</v>
      </c>
      <c r="G24" s="13">
        <f t="shared" si="2"/>
        <v>540</v>
      </c>
      <c r="H24">
        <f t="shared" si="21"/>
        <v>0</v>
      </c>
      <c r="I24" s="13">
        <f t="shared" si="4"/>
        <v>0</v>
      </c>
      <c r="J24">
        <f t="shared" si="21"/>
        <v>-2</v>
      </c>
      <c r="K24" s="13">
        <f t="shared" si="5"/>
        <v>0</v>
      </c>
      <c r="L24">
        <f t="shared" si="21"/>
        <v>-21</v>
      </c>
      <c r="M24" s="13">
        <f t="shared" si="6"/>
        <v>0</v>
      </c>
      <c r="N24">
        <f t="shared" si="21"/>
        <v>-21</v>
      </c>
      <c r="O24">
        <f t="shared" si="7"/>
        <v>0</v>
      </c>
      <c r="P24" s="13"/>
      <c r="Q24" s="13">
        <f t="shared" si="8"/>
        <v>2340</v>
      </c>
      <c r="R24" s="13">
        <f t="shared" si="3"/>
        <v>540</v>
      </c>
      <c r="S24" s="13">
        <f t="shared" si="9"/>
        <v>442.79999999999995</v>
      </c>
      <c r="T24" s="13">
        <f t="shared" si="14"/>
        <v>138687.76091927354</v>
      </c>
      <c r="U24" s="13">
        <f t="shared" si="16"/>
        <v>0</v>
      </c>
      <c r="V24" s="13">
        <f t="shared" si="17"/>
        <v>0</v>
      </c>
      <c r="W24" s="13">
        <f t="shared" si="18"/>
        <v>0</v>
      </c>
      <c r="X24" s="13">
        <f t="shared" si="22"/>
        <v>0</v>
      </c>
      <c r="Y24" s="13">
        <f t="shared" si="19"/>
        <v>0</v>
      </c>
      <c r="Z24" s="13">
        <f t="shared" si="20"/>
        <v>0</v>
      </c>
      <c r="AA24" s="19">
        <f>+W24+Z24-((Z24-SUM(W$3:W23))*0.7*0.26375-SUM(Y$3:Y24))</f>
        <v>0</v>
      </c>
      <c r="AB24" s="17">
        <f>SUM(F$3:F24)+(T24-SUM(F$3:F24)-SUM(R$3:R24)-SUM(S$3:S24))*(1-$B$10)</f>
        <v>90364.672643491474</v>
      </c>
      <c r="AC24" s="13">
        <f t="shared" si="10"/>
        <v>80448.894312604985</v>
      </c>
      <c r="AD24" s="13">
        <f t="shared" si="15"/>
        <v>191.51752507028837</v>
      </c>
      <c r="AE24" s="13">
        <f t="shared" si="11"/>
        <v>80257.376787534697</v>
      </c>
      <c r="AF24" s="18">
        <f>AE24-((AE24-$F$2)*0.7*0.26375-SUM(AD$3:AD24))</f>
        <v>76136.004804419805</v>
      </c>
    </row>
    <row r="25" spans="1:32">
      <c r="A25">
        <v>1800</v>
      </c>
      <c r="D25">
        <v>2049</v>
      </c>
      <c r="E25">
        <f t="shared" si="12"/>
        <v>63</v>
      </c>
      <c r="F25" s="12">
        <f t="shared" si="1"/>
        <v>1800</v>
      </c>
      <c r="G25" s="13">
        <f t="shared" si="2"/>
        <v>540</v>
      </c>
      <c r="H25">
        <f t="shared" si="21"/>
        <v>-1</v>
      </c>
      <c r="I25" s="13">
        <f t="shared" si="4"/>
        <v>0</v>
      </c>
      <c r="J25">
        <f t="shared" si="21"/>
        <v>-3</v>
      </c>
      <c r="K25" s="13">
        <f t="shared" si="5"/>
        <v>0</v>
      </c>
      <c r="L25">
        <f t="shared" si="21"/>
        <v>-22</v>
      </c>
      <c r="M25" s="13">
        <f t="shared" si="6"/>
        <v>0</v>
      </c>
      <c r="N25">
        <f t="shared" si="21"/>
        <v>-22</v>
      </c>
      <c r="O25">
        <f t="shared" si="7"/>
        <v>0</v>
      </c>
      <c r="P25" s="13"/>
      <c r="Q25" s="13">
        <f t="shared" si="8"/>
        <v>2340</v>
      </c>
      <c r="R25" s="13">
        <f t="shared" si="3"/>
        <v>540</v>
      </c>
      <c r="S25" s="13">
        <f t="shared" si="9"/>
        <v>442.79999999999995</v>
      </c>
      <c r="T25" s="13">
        <f t="shared" si="14"/>
        <v>149958.79457442995</v>
      </c>
      <c r="U25" s="13">
        <f t="shared" si="16"/>
        <v>0</v>
      </c>
      <c r="V25" s="13">
        <f t="shared" si="17"/>
        <v>0</v>
      </c>
      <c r="W25" s="13">
        <f t="shared" si="18"/>
        <v>0</v>
      </c>
      <c r="X25" s="13">
        <f t="shared" si="22"/>
        <v>0</v>
      </c>
      <c r="Y25" s="13">
        <f t="shared" si="19"/>
        <v>0</v>
      </c>
      <c r="Z25" s="13">
        <f t="shared" si="20"/>
        <v>0</v>
      </c>
      <c r="AA25" s="19">
        <f>+W25+Z25-((Z25-SUM(W$3:W24))*0.7*0.26375-SUM(Y$3:Y25))</f>
        <v>0</v>
      </c>
      <c r="AB25" s="17">
        <f>SUM(F$3:F25)+(T25-SUM(F$3:F25)-SUM(R$3:R25)-SUM(S$3:S25))*(1-$B$10)</f>
        <v>98106.436202100958</v>
      </c>
      <c r="AC25" s="13">
        <f t="shared" si="10"/>
        <v>86980.819394786784</v>
      </c>
      <c r="AD25" s="13">
        <f t="shared" si="15"/>
        <v>207.44525465158029</v>
      </c>
      <c r="AE25" s="13">
        <f t="shared" si="11"/>
        <v>86773.374140135202</v>
      </c>
      <c r="AF25" s="18">
        <f>AE25-((AE25-$F$2)*0.7*0.26375-SUM(AD$3:AD25))</f>
        <v>81656.431400448026</v>
      </c>
    </row>
    <row r="26" spans="1:32">
      <c r="A26">
        <f>IF(A25&lt;=360,A25*0.5,IF(AND(A25&gt;360, A25&lt;=1800),360*0.5+(A25-360)*0.25,540))</f>
        <v>540</v>
      </c>
      <c r="D26">
        <v>2050</v>
      </c>
      <c r="E26">
        <f t="shared" si="12"/>
        <v>64</v>
      </c>
      <c r="F26" s="12">
        <f t="shared" si="1"/>
        <v>1800</v>
      </c>
      <c r="G26" s="13">
        <f t="shared" si="2"/>
        <v>540</v>
      </c>
      <c r="H26">
        <f t="shared" si="21"/>
        <v>-2</v>
      </c>
      <c r="I26" s="13">
        <f t="shared" si="4"/>
        <v>0</v>
      </c>
      <c r="J26">
        <f t="shared" si="21"/>
        <v>-4</v>
      </c>
      <c r="K26" s="13">
        <f t="shared" si="5"/>
        <v>0</v>
      </c>
      <c r="L26">
        <f t="shared" si="21"/>
        <v>-23</v>
      </c>
      <c r="M26" s="13">
        <f t="shared" si="6"/>
        <v>0</v>
      </c>
      <c r="N26">
        <f t="shared" si="21"/>
        <v>-23</v>
      </c>
      <c r="O26">
        <f t="shared" si="7"/>
        <v>0</v>
      </c>
      <c r="P26" s="13"/>
      <c r="Q26" s="13">
        <f t="shared" si="8"/>
        <v>2340</v>
      </c>
      <c r="R26" s="13">
        <f t="shared" si="3"/>
        <v>540</v>
      </c>
      <c r="S26" s="13">
        <f t="shared" si="9"/>
        <v>442.79999999999995</v>
      </c>
      <c r="T26" s="13">
        <f t="shared" si="14"/>
        <v>161906.09024889575</v>
      </c>
      <c r="U26" s="13">
        <f t="shared" si="16"/>
        <v>0</v>
      </c>
      <c r="V26" s="13">
        <f t="shared" si="17"/>
        <v>0</v>
      </c>
      <c r="W26" s="13">
        <f t="shared" si="18"/>
        <v>0</v>
      </c>
      <c r="X26" s="13">
        <f t="shared" si="22"/>
        <v>0</v>
      </c>
      <c r="Y26" s="13">
        <f t="shared" si="19"/>
        <v>0</v>
      </c>
      <c r="Z26" s="13">
        <f t="shared" si="20"/>
        <v>0</v>
      </c>
      <c r="AA26" s="19">
        <f>+W26+Z26-((Z26-SUM(W$3:W25))*0.7*0.26375-SUM(Y$3:Y26))</f>
        <v>0</v>
      </c>
      <c r="AB26" s="17">
        <f>SUM(F$3:F26)+(T26-SUM(F$3:F26)-SUM(R$3:R26)-SUM(S$3:S26))*(1-$B$10)</f>
        <v>106321.58317422702</v>
      </c>
      <c r="AC26" s="13">
        <f t="shared" si="10"/>
        <v>93887.776588543318</v>
      </c>
      <c r="AD26" s="13">
        <f t="shared" si="15"/>
        <v>224.28747880871441</v>
      </c>
      <c r="AE26" s="13">
        <f t="shared" si="11"/>
        <v>93663.489109734597</v>
      </c>
      <c r="AF26" s="18">
        <f>AE26-((AE26-$F$2)*0.7*0.26375-SUM(AD$3:AD26))</f>
        <v>87498.746372593843</v>
      </c>
    </row>
    <row r="27" spans="1:32">
      <c r="D27">
        <v>2051</v>
      </c>
      <c r="E27">
        <f t="shared" si="12"/>
        <v>65</v>
      </c>
      <c r="F27" s="12">
        <f t="shared" si="1"/>
        <v>1800</v>
      </c>
      <c r="G27" s="13">
        <f t="shared" si="2"/>
        <v>540</v>
      </c>
      <c r="H27">
        <f t="shared" si="21"/>
        <v>-3</v>
      </c>
      <c r="I27" s="13">
        <f t="shared" si="4"/>
        <v>0</v>
      </c>
      <c r="J27">
        <f t="shared" si="21"/>
        <v>-5</v>
      </c>
      <c r="K27" s="13">
        <f t="shared" si="5"/>
        <v>0</v>
      </c>
      <c r="L27">
        <f t="shared" si="21"/>
        <v>-24</v>
      </c>
      <c r="M27" s="13">
        <f t="shared" si="6"/>
        <v>0</v>
      </c>
      <c r="N27">
        <f t="shared" si="21"/>
        <v>-24</v>
      </c>
      <c r="O27">
        <f t="shared" si="7"/>
        <v>0</v>
      </c>
      <c r="P27" s="13"/>
      <c r="Q27" s="13">
        <f t="shared" si="8"/>
        <v>2340</v>
      </c>
      <c r="R27" s="13">
        <f t="shared" si="3"/>
        <v>540</v>
      </c>
      <c r="S27" s="13">
        <f t="shared" si="9"/>
        <v>442.79999999999995</v>
      </c>
      <c r="T27" s="13">
        <f t="shared" si="14"/>
        <v>174570.2236638295</v>
      </c>
      <c r="U27" s="13">
        <f t="shared" si="16"/>
        <v>0</v>
      </c>
      <c r="V27" s="13">
        <f t="shared" si="17"/>
        <v>0</v>
      </c>
      <c r="W27" s="13">
        <f t="shared" si="18"/>
        <v>0</v>
      </c>
      <c r="X27" s="13">
        <f t="shared" si="22"/>
        <v>0</v>
      </c>
      <c r="Y27" s="13">
        <f t="shared" si="19"/>
        <v>0</v>
      </c>
      <c r="Z27" s="13">
        <f t="shared" si="20"/>
        <v>0</v>
      </c>
      <c r="AA27" s="19">
        <f>+W27+Z27-((Z27-SUM(W$3:W26))*0.7*0.26375-SUM(Y$3:Y27))</f>
        <v>0</v>
      </c>
      <c r="AB27" s="17">
        <f>SUM(F$3:F27)+(T27-SUM(F$3:F27)-SUM(R$3:R27)-SUM(S$3:S27))*(1-$B$10)</f>
        <v>115038.51656468064</v>
      </c>
      <c r="AC27" s="13">
        <f t="shared" si="10"/>
        <v>101191.29845631868</v>
      </c>
      <c r="AD27" s="13">
        <f t="shared" si="15"/>
        <v>242.09670347638644</v>
      </c>
      <c r="AE27" s="13">
        <f t="shared" si="11"/>
        <v>100949.20175284229</v>
      </c>
      <c r="AF27" s="18">
        <f>AE27-((AE27-$F$2)*0.7*0.26375-SUM(AD$3:AD27))</f>
        <v>93681.431022444158</v>
      </c>
    </row>
    <row r="28" spans="1:32">
      <c r="D28">
        <v>2052</v>
      </c>
      <c r="E28">
        <f t="shared" si="12"/>
        <v>66</v>
      </c>
      <c r="F28" s="12">
        <f t="shared" si="1"/>
        <v>1800</v>
      </c>
      <c r="G28" s="13">
        <f t="shared" si="2"/>
        <v>540</v>
      </c>
      <c r="H28">
        <f t="shared" si="21"/>
        <v>-4</v>
      </c>
      <c r="I28" s="13">
        <f t="shared" si="4"/>
        <v>0</v>
      </c>
      <c r="J28">
        <f t="shared" si="21"/>
        <v>-6</v>
      </c>
      <c r="K28" s="13">
        <f t="shared" si="5"/>
        <v>0</v>
      </c>
      <c r="L28">
        <f t="shared" si="21"/>
        <v>-25</v>
      </c>
      <c r="M28" s="13">
        <f t="shared" si="6"/>
        <v>0</v>
      </c>
      <c r="N28">
        <f t="shared" si="21"/>
        <v>-25</v>
      </c>
      <c r="O28">
        <f t="shared" si="7"/>
        <v>0</v>
      </c>
      <c r="P28" s="13"/>
      <c r="Q28" s="13">
        <f t="shared" si="8"/>
        <v>2340</v>
      </c>
      <c r="R28" s="13">
        <f t="shared" si="3"/>
        <v>540</v>
      </c>
      <c r="S28" s="13">
        <f t="shared" si="9"/>
        <v>442.79999999999995</v>
      </c>
      <c r="T28" s="13">
        <f t="shared" si="14"/>
        <v>187994.20508365927</v>
      </c>
      <c r="U28" s="13">
        <f t="shared" si="16"/>
        <v>0</v>
      </c>
      <c r="V28" s="13">
        <f t="shared" si="17"/>
        <v>0</v>
      </c>
      <c r="W28" s="13">
        <f t="shared" si="18"/>
        <v>0</v>
      </c>
      <c r="X28" s="13">
        <f t="shared" si="22"/>
        <v>0</v>
      </c>
      <c r="Y28" s="13">
        <f t="shared" si="19"/>
        <v>0</v>
      </c>
      <c r="Z28" s="13">
        <f t="shared" si="20"/>
        <v>0</v>
      </c>
      <c r="AA28" s="19">
        <f>+W28+Z28-((Z28-SUM(W$3:W27))*0.7*0.26375-SUM(Y$3:Y28))</f>
        <v>0</v>
      </c>
      <c r="AB28" s="17">
        <f>SUM(F$3:F28)+(T28-SUM(F$3:F28)-SUM(R$3:R28)-SUM(S$3:S28))*(1-$B$10)</f>
        <v>124287.34355856148</v>
      </c>
      <c r="AC28" s="13">
        <f t="shared" si="10"/>
        <v>108914.15385801283</v>
      </c>
      <c r="AD28" s="13">
        <f t="shared" si="15"/>
        <v>260.92844923065911</v>
      </c>
      <c r="AE28" s="13">
        <f t="shared" si="11"/>
        <v>108653.22540878216</v>
      </c>
      <c r="AF28" s="18">
        <f>AE28-((AE28-$F$2)*0.7*0.26375-SUM(AD$3:AD28))</f>
        <v>100224.0277601368</v>
      </c>
    </row>
    <row r="29" spans="1:32">
      <c r="D29">
        <v>2053</v>
      </c>
      <c r="E29">
        <f t="shared" si="12"/>
        <v>67</v>
      </c>
      <c r="F29" s="12">
        <f t="shared" si="1"/>
        <v>1800</v>
      </c>
      <c r="G29" s="13">
        <f t="shared" si="2"/>
        <v>540</v>
      </c>
      <c r="I29" s="13"/>
      <c r="K29" s="13">
        <f t="shared" si="5"/>
        <v>0</v>
      </c>
      <c r="M29" s="13"/>
      <c r="P29" s="13"/>
      <c r="Q29" s="13">
        <f t="shared" si="8"/>
        <v>2340</v>
      </c>
      <c r="R29" s="13">
        <f t="shared" si="3"/>
        <v>540</v>
      </c>
      <c r="S29" s="13">
        <f t="shared" si="9"/>
        <v>442.79999999999995</v>
      </c>
      <c r="T29" s="13">
        <f t="shared" si="14"/>
        <v>202223.62538867883</v>
      </c>
      <c r="U29" s="13">
        <f t="shared" si="16"/>
        <v>141556.53777207519</v>
      </c>
      <c r="V29" s="13">
        <f t="shared" si="17"/>
        <v>60667.087616603647</v>
      </c>
      <c r="W29" s="13">
        <f t="shared" si="18"/>
        <v>42466.961331622551</v>
      </c>
      <c r="X29" s="13">
        <f t="shared" si="22"/>
        <v>42466.961331622551</v>
      </c>
      <c r="Y29" s="13">
        <f t="shared" si="19"/>
        <v>0</v>
      </c>
      <c r="Z29" s="13">
        <f t="shared" si="20"/>
        <v>42466.961331622551</v>
      </c>
      <c r="AA29" s="19">
        <f>Z29-((Z29-SUM(W$3:W29))*0.7*0.26375-SUM(Y$3:Y29))</f>
        <v>42466.961331622551</v>
      </c>
      <c r="AB29" s="21">
        <f>SUM(F$3:F29)+(T29-SUM(F$3:F29)-SUM(R$3:R29)-SUM(S$3:S29))*(1-$B$10)</f>
        <v>134099.97777207516</v>
      </c>
      <c r="AC29" s="13">
        <f t="shared" si="10"/>
        <v>117080.41893330911</v>
      </c>
      <c r="AD29" s="13">
        <f t="shared" si="15"/>
        <v>280.84142437534962</v>
      </c>
      <c r="AE29" s="13">
        <f t="shared" si="11"/>
        <v>116799.57750893375</v>
      </c>
      <c r="AF29" s="22">
        <f>AE29-((AE29-$F$2)*0.7*0.26375-SUM(AD$3:AD29))</f>
        <v>107147.20102817325</v>
      </c>
    </row>
    <row r="30" spans="1:32">
      <c r="D30">
        <v>2054</v>
      </c>
      <c r="E30">
        <f t="shared" si="12"/>
        <v>68</v>
      </c>
      <c r="F30" s="12">
        <f t="shared" si="1"/>
        <v>0</v>
      </c>
      <c r="G30" s="13">
        <f t="shared" si="2"/>
        <v>0</v>
      </c>
      <c r="I30" s="13"/>
      <c r="K30" s="13"/>
      <c r="M30" s="13"/>
      <c r="P30" s="13"/>
      <c r="Q30" s="13">
        <f t="shared" si="8"/>
        <v>0</v>
      </c>
      <c r="R30" s="13">
        <f t="shared" si="3"/>
        <v>0</v>
      </c>
      <c r="S30" s="13">
        <f t="shared" si="9"/>
        <v>0</v>
      </c>
      <c r="T30" s="13">
        <f>IF(E30&lt;=67,(T29+Q30+S30)*(1+$B$8),0)</f>
        <v>0</v>
      </c>
      <c r="U30" s="13">
        <f>IF(AND(67&lt;E30,E30&lt;85),U29*(1+$B$8)*0.9,IF(E30=67,T30*0.7,0))</f>
        <v>135044.93703455973</v>
      </c>
      <c r="V30" s="13">
        <f>IF(AND(67&lt;E30,E30&lt;85),+U29*(1+$B$8)*0.1,IF(E30=67,T30*0.3,IF(E30=85,U29*(1+$B$8),0)))</f>
        <v>15004.993003839971</v>
      </c>
      <c r="W30" s="13">
        <f>IF(AND(67&lt;=E30,E30&lt;=85),V30*(1-$B$10),0)</f>
        <v>10503.495102687979</v>
      </c>
      <c r="X30" s="13">
        <f>IF(AND(67&lt;=E30,E30&lt;=85),W30+(Z29 * (1 + $B$8)),)</f>
        <v>55518.474114207886</v>
      </c>
      <c r="Y30" s="13">
        <f t="shared" si="19"/>
        <v>109.76647830191138</v>
      </c>
      <c r="Z30" s="13">
        <f t="shared" si="20"/>
        <v>55408.707635905972</v>
      </c>
      <c r="AA30" s="19">
        <f>Z30-((Z30-SUM(W$3:W30))*0.7*0.26375-SUM(Y$3:Y30))</f>
        <v>55068.311986113324</v>
      </c>
      <c r="AB30" s="17">
        <f>SUM(F$3:F30)+(T30-SUM(F$3:F30)-SUM(R$3:R30)-SUM(S$3:S30))*(1-$B$10)</f>
        <v>-7456.5599999999977</v>
      </c>
      <c r="AC30" s="13">
        <f t="shared" si="10"/>
        <v>123807.55215946979</v>
      </c>
      <c r="AD30" s="13">
        <f t="shared" si="15"/>
        <v>301.89770796621644</v>
      </c>
      <c r="AE30" s="13">
        <f t="shared" si="11"/>
        <v>123505.65445150358</v>
      </c>
      <c r="AF30" s="18">
        <f>AE30-((AE30-$F$2)*0.7*0.26375-SUM(AD$3:AD30))</f>
        <v>112917.06622318734</v>
      </c>
    </row>
    <row r="31" spans="1:32">
      <c r="D31">
        <v>2055</v>
      </c>
      <c r="E31">
        <f t="shared" si="12"/>
        <v>69</v>
      </c>
      <c r="F31" s="12">
        <f t="shared" si="1"/>
        <v>0</v>
      </c>
      <c r="G31" s="13">
        <f t="shared" si="2"/>
        <v>0</v>
      </c>
      <c r="I31" s="13"/>
      <c r="K31" s="13"/>
      <c r="M31" s="13"/>
      <c r="P31" s="13"/>
      <c r="Q31" s="13">
        <f t="shared" si="8"/>
        <v>0</v>
      </c>
      <c r="R31" s="13">
        <f t="shared" si="3"/>
        <v>0</v>
      </c>
      <c r="S31" s="13">
        <f>+IF(Q31*$B$9-R31&gt;0,Q31*$B$9-R31,0)</f>
        <v>0</v>
      </c>
      <c r="T31" s="13">
        <f t="shared" ref="T31:T73" si="23">IF(E31&lt;=67,(T30+Q31)*(1+$B$8),0)</f>
        <v>0</v>
      </c>
      <c r="U31" s="13">
        <f>IF(AND(67&lt;E31,E31&lt;85),U30*(1+$B$8)*0.9,IF(E31=67,T31*0.7,0))</f>
        <v>128832.86993097</v>
      </c>
      <c r="V31" s="13">
        <f t="shared" ref="V31:V67" si="24">IF(AND(67&lt;E31,E31&lt;85),+U30*(1+$B$8)*0.1,IF(E31=67,T31*0.3,IF(E31=85,U30*(1+$B$8),0)))</f>
        <v>14314.763325663334</v>
      </c>
      <c r="W31" s="13">
        <f t="shared" ref="W31:W67" si="25">IF(AND(67&lt;=E31,E31&lt;=85),V31*(1-$B$10),0)</f>
        <v>10020.334327964334</v>
      </c>
      <c r="X31" s="13">
        <f t="shared" ref="X31:X67" si="26">IF(AND(67&lt;=E31,E31&lt;=85),W31+(Z30 * (1 + $B$8)),)</f>
        <v>68753.564422024661</v>
      </c>
      <c r="Y31" s="13">
        <f t="shared" si="19"/>
        <v>143.50137596669884</v>
      </c>
      <c r="Z31" s="13">
        <f t="shared" si="20"/>
        <v>68610.063046057956</v>
      </c>
      <c r="AA31" s="19">
        <f>Z31-((Z31-SUM(W$3:W31))*0.7*0.26375-SUM(Y$3:Y31))</f>
        <v>67825.872754933109</v>
      </c>
      <c r="AB31" s="17">
        <f>SUM(F$3:F31)+(T31-SUM(F$3:F31)-SUM(R$3:R31)-SUM(S$3:S31))*(1-$B$10)</f>
        <v>-7456.5599999999977</v>
      </c>
      <c r="AC31" s="13">
        <f t="shared" si="10"/>
        <v>130915.9937185938</v>
      </c>
      <c r="AD31" s="13">
        <f t="shared" si="15"/>
        <v>319.23124034352378</v>
      </c>
      <c r="AE31" s="13">
        <f t="shared" si="11"/>
        <v>130596.76247825028</v>
      </c>
      <c r="AF31" s="18">
        <f>AE31-((AE31-$F$2)*0.7*0.26375-SUM(AD$3:AD31))</f>
        <v>119018.20967083945</v>
      </c>
    </row>
    <row r="32" spans="1:32">
      <c r="D32">
        <v>2056</v>
      </c>
      <c r="E32">
        <f t="shared" si="12"/>
        <v>70</v>
      </c>
      <c r="F32" s="12">
        <f t="shared" si="1"/>
        <v>0</v>
      </c>
      <c r="G32" s="13">
        <f t="shared" si="2"/>
        <v>0</v>
      </c>
      <c r="Q32">
        <f t="shared" si="8"/>
        <v>0</v>
      </c>
      <c r="R32">
        <f t="shared" si="3"/>
        <v>0</v>
      </c>
      <c r="S32" s="13">
        <f t="shared" si="9"/>
        <v>0</v>
      </c>
      <c r="T32" s="13">
        <f t="shared" si="23"/>
        <v>0</v>
      </c>
      <c r="U32" s="13">
        <f>IF(AND(67&lt;E32,E32&lt;85),U31*(1+$B$8)*0.9,IF(E32=67,T32*0.7,0))</f>
        <v>122906.55791414539</v>
      </c>
      <c r="V32" s="13">
        <f t="shared" si="24"/>
        <v>13656.284212682822</v>
      </c>
      <c r="W32" s="13">
        <f t="shared" si="25"/>
        <v>9559.3989488779753</v>
      </c>
      <c r="X32" s="13">
        <f t="shared" si="26"/>
        <v>82286.065777699419</v>
      </c>
      <c r="Y32" s="13">
        <f t="shared" si="19"/>
        <v>177.71077563982823</v>
      </c>
      <c r="Z32" s="13">
        <f t="shared" si="20"/>
        <v>82108.355002059587</v>
      </c>
      <c r="AA32" s="19">
        <f>Z32-((Z32-SUM(W$3:W32))*0.7*0.26375-SUM(Y$3:Y32))</f>
        <v>80774.657365134364</v>
      </c>
      <c r="AB32" s="17">
        <f>SUM(F$3:F32)+(T32-SUM(F$3:F32)-SUM(R$3:R32)-SUM(S$3:S32))*(1-$B$10)</f>
        <v>-7456.5599999999977</v>
      </c>
      <c r="AC32" s="13">
        <f t="shared" si="10"/>
        <v>138432.5682269453</v>
      </c>
      <c r="AD32" s="13">
        <f t="shared" si="15"/>
        <v>337.55998181565735</v>
      </c>
      <c r="AE32" s="13">
        <f t="shared" si="11"/>
        <v>138095.00824512963</v>
      </c>
      <c r="AF32" s="18">
        <f>AE32-((AE32-$F$2)*0.7*0.26375-SUM(AD$3:AD32))</f>
        <v>125469.65179482437</v>
      </c>
    </row>
    <row r="33" spans="4:32">
      <c r="D33">
        <v>2057</v>
      </c>
      <c r="E33">
        <f t="shared" si="12"/>
        <v>71</v>
      </c>
      <c r="F33" s="12">
        <f t="shared" si="1"/>
        <v>0</v>
      </c>
      <c r="G33" s="13">
        <f t="shared" si="2"/>
        <v>0</v>
      </c>
      <c r="Q33">
        <f t="shared" si="8"/>
        <v>0</v>
      </c>
      <c r="R33">
        <f t="shared" si="3"/>
        <v>0</v>
      </c>
      <c r="S33" s="13">
        <f t="shared" si="9"/>
        <v>0</v>
      </c>
      <c r="T33" s="13">
        <f t="shared" si="23"/>
        <v>0</v>
      </c>
      <c r="U33" s="13">
        <f t="shared" ref="U33:U66" si="27">IF(AND(67&lt;E33,E33&lt;85),U32*(1+$B$8)*0.9,IF(E33=67,T33*0.7,0))</f>
        <v>117252.85625009472</v>
      </c>
      <c r="V33" s="13">
        <f t="shared" si="24"/>
        <v>13028.095138899414</v>
      </c>
      <c r="W33" s="13">
        <f t="shared" si="25"/>
        <v>9119.6665972295887</v>
      </c>
      <c r="X33" s="13">
        <f t="shared" si="26"/>
        <v>96154.522899412754</v>
      </c>
      <c r="Y33" s="13">
        <f t="shared" si="19"/>
        <v>212.68890851890851</v>
      </c>
      <c r="Z33" s="13">
        <f t="shared" si="20"/>
        <v>95941.833990893851</v>
      </c>
      <c r="AA33" s="19">
        <f>Z33-((Z33-SUM(W$3:W33))*0.7*0.26375-SUM(Y$3:Y33))</f>
        <v>93950.537649687525</v>
      </c>
      <c r="AB33" s="17">
        <f>SUM(F$3:F33)+(T33-SUM(F$3:F33)-SUM(R$3:R33)-SUM(S$3:S33))*(1-$B$10)</f>
        <v>-7456.5599999999977</v>
      </c>
      <c r="AC33" s="13">
        <f t="shared" si="10"/>
        <v>146380.70873983743</v>
      </c>
      <c r="AD33" s="13">
        <f t="shared" si="15"/>
        <v>356.94107256159873</v>
      </c>
      <c r="AE33" s="13">
        <f t="shared" si="11"/>
        <v>146023.76766727582</v>
      </c>
      <c r="AF33" s="18">
        <f>AE33-((AE33-$F$2)*0.7*0.26375-SUM(AD$3:AD33))</f>
        <v>132291.50508121841</v>
      </c>
    </row>
    <row r="34" spans="4:32">
      <c r="D34">
        <v>2058</v>
      </c>
      <c r="E34">
        <f t="shared" si="12"/>
        <v>72</v>
      </c>
      <c r="F34" s="12">
        <f t="shared" si="1"/>
        <v>0</v>
      </c>
      <c r="G34" s="13">
        <f t="shared" si="2"/>
        <v>0</v>
      </c>
      <c r="Q34">
        <f t="shared" si="8"/>
        <v>0</v>
      </c>
      <c r="R34">
        <f t="shared" si="3"/>
        <v>0</v>
      </c>
      <c r="S34" s="13">
        <f t="shared" si="9"/>
        <v>0</v>
      </c>
      <c r="T34" s="13">
        <f t="shared" si="23"/>
        <v>0</v>
      </c>
      <c r="U34" s="13">
        <f t="shared" si="27"/>
        <v>111859.22486259037</v>
      </c>
      <c r="V34" s="13">
        <f t="shared" si="24"/>
        <v>12428.802762510042</v>
      </c>
      <c r="W34" s="13">
        <f t="shared" si="25"/>
        <v>8700.1619337570282</v>
      </c>
      <c r="X34" s="13">
        <f t="shared" si="26"/>
        <v>110398.50596410452</v>
      </c>
      <c r="Y34" s="13">
        <f t="shared" si="19"/>
        <v>248.53540306425708</v>
      </c>
      <c r="Z34" s="13">
        <f t="shared" si="20"/>
        <v>110149.97056104026</v>
      </c>
      <c r="AA34" s="19">
        <f>Z34-((Z34-SUM(W$3:W34))*0.7*0.26375-SUM(Y$3:Y34))</f>
        <v>107390.29980565481</v>
      </c>
      <c r="AB34" s="17">
        <f>SUM(F$3:F34)+(T34-SUM(F$3:F34)-SUM(R$3:R34)-SUM(S$3:S34))*(1-$B$10)</f>
        <v>-7456.5599999999977</v>
      </c>
      <c r="AC34" s="13">
        <f t="shared" si="10"/>
        <v>154785.19372731238</v>
      </c>
      <c r="AD34" s="13">
        <f t="shared" si="15"/>
        <v>377.43493347799108</v>
      </c>
      <c r="AE34" s="13">
        <f t="shared" si="11"/>
        <v>154407.75879383439</v>
      </c>
      <c r="AF34" s="18">
        <f>AE34-((AE34-$F$2)*0.7*0.26375-SUM(AD$3:AD34))</f>
        <v>139505.03677951411</v>
      </c>
    </row>
    <row r="35" spans="4:32">
      <c r="D35">
        <v>2059</v>
      </c>
      <c r="E35">
        <f t="shared" si="12"/>
        <v>73</v>
      </c>
      <c r="F35" s="12">
        <f t="shared" si="1"/>
        <v>0</v>
      </c>
      <c r="G35" s="13">
        <f t="shared" si="2"/>
        <v>0</v>
      </c>
      <c r="Q35">
        <f>+F35+G35+I35+K35+M35+O35</f>
        <v>0</v>
      </c>
      <c r="R35">
        <f t="shared" si="3"/>
        <v>0</v>
      </c>
      <c r="S35" s="13">
        <f t="shared" si="9"/>
        <v>0</v>
      </c>
      <c r="T35" s="13">
        <f t="shared" si="23"/>
        <v>0</v>
      </c>
      <c r="U35" s="13">
        <f t="shared" si="27"/>
        <v>106713.70051891122</v>
      </c>
      <c r="V35" s="13">
        <f t="shared" si="24"/>
        <v>11857.077835434582</v>
      </c>
      <c r="W35" s="13">
        <f t="shared" si="25"/>
        <v>8299.9544848042078</v>
      </c>
      <c r="X35" s="13">
        <f t="shared" si="26"/>
        <v>125058.9232795069</v>
      </c>
      <c r="Y35" s="13">
        <f t="shared" si="19"/>
        <v>285.35253829071911</v>
      </c>
      <c r="Z35" s="13">
        <f t="shared" si="20"/>
        <v>124773.57074121617</v>
      </c>
      <c r="AA35" s="19">
        <f>Z35-((Z35-SUM(W$3:W35))*0.7*0.26375-SUM(Y$3:Y35))</f>
        <v>121131.74943761344</v>
      </c>
      <c r="AB35" s="17">
        <f>SUM(F$3:F35)+(T35-SUM(F$3:F35)-SUM(R$3:R35)-SUM(S$3:S35))*(1-$B$10)</f>
        <v>-7456.5599999999977</v>
      </c>
      <c r="AC35" s="13">
        <f t="shared" si="10"/>
        <v>163672.22432146445</v>
      </c>
      <c r="AD35" s="13">
        <f t="shared" si="15"/>
        <v>399.10545454236336</v>
      </c>
      <c r="AE35" s="13">
        <f t="shared" si="11"/>
        <v>163273.1188669221</v>
      </c>
      <c r="AF35" s="18">
        <f>AE35-((AE35-$F$2)*0.7*0.26375-SUM(AD$3:AD35))</f>
        <v>147132.73520365034</v>
      </c>
    </row>
    <row r="36" spans="4:32">
      <c r="D36">
        <v>2060</v>
      </c>
      <c r="E36">
        <f t="shared" si="12"/>
        <v>74</v>
      </c>
      <c r="F36" s="12">
        <f t="shared" si="1"/>
        <v>0</v>
      </c>
      <c r="G36" s="13">
        <f t="shared" si="2"/>
        <v>0</v>
      </c>
      <c r="Q36">
        <f t="shared" si="8"/>
        <v>0</v>
      </c>
      <c r="R36">
        <f t="shared" si="3"/>
        <v>0</v>
      </c>
      <c r="S36" s="13">
        <f t="shared" si="9"/>
        <v>0</v>
      </c>
      <c r="T36" s="13">
        <f t="shared" si="23"/>
        <v>0</v>
      </c>
      <c r="U36" s="13">
        <f t="shared" si="27"/>
        <v>101804.87029504131</v>
      </c>
      <c r="V36" s="13">
        <f t="shared" si="24"/>
        <v>11311.652255004592</v>
      </c>
      <c r="W36" s="13">
        <f t="shared" si="25"/>
        <v>7918.1565785032135</v>
      </c>
      <c r="X36" s="13">
        <f t="shared" si="26"/>
        <v>140178.14156419234</v>
      </c>
      <c r="Y36" s="13">
        <f t="shared" si="19"/>
        <v>323.24605194670539</v>
      </c>
      <c r="Z36" s="13">
        <f t="shared" si="20"/>
        <v>139854.89551224562</v>
      </c>
      <c r="AA36" s="19">
        <f>Z36-((Z36-SUM(W$3:W36))*0.7*0.26375-SUM(Y$3:Y36))</f>
        <v>135213.82033304442</v>
      </c>
      <c r="AB36" s="17">
        <f>SUM(F$3:F36)+(T36-SUM(F$3:F36)-SUM(R$3:R36)-SUM(S$3:S36))*(1-$B$10)</f>
        <v>-7456.5599999999977</v>
      </c>
      <c r="AC36" s="13">
        <f t="shared" si="10"/>
        <v>173069.50599893744</v>
      </c>
      <c r="AD36" s="13">
        <f t="shared" si="15"/>
        <v>422.02019399127676</v>
      </c>
      <c r="AE36" s="13">
        <f t="shared" si="11"/>
        <v>172647.48580494616</v>
      </c>
      <c r="AF36" s="18">
        <f>AE36-((AE36-$F$2)*0.7*0.26375-SUM(AD$3:AD36))</f>
        <v>155198.37983973301</v>
      </c>
    </row>
    <row r="37" spans="4:32">
      <c r="D37">
        <v>2061</v>
      </c>
      <c r="E37">
        <f t="shared" si="12"/>
        <v>75</v>
      </c>
      <c r="F37" s="12">
        <f t="shared" si="1"/>
        <v>0</v>
      </c>
      <c r="G37" s="13">
        <f t="shared" si="2"/>
        <v>0</v>
      </c>
      <c r="Q37">
        <f t="shared" si="8"/>
        <v>0</v>
      </c>
      <c r="R37">
        <f t="shared" si="3"/>
        <v>0</v>
      </c>
      <c r="S37" s="13">
        <f t="shared" si="9"/>
        <v>0</v>
      </c>
      <c r="T37" s="13">
        <f t="shared" si="23"/>
        <v>0</v>
      </c>
      <c r="U37" s="13">
        <f t="shared" si="27"/>
        <v>97121.846261469429</v>
      </c>
      <c r="V37" s="13">
        <f t="shared" si="24"/>
        <v>10791.31625127438</v>
      </c>
      <c r="W37" s="13">
        <f t="shared" si="25"/>
        <v>7553.921375892066</v>
      </c>
      <c r="X37" s="13">
        <f t="shared" si="26"/>
        <v>155800.11061887242</v>
      </c>
      <c r="Y37" s="13">
        <f t="shared" si="19"/>
        <v>362.32545140804604</v>
      </c>
      <c r="Z37" s="13">
        <f t="shared" si="20"/>
        <v>155437.78516746438</v>
      </c>
      <c r="AA37" s="19">
        <f>Z37-((Z37-SUM(W$3:W37))*0.7*0.26375-SUM(Y$3:Y37))</f>
        <v>149676.68717110055</v>
      </c>
      <c r="AB37" s="17">
        <f>SUM(F$3:F37)+(T37-SUM(F$3:F37)-SUM(R$3:R37)-SUM(S$3:S37))*(1-$B$10)</f>
        <v>-7456.5599999999977</v>
      </c>
      <c r="AC37" s="13">
        <f t="shared" si="10"/>
        <v>183006.33495324294</v>
      </c>
      <c r="AD37" s="13">
        <f t="shared" si="15"/>
        <v>446.25058893433447</v>
      </c>
      <c r="AE37" s="13">
        <f t="shared" si="11"/>
        <v>182560.0843643086</v>
      </c>
      <c r="AF37" s="18">
        <f>AE37-((AE37-$F$2)*0.7*0.26375-SUM(AD$3:AD37))</f>
        <v>163727.11547900748</v>
      </c>
    </row>
    <row r="38" spans="4:32">
      <c r="D38">
        <v>2062</v>
      </c>
      <c r="E38">
        <f t="shared" si="12"/>
        <v>76</v>
      </c>
      <c r="F38" s="12">
        <f t="shared" si="1"/>
        <v>0</v>
      </c>
      <c r="G38" s="13">
        <f t="shared" si="2"/>
        <v>0</v>
      </c>
      <c r="Q38">
        <f t="shared" si="8"/>
        <v>0</v>
      </c>
      <c r="R38">
        <f t="shared" si="3"/>
        <v>0</v>
      </c>
      <c r="S38" s="13">
        <f t="shared" si="9"/>
        <v>0</v>
      </c>
      <c r="T38" s="13">
        <f t="shared" si="23"/>
        <v>0</v>
      </c>
      <c r="U38" s="13">
        <f t="shared" si="27"/>
        <v>92654.241333441838</v>
      </c>
      <c r="V38" s="13">
        <f t="shared" si="24"/>
        <v>10294.91570371576</v>
      </c>
      <c r="W38" s="13">
        <f t="shared" si="25"/>
        <v>7206.4409926010312</v>
      </c>
      <c r="X38" s="13">
        <f t="shared" si="26"/>
        <v>171970.49327011328</v>
      </c>
      <c r="Y38" s="13">
        <f t="shared" si="19"/>
        <v>402.70433592213038</v>
      </c>
      <c r="Z38" s="13">
        <f t="shared" si="20"/>
        <v>171567.78893419114</v>
      </c>
      <c r="AA38" s="19">
        <f>Z38-((Z38-SUM(W$3:W38))*0.7*0.26375-SUM(Y$3:Y38))</f>
        <v>164561.88249657647</v>
      </c>
      <c r="AB38" s="17">
        <f>SUM(F$3:F38)+(T38-SUM(F$3:F38)-SUM(R$3:R38)-SUM(S$3:S38))*(1-$B$10)</f>
        <v>-7456.5599999999977</v>
      </c>
      <c r="AC38" s="13">
        <f t="shared" si="10"/>
        <v>193513.68942616711</v>
      </c>
      <c r="AD38" s="13">
        <f t="shared" si="15"/>
        <v>471.8721780606466</v>
      </c>
      <c r="AE38" s="13">
        <f t="shared" si="11"/>
        <v>193041.81724810647</v>
      </c>
      <c r="AF38" s="18">
        <f>AE38-((AE38-$F$2)*0.7*0.26375-SUM(AD$3:AD38))</f>
        <v>172745.53060719481</v>
      </c>
    </row>
    <row r="39" spans="4:32">
      <c r="D39">
        <v>2063</v>
      </c>
      <c r="E39">
        <f t="shared" si="12"/>
        <v>77</v>
      </c>
      <c r="F39" s="12">
        <f t="shared" si="1"/>
        <v>0</v>
      </c>
      <c r="G39" s="13">
        <f t="shared" si="2"/>
        <v>0</v>
      </c>
      <c r="Q39">
        <f t="shared" si="8"/>
        <v>0</v>
      </c>
      <c r="R39">
        <f t="shared" si="3"/>
        <v>0</v>
      </c>
      <c r="S39" s="13">
        <f t="shared" si="9"/>
        <v>0</v>
      </c>
      <c r="T39" s="13">
        <f t="shared" si="23"/>
        <v>0</v>
      </c>
      <c r="U39" s="13">
        <f t="shared" si="27"/>
        <v>88392.146232103507</v>
      </c>
      <c r="V39" s="13">
        <f t="shared" si="24"/>
        <v>9821.3495813448353</v>
      </c>
      <c r="W39" s="13">
        <f t="shared" si="25"/>
        <v>6874.9447069413845</v>
      </c>
      <c r="X39" s="13">
        <f t="shared" si="26"/>
        <v>188736.80097718397</v>
      </c>
      <c r="Y39" s="13">
        <f t="shared" si="19"/>
        <v>444.5007324799252</v>
      </c>
      <c r="Z39" s="13">
        <f t="shared" si="20"/>
        <v>188292.30024470403</v>
      </c>
      <c r="AA39" s="19">
        <f>Z39-((Z39-SUM(W$3:W39))*0.7*0.26375-SUM(Y$3:Y39))</f>
        <v>179912.4183053849</v>
      </c>
      <c r="AB39" s="17">
        <f>SUM(F$3:F39)+(T39-SUM(F$3:F39)-SUM(R$3:R39)-SUM(S$3:S39))*(1-$B$10)</f>
        <v>-7456.5599999999977</v>
      </c>
      <c r="AC39" s="13">
        <f t="shared" si="10"/>
        <v>204624.32628299287</v>
      </c>
      <c r="AD39" s="13">
        <f t="shared" si="15"/>
        <v>498.9648371320431</v>
      </c>
      <c r="AE39" s="13">
        <f t="shared" si="11"/>
        <v>204125.36144586082</v>
      </c>
      <c r="AF39" s="18">
        <f>AE39-((AE39-$F$2)*0.7*0.26375-SUM(AD$3:AD39))</f>
        <v>182281.7402945708</v>
      </c>
    </row>
    <row r="40" spans="4:32">
      <c r="D40">
        <v>2064</v>
      </c>
      <c r="E40">
        <f t="shared" si="12"/>
        <v>78</v>
      </c>
      <c r="F40" s="12">
        <f t="shared" si="1"/>
        <v>0</v>
      </c>
      <c r="G40" s="13">
        <f t="shared" si="2"/>
        <v>0</v>
      </c>
      <c r="Q40">
        <f t="shared" si="8"/>
        <v>0</v>
      </c>
      <c r="R40">
        <f t="shared" si="3"/>
        <v>0</v>
      </c>
      <c r="S40" s="13">
        <f t="shared" si="9"/>
        <v>0</v>
      </c>
      <c r="T40" s="13">
        <f t="shared" si="23"/>
        <v>0</v>
      </c>
      <c r="U40" s="13">
        <f t="shared" si="27"/>
        <v>84326.107505426757</v>
      </c>
      <c r="V40" s="13">
        <f t="shared" si="24"/>
        <v>9369.5675006029724</v>
      </c>
      <c r="W40" s="13">
        <f t="shared" si="25"/>
        <v>6558.6972504220803</v>
      </c>
      <c r="X40" s="13">
        <f t="shared" si="26"/>
        <v>206148.53550980837</v>
      </c>
      <c r="Y40" s="13">
        <f t="shared" si="19"/>
        <v>487.83744632577623</v>
      </c>
      <c r="Z40" s="13">
        <f t="shared" si="20"/>
        <v>205660.69806348259</v>
      </c>
      <c r="AA40" s="19">
        <f>Z40-((Z40-SUM(W$3:W40))*0.7*0.26375-SUM(Y$3:Y40))</f>
        <v>195772.91260305641</v>
      </c>
      <c r="AB40" s="17">
        <f>SUM(F$3:F40)+(T40-SUM(F$3:F40)-SUM(R$3:R40)-SUM(S$3:S40))*(1-$B$10)</f>
        <v>-7456.5599999999977</v>
      </c>
      <c r="AC40" s="13">
        <f t="shared" si="10"/>
        <v>216372.88313261248</v>
      </c>
      <c r="AD40" s="13">
        <f t="shared" si="15"/>
        <v>527.61302799718874</v>
      </c>
      <c r="AE40" s="13">
        <f t="shared" si="11"/>
        <v>215845.27010461528</v>
      </c>
      <c r="AF40" s="18">
        <f>AE40-((AE40-$F$2)*0.7*0.26375-SUM(AD$3:AD40))</f>
        <v>192365.47384519991</v>
      </c>
    </row>
    <row r="41" spans="4:32">
      <c r="D41">
        <v>2065</v>
      </c>
      <c r="E41">
        <f t="shared" si="12"/>
        <v>79</v>
      </c>
      <c r="F41" s="12">
        <f t="shared" si="1"/>
        <v>0</v>
      </c>
      <c r="G41" s="13">
        <f t="shared" si="2"/>
        <v>0</v>
      </c>
      <c r="Q41">
        <f t="shared" si="8"/>
        <v>0</v>
      </c>
      <c r="R41">
        <f t="shared" si="3"/>
        <v>0</v>
      </c>
      <c r="S41" s="13">
        <f t="shared" si="9"/>
        <v>0</v>
      </c>
      <c r="T41" s="13">
        <f t="shared" si="23"/>
        <v>0</v>
      </c>
      <c r="U41" s="13">
        <f t="shared" si="27"/>
        <v>80447.106560177141</v>
      </c>
      <c r="V41" s="13">
        <f t="shared" si="24"/>
        <v>8938.5673955752372</v>
      </c>
      <c r="W41" s="13">
        <f t="shared" si="25"/>
        <v>6256.9971769026661</v>
      </c>
      <c r="X41" s="13">
        <f t="shared" si="26"/>
        <v>224257.33712419422</v>
      </c>
      <c r="Y41" s="13">
        <f t="shared" si="19"/>
        <v>532.8424271589771</v>
      </c>
      <c r="Z41" s="13">
        <f t="shared" si="20"/>
        <v>223724.49469703523</v>
      </c>
      <c r="AA41" s="19">
        <f>Z41-((Z41-SUM(W$3:W41))*0.7*0.26375-SUM(Y$3:Y41))</f>
        <v>212189.72131408405</v>
      </c>
      <c r="AB41" s="17">
        <f>SUM(F$3:F41)+(T41-SUM(F$3:F41)-SUM(R$3:R41)-SUM(S$3:S41))*(1-$B$10)</f>
        <v>-7456.5599999999977</v>
      </c>
      <c r="AC41" s="13">
        <f t="shared" si="10"/>
        <v>228795.98631089221</v>
      </c>
      <c r="AD41" s="13">
        <f t="shared" si="15"/>
        <v>557.9060619029043</v>
      </c>
      <c r="AE41" s="13">
        <f t="shared" si="11"/>
        <v>228238.08024898931</v>
      </c>
      <c r="AF41" s="18">
        <f>AE41-((AE41-$F$2)*0.7*0.26375-SUM(AD$3:AD41))</f>
        <v>203028.16747857179</v>
      </c>
    </row>
    <row r="42" spans="4:32">
      <c r="D42">
        <v>2066</v>
      </c>
      <c r="E42">
        <f t="shared" si="12"/>
        <v>80</v>
      </c>
      <c r="F42" s="12">
        <f t="shared" si="1"/>
        <v>0</v>
      </c>
      <c r="G42" s="13">
        <f t="shared" si="2"/>
        <v>0</v>
      </c>
      <c r="Q42">
        <f t="shared" si="8"/>
        <v>0</v>
      </c>
      <c r="R42">
        <f t="shared" si="3"/>
        <v>0</v>
      </c>
      <c r="S42" s="13">
        <f t="shared" si="9"/>
        <v>0</v>
      </c>
      <c r="T42" s="13">
        <f t="shared" si="23"/>
        <v>0</v>
      </c>
      <c r="U42" s="13">
        <f t="shared" si="27"/>
        <v>76746.539658409005</v>
      </c>
      <c r="V42" s="13">
        <f t="shared" si="24"/>
        <v>8527.3932953787789</v>
      </c>
      <c r="W42" s="13">
        <f t="shared" si="25"/>
        <v>5969.1753067651453</v>
      </c>
      <c r="X42" s="13">
        <f t="shared" si="26"/>
        <v>243117.1396856225</v>
      </c>
      <c r="Y42" s="13">
        <f t="shared" si="19"/>
        <v>579.64915213176096</v>
      </c>
      <c r="Z42" s="13">
        <f t="shared" si="20"/>
        <v>242537.49053349075</v>
      </c>
      <c r="AA42" s="19">
        <f>Z42-((Z42-SUM(W$3:W42))*0.7*0.26375-SUM(Y$3:Y42))</f>
        <v>229211.07593737723</v>
      </c>
      <c r="AB42" s="17">
        <f>SUM(F$3:F42)+(T42-SUM(F$3:F42)-SUM(R$3:R42)-SUM(S$3:S42))*(1-$B$10)</f>
        <v>-7456.5599999999977</v>
      </c>
      <c r="AC42" s="13">
        <f t="shared" si="10"/>
        <v>241932.36506392868</v>
      </c>
      <c r="AD42" s="13">
        <f t="shared" si="15"/>
        <v>589.93837792357499</v>
      </c>
      <c r="AE42" s="13">
        <f t="shared" si="11"/>
        <v>241342.42668600511</v>
      </c>
      <c r="AF42" s="18">
        <f>AE42-((AE42-$F$2)*0.7*0.26375-SUM(AD$3:AD42))</f>
        <v>214303.06233257713</v>
      </c>
    </row>
    <row r="43" spans="4:32">
      <c r="D43">
        <v>2067</v>
      </c>
      <c r="E43">
        <f t="shared" si="12"/>
        <v>81</v>
      </c>
      <c r="F43" s="12">
        <f t="shared" si="1"/>
        <v>0</v>
      </c>
      <c r="G43" s="13">
        <f t="shared" si="2"/>
        <v>0</v>
      </c>
      <c r="Q43">
        <f t="shared" si="8"/>
        <v>0</v>
      </c>
      <c r="R43">
        <f t="shared" si="3"/>
        <v>0</v>
      </c>
      <c r="S43" s="13">
        <f t="shared" si="9"/>
        <v>0</v>
      </c>
      <c r="T43" s="13">
        <f t="shared" si="23"/>
        <v>0</v>
      </c>
      <c r="U43" s="13">
        <f t="shared" si="27"/>
        <v>73216.198834122202</v>
      </c>
      <c r="V43" s="13">
        <f t="shared" si="24"/>
        <v>8135.1332037913562</v>
      </c>
      <c r="W43" s="13">
        <f t="shared" si="25"/>
        <v>5694.5932426539493</v>
      </c>
      <c r="X43" s="13">
        <f t="shared" si="26"/>
        <v>262784.33320815419</v>
      </c>
      <c r="Y43" s="13">
        <f t="shared" si="19"/>
        <v>628.3970268024126</v>
      </c>
      <c r="Z43" s="13">
        <f t="shared" si="20"/>
        <v>262155.93618135178</v>
      </c>
      <c r="AA43" s="19">
        <f>Z43-((Z43-SUM(W$3:W43))*0.7*0.26375-SUM(Y$3:Y43))</f>
        <v>246887.22736172931</v>
      </c>
      <c r="AB43" s="17">
        <f>SUM(F$3:F43)+(T43-SUM(F$3:F43)-SUM(R$3:R43)-SUM(S$3:S43))*(1-$B$10)</f>
        <v>-7456.5599999999977</v>
      </c>
      <c r="AC43" s="13">
        <f t="shared" si="10"/>
        <v>255822.97228716544</v>
      </c>
      <c r="AD43" s="13">
        <f t="shared" si="15"/>
        <v>623.80983737665156</v>
      </c>
      <c r="AE43" s="13">
        <f t="shared" si="11"/>
        <v>255199.1624497888</v>
      </c>
      <c r="AF43" s="18">
        <f>AE43-((AE43-$F$2)*0.7*0.26375-SUM(AD$3:AD43))</f>
        <v>226225.3080933489</v>
      </c>
    </row>
    <row r="44" spans="4:32">
      <c r="D44">
        <v>2068</v>
      </c>
      <c r="E44">
        <f t="shared" si="12"/>
        <v>82</v>
      </c>
      <c r="F44" s="12">
        <f t="shared" si="1"/>
        <v>0</v>
      </c>
      <c r="G44" s="13">
        <f t="shared" si="2"/>
        <v>0</v>
      </c>
      <c r="Q44">
        <f t="shared" si="8"/>
        <v>0</v>
      </c>
      <c r="R44">
        <f t="shared" si="3"/>
        <v>0</v>
      </c>
      <c r="S44" s="13">
        <f t="shared" si="9"/>
        <v>0</v>
      </c>
      <c r="T44" s="13">
        <f t="shared" si="23"/>
        <v>0</v>
      </c>
      <c r="U44" s="13">
        <f t="shared" si="27"/>
        <v>69848.253687752585</v>
      </c>
      <c r="V44" s="13">
        <f t="shared" si="24"/>
        <v>7760.9170764169539</v>
      </c>
      <c r="W44" s="13">
        <f t="shared" si="25"/>
        <v>5432.6419534918678</v>
      </c>
      <c r="X44" s="13">
        <f t="shared" si="26"/>
        <v>283317.9343057248</v>
      </c>
      <c r="Y44" s="13">
        <f t="shared" si="19"/>
        <v>679.23180525977648</v>
      </c>
      <c r="Z44" s="13">
        <f t="shared" si="20"/>
        <v>282638.70250046503</v>
      </c>
      <c r="AA44" s="19">
        <f>Z44-((Z44-SUM(W$3:W44))*0.7*0.26375-SUM(Y$3:Y44))</f>
        <v>265270.59627509949</v>
      </c>
      <c r="AB44" s="17">
        <f>SUM(F$3:F44)+(T44-SUM(F$3:F44)-SUM(R$3:R44)-SUM(S$3:S44))*(1-$B$10)</f>
        <v>-7456.5599999999977</v>
      </c>
      <c r="AC44" s="13">
        <f t="shared" si="10"/>
        <v>270511.11219677614</v>
      </c>
      <c r="AD44" s="13">
        <f t="shared" si="15"/>
        <v>659.6260351420915</v>
      </c>
      <c r="AE44" s="13">
        <f t="shared" si="11"/>
        <v>269851.48616163403</v>
      </c>
      <c r="AF44" s="18">
        <f>AE44-((AE44-$F$2)*0.7*0.26375-SUM(AD$3:AD44))</f>
        <v>238832.07257503681</v>
      </c>
    </row>
    <row r="45" spans="4:32">
      <c r="D45">
        <v>2069</v>
      </c>
      <c r="E45">
        <f t="shared" si="12"/>
        <v>83</v>
      </c>
      <c r="F45" s="12">
        <f t="shared" si="1"/>
        <v>0</v>
      </c>
      <c r="G45" s="13">
        <f t="shared" si="2"/>
        <v>0</v>
      </c>
      <c r="Q45">
        <f t="shared" si="8"/>
        <v>0</v>
      </c>
      <c r="R45">
        <f t="shared" si="3"/>
        <v>0</v>
      </c>
      <c r="S45" s="13">
        <f t="shared" si="9"/>
        <v>0</v>
      </c>
      <c r="T45" s="13">
        <f t="shared" si="23"/>
        <v>0</v>
      </c>
      <c r="U45" s="13">
        <f t="shared" si="27"/>
        <v>66635.234018115982</v>
      </c>
      <c r="V45" s="13">
        <f t="shared" si="24"/>
        <v>7403.9148909017749</v>
      </c>
      <c r="W45" s="13">
        <f t="shared" si="25"/>
        <v>5182.7404236312423</v>
      </c>
      <c r="X45" s="13">
        <f t="shared" si="26"/>
        <v>304779.76507412415</v>
      </c>
      <c r="Y45" s="13">
        <f t="shared" si="19"/>
        <v>732.30603069672202</v>
      </c>
      <c r="Z45" s="13">
        <f t="shared" si="20"/>
        <v>304047.45904342743</v>
      </c>
      <c r="AA45" s="19">
        <f>Z45-((Z45-SUM(W$3:W45))*0.7*0.26375-SUM(Y$3:Y45))</f>
        <v>284415.93062272709</v>
      </c>
      <c r="AB45" s="17">
        <f>SUM(F$3:F45)+(T45-SUM(F$3:F45)-SUM(R$3:R45)-SUM(S$3:S45))*(1-$B$10)</f>
        <v>-7456.5599999999977</v>
      </c>
      <c r="AC45" s="13">
        <f t="shared" si="10"/>
        <v>286042.5753313321</v>
      </c>
      <c r="AD45" s="13">
        <f t="shared" si="15"/>
        <v>697.49862885628352</v>
      </c>
      <c r="AE45" s="13">
        <f t="shared" si="11"/>
        <v>285345.07670247584</v>
      </c>
      <c r="AF45" s="18">
        <f>AE45-((AE45-$F$2)*0.7*0.26375-SUM(AD$3:AD45))</f>
        <v>252162.65759113198</v>
      </c>
    </row>
    <row r="46" spans="4:32">
      <c r="D46">
        <v>2070</v>
      </c>
      <c r="E46">
        <f t="shared" si="12"/>
        <v>84</v>
      </c>
      <c r="F46" s="12">
        <f t="shared" si="1"/>
        <v>0</v>
      </c>
      <c r="G46" s="13">
        <f t="shared" si="2"/>
        <v>0</v>
      </c>
      <c r="Q46">
        <f t="shared" si="8"/>
        <v>0</v>
      </c>
      <c r="R46">
        <f t="shared" si="3"/>
        <v>0</v>
      </c>
      <c r="S46" s="13">
        <f t="shared" si="9"/>
        <v>0</v>
      </c>
      <c r="T46" s="13">
        <f t="shared" si="23"/>
        <v>0</v>
      </c>
      <c r="U46" s="13">
        <f t="shared" si="27"/>
        <v>63570.013253282646</v>
      </c>
      <c r="V46" s="13">
        <f t="shared" si="24"/>
        <v>7063.3348059202945</v>
      </c>
      <c r="W46" s="13">
        <f t="shared" si="25"/>
        <v>4944.3343641442061</v>
      </c>
      <c r="X46" s="13">
        <f t="shared" si="26"/>
        <v>327234.64095017727</v>
      </c>
      <c r="Y46" s="13">
        <f t="shared" si="19"/>
        <v>787.77949777534241</v>
      </c>
      <c r="Z46" s="13">
        <f t="shared" si="20"/>
        <v>326446.86145240191</v>
      </c>
      <c r="AA46" s="19">
        <f>Z46-((Z46-SUM(W$3:W46))*0.7*0.26375-SUM(Y$3:Y46))</f>
        <v>304380.47059170017</v>
      </c>
      <c r="AB46" s="17">
        <f>SUM(F$3:F46)+(T46-SUM(F$3:F46)-SUM(R$3:R46)-SUM(S$3:S46))*(1-$B$10)</f>
        <v>-7456.5599999999977</v>
      </c>
      <c r="AC46" s="13">
        <f t="shared" si="10"/>
        <v>302465.7813046244</v>
      </c>
      <c r="AD46" s="13">
        <f t="shared" si="15"/>
        <v>737.54568700672439</v>
      </c>
      <c r="AE46" s="13">
        <f t="shared" si="11"/>
        <v>301728.23561761767</v>
      </c>
      <c r="AF46" s="18">
        <f>AE46-((AE46-$F$2)*0.7*0.26375-SUM(AD$3:AD46))</f>
        <v>266258.62147857249</v>
      </c>
    </row>
    <row r="47" spans="4:32">
      <c r="D47">
        <v>2071</v>
      </c>
      <c r="E47">
        <f t="shared" si="12"/>
        <v>85</v>
      </c>
      <c r="F47" s="12">
        <f t="shared" si="1"/>
        <v>0</v>
      </c>
      <c r="G47" s="13">
        <f t="shared" si="2"/>
        <v>0</v>
      </c>
      <c r="Q47">
        <f t="shared" si="8"/>
        <v>0</v>
      </c>
      <c r="R47">
        <f t="shared" si="3"/>
        <v>0</v>
      </c>
      <c r="S47" s="13">
        <f t="shared" si="9"/>
        <v>0</v>
      </c>
      <c r="T47" s="13">
        <f t="shared" si="23"/>
        <v>0</v>
      </c>
      <c r="U47" s="13">
        <f t="shared" si="27"/>
        <v>0</v>
      </c>
      <c r="V47" s="13">
        <f t="shared" si="24"/>
        <v>67384.214048479611</v>
      </c>
      <c r="W47" s="13">
        <f t="shared" si="25"/>
        <v>47168.949833935723</v>
      </c>
      <c r="X47" s="13">
        <f t="shared" si="26"/>
        <v>393202.62297348178</v>
      </c>
      <c r="Y47" s="13">
        <f t="shared" si="19"/>
        <v>845.81973819597067</v>
      </c>
      <c r="Z47" s="13">
        <f t="shared" si="20"/>
        <v>392356.8032352858</v>
      </c>
      <c r="AA47" s="23">
        <f>Z47-((Z47-SUM(W$3:W47))*0.7*0.26375-SUM(Y$3:Y47))</f>
        <v>367676.17647420545</v>
      </c>
      <c r="AB47" s="17">
        <f>SUM(F$3:F47)+(T47-SUM(F$3:F47)-SUM(R$3:R47)-SUM(S$3:S47))*(1-$B$10)</f>
        <v>-7456.5599999999977</v>
      </c>
      <c r="AC47" s="13">
        <f t="shared" si="10"/>
        <v>319831.92975467473</v>
      </c>
      <c r="AD47" s="13">
        <f t="shared" si="15"/>
        <v>779.89205701263711</v>
      </c>
      <c r="AE47" s="13">
        <f t="shared" si="11"/>
        <v>319052.03769766208</v>
      </c>
      <c r="AF47" s="22">
        <f>AE47-((AE47-$F$2)*0.7*0.26375-SUM(AD$3:AD47))</f>
        <v>281163.90865660133</v>
      </c>
    </row>
    <row r="48" spans="4:32">
      <c r="D48">
        <v>2072</v>
      </c>
      <c r="E48">
        <f t="shared" si="12"/>
        <v>86</v>
      </c>
      <c r="F48" s="12">
        <f t="shared" si="1"/>
        <v>0</v>
      </c>
      <c r="G48" s="13">
        <f t="shared" si="2"/>
        <v>0</v>
      </c>
      <c r="Q48">
        <f t="shared" si="8"/>
        <v>0</v>
      </c>
      <c r="R48">
        <f t="shared" si="3"/>
        <v>0</v>
      </c>
      <c r="S48" s="13">
        <f t="shared" si="9"/>
        <v>0</v>
      </c>
      <c r="T48" s="13">
        <f t="shared" si="23"/>
        <v>0</v>
      </c>
      <c r="U48" s="13">
        <f t="shared" si="27"/>
        <v>0</v>
      </c>
      <c r="V48" s="13">
        <f t="shared" si="24"/>
        <v>0</v>
      </c>
      <c r="W48" s="13">
        <f t="shared" si="25"/>
        <v>0</v>
      </c>
      <c r="X48" s="13">
        <f t="shared" si="26"/>
        <v>0</v>
      </c>
      <c r="Y48" s="13">
        <f t="shared" si="19"/>
        <v>0</v>
      </c>
      <c r="Z48" s="13">
        <f t="shared" si="20"/>
        <v>0</v>
      </c>
      <c r="AA48" s="19">
        <f>+W48+Z48-((Z48-SUM(W$3:W47))*0.7*0.26375-SUM(Y$3:Y48))</f>
        <v>47758.248036234283</v>
      </c>
      <c r="AB48" s="17">
        <f>SUM(F$3:F48)+(T48-SUM(F$3:F48)-SUM(R$3:R48)-SUM(S$3:S48))*(1-$B$10)</f>
        <v>-7456.5599999999977</v>
      </c>
      <c r="AC48" s="13"/>
      <c r="AD48" s="13"/>
      <c r="AE48" s="13"/>
      <c r="AF48" s="18"/>
    </row>
    <row r="49" spans="4:32">
      <c r="D49">
        <v>2073</v>
      </c>
      <c r="E49">
        <f t="shared" si="12"/>
        <v>87</v>
      </c>
      <c r="F49" s="12">
        <f t="shared" si="1"/>
        <v>0</v>
      </c>
      <c r="G49" s="13">
        <f t="shared" si="2"/>
        <v>0</v>
      </c>
      <c r="Q49">
        <f t="shared" si="8"/>
        <v>0</v>
      </c>
      <c r="R49">
        <f t="shared" si="3"/>
        <v>0</v>
      </c>
      <c r="S49" s="13">
        <f t="shared" si="9"/>
        <v>0</v>
      </c>
      <c r="T49" s="13">
        <f t="shared" si="23"/>
        <v>0</v>
      </c>
      <c r="U49" s="13">
        <f t="shared" si="27"/>
        <v>0</v>
      </c>
      <c r="V49" s="13">
        <f t="shared" si="24"/>
        <v>0</v>
      </c>
      <c r="W49" s="13">
        <f t="shared" si="25"/>
        <v>0</v>
      </c>
      <c r="X49" s="13">
        <f t="shared" si="26"/>
        <v>0</v>
      </c>
      <c r="Y49" s="13">
        <f t="shared" si="19"/>
        <v>0</v>
      </c>
      <c r="Z49" s="13">
        <f t="shared" si="20"/>
        <v>0</v>
      </c>
      <c r="AA49" s="19">
        <f>+W49+Z49-((Z49-SUM(W$3:W48))*0.7*0.26375-SUM(Y$3:Y49))</f>
        <v>47758.248036234283</v>
      </c>
      <c r="AB49" s="15"/>
      <c r="AC49" s="13"/>
      <c r="AD49" s="13"/>
      <c r="AE49" s="13"/>
      <c r="AF49" s="18"/>
    </row>
    <row r="50" spans="4:32">
      <c r="D50">
        <v>2074</v>
      </c>
      <c r="E50">
        <f t="shared" si="12"/>
        <v>88</v>
      </c>
      <c r="F50" s="12">
        <f t="shared" si="1"/>
        <v>0</v>
      </c>
      <c r="G50" s="13">
        <f t="shared" si="2"/>
        <v>0</v>
      </c>
      <c r="Q50">
        <f t="shared" si="8"/>
        <v>0</v>
      </c>
      <c r="R50">
        <f t="shared" si="3"/>
        <v>0</v>
      </c>
      <c r="S50" s="13">
        <f t="shared" si="9"/>
        <v>0</v>
      </c>
      <c r="T50" s="13">
        <f t="shared" si="23"/>
        <v>0</v>
      </c>
      <c r="U50" s="13">
        <f t="shared" si="27"/>
        <v>0</v>
      </c>
      <c r="V50" s="13">
        <f t="shared" si="24"/>
        <v>0</v>
      </c>
      <c r="W50" s="13">
        <f t="shared" si="25"/>
        <v>0</v>
      </c>
      <c r="X50" s="13">
        <f t="shared" si="26"/>
        <v>0</v>
      </c>
      <c r="Y50" s="13">
        <f t="shared" si="19"/>
        <v>0</v>
      </c>
      <c r="Z50" s="13">
        <f t="shared" si="20"/>
        <v>0</v>
      </c>
      <c r="AA50" s="19">
        <f>+W50+Z50-((Z50-SUM(W$3:W49))*0.7*0.26375-SUM(Y$3:Y50))</f>
        <v>47758.248036234283</v>
      </c>
      <c r="AB50" s="15"/>
      <c r="AC50" s="13"/>
      <c r="AD50" s="13"/>
      <c r="AE50" s="13"/>
      <c r="AF50" s="18"/>
    </row>
    <row r="51" spans="4:32">
      <c r="D51">
        <v>2075</v>
      </c>
      <c r="E51">
        <f t="shared" si="12"/>
        <v>89</v>
      </c>
      <c r="F51" s="12">
        <f t="shared" si="1"/>
        <v>0</v>
      </c>
      <c r="G51" s="13">
        <f t="shared" si="2"/>
        <v>0</v>
      </c>
      <c r="Q51">
        <f t="shared" si="8"/>
        <v>0</v>
      </c>
      <c r="R51">
        <f t="shared" si="3"/>
        <v>0</v>
      </c>
      <c r="S51" s="13">
        <f t="shared" si="9"/>
        <v>0</v>
      </c>
      <c r="T51" s="13">
        <f t="shared" si="23"/>
        <v>0</v>
      </c>
      <c r="U51" s="13">
        <f t="shared" si="27"/>
        <v>0</v>
      </c>
      <c r="V51" s="13">
        <f t="shared" si="24"/>
        <v>0</v>
      </c>
      <c r="W51" s="13">
        <f t="shared" si="25"/>
        <v>0</v>
      </c>
      <c r="X51" s="13">
        <f t="shared" si="26"/>
        <v>0</v>
      </c>
      <c r="Y51" s="13">
        <f t="shared" si="19"/>
        <v>0</v>
      </c>
      <c r="Z51" s="13">
        <f t="shared" si="20"/>
        <v>0</v>
      </c>
      <c r="AA51" s="19">
        <f>+W51+Z51-((Z51-SUM(W$3:W50))*0.7*0.26375-SUM(Y$3:Y51))</f>
        <v>47758.248036234283</v>
      </c>
      <c r="AB51" s="15"/>
      <c r="AC51" s="13"/>
      <c r="AD51" s="13"/>
      <c r="AE51" s="13"/>
      <c r="AF51" s="18"/>
    </row>
    <row r="52" spans="4:32">
      <c r="D52">
        <v>2076</v>
      </c>
      <c r="E52">
        <f t="shared" si="12"/>
        <v>90</v>
      </c>
      <c r="F52" s="12">
        <f t="shared" si="1"/>
        <v>0</v>
      </c>
      <c r="G52" s="13">
        <f t="shared" si="2"/>
        <v>0</v>
      </c>
      <c r="Q52">
        <f t="shared" si="8"/>
        <v>0</v>
      </c>
      <c r="R52">
        <f t="shared" si="3"/>
        <v>0</v>
      </c>
      <c r="S52" s="13">
        <f t="shared" si="9"/>
        <v>0</v>
      </c>
      <c r="T52" s="13">
        <f t="shared" si="23"/>
        <v>0</v>
      </c>
      <c r="U52" s="13">
        <f t="shared" si="27"/>
        <v>0</v>
      </c>
      <c r="V52" s="13">
        <f t="shared" si="24"/>
        <v>0</v>
      </c>
      <c r="W52" s="13">
        <f t="shared" si="25"/>
        <v>0</v>
      </c>
      <c r="X52" s="13">
        <f t="shared" si="26"/>
        <v>0</v>
      </c>
      <c r="Y52" s="13">
        <f t="shared" si="19"/>
        <v>0</v>
      </c>
      <c r="Z52" s="13">
        <f t="shared" si="20"/>
        <v>0</v>
      </c>
      <c r="AA52" s="19">
        <f>+W52+Z52-((Z52-SUM(W$3:W51))*0.7*0.26375-SUM(Y$3:Y52))</f>
        <v>47758.248036234283</v>
      </c>
      <c r="AB52" s="15"/>
      <c r="AC52" s="13"/>
      <c r="AD52" s="13"/>
      <c r="AE52" s="13"/>
      <c r="AF52" s="18"/>
    </row>
    <row r="53" spans="4:32">
      <c r="D53">
        <v>2077</v>
      </c>
      <c r="E53">
        <f t="shared" si="12"/>
        <v>91</v>
      </c>
      <c r="F53" s="12">
        <f t="shared" si="1"/>
        <v>0</v>
      </c>
      <c r="G53" s="13">
        <f t="shared" si="2"/>
        <v>0</v>
      </c>
      <c r="Q53">
        <f t="shared" si="8"/>
        <v>0</v>
      </c>
      <c r="R53">
        <f t="shared" si="3"/>
        <v>0</v>
      </c>
      <c r="S53" s="13">
        <f t="shared" si="9"/>
        <v>0</v>
      </c>
      <c r="T53" s="13">
        <f t="shared" si="23"/>
        <v>0</v>
      </c>
      <c r="U53" s="13">
        <f t="shared" si="27"/>
        <v>0</v>
      </c>
      <c r="V53" s="13">
        <f t="shared" si="24"/>
        <v>0</v>
      </c>
      <c r="W53" s="13">
        <f t="shared" si="25"/>
        <v>0</v>
      </c>
      <c r="X53" s="13">
        <f t="shared" si="26"/>
        <v>0</v>
      </c>
      <c r="Y53" s="13">
        <f t="shared" si="19"/>
        <v>0</v>
      </c>
      <c r="Z53" s="13">
        <f t="shared" si="20"/>
        <v>0</v>
      </c>
      <c r="AA53" s="19">
        <f>+W53+Z53-((Z53-SUM(W$3:W52))*0.7*0.26375-SUM(Y$3:Y53))</f>
        <v>47758.248036234283</v>
      </c>
      <c r="AB53" s="15"/>
      <c r="AC53" s="13"/>
      <c r="AD53" s="13"/>
      <c r="AE53" s="13"/>
      <c r="AF53" s="18"/>
    </row>
    <row r="54" spans="4:32">
      <c r="D54">
        <v>2078</v>
      </c>
      <c r="E54">
        <f t="shared" si="12"/>
        <v>92</v>
      </c>
      <c r="F54" s="12">
        <f t="shared" si="1"/>
        <v>0</v>
      </c>
      <c r="G54" s="13">
        <f t="shared" si="2"/>
        <v>0</v>
      </c>
      <c r="Q54">
        <f t="shared" si="8"/>
        <v>0</v>
      </c>
      <c r="R54">
        <f t="shared" si="3"/>
        <v>0</v>
      </c>
      <c r="S54" s="13">
        <f t="shared" si="9"/>
        <v>0</v>
      </c>
      <c r="T54" s="13">
        <f t="shared" si="23"/>
        <v>0</v>
      </c>
      <c r="U54" s="13">
        <f t="shared" si="27"/>
        <v>0</v>
      </c>
      <c r="V54" s="13">
        <f t="shared" si="24"/>
        <v>0</v>
      </c>
      <c r="W54" s="13">
        <f t="shared" si="25"/>
        <v>0</v>
      </c>
      <c r="X54" s="13">
        <f t="shared" si="26"/>
        <v>0</v>
      </c>
      <c r="Y54" s="13">
        <f t="shared" si="19"/>
        <v>0</v>
      </c>
      <c r="Z54" s="13">
        <f t="shared" si="20"/>
        <v>0</v>
      </c>
      <c r="AA54" s="19">
        <f>+W54+Z54-((Z54-SUM(W$3:W53))*0.7*0.26375-SUM(Y$3:Y54))</f>
        <v>47758.248036234283</v>
      </c>
      <c r="AB54" s="15"/>
      <c r="AC54" s="13"/>
      <c r="AD54" s="13"/>
      <c r="AE54" s="13"/>
      <c r="AF54" s="18"/>
    </row>
    <row r="55" spans="4:32">
      <c r="D55">
        <v>2079</v>
      </c>
      <c r="E55">
        <f t="shared" si="12"/>
        <v>93</v>
      </c>
      <c r="F55" s="12">
        <f t="shared" si="1"/>
        <v>0</v>
      </c>
      <c r="G55" s="13">
        <f t="shared" si="2"/>
        <v>0</v>
      </c>
      <c r="Q55">
        <f t="shared" si="8"/>
        <v>0</v>
      </c>
      <c r="R55">
        <f t="shared" si="3"/>
        <v>0</v>
      </c>
      <c r="S55" s="13">
        <f t="shared" si="9"/>
        <v>0</v>
      </c>
      <c r="T55" s="13">
        <f t="shared" si="23"/>
        <v>0</v>
      </c>
      <c r="U55" s="13">
        <f t="shared" si="27"/>
        <v>0</v>
      </c>
      <c r="V55" s="13">
        <f t="shared" si="24"/>
        <v>0</v>
      </c>
      <c r="W55" s="13">
        <f t="shared" si="25"/>
        <v>0</v>
      </c>
      <c r="X55" s="13">
        <f t="shared" si="26"/>
        <v>0</v>
      </c>
      <c r="Y55" s="13">
        <f t="shared" si="19"/>
        <v>0</v>
      </c>
      <c r="Z55" s="13">
        <f t="shared" si="20"/>
        <v>0</v>
      </c>
      <c r="AA55" s="19">
        <f>+W55+Z55-((Z55-SUM(W$3:W54))*0.7*0.26375-SUM(Y$3:Y55))</f>
        <v>47758.248036234283</v>
      </c>
      <c r="AB55" s="15"/>
      <c r="AC55" s="13"/>
      <c r="AD55" s="13"/>
      <c r="AE55" s="13"/>
      <c r="AF55" s="18"/>
    </row>
    <row r="56" spans="4:32">
      <c r="D56">
        <v>2080</v>
      </c>
      <c r="E56">
        <f t="shared" si="12"/>
        <v>94</v>
      </c>
      <c r="F56" s="12">
        <f t="shared" si="1"/>
        <v>0</v>
      </c>
      <c r="G56" s="13">
        <f t="shared" si="2"/>
        <v>0</v>
      </c>
      <c r="Q56">
        <f t="shared" si="8"/>
        <v>0</v>
      </c>
      <c r="R56">
        <f t="shared" si="3"/>
        <v>0</v>
      </c>
      <c r="S56" s="13">
        <f t="shared" si="9"/>
        <v>0</v>
      </c>
      <c r="T56" s="13">
        <f t="shared" si="23"/>
        <v>0</v>
      </c>
      <c r="U56" s="13">
        <f t="shared" si="27"/>
        <v>0</v>
      </c>
      <c r="V56" s="13">
        <f t="shared" si="24"/>
        <v>0</v>
      </c>
      <c r="W56" s="13">
        <f t="shared" si="25"/>
        <v>0</v>
      </c>
      <c r="X56" s="13">
        <f t="shared" si="26"/>
        <v>0</v>
      </c>
      <c r="Y56" s="13">
        <f t="shared" si="19"/>
        <v>0</v>
      </c>
      <c r="Z56" s="13">
        <f t="shared" si="20"/>
        <v>0</v>
      </c>
      <c r="AA56" s="19">
        <f>+W56+Z56-((Z56-SUM(W$3:W55))*0.7*0.26375-SUM(Y$3:Y56))</f>
        <v>47758.248036234283</v>
      </c>
      <c r="AB56" s="15"/>
      <c r="AC56" s="13"/>
      <c r="AD56" s="13"/>
      <c r="AE56" s="13"/>
      <c r="AF56" s="18"/>
    </row>
    <row r="57" spans="4:32">
      <c r="D57">
        <v>2081</v>
      </c>
      <c r="E57">
        <f t="shared" si="12"/>
        <v>95</v>
      </c>
      <c r="F57" s="12">
        <f t="shared" si="1"/>
        <v>0</v>
      </c>
      <c r="G57" s="13">
        <f t="shared" si="2"/>
        <v>0</v>
      </c>
      <c r="Q57">
        <f t="shared" si="8"/>
        <v>0</v>
      </c>
      <c r="R57">
        <f t="shared" si="3"/>
        <v>0</v>
      </c>
      <c r="S57" s="13">
        <f t="shared" si="9"/>
        <v>0</v>
      </c>
      <c r="T57" s="13">
        <f t="shared" si="23"/>
        <v>0</v>
      </c>
      <c r="U57" s="13">
        <f t="shared" si="27"/>
        <v>0</v>
      </c>
      <c r="V57" s="13">
        <f t="shared" si="24"/>
        <v>0</v>
      </c>
      <c r="W57" s="13">
        <f t="shared" si="25"/>
        <v>0</v>
      </c>
      <c r="X57" s="13">
        <f t="shared" si="26"/>
        <v>0</v>
      </c>
      <c r="Y57" s="13">
        <f t="shared" si="19"/>
        <v>0</v>
      </c>
      <c r="Z57" s="13">
        <f t="shared" si="20"/>
        <v>0</v>
      </c>
      <c r="AA57" s="19">
        <f>+W57+Z57-((Z57-SUM(W$3:W56))*0.7*0.26375-SUM(Y$3:Y57))</f>
        <v>47758.248036234283</v>
      </c>
      <c r="AB57" s="15"/>
      <c r="AC57" s="13"/>
      <c r="AD57" s="13"/>
      <c r="AE57" s="13"/>
      <c r="AF57" s="18"/>
    </row>
    <row r="58" spans="4:32">
      <c r="D58">
        <v>2082</v>
      </c>
      <c r="E58">
        <f t="shared" si="12"/>
        <v>96</v>
      </c>
      <c r="F58" s="12">
        <f t="shared" si="1"/>
        <v>0</v>
      </c>
      <c r="G58" s="13">
        <f t="shared" si="2"/>
        <v>0</v>
      </c>
      <c r="Q58">
        <f t="shared" si="8"/>
        <v>0</v>
      </c>
      <c r="R58">
        <f t="shared" si="3"/>
        <v>0</v>
      </c>
      <c r="S58" s="13">
        <f t="shared" si="9"/>
        <v>0</v>
      </c>
      <c r="T58" s="13">
        <f t="shared" si="23"/>
        <v>0</v>
      </c>
      <c r="U58" s="13">
        <f t="shared" si="27"/>
        <v>0</v>
      </c>
      <c r="V58" s="13">
        <f t="shared" si="24"/>
        <v>0</v>
      </c>
      <c r="W58" s="13">
        <f t="shared" si="25"/>
        <v>0</v>
      </c>
      <c r="X58" s="13">
        <f t="shared" si="26"/>
        <v>0</v>
      </c>
      <c r="Y58" s="13">
        <f t="shared" si="19"/>
        <v>0</v>
      </c>
      <c r="Z58" s="13">
        <f t="shared" si="20"/>
        <v>0</v>
      </c>
      <c r="AA58" s="19">
        <f>+W58+Z58-((Z58-SUM(W$3:W57))*0.7*0.26375-SUM(Y$3:Y58))</f>
        <v>47758.248036234283</v>
      </c>
      <c r="AB58" s="15"/>
      <c r="AC58" s="13"/>
      <c r="AD58" s="13"/>
      <c r="AE58" s="13"/>
      <c r="AF58" s="18"/>
    </row>
    <row r="59" spans="4:32">
      <c r="D59">
        <v>2083</v>
      </c>
      <c r="E59">
        <f t="shared" si="12"/>
        <v>97</v>
      </c>
      <c r="F59" s="12">
        <f t="shared" si="1"/>
        <v>0</v>
      </c>
      <c r="G59" s="13">
        <f t="shared" si="2"/>
        <v>0</v>
      </c>
      <c r="Q59">
        <f t="shared" si="8"/>
        <v>0</v>
      </c>
      <c r="R59">
        <f t="shared" si="3"/>
        <v>0</v>
      </c>
      <c r="S59" s="13">
        <f t="shared" si="9"/>
        <v>0</v>
      </c>
      <c r="T59" s="13">
        <f t="shared" si="23"/>
        <v>0</v>
      </c>
      <c r="U59" s="13">
        <f t="shared" si="27"/>
        <v>0</v>
      </c>
      <c r="V59" s="13">
        <f t="shared" si="24"/>
        <v>0</v>
      </c>
      <c r="W59" s="13">
        <f t="shared" si="25"/>
        <v>0</v>
      </c>
      <c r="X59" s="13">
        <f t="shared" si="26"/>
        <v>0</v>
      </c>
      <c r="Y59" s="13">
        <f t="shared" si="19"/>
        <v>0</v>
      </c>
      <c r="Z59" s="13">
        <f t="shared" si="20"/>
        <v>0</v>
      </c>
      <c r="AA59" s="14"/>
      <c r="AB59" s="15"/>
      <c r="AC59" s="13"/>
      <c r="AD59" s="13"/>
      <c r="AE59" s="13"/>
      <c r="AF59" s="18"/>
    </row>
    <row r="60" spans="4:32">
      <c r="D60">
        <v>2084</v>
      </c>
      <c r="E60">
        <f t="shared" si="12"/>
        <v>98</v>
      </c>
      <c r="F60" s="12">
        <f t="shared" si="1"/>
        <v>0</v>
      </c>
      <c r="G60" s="13">
        <f t="shared" si="2"/>
        <v>0</v>
      </c>
      <c r="Q60">
        <f t="shared" si="8"/>
        <v>0</v>
      </c>
      <c r="R60">
        <f t="shared" si="3"/>
        <v>0</v>
      </c>
      <c r="S60" s="13">
        <f t="shared" si="9"/>
        <v>0</v>
      </c>
      <c r="T60" s="13">
        <f t="shared" si="23"/>
        <v>0</v>
      </c>
      <c r="U60" s="13">
        <f t="shared" si="27"/>
        <v>0</v>
      </c>
      <c r="V60" s="13">
        <f t="shared" si="24"/>
        <v>0</v>
      </c>
      <c r="W60" s="13">
        <f t="shared" si="25"/>
        <v>0</v>
      </c>
      <c r="X60" s="13">
        <f t="shared" si="26"/>
        <v>0</v>
      </c>
      <c r="Y60" s="13">
        <f t="shared" si="19"/>
        <v>0</v>
      </c>
      <c r="Z60" s="13">
        <f t="shared" si="20"/>
        <v>0</v>
      </c>
      <c r="AA60" s="14"/>
      <c r="AB60" s="15"/>
      <c r="AC60" s="13"/>
      <c r="AD60" s="13"/>
      <c r="AE60" s="13"/>
      <c r="AF60" s="18"/>
    </row>
    <row r="61" spans="4:32">
      <c r="D61">
        <v>2085</v>
      </c>
      <c r="E61">
        <f t="shared" si="12"/>
        <v>99</v>
      </c>
      <c r="F61" s="12">
        <f t="shared" si="1"/>
        <v>0</v>
      </c>
      <c r="G61" s="13">
        <f t="shared" si="2"/>
        <v>0</v>
      </c>
      <c r="Q61">
        <f t="shared" si="8"/>
        <v>0</v>
      </c>
      <c r="R61">
        <f t="shared" si="3"/>
        <v>0</v>
      </c>
      <c r="S61" s="13">
        <f t="shared" si="9"/>
        <v>0</v>
      </c>
      <c r="T61" s="13">
        <f t="shared" si="23"/>
        <v>0</v>
      </c>
      <c r="U61" s="13">
        <f t="shared" si="27"/>
        <v>0</v>
      </c>
      <c r="V61" s="13">
        <f t="shared" si="24"/>
        <v>0</v>
      </c>
      <c r="W61" s="13">
        <f t="shared" si="25"/>
        <v>0</v>
      </c>
      <c r="X61" s="13">
        <f t="shared" si="26"/>
        <v>0</v>
      </c>
      <c r="Y61" s="13">
        <f t="shared" si="19"/>
        <v>0</v>
      </c>
      <c r="Z61" s="13">
        <f t="shared" si="20"/>
        <v>0</v>
      </c>
      <c r="AA61" s="14"/>
      <c r="AB61" s="15"/>
      <c r="AC61" s="13"/>
      <c r="AD61" s="13"/>
      <c r="AE61" s="13"/>
      <c r="AF61" s="18"/>
    </row>
    <row r="62" spans="4:32">
      <c r="D62">
        <v>2086</v>
      </c>
      <c r="E62">
        <f t="shared" si="12"/>
        <v>100</v>
      </c>
      <c r="F62" s="12">
        <f t="shared" si="1"/>
        <v>0</v>
      </c>
      <c r="G62" s="13">
        <f t="shared" si="2"/>
        <v>0</v>
      </c>
      <c r="Q62">
        <f t="shared" si="8"/>
        <v>0</v>
      </c>
      <c r="R62">
        <f t="shared" si="3"/>
        <v>0</v>
      </c>
      <c r="S62" s="13">
        <f t="shared" si="9"/>
        <v>0</v>
      </c>
      <c r="T62" s="13">
        <f t="shared" si="23"/>
        <v>0</v>
      </c>
      <c r="U62" s="13">
        <f t="shared" si="27"/>
        <v>0</v>
      </c>
      <c r="V62" s="13">
        <f t="shared" si="24"/>
        <v>0</v>
      </c>
      <c r="W62" s="13">
        <f t="shared" si="25"/>
        <v>0</v>
      </c>
      <c r="X62" s="13">
        <f t="shared" si="26"/>
        <v>0</v>
      </c>
      <c r="Y62" s="13">
        <f t="shared" si="19"/>
        <v>0</v>
      </c>
      <c r="Z62" s="13">
        <f t="shared" si="20"/>
        <v>0</v>
      </c>
      <c r="AA62" s="14"/>
      <c r="AB62" s="15"/>
      <c r="AC62" s="13"/>
      <c r="AD62" s="13"/>
      <c r="AE62" s="13"/>
      <c r="AF62" s="18"/>
    </row>
    <row r="63" spans="4:32">
      <c r="D63">
        <v>2087</v>
      </c>
      <c r="E63">
        <f t="shared" si="12"/>
        <v>101</v>
      </c>
      <c r="F63" s="12">
        <f t="shared" si="1"/>
        <v>0</v>
      </c>
      <c r="G63" s="13">
        <f t="shared" si="2"/>
        <v>0</v>
      </c>
      <c r="Q63">
        <f t="shared" si="8"/>
        <v>0</v>
      </c>
      <c r="R63">
        <f t="shared" si="3"/>
        <v>0</v>
      </c>
      <c r="S63" s="13">
        <f t="shared" si="9"/>
        <v>0</v>
      </c>
      <c r="T63" s="13">
        <f t="shared" si="23"/>
        <v>0</v>
      </c>
      <c r="U63" s="13">
        <f t="shared" si="27"/>
        <v>0</v>
      </c>
      <c r="V63" s="13">
        <f t="shared" si="24"/>
        <v>0</v>
      </c>
      <c r="W63" s="13">
        <f t="shared" si="25"/>
        <v>0</v>
      </c>
      <c r="X63" s="13">
        <f t="shared" si="26"/>
        <v>0</v>
      </c>
      <c r="Y63" s="13">
        <f t="shared" si="19"/>
        <v>0</v>
      </c>
      <c r="Z63" s="13">
        <f t="shared" si="20"/>
        <v>0</v>
      </c>
      <c r="AA63" s="14"/>
      <c r="AB63" s="15"/>
      <c r="AC63" s="13"/>
      <c r="AD63" s="13"/>
      <c r="AE63" s="13"/>
      <c r="AF63" s="18"/>
    </row>
    <row r="64" spans="4:32">
      <c r="D64">
        <v>2088</v>
      </c>
      <c r="E64">
        <f t="shared" si="12"/>
        <v>102</v>
      </c>
      <c r="F64" s="12">
        <f t="shared" si="1"/>
        <v>0</v>
      </c>
      <c r="G64" s="13">
        <f t="shared" si="2"/>
        <v>0</v>
      </c>
      <c r="Q64">
        <f t="shared" si="8"/>
        <v>0</v>
      </c>
      <c r="R64">
        <f t="shared" si="3"/>
        <v>0</v>
      </c>
      <c r="S64" s="13">
        <f t="shared" si="9"/>
        <v>0</v>
      </c>
      <c r="T64" s="13">
        <f t="shared" si="23"/>
        <v>0</v>
      </c>
      <c r="U64" s="13">
        <f t="shared" si="27"/>
        <v>0</v>
      </c>
      <c r="V64" s="13">
        <f t="shared" si="24"/>
        <v>0</v>
      </c>
      <c r="W64" s="13">
        <f t="shared" si="25"/>
        <v>0</v>
      </c>
      <c r="X64" s="13">
        <f t="shared" si="26"/>
        <v>0</v>
      </c>
      <c r="Y64" s="13">
        <f t="shared" si="19"/>
        <v>0</v>
      </c>
      <c r="AA64" s="14"/>
      <c r="AB64" s="15"/>
    </row>
    <row r="65" spans="4:28">
      <c r="D65">
        <v>2089</v>
      </c>
      <c r="E65">
        <f t="shared" si="12"/>
        <v>103</v>
      </c>
      <c r="F65" s="12">
        <f t="shared" si="1"/>
        <v>0</v>
      </c>
      <c r="G65" s="13">
        <f t="shared" si="2"/>
        <v>0</v>
      </c>
      <c r="Q65">
        <f t="shared" si="8"/>
        <v>0</v>
      </c>
      <c r="R65">
        <f t="shared" si="3"/>
        <v>0</v>
      </c>
      <c r="S65" s="13">
        <f t="shared" si="9"/>
        <v>0</v>
      </c>
      <c r="T65" s="13">
        <f t="shared" si="23"/>
        <v>0</v>
      </c>
      <c r="U65" s="13">
        <f t="shared" si="27"/>
        <v>0</v>
      </c>
      <c r="V65" s="13">
        <f t="shared" si="24"/>
        <v>0</v>
      </c>
      <c r="W65" s="13">
        <f t="shared" si="25"/>
        <v>0</v>
      </c>
      <c r="X65" s="13">
        <f t="shared" si="26"/>
        <v>0</v>
      </c>
      <c r="Y65" s="13">
        <f t="shared" si="19"/>
        <v>0</v>
      </c>
      <c r="AA65" s="14"/>
      <c r="AB65" s="15"/>
    </row>
    <row r="66" spans="4:28">
      <c r="D66">
        <v>2090</v>
      </c>
      <c r="E66">
        <f t="shared" si="12"/>
        <v>104</v>
      </c>
      <c r="F66" s="12">
        <f t="shared" si="1"/>
        <v>0</v>
      </c>
      <c r="G66" s="13">
        <f t="shared" si="2"/>
        <v>0</v>
      </c>
      <c r="Q66">
        <f t="shared" si="8"/>
        <v>0</v>
      </c>
      <c r="R66">
        <f t="shared" si="3"/>
        <v>0</v>
      </c>
      <c r="S66" s="13">
        <f t="shared" si="9"/>
        <v>0</v>
      </c>
      <c r="T66" s="13">
        <f t="shared" si="23"/>
        <v>0</v>
      </c>
      <c r="U66" s="13">
        <f t="shared" si="27"/>
        <v>0</v>
      </c>
      <c r="V66" s="13">
        <f t="shared" si="24"/>
        <v>0</v>
      </c>
      <c r="W66" s="13">
        <f t="shared" si="25"/>
        <v>0</v>
      </c>
      <c r="X66" s="13">
        <f t="shared" si="26"/>
        <v>0</v>
      </c>
      <c r="Y66" s="13">
        <f t="shared" si="19"/>
        <v>0</v>
      </c>
      <c r="AA66" s="14"/>
      <c r="AB66" s="15"/>
    </row>
    <row r="67" spans="4:28">
      <c r="D67">
        <v>2091</v>
      </c>
      <c r="E67">
        <f t="shared" si="12"/>
        <v>105</v>
      </c>
      <c r="F67" s="12">
        <f t="shared" ref="F67:F73" si="28">IF(E67&lt;=67,$B$16,0)</f>
        <v>0</v>
      </c>
      <c r="G67" s="13">
        <f t="shared" ref="G67:G73" si="29">+IF(F67=$B$16,$B$17,IF(F67=$A$22,$A$23,0))</f>
        <v>0</v>
      </c>
      <c r="Q67">
        <f t="shared" si="8"/>
        <v>0</v>
      </c>
      <c r="R67">
        <f t="shared" ref="R67:R73" si="30">G67+I67+K67+M67+O67</f>
        <v>0</v>
      </c>
      <c r="S67" s="13">
        <f t="shared" si="9"/>
        <v>0</v>
      </c>
      <c r="T67" s="13">
        <f t="shared" si="23"/>
        <v>0</v>
      </c>
      <c r="V67" s="13">
        <f t="shared" si="24"/>
        <v>0</v>
      </c>
      <c r="W67" s="13">
        <f t="shared" si="25"/>
        <v>0</v>
      </c>
      <c r="X67" s="13">
        <f t="shared" si="26"/>
        <v>0</v>
      </c>
      <c r="Y67" s="13">
        <f t="shared" si="19"/>
        <v>0</v>
      </c>
      <c r="AA67" s="14"/>
      <c r="AB67" s="15"/>
    </row>
    <row r="68" spans="4:28">
      <c r="D68">
        <v>2092</v>
      </c>
      <c r="E68">
        <f t="shared" si="12"/>
        <v>106</v>
      </c>
      <c r="F68" s="12">
        <f t="shared" si="28"/>
        <v>0</v>
      </c>
      <c r="G68" s="13">
        <f t="shared" si="29"/>
        <v>0</v>
      </c>
      <c r="Q68">
        <f t="shared" ref="Q68:Q73" si="31">+F68+G68+I68+K68+M68+O68</f>
        <v>0</v>
      </c>
      <c r="R68">
        <f t="shared" si="30"/>
        <v>0</v>
      </c>
      <c r="S68" s="13">
        <f t="shared" ref="S68:S73" si="32">+IF(Q68*$B$9-R68&gt;0,Q68*$B$9-R68,0)</f>
        <v>0</v>
      </c>
      <c r="T68" s="13">
        <f t="shared" si="23"/>
        <v>0</v>
      </c>
      <c r="AA68" s="14"/>
      <c r="AB68" s="15"/>
    </row>
    <row r="69" spans="4:28">
      <c r="D69">
        <v>2093</v>
      </c>
      <c r="E69">
        <f>+E68+1</f>
        <v>107</v>
      </c>
      <c r="F69" s="12">
        <f t="shared" si="28"/>
        <v>0</v>
      </c>
      <c r="G69" s="13">
        <f t="shared" si="29"/>
        <v>0</v>
      </c>
      <c r="Q69">
        <f t="shared" si="31"/>
        <v>0</v>
      </c>
      <c r="R69">
        <f t="shared" si="30"/>
        <v>0</v>
      </c>
      <c r="S69" s="13">
        <f t="shared" si="32"/>
        <v>0</v>
      </c>
      <c r="T69" s="13">
        <f t="shared" si="23"/>
        <v>0</v>
      </c>
      <c r="AA69" s="14"/>
      <c r="AB69" s="15"/>
    </row>
    <row r="70" spans="4:28">
      <c r="D70">
        <v>2094</v>
      </c>
      <c r="E70">
        <f>+E69+1</f>
        <v>108</v>
      </c>
      <c r="F70" s="12">
        <f t="shared" si="28"/>
        <v>0</v>
      </c>
      <c r="G70" s="13">
        <f t="shared" si="29"/>
        <v>0</v>
      </c>
      <c r="Q70">
        <f t="shared" si="31"/>
        <v>0</v>
      </c>
      <c r="R70">
        <f t="shared" si="30"/>
        <v>0</v>
      </c>
      <c r="S70" s="13">
        <f t="shared" si="32"/>
        <v>0</v>
      </c>
      <c r="T70" s="13">
        <f t="shared" si="23"/>
        <v>0</v>
      </c>
      <c r="AA70" s="14"/>
      <c r="AB70" s="15"/>
    </row>
    <row r="71" spans="4:28">
      <c r="D71">
        <v>2095</v>
      </c>
      <c r="E71">
        <f>+E70+1</f>
        <v>109</v>
      </c>
      <c r="F71" s="12">
        <f t="shared" si="28"/>
        <v>0</v>
      </c>
      <c r="G71" s="13">
        <f t="shared" si="29"/>
        <v>0</v>
      </c>
      <c r="Q71">
        <f t="shared" si="31"/>
        <v>0</v>
      </c>
      <c r="R71">
        <f t="shared" si="30"/>
        <v>0</v>
      </c>
      <c r="S71" s="13">
        <f t="shared" si="32"/>
        <v>0</v>
      </c>
      <c r="T71" s="13">
        <f t="shared" si="23"/>
        <v>0</v>
      </c>
      <c r="AA71" s="14"/>
      <c r="AB71" s="15"/>
    </row>
    <row r="72" spans="4:28">
      <c r="D72">
        <v>2096</v>
      </c>
      <c r="E72">
        <f>+E71+1</f>
        <v>110</v>
      </c>
      <c r="F72" s="12">
        <f t="shared" si="28"/>
        <v>0</v>
      </c>
      <c r="G72" s="13">
        <f t="shared" si="29"/>
        <v>0</v>
      </c>
      <c r="Q72">
        <f t="shared" si="31"/>
        <v>0</v>
      </c>
      <c r="R72">
        <f t="shared" si="30"/>
        <v>0</v>
      </c>
      <c r="S72" s="13">
        <f t="shared" si="32"/>
        <v>0</v>
      </c>
      <c r="T72" s="13">
        <f t="shared" si="23"/>
        <v>0</v>
      </c>
      <c r="AA72" s="14"/>
      <c r="AB72" s="15"/>
    </row>
    <row r="73" spans="4:28">
      <c r="D73">
        <v>2097</v>
      </c>
      <c r="E73">
        <f>+E72+1</f>
        <v>111</v>
      </c>
      <c r="F73" s="12">
        <f t="shared" si="28"/>
        <v>0</v>
      </c>
      <c r="G73" s="13">
        <f t="shared" si="29"/>
        <v>0</v>
      </c>
      <c r="Q73">
        <f t="shared" si="31"/>
        <v>0</v>
      </c>
      <c r="R73">
        <f t="shared" si="30"/>
        <v>0</v>
      </c>
      <c r="S73" s="13">
        <f t="shared" si="32"/>
        <v>0</v>
      </c>
      <c r="T73" s="13">
        <f t="shared" si="23"/>
        <v>0</v>
      </c>
      <c r="AA73" s="14"/>
      <c r="AB73" s="15"/>
    </row>
    <row r="74" spans="4:28">
      <c r="F74" s="14"/>
      <c r="AA74" s="14"/>
      <c r="AB74" s="15"/>
    </row>
    <row r="75" spans="4:28">
      <c r="F75" s="14"/>
      <c r="AA75" s="14"/>
      <c r="AB75" s="15"/>
    </row>
    <row r="76" spans="4:28">
      <c r="F76" s="14"/>
      <c r="AA76" s="14"/>
      <c r="AB76" s="15"/>
    </row>
    <row r="77" spans="4:28">
      <c r="F77" s="14"/>
      <c r="AA77" s="14"/>
      <c r="AB77" s="15"/>
    </row>
    <row r="78" spans="4:28">
      <c r="F78" s="14"/>
      <c r="AA78" s="14"/>
      <c r="AB78" s="15"/>
    </row>
    <row r="79" spans="4:28">
      <c r="F79" s="14"/>
      <c r="AA79" s="14"/>
      <c r="AB79" s="15"/>
    </row>
    <row r="80" spans="4:28">
      <c r="F80" s="14"/>
      <c r="AA80" s="14"/>
      <c r="AB80" s="15"/>
    </row>
    <row r="81" spans="6:28">
      <c r="F81" s="14"/>
      <c r="AA81" s="14"/>
      <c r="AB81" s="15"/>
    </row>
    <row r="82" spans="6:28">
      <c r="F82" s="14"/>
      <c r="AA82" s="14"/>
      <c r="AB82" s="15"/>
    </row>
    <row r="83" spans="6:28">
      <c r="F83" s="14"/>
      <c r="AA83" s="14"/>
      <c r="AB83" s="15"/>
    </row>
    <row r="84" spans="6:28">
      <c r="F84" s="14"/>
      <c r="AA84" s="14"/>
      <c r="AB84" s="15"/>
    </row>
    <row r="85" spans="6:28">
      <c r="F85" s="14"/>
      <c r="AA85" s="14"/>
      <c r="AB85" s="15"/>
    </row>
    <row r="86" spans="6:28">
      <c r="F86" s="14"/>
      <c r="AA86" s="14"/>
      <c r="AB86" s="15"/>
    </row>
    <row r="87" spans="6:28">
      <c r="F87" s="14"/>
      <c r="AA87" s="14"/>
      <c r="AB87" s="15"/>
    </row>
    <row r="88" spans="6:28">
      <c r="F88" s="14"/>
      <c r="AA88" s="14"/>
      <c r="AB88" s="15"/>
    </row>
    <row r="89" spans="6:28">
      <c r="F89" s="14"/>
      <c r="AA89" s="14"/>
      <c r="AB89" s="15"/>
    </row>
    <row r="90" spans="6:28">
      <c r="F90" s="14"/>
      <c r="AA90" s="14"/>
      <c r="AB90" s="15"/>
    </row>
    <row r="91" spans="6:28">
      <c r="F91" s="14"/>
      <c r="AA91" s="14"/>
      <c r="AB91" s="15"/>
    </row>
    <row r="92" spans="6:28">
      <c r="F92" s="14"/>
      <c r="AA92" s="14"/>
      <c r="AB92" s="15"/>
    </row>
    <row r="93" spans="6:28">
      <c r="F93" s="14"/>
      <c r="AA93" s="14"/>
      <c r="AB93" s="15"/>
    </row>
    <row r="94" spans="6:28">
      <c r="F94" s="14"/>
      <c r="AA94" s="14"/>
      <c r="AB94" s="15"/>
    </row>
    <row r="95" spans="6:28">
      <c r="F95" s="14"/>
      <c r="AA95" s="14"/>
      <c r="AB95" s="15"/>
    </row>
    <row r="96" spans="6:28">
      <c r="F96" s="14"/>
      <c r="AA96" s="14"/>
      <c r="AB96" s="15"/>
    </row>
    <row r="97" spans="6:28">
      <c r="F97" s="14"/>
      <c r="AA97" s="14"/>
      <c r="AB97" s="15"/>
    </row>
    <row r="98" spans="6:28">
      <c r="F98" s="14"/>
      <c r="AA98" s="14"/>
      <c r="AB98" s="15"/>
    </row>
    <row r="99" spans="6:28">
      <c r="F99" s="14"/>
      <c r="AA99" s="14"/>
      <c r="AB99" s="15"/>
    </row>
    <row r="100" spans="6:28">
      <c r="F100" s="14"/>
      <c r="AA100" s="14"/>
      <c r="AB100" s="15"/>
    </row>
    <row r="101" spans="6:28">
      <c r="F101" s="14"/>
      <c r="AA101" s="14"/>
      <c r="AB101" s="15"/>
    </row>
    <row r="102" spans="6:28">
      <c r="F102" s="14"/>
      <c r="AA102" s="14"/>
      <c r="AB102" s="15"/>
    </row>
    <row r="103" spans="6:28">
      <c r="F103" s="14"/>
      <c r="AA103" s="14"/>
      <c r="AB103" s="15"/>
    </row>
    <row r="104" spans="6:28">
      <c r="F104" s="14"/>
      <c r="AA104" s="14"/>
      <c r="AB104" s="15"/>
    </row>
    <row r="105" spans="6:28">
      <c r="F105" s="14"/>
      <c r="AA105" s="14"/>
      <c r="AB105" s="15"/>
    </row>
    <row r="106" spans="6:28">
      <c r="F106" s="14"/>
      <c r="AA106" s="14"/>
      <c r="AB106" s="15"/>
    </row>
    <row r="107" spans="6:28">
      <c r="F107" s="14"/>
      <c r="AA107" s="14"/>
      <c r="AB107" s="15"/>
    </row>
    <row r="108" spans="6:28">
      <c r="F108" s="14"/>
      <c r="AA108" s="14"/>
      <c r="AB108" s="15"/>
    </row>
    <row r="109" spans="6:28">
      <c r="F109" s="14"/>
      <c r="AA109" s="14"/>
      <c r="AB109" s="15"/>
    </row>
    <row r="110" spans="6:28">
      <c r="F110" s="14"/>
      <c r="AA110" s="14"/>
      <c r="AB110" s="15"/>
    </row>
    <row r="111" spans="6:28">
      <c r="F111" s="14"/>
      <c r="AA111" s="14"/>
      <c r="AB111" s="15"/>
    </row>
    <row r="112" spans="6:28">
      <c r="F112" s="14"/>
      <c r="AA112" s="14"/>
      <c r="AB112" s="15"/>
    </row>
    <row r="113" spans="6:28">
      <c r="F113" s="14"/>
      <c r="AA113" s="14"/>
      <c r="AB113" s="15"/>
    </row>
    <row r="114" spans="6:28">
      <c r="F114" s="14"/>
      <c r="AA114" s="14"/>
      <c r="AB114" s="15"/>
    </row>
    <row r="115" spans="6:28">
      <c r="F115" s="14"/>
      <c r="AA115" s="14"/>
      <c r="AB115" s="15"/>
    </row>
    <row r="116" spans="6:28">
      <c r="F116" s="14"/>
      <c r="AA116" s="14"/>
      <c r="AB116" s="15"/>
    </row>
    <row r="117" spans="6:28">
      <c r="F117" s="14"/>
      <c r="AA117" s="14"/>
      <c r="AB117" s="15"/>
    </row>
    <row r="118" spans="6:28">
      <c r="F118" s="14"/>
      <c r="AA118" s="14"/>
      <c r="AB118" s="15"/>
    </row>
    <row r="119" spans="6:28">
      <c r="F119" s="14"/>
      <c r="AA119" s="14"/>
      <c r="AB119" s="15"/>
    </row>
    <row r="120" spans="6:28">
      <c r="F120" s="14"/>
      <c r="AA120" s="14"/>
      <c r="AB120" s="15"/>
    </row>
    <row r="121" spans="6:28">
      <c r="F121" s="14"/>
      <c r="AA121" s="14"/>
      <c r="AB121" s="15"/>
    </row>
    <row r="122" spans="6:28">
      <c r="F122" s="14"/>
      <c r="AA122" s="14"/>
      <c r="AB122" s="15"/>
    </row>
    <row r="123" spans="6:28">
      <c r="F123" s="14"/>
      <c r="AA123" s="14"/>
      <c r="AB123" s="15"/>
    </row>
    <row r="124" spans="6:28">
      <c r="F124" s="14"/>
      <c r="AA124" s="14"/>
      <c r="AB124" s="15"/>
    </row>
    <row r="125" spans="6:28">
      <c r="F125" s="14"/>
      <c r="AA125" s="14"/>
      <c r="AB125" s="15"/>
    </row>
    <row r="126" spans="6:28">
      <c r="F126" s="14"/>
      <c r="AA126" s="14"/>
      <c r="AB126" s="15"/>
    </row>
    <row r="127" spans="6:28">
      <c r="F127" s="14"/>
      <c r="AA127" s="14"/>
      <c r="AB127" s="15"/>
    </row>
    <row r="128" spans="6:28">
      <c r="F128" s="14"/>
      <c r="AA128" s="14"/>
      <c r="AB128" s="15"/>
    </row>
    <row r="129" spans="6:28">
      <c r="F129" s="14"/>
      <c r="AA129" s="14"/>
      <c r="AB129" s="15"/>
    </row>
    <row r="130" spans="6:28">
      <c r="F130" s="14"/>
      <c r="AA130" s="14"/>
      <c r="AB130" s="15"/>
    </row>
    <row r="131" spans="6:28">
      <c r="F131" s="14"/>
      <c r="AA131" s="14"/>
      <c r="AB131" s="15"/>
    </row>
    <row r="132" spans="6:28">
      <c r="F132" s="14"/>
      <c r="AA132" s="14"/>
      <c r="AB132" s="15"/>
    </row>
    <row r="133" spans="6:28">
      <c r="F133" s="14"/>
      <c r="AA133" s="14"/>
      <c r="AB133" s="15"/>
    </row>
    <row r="134" spans="6:28">
      <c r="F134" s="14"/>
      <c r="AA134" s="14"/>
      <c r="AB134" s="15"/>
    </row>
    <row r="135" spans="6:28">
      <c r="F135" s="14"/>
      <c r="AA135" s="14"/>
      <c r="AB135" s="15"/>
    </row>
    <row r="136" spans="6:28">
      <c r="F136" s="14"/>
      <c r="AA136" s="14"/>
      <c r="AB136" s="15"/>
    </row>
    <row r="137" spans="6:28">
      <c r="F137" s="14"/>
      <c r="AA137" s="14"/>
      <c r="AB137" s="15"/>
    </row>
    <row r="138" spans="6:28">
      <c r="F138" s="14"/>
      <c r="AA138" s="14"/>
      <c r="AB138" s="15"/>
    </row>
    <row r="139" spans="6:28">
      <c r="F139" s="14"/>
      <c r="AA139" s="14"/>
      <c r="AB139" s="15"/>
    </row>
    <row r="140" spans="6:28">
      <c r="F140" s="14"/>
      <c r="AA140" s="14"/>
      <c r="AB140" s="15"/>
    </row>
  </sheetData>
  <conditionalFormatting sqref="E1:E1048576">
    <cfRule type="cellIs" dxfId="1" priority="1" operator="equal">
      <formula>85</formula>
    </cfRule>
    <cfRule type="cellIs" dxfId="0" priority="2" operator="equal">
      <formula>67</formula>
    </cfRule>
  </conditionalFormatting>
  <pageMargins left="0.7" right="0.7" top="0.78740157499999996" bottom="0.78740157499999996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Bart</dc:creator>
  <cp:lastModifiedBy>Bart</cp:lastModifiedBy>
  <dcterms:created xsi:type="dcterms:W3CDTF">2026-03-27T14:23:50Z</dcterms:created>
  <dcterms:modified xsi:type="dcterms:W3CDTF">2026-03-27T14:46:41Z</dcterms:modified>
</cp:coreProperties>
</file>