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ergleich" sheetId="1" state="visible" r:id="rId2"/>
    <sheet name="Erläuterung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<sst xmlns="http://schemas.openxmlformats.org/spreadsheetml/2006/main" count="86" uniqueCount="67">
  <si>
    <t xml:space="preserve">Inflationslinker-Vergleich: 2 französische OAT€i und 1 spanischer Bono indexado</t>
  </si>
  <si>
    <t xml:space="preserve">Blaue Zellen = Eingaben. Gelbe Zellen (Kurs, Indexkoeffizient, Bund-Rendite) sind leer und müssen mit aktuellen Daten (Broker/Börse) gefüllt werden.</t>
  </si>
  <si>
    <t xml:space="preserve">Allgemeine Annahmen</t>
  </si>
  <si>
    <t xml:space="preserve">Wert</t>
  </si>
  <si>
    <t xml:space="preserve">Hinweis</t>
  </si>
  <si>
    <t xml:space="preserve">Nennwert je Anleihe (EUR)</t>
  </si>
  <si>
    <t xml:space="preserve">Nur für die Euro-Beträge, die Renditen hängen nicht davon ab</t>
  </si>
  <si>
    <t xml:space="preserve">Kaufdatum (Valuta)</t>
  </si>
  <si>
    <t xml:space="preserve">Beispiel: Handelstag + 2 Bankarbeitstage</t>
  </si>
  <si>
    <t xml:space="preserve">Inflation p.a. (Annahme)</t>
  </si>
  <si>
    <t xml:space="preserve">Beispiel: EZB-Projektion 2027 im Schnitt 2,5 %</t>
  </si>
  <si>
    <t xml:space="preserve">Anleihen</t>
  </si>
  <si>
    <t xml:space="preserve">Anleihe 1</t>
  </si>
  <si>
    <t xml:space="preserve">Anleihe 2</t>
  </si>
  <si>
    <t xml:space="preserve">Anleihe 3</t>
  </si>
  <si>
    <t xml:space="preserve">Name</t>
  </si>
  <si>
    <t xml:space="preserve">OAT€i 0,1 % 01.03.2029</t>
  </si>
  <si>
    <t xml:space="preserve">OAT€i 0,1 % 25.07.2031</t>
  </si>
  <si>
    <t xml:space="preserve">Bono indexado 1 % 30.11.2030</t>
  </si>
  <si>
    <t xml:space="preserve">ISIN</t>
  </si>
  <si>
    <t xml:space="preserve">FR0013410552</t>
  </si>
  <si>
    <t xml:space="preserve">FR0014001N38</t>
  </si>
  <si>
    <t xml:space="preserve">ES00000127C8</t>
  </si>
  <si>
    <t xml:space="preserve">Emittent</t>
  </si>
  <si>
    <t xml:space="preserve">Frankreich</t>
  </si>
  <si>
    <t xml:space="preserve">Spanien</t>
  </si>
  <si>
    <t xml:space="preserve">Realer Kupon p.a.</t>
  </si>
  <si>
    <t xml:space="preserve">Nächster Kupontermin</t>
  </si>
  <si>
    <t xml:space="preserve">Fälligkeit</t>
  </si>
  <si>
    <t xml:space="preserve">Clean-Kurs (Briefkurs, % vom indexierten Nennwert)</t>
  </si>
  <si>
    <t xml:space="preserve">Indexkoeffizient heute</t>
  </si>
  <si>
    <t xml:space="preserve">Vergleichsrendite Bund gleicher Laufzeit (p.a.)</t>
  </si>
  <si>
    <t xml:space="preserve">Datum letzter Kupon</t>
  </si>
  <si>
    <t xml:space="preserve">Stückzinsen (Prozentpunkte, ohne Index)</t>
  </si>
  <si>
    <t xml:space="preserve">Restlaufzeit (Jahre)</t>
  </si>
  <si>
    <t xml:space="preserve">Ergebnis</t>
  </si>
  <si>
    <t xml:space="preserve">Nominalrendite p.a. bei angenommener Inflation (XIRR)</t>
  </si>
  <si>
    <t xml:space="preserve">Realrendite p.a.</t>
  </si>
  <si>
    <t xml:space="preserve">Breakeven-Inflation gegenüber Bund</t>
  </si>
  <si>
    <t xml:space="preserve">Abstand zum Bund bei angenommener Inflation (Prozentpunkte)</t>
  </si>
  <si>
    <t xml:space="preserve">Besser: Linker oder Bund?</t>
  </si>
  <si>
    <t xml:space="preserve">Realrendite und Breakeven hängen nur von Kurs, Koeffizient und Bund-Rendite ab; die Inflationsannahme ändert die Nominalrendite.</t>
  </si>
  <si>
    <t xml:space="preserve">Hinweise</t>
  </si>
  <si>
    <t xml:space="preserve">Vergleich nur eingeschränkt fair: Die drei Anleihen laufen unterschiedlich lang. Vergleiche die Realrenditen mit der Bund-Rendite gleicher Laufzeit.</t>
  </si>
  <si>
    <t xml:space="preserve">Zahlungsreihe Anleihe 1</t>
  </si>
  <si>
    <t xml:space="preserve">Datum</t>
  </si>
  <si>
    <t xml:space="preserve">Cashflow (EUR)</t>
  </si>
  <si>
    <t xml:space="preserve">Kauf (inkl. Stückzinsen)</t>
  </si>
  <si>
    <t xml:space="preserve">Kupon 1 (bei Fälligkeit inkl. Rückzahlung)</t>
  </si>
  <si>
    <t xml:space="preserve">Kupon 2 (bei Fälligkeit inkl. Rückzahlung)</t>
  </si>
  <si>
    <t xml:space="preserve">Kupon 3 (bei Fälligkeit inkl. Rückzahlung)</t>
  </si>
  <si>
    <t xml:space="preserve">Kupon 4 (bei Fälligkeit inkl. Rückzahlung)</t>
  </si>
  <si>
    <t xml:space="preserve">Kupon 5 (bei Fälligkeit inkl. Rückzahlung)</t>
  </si>
  <si>
    <t xml:space="preserve">Kupon 6 (bei Fälligkeit inkl. Rückzahlung)</t>
  </si>
  <si>
    <t xml:space="preserve">Zahlungsreihe Anleihe 2</t>
  </si>
  <si>
    <t xml:space="preserve">Zahlungsreihe Anleihe 3</t>
  </si>
  <si>
    <t xml:space="preserve">So funktioniert die Tabelle</t>
  </si>
  <si>
    <t xml:space="preserve">Statt YIELD (fester Kupon) wird jede Zahlung einzeln berechnet und per XIRR verzinst.</t>
  </si>
  <si>
    <t xml:space="preserve">Kupon = Nennwert × realer Kupon × Indexkoeffizient heute × (1 + Inflation)^Zeit.</t>
  </si>
  <si>
    <t xml:space="preserve">Rückzahlung = Nennwert × MAX(1; Koeffizient bei Fälligkeit). Ob die Mindestrückzahlung bei Deflation für die Anleihe gilt, in den Bedingungen prüfen.</t>
  </si>
  <si>
    <t xml:space="preserve">Stückzinsen werden mit dem Indexkoeffizienten multipliziert, genau einmal (Zeile 20 ohne Index, in der Kaufzeile mit Index).</t>
  </si>
  <si>
    <t xml:space="preserve">Realrendite = (1 + nominal) / (1 + Inflation) − 1. Sie ist unabhängig von der Inflationsannahme (Modell mit gleichmäßig wachsendem Index).</t>
  </si>
  <si>
    <t xml:space="preserve">Breakeven gegenüber Bund = (1 + Bund-Rendite) / (1 + Realrendite) − 1.</t>
  </si>
  <si>
    <t xml:space="preserve">Die Indexverzögerung von rund drei Monaten und Saisonalität des HVPI sind nicht modelliert.</t>
  </si>
  <si>
    <t xml:space="preserve">Identifikation der ISIN: FR0013410552 = OAT€i 0,1 % 01.03.2029; FR0014001N38 = OAT€i 0,1 % 25.07.2031; ES00000127C8 = Bono indexado 1 % 30.11.2030 (laut Börsen-/ETF-Datenseiten, Kupontermine jährlich).</t>
  </si>
  <si>
    <t xml:space="preserve">Kurse, Indexkoeffizienten und Bund-Renditen sind nicht enthalten und müssen aktuell eingetragen werden.</t>
  </si>
  <si>
    <t xml:space="preserve">Keine Anlage- oder Steuerberatung. In Google Sheets ggf. nicht getestet.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</si>
</sst>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#,##0"/>
    <numFmt numFmtId="166" formatCode="dd\.mm\.yyyy"/>
    <numFmt numFmtId="167" formatCode="0.0%"/>
    <numFmt numFmtId="168" formatCode="0.00%"/>
    <numFmt numFmtId="169" formatCode="0.000"/>
    <numFmt numFmtId="170" formatCode="0.00000"/>
    <numFmt numFmtId="171" formatCode="0.00"/>
    <numFmt numFmtId="172" formatCode="0.00;\(0.00\);0.00"/>
    <numFmt numFmtId="173" formatCode="#,##0.00;\(#,##0.00\);\-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0"/>
      <color rgb="FFC00000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555555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8" fontId="7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72" fontId="7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73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6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B6" activeCellId="0" sqref="B6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4" min="2" style="0" width="26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</row>
    <row r="5" customFormat="false" ht="15" hidden="false" customHeight="false" outlineLevel="0" collapsed="false">
      <c r="A5" s="4" t="s">
        <v>5</v>
      </c>
      <c r="B5" s="5" t="n">
        <v>10000</v>
      </c>
      <c r="C5" s="6" t="s">
        <v>6</v>
      </c>
    </row>
    <row r="6" customFormat="false" ht="13.8" hidden="false" customHeight="false" outlineLevel="0" collapsed="false">
      <c r="A6" s="4" t="s">
        <v>7</v>
      </c>
      <c r="B6" s="7" t="n">
        <v>46314</v>
      </c>
      <c r="C6" s="6" t="s">
        <v>8</v>
      </c>
    </row>
    <row r="7" customFormat="false" ht="13.8" hidden="false" customHeight="false" outlineLevel="0" collapsed="false">
      <c r="A7" s="4" t="s">
        <v>9</v>
      </c>
      <c r="B7" s="8" t="n">
        <v>0.025</v>
      </c>
      <c r="C7" s="6" t="s">
        <v>10</v>
      </c>
    </row>
    <row r="9" customFormat="false" ht="15" hidden="false" customHeight="false" outlineLevel="0" collapsed="false">
      <c r="A9" s="3" t="s">
        <v>11</v>
      </c>
      <c r="B9" s="9" t="s">
        <v>12</v>
      </c>
      <c r="C9" s="9" t="s">
        <v>13</v>
      </c>
      <c r="D9" s="9" t="s">
        <v>14</v>
      </c>
    </row>
    <row r="10" customFormat="false" ht="23.85" hidden="false" customHeight="false" outlineLevel="0" collapsed="false">
      <c r="A10" s="4" t="s">
        <v>15</v>
      </c>
      <c r="B10" s="10" t="s">
        <v>16</v>
      </c>
      <c r="C10" s="10" t="s">
        <v>17</v>
      </c>
      <c r="D10" s="10" t="s">
        <v>18</v>
      </c>
    </row>
    <row r="11" customFormat="false" ht="15" hidden="false" customHeight="false" outlineLevel="0" collapsed="false">
      <c r="A11" s="4" t="s">
        <v>19</v>
      </c>
      <c r="B11" s="11" t="s">
        <v>20</v>
      </c>
      <c r="C11" s="11" t="s">
        <v>21</v>
      </c>
      <c r="D11" s="11" t="s">
        <v>22</v>
      </c>
    </row>
    <row r="12" customFormat="false" ht="15" hidden="false" customHeight="false" outlineLevel="0" collapsed="false">
      <c r="A12" s="4" t="s">
        <v>23</v>
      </c>
      <c r="B12" s="11" t="s">
        <v>24</v>
      </c>
      <c r="C12" s="11" t="s">
        <v>24</v>
      </c>
      <c r="D12" s="11" t="s">
        <v>25</v>
      </c>
    </row>
    <row r="13" customFormat="false" ht="15" hidden="false" customHeight="false" outlineLevel="0" collapsed="false">
      <c r="A13" s="4" t="s">
        <v>26</v>
      </c>
      <c r="B13" s="12" t="n">
        <v>0.001</v>
      </c>
      <c r="C13" s="12" t="n">
        <v>0.001</v>
      </c>
      <c r="D13" s="12" t="n">
        <v>0.01</v>
      </c>
    </row>
    <row r="14" customFormat="false" ht="15" hidden="false" customHeight="false" outlineLevel="0" collapsed="false">
      <c r="A14" s="4" t="s">
        <v>27</v>
      </c>
      <c r="B14" s="7" t="n">
        <v>46447</v>
      </c>
      <c r="C14" s="7" t="n">
        <v>46593</v>
      </c>
      <c r="D14" s="7" t="n">
        <v>46356</v>
      </c>
    </row>
    <row r="15" customFormat="false" ht="15" hidden="false" customHeight="false" outlineLevel="0" collapsed="false">
      <c r="A15" s="4" t="s">
        <v>28</v>
      </c>
      <c r="B15" s="7" t="n">
        <v>47178</v>
      </c>
      <c r="C15" s="7" t="n">
        <v>48054</v>
      </c>
      <c r="D15" s="7" t="n">
        <v>47817</v>
      </c>
    </row>
    <row r="16" customFormat="false" ht="13.8" hidden="false" customHeight="false" outlineLevel="0" collapsed="false">
      <c r="A16" s="4" t="s">
        <v>29</v>
      </c>
      <c r="B16" s="13" t="n">
        <v>97.663</v>
      </c>
      <c r="C16" s="13" t="n">
        <v>93.058</v>
      </c>
      <c r="D16" s="13" t="n">
        <v>99.774</v>
      </c>
    </row>
    <row r="17" customFormat="false" ht="13.8" hidden="false" customHeight="false" outlineLevel="0" collapsed="false">
      <c r="A17" s="4" t="s">
        <v>30</v>
      </c>
      <c r="B17" s="14" t="n">
        <v>1.27263</v>
      </c>
      <c r="C17" s="14" t="n">
        <v>1.26212</v>
      </c>
      <c r="D17" s="14" t="n">
        <v>1.31625</v>
      </c>
    </row>
    <row r="18" customFormat="false" ht="15" hidden="false" customHeight="false" outlineLevel="0" collapsed="false">
      <c r="A18" s="4" t="s">
        <v>31</v>
      </c>
      <c r="B18" s="15" t="n">
        <v>0.035</v>
      </c>
      <c r="C18" s="15" t="n">
        <v>0.035</v>
      </c>
      <c r="D18" s="15" t="n">
        <v>0.035</v>
      </c>
    </row>
    <row r="19" customFormat="false" ht="15" hidden="false" customHeight="false" outlineLevel="0" collapsed="false">
      <c r="A19" s="4" t="s">
        <v>32</v>
      </c>
      <c r="B19" s="16" t="n">
        <f aca="false">EDATE(B14,-12)</f>
        <v>46082</v>
      </c>
      <c r="C19" s="16" t="n">
        <f aca="false">EDATE(C14,-12)</f>
        <v>46228</v>
      </c>
      <c r="D19" s="16" t="n">
        <f aca="false">EDATE(D14,-12)</f>
        <v>45991</v>
      </c>
    </row>
    <row r="20" customFormat="false" ht="15" hidden="false" customHeight="false" outlineLevel="0" collapsed="false">
      <c r="A20" s="4" t="s">
        <v>33</v>
      </c>
      <c r="B20" s="17" t="n">
        <f aca="false">B13*100*($B$6-B19)/365</f>
        <v>0.0635616438356165</v>
      </c>
      <c r="C20" s="17" t="n">
        <f aca="false">C13*100*($B$6-C19)/365</f>
        <v>0.0235616438356164</v>
      </c>
      <c r="D20" s="17" t="n">
        <f aca="false">D13*100*($B$6-D19)/365</f>
        <v>0.884931506849315</v>
      </c>
    </row>
    <row r="21" customFormat="false" ht="15" hidden="false" customHeight="false" outlineLevel="0" collapsed="false">
      <c r="A21" s="4" t="s">
        <v>34</v>
      </c>
      <c r="B21" s="18" t="n">
        <f aca="false">(B15-$B$6)/365</f>
        <v>2.36712328767123</v>
      </c>
      <c r="C21" s="18" t="n">
        <f aca="false">(C15-$B$6)/365</f>
        <v>4.76712328767123</v>
      </c>
      <c r="D21" s="18" t="n">
        <f aca="false">(D15-$B$6)/365</f>
        <v>4.11780821917808</v>
      </c>
    </row>
    <row r="23" customFormat="false" ht="15" hidden="false" customHeight="false" outlineLevel="0" collapsed="false">
      <c r="A23" s="3" t="s">
        <v>35</v>
      </c>
      <c r="B23" s="3"/>
      <c r="C23" s="3"/>
      <c r="D23" s="3"/>
    </row>
    <row r="24" customFormat="false" ht="15" hidden="false" customHeight="false" outlineLevel="0" collapsed="false">
      <c r="A24" s="4" t="s">
        <v>36</v>
      </c>
      <c r="B24" s="19" t="n">
        <f aca="false">IF(COUNT(B16,B17)&lt;2,"Eingaben fehlen",IFERROR(XIRR(C34:C40,B34:B40),"Fehler"))</f>
        <v>0.0363316216473161</v>
      </c>
      <c r="C24" s="19" t="n">
        <f aca="false">IF(COUNT(C16,C17)&lt;2,"Eingaben fehlen",IFERROR(XIRR(C44:C50,B44:B50),"Fehler"))</f>
        <v>0.0416568861246953</v>
      </c>
      <c r="D24" s="19" t="n">
        <f aca="false">IF(COUNT(D16,D17)&lt;2,"Eingaben fehlen",IFERROR(XIRR(C54:C60,B54:B60),"Fehler"))</f>
        <v>0.0358195789522747</v>
      </c>
    </row>
    <row r="25" customFormat="false" ht="15" hidden="false" customHeight="false" outlineLevel="0" collapsed="false">
      <c r="A25" s="4" t="s">
        <v>37</v>
      </c>
      <c r="B25" s="19" t="n">
        <f aca="false">IF(ISNUMBER(B24),(1+B24)/(1+$B$7)-1,"Eingaben fehlen")</f>
        <v>0.0110552406315281</v>
      </c>
      <c r="C25" s="19" t="n">
        <f aca="false">IF(ISNUMBER(C24),(1+C24)/(1+$B$7)-1,"Eingaben fehlen")</f>
        <v>0.016250620609459</v>
      </c>
      <c r="D25" s="19" t="n">
        <f aca="false">IF(ISNUMBER(D24),(1+D24)/(1+$B$7)-1,"Eingaben fehlen")</f>
        <v>0.010555686782707</v>
      </c>
    </row>
    <row r="26" customFormat="false" ht="15" hidden="false" customHeight="false" outlineLevel="0" collapsed="false">
      <c r="A26" s="4" t="s">
        <v>38</v>
      </c>
      <c r="B26" s="20" t="n">
        <f aca="false">IF(AND(ISNUMBER(B18),ISNUMBER(B25)),(1+B18)/(1+B25)-1,"Bund-Rendite fehlt")</f>
        <v>0.0236829387813819</v>
      </c>
      <c r="C26" s="20" t="n">
        <f aca="false">IF(AND(ISNUMBER(C18),ISNUMBER(C25)),(1+C18)/(1+C25)-1,"Bund-Rendite fehlt")</f>
        <v>0.0184495625491443</v>
      </c>
      <c r="D26" s="20" t="n">
        <f aca="false">IF(AND(ISNUMBER(D18),ISNUMBER(D25)),(1+D18)/(1+D25)-1,"Bund-Rendite fehlt")</f>
        <v>0.0241889819007559</v>
      </c>
    </row>
    <row r="27" customFormat="false" ht="15" hidden="false" customHeight="false" outlineLevel="0" collapsed="false">
      <c r="A27" s="4" t="s">
        <v>39</v>
      </c>
      <c r="B27" s="21" t="n">
        <f aca="false">IF(AND(ISNUMBER(B18),ISNUMBER(B24)),(B24-B18)*100,"Bund-Rendite fehlt")</f>
        <v>0.133162164731607</v>
      </c>
      <c r="C27" s="21" t="n">
        <f aca="false">IF(AND(ISNUMBER(C18),ISNUMBER(C24)),(C24-C18)*100,"Bund-Rendite fehlt")</f>
        <v>0.665688612469532</v>
      </c>
      <c r="D27" s="21" t="n">
        <f aca="false">IF(AND(ISNUMBER(D18),ISNUMBER(D24)),(D24-D18)*100,"Bund-Rendite fehlt")</f>
        <v>0.0819578952274698</v>
      </c>
    </row>
    <row r="28" customFormat="false" ht="15" hidden="false" customHeight="false" outlineLevel="0" collapsed="false">
      <c r="A28" s="4" t="s">
        <v>40</v>
      </c>
      <c r="B28" s="11" t="str">
        <f aca="false">IF(AND(ISNUMBER(B18),ISNUMBER(B24)),IF(B24&gt;B18,"Linker","Bund"),"-")</f>
        <v>Linker</v>
      </c>
      <c r="C28" s="11" t="str">
        <f aca="false">IF(AND(ISNUMBER(C18),ISNUMBER(C24)),IF(C24&gt;C18,"Linker","Bund"),"-")</f>
        <v>Linker</v>
      </c>
      <c r="D28" s="11" t="str">
        <f aca="false">IF(AND(ISNUMBER(D18),ISNUMBER(D24)),IF(D24&gt;D18,"Linker","Bund"),"-")</f>
        <v>Linker</v>
      </c>
    </row>
    <row r="29" customFormat="false" ht="15" hidden="false" customHeight="false" outlineLevel="0" collapsed="false">
      <c r="A29" s="6" t="s">
        <v>41</v>
      </c>
    </row>
    <row r="31" customFormat="false" ht="15" hidden="false" customHeight="false" outlineLevel="0" collapsed="false">
      <c r="A31" s="3" t="s">
        <v>42</v>
      </c>
      <c r="B31" s="3"/>
      <c r="C31" s="3"/>
      <c r="D31" s="3"/>
    </row>
    <row r="32" customFormat="false" ht="15" hidden="false" customHeight="false" outlineLevel="0" collapsed="false">
      <c r="A32" s="6" t="s">
        <v>43</v>
      </c>
    </row>
    <row r="33" customFormat="false" ht="15" hidden="false" customHeight="false" outlineLevel="0" collapsed="false">
      <c r="A33" s="3" t="s">
        <v>44</v>
      </c>
      <c r="B33" s="9" t="s">
        <v>45</v>
      </c>
      <c r="C33" s="9" t="s">
        <v>46</v>
      </c>
      <c r="D33" s="3"/>
    </row>
    <row r="34" customFormat="false" ht="15" hidden="false" customHeight="false" outlineLevel="0" collapsed="false">
      <c r="A34" s="4" t="s">
        <v>47</v>
      </c>
      <c r="B34" s="16" t="n">
        <f aca="false">$B$6</f>
        <v>46314</v>
      </c>
      <c r="C34" s="22" t="n">
        <f aca="false">-$B$5*(B$16+B$20)/100*B$17</f>
        <v>-12436.9754144795</v>
      </c>
    </row>
    <row r="35" customFormat="false" ht="15" hidden="false" customHeight="false" outlineLevel="0" collapsed="false">
      <c r="A35" s="4" t="s">
        <v>48</v>
      </c>
      <c r="B35" s="16" t="n">
        <f aca="false">EDATE(B$14,0)</f>
        <v>46447</v>
      </c>
      <c r="C35" s="22" t="n">
        <f aca="false">IF(B35&lt;=B$15,$B$5*B$13*B$17*(1+$B$7)^((B35-$B$6)/365)+IF(B35=B$15,$B$5*MAX(1,B$17*(1+$B$7)^((B35-$B$6)/365)),0),0)</f>
        <v>12.8413226160914</v>
      </c>
    </row>
    <row r="36" customFormat="false" ht="15" hidden="false" customHeight="false" outlineLevel="0" collapsed="false">
      <c r="A36" s="4" t="s">
        <v>49</v>
      </c>
      <c r="B36" s="16" t="n">
        <f aca="false">EDATE(B$14,12)</f>
        <v>46813</v>
      </c>
      <c r="C36" s="22" t="n">
        <f aca="false">IF(B36&lt;=B$15,$B$5*B$13*B$17*(1+$B$7)^((B36-$B$6)/365)+IF(B36=B$15,$B$5*MAX(1,B$17*(1+$B$7)^((B36-$B$6)/365)),0),0)</f>
        <v>13.1632461580515</v>
      </c>
    </row>
    <row r="37" customFormat="false" ht="15" hidden="false" customHeight="false" outlineLevel="0" collapsed="false">
      <c r="A37" s="4" t="s">
        <v>50</v>
      </c>
      <c r="B37" s="16" t="n">
        <f aca="false">EDATE(B$14,24)</f>
        <v>47178</v>
      </c>
      <c r="C37" s="22" t="n">
        <f aca="false">IF(B37&lt;=B$15,$B$5*B$13*B$17*(1+$B$7)^((B37-$B$6)/365)+IF(B37=B$15,$B$5*MAX(1,B$17*(1+$B$7)^((B37-$B$6)/365)),0),0)</f>
        <v>13505.8196393148</v>
      </c>
    </row>
    <row r="38" customFormat="false" ht="15" hidden="false" customHeight="false" outlineLevel="0" collapsed="false">
      <c r="A38" s="4" t="s">
        <v>51</v>
      </c>
      <c r="B38" s="16" t="n">
        <f aca="false">EDATE(B$14,36)</f>
        <v>47543</v>
      </c>
      <c r="C38" s="22" t="n">
        <f aca="false">IF(B38&lt;=B$15,$B$5*B$13*B$17*(1+$B$7)^((B38-$B$6)/365)+IF(B38=B$15,$B$5*MAX(1,B$17*(1+$B$7)^((B38-$B$6)/365)),0),0)</f>
        <v>0</v>
      </c>
    </row>
    <row r="39" customFormat="false" ht="15" hidden="false" customHeight="false" outlineLevel="0" collapsed="false">
      <c r="A39" s="4" t="s">
        <v>52</v>
      </c>
      <c r="B39" s="16" t="n">
        <f aca="false">EDATE(B$14,48)</f>
        <v>47908</v>
      </c>
      <c r="C39" s="22" t="n">
        <f aca="false">IF(B39&lt;=B$15,$B$5*B$13*B$17*(1+$B$7)^((B39-$B$6)/365)+IF(B39=B$15,$B$5*MAX(1,B$17*(1+$B$7)^((B39-$B$6)/365)),0),0)</f>
        <v>0</v>
      </c>
    </row>
    <row r="40" customFormat="false" ht="15" hidden="false" customHeight="false" outlineLevel="0" collapsed="false">
      <c r="A40" s="4" t="s">
        <v>53</v>
      </c>
      <c r="B40" s="16" t="n">
        <f aca="false">EDATE(B$14,60)</f>
        <v>48274</v>
      </c>
      <c r="C40" s="22" t="n">
        <f aca="false">IF(B40&lt;=B$15,$B$5*B$13*B$17*(1+$B$7)^((B40-$B$6)/365)+IF(B40=B$15,$B$5*MAX(1,B$17*(1+$B$7)^((B40-$B$6)/365)),0),0)</f>
        <v>0</v>
      </c>
    </row>
    <row r="43" customFormat="false" ht="15" hidden="false" customHeight="false" outlineLevel="0" collapsed="false">
      <c r="A43" s="3" t="s">
        <v>54</v>
      </c>
      <c r="B43" s="9" t="s">
        <v>45</v>
      </c>
      <c r="C43" s="9" t="s">
        <v>46</v>
      </c>
      <c r="D43" s="3"/>
    </row>
    <row r="44" customFormat="false" ht="15" hidden="false" customHeight="false" outlineLevel="0" collapsed="false">
      <c r="A44" s="4" t="s">
        <v>47</v>
      </c>
      <c r="B44" s="16" t="n">
        <f aca="false">$B$6</f>
        <v>46314</v>
      </c>
      <c r="C44" s="22" t="n">
        <f aca="false">-$B$5*(C$16+C$20)/100*C$17</f>
        <v>-11748.0100581918</v>
      </c>
    </row>
    <row r="45" customFormat="false" ht="15" hidden="false" customHeight="false" outlineLevel="0" collapsed="false">
      <c r="A45" s="4" t="s">
        <v>48</v>
      </c>
      <c r="B45" s="16" t="n">
        <f aca="false">EDATE(C$14,0)</f>
        <v>46593</v>
      </c>
      <c r="C45" s="22" t="n">
        <f aca="false">IF(B45&lt;=C$15,$B$5*C$13*C$17*(1+$B$7)^((B45-$B$6)/365)+IF(B45=C$15,$B$5*MAX(1,C$17*(1+$B$7)^((B45-$B$6)/365)),0),0)</f>
        <v>12.8616828167175</v>
      </c>
    </row>
    <row r="46" customFormat="false" ht="15" hidden="false" customHeight="false" outlineLevel="0" collapsed="false">
      <c r="A46" s="4" t="s">
        <v>49</v>
      </c>
      <c r="B46" s="16" t="n">
        <f aca="false">EDATE(C$14,12)</f>
        <v>46959</v>
      </c>
      <c r="C46" s="22" t="n">
        <f aca="false">IF(B46&lt;=C$15,$B$5*C$13*C$17*(1+$B$7)^((B46-$B$6)/365)+IF(B46=C$15,$B$5*MAX(1,C$17*(1+$B$7)^((B46-$B$6)/365)),0),0)</f>
        <v>13.1841167755635</v>
      </c>
    </row>
    <row r="47" customFormat="false" ht="15" hidden="false" customHeight="false" outlineLevel="0" collapsed="false">
      <c r="A47" s="4" t="s">
        <v>50</v>
      </c>
      <c r="B47" s="16" t="n">
        <f aca="false">EDATE(C$14,24)</f>
        <v>47324</v>
      </c>
      <c r="C47" s="22" t="n">
        <f aca="false">IF(B47&lt;=C$15,$B$5*C$13*C$17*(1+$B$7)^((B47-$B$6)/365)+IF(B47=C$15,$B$5*MAX(1,C$17*(1+$B$7)^((B47-$B$6)/365)),0),0)</f>
        <v>13.5137196949526</v>
      </c>
    </row>
    <row r="48" customFormat="false" ht="15" hidden="false" customHeight="false" outlineLevel="0" collapsed="false">
      <c r="A48" s="4" t="s">
        <v>51</v>
      </c>
      <c r="B48" s="16" t="n">
        <f aca="false">EDATE(C$14,36)</f>
        <v>47689</v>
      </c>
      <c r="C48" s="22" t="n">
        <f aca="false">IF(B48&lt;=C$15,$B$5*C$13*C$17*(1+$B$7)^((B48-$B$6)/365)+IF(B48=C$15,$B$5*MAX(1,C$17*(1+$B$7)^((B48-$B$6)/365)),0),0)</f>
        <v>13.8515626873264</v>
      </c>
    </row>
    <row r="49" customFormat="false" ht="15" hidden="false" customHeight="false" outlineLevel="0" collapsed="false">
      <c r="A49" s="4" t="s">
        <v>52</v>
      </c>
      <c r="B49" s="16" t="n">
        <f aca="false">EDATE(C$14,48)</f>
        <v>48054</v>
      </c>
      <c r="C49" s="22" t="n">
        <f aca="false">IF(B49&lt;=C$15,$B$5*C$13*C$17*(1+$B$7)^((B49-$B$6)/365)+IF(B49=C$15,$B$5*MAX(1,C$17*(1+$B$7)^((B49-$B$6)/365)),0),0)</f>
        <v>14212.049606264</v>
      </c>
    </row>
    <row r="50" customFormat="false" ht="15" hidden="false" customHeight="false" outlineLevel="0" collapsed="false">
      <c r="A50" s="4" t="s">
        <v>53</v>
      </c>
      <c r="B50" s="16" t="n">
        <f aca="false">EDATE(C$14,60)</f>
        <v>48420</v>
      </c>
      <c r="C50" s="22" t="n">
        <f aca="false">IF(B50&lt;=C$15,$B$5*C$13*C$17*(1+$B$7)^((B50-$B$6)/365)+IF(B50=C$15,$B$5*MAX(1,C$17*(1+$B$7)^((B50-$B$6)/365)),0),0)</f>
        <v>0</v>
      </c>
    </row>
    <row r="53" customFormat="false" ht="15" hidden="false" customHeight="false" outlineLevel="0" collapsed="false">
      <c r="A53" s="3" t="s">
        <v>55</v>
      </c>
      <c r="B53" s="9" t="s">
        <v>45</v>
      </c>
      <c r="C53" s="9" t="s">
        <v>46</v>
      </c>
      <c r="D53" s="3"/>
    </row>
    <row r="54" customFormat="false" ht="15" hidden="false" customHeight="false" outlineLevel="0" collapsed="false">
      <c r="A54" s="4" t="s">
        <v>47</v>
      </c>
      <c r="B54" s="16" t="n">
        <f aca="false">$B$6</f>
        <v>46314</v>
      </c>
      <c r="C54" s="22" t="n">
        <f aca="false">-$B$5*(D$16+D$20)/100*D$17</f>
        <v>-13249.231859589</v>
      </c>
    </row>
    <row r="55" customFormat="false" ht="15" hidden="false" customHeight="false" outlineLevel="0" collapsed="false">
      <c r="A55" s="4" t="s">
        <v>48</v>
      </c>
      <c r="B55" s="16" t="n">
        <f aca="false">EDATE(D$14,0)</f>
        <v>46356</v>
      </c>
      <c r="C55" s="22" t="n">
        <f aca="false">IF(B55&lt;=D$15,$B$5*D$13*D$17*(1+$B$7)^((B55-$B$6)/365)+IF(B55=D$15,$B$5*MAX(1,D$17*(1+$B$7)^((B55-$B$6)/365)),0),0)</f>
        <v>131.999523426806</v>
      </c>
    </row>
    <row r="56" customFormat="false" ht="15" hidden="false" customHeight="false" outlineLevel="0" collapsed="false">
      <c r="A56" s="4" t="s">
        <v>49</v>
      </c>
      <c r="B56" s="16" t="n">
        <f aca="false">EDATE(D$14,12)</f>
        <v>46721</v>
      </c>
      <c r="C56" s="22" t="n">
        <f aca="false">IF(B56&lt;=D$15,$B$5*D$13*D$17*(1+$B$7)^((B56-$B$6)/365)+IF(B56=D$15,$B$5*MAX(1,D$17*(1+$B$7)^((B56-$B$6)/365)),0),0)</f>
        <v>135.299511512476</v>
      </c>
    </row>
    <row r="57" customFormat="false" ht="15" hidden="false" customHeight="false" outlineLevel="0" collapsed="false">
      <c r="A57" s="4" t="s">
        <v>50</v>
      </c>
      <c r="B57" s="16" t="n">
        <f aca="false">EDATE(D$14,24)</f>
        <v>47087</v>
      </c>
      <c r="C57" s="22" t="n">
        <f aca="false">IF(B57&lt;=D$15,$B$5*D$13*D$17*(1+$B$7)^((B57-$B$6)/365)+IF(B57=D$15,$B$5*MAX(1,D$17*(1+$B$7)^((B57-$B$6)/365)),0),0)</f>
        <v>138.691381592664</v>
      </c>
    </row>
    <row r="58" customFormat="false" ht="15" hidden="false" customHeight="false" outlineLevel="0" collapsed="false">
      <c r="A58" s="4" t="s">
        <v>51</v>
      </c>
      <c r="B58" s="16" t="n">
        <f aca="false">EDATE(D$14,36)</f>
        <v>47452</v>
      </c>
      <c r="C58" s="22" t="n">
        <f aca="false">IF(B58&lt;=D$15,$B$5*D$13*D$17*(1+$B$7)^((B58-$B$6)/365)+IF(B58=D$15,$B$5*MAX(1,D$17*(1+$B$7)^((B58-$B$6)/365)),0),0)</f>
        <v>142.158666132481</v>
      </c>
    </row>
    <row r="59" customFormat="false" ht="15" hidden="false" customHeight="false" outlineLevel="0" collapsed="false">
      <c r="A59" s="4" t="s">
        <v>52</v>
      </c>
      <c r="B59" s="16" t="n">
        <f aca="false">EDATE(D$14,48)</f>
        <v>47817</v>
      </c>
      <c r="C59" s="22" t="n">
        <f aca="false">IF(B59&lt;=D$15,$B$5*D$13*D$17*(1+$B$7)^((B59-$B$6)/365)+IF(B59=D$15,$B$5*MAX(1,D$17*(1+$B$7)^((B59-$B$6)/365)),0),0)</f>
        <v>14716.9759113651</v>
      </c>
    </row>
    <row r="60" customFormat="false" ht="15" hidden="false" customHeight="false" outlineLevel="0" collapsed="false">
      <c r="A60" s="4" t="s">
        <v>53</v>
      </c>
      <c r="B60" s="16" t="n">
        <f aca="false">EDATE(D$14,60)</f>
        <v>48182</v>
      </c>
      <c r="C60" s="22" t="n">
        <f aca="false">IF(B60&lt;=D$15,$B$5*D$13*D$17*(1+$B$7)^((B60-$B$6)/365)+IF(B60=D$15,$B$5*MAX(1,D$17*(1+$B$7)^((B60-$B$6)/365)),0),0)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5" hidden="false" customHeight="false" outlineLevel="0" collapsed="false">
      <c r="A1" s="23" t="s">
        <v>56</v>
      </c>
    </row>
    <row r="2" customFormat="false" ht="15" hidden="false" customHeight="false" outlineLevel="0" collapsed="false">
      <c r="A2" s="24" t="s">
        <v>57</v>
      </c>
    </row>
    <row r="3" customFormat="false" ht="15" hidden="false" customHeight="false" outlineLevel="0" collapsed="false">
      <c r="A3" s="24" t="s">
        <v>58</v>
      </c>
    </row>
    <row r="4" customFormat="false" ht="23.85" hidden="false" customHeight="false" outlineLevel="0" collapsed="false">
      <c r="A4" s="24" t="s">
        <v>59</v>
      </c>
    </row>
    <row r="5" customFormat="false" ht="15" hidden="false" customHeight="false" outlineLevel="0" collapsed="false">
      <c r="A5" s="24" t="s">
        <v>60</v>
      </c>
    </row>
    <row r="6" customFormat="false" ht="15" hidden="false" customHeight="false" outlineLevel="0" collapsed="false">
      <c r="A6" s="24" t="s">
        <v>61</v>
      </c>
    </row>
    <row r="7" customFormat="false" ht="15" hidden="false" customHeight="false" outlineLevel="0" collapsed="false">
      <c r="A7" s="24" t="s">
        <v>62</v>
      </c>
    </row>
    <row r="8" customFormat="false" ht="15" hidden="false" customHeight="false" outlineLevel="0" collapsed="false">
      <c r="A8" s="24" t="s">
        <v>63</v>
      </c>
    </row>
    <row r="9" customFormat="false" ht="23.85" hidden="false" customHeight="false" outlineLevel="0" collapsed="false">
      <c r="A9" s="24" t="s">
        <v>64</v>
      </c>
    </row>
    <row r="10" customFormat="false" ht="15" hidden="false" customHeight="false" outlineLevel="0" collapsed="false">
      <c r="A10" s="24" t="s">
        <v>65</v>
      </c>
    </row>
    <row r="11" customFormat="false" ht="15" hidden="false" customHeight="false" outlineLevel="0" collapsed="false">
      <c r="A11" s="24" t="s">
        <v>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155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2026-10-15T07:27:50Z</dcterms:created>
  <dc:creator>openpyxl</dc:creator>
  <dc:description/>
  <dc:language>en-US</dc:language>
  <cp:lastModifiedBy/>
  <dcterms:modified xsi:type="dcterms:W3CDTF">2026-10-17T15:23:01Z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