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120" yWindow="30" windowWidth="18795" windowHeight="12015"/>
  </bookViews>
  <sheets>
    <sheet name="annuitaet" sheetId="1" r:id="rId1"/>
    <sheet name="sparrate" sheetId="4" r:id="rId2"/>
    <sheet name="endkapital" sheetId="7" r:id="rId3"/>
    <sheet name="barwert" sheetId="8" r:id="rId4"/>
    <sheet name="effektivverzinsung" sheetId="5" r:id="rId5"/>
    <sheet name="realrenditen o. Kapitalverzehr" sheetId="9" r:id="rId6"/>
  </sheets>
  <calcPr calcId="124519"/>
</workbook>
</file>

<file path=xl/calcChain.xml><?xml version="1.0" encoding="utf-8"?>
<calcChain xmlns="http://schemas.openxmlformats.org/spreadsheetml/2006/main">
  <c r="C13" i="4"/>
  <c r="C25" i="1"/>
  <c r="B44" i="5"/>
  <c r="E10" i="1"/>
  <c r="C16"/>
  <c r="B17"/>
  <c r="C21"/>
  <c r="E8" i="8"/>
  <c r="B9"/>
  <c r="C14"/>
  <c r="E8" i="7"/>
  <c r="B9"/>
  <c r="C13"/>
  <c r="B10" i="9"/>
  <c r="B12"/>
  <c r="B19"/>
  <c r="C19"/>
  <c r="E19"/>
  <c r="F19"/>
  <c r="B20"/>
  <c r="C20"/>
  <c r="E20"/>
  <c r="F20"/>
  <c r="B21"/>
  <c r="C21"/>
  <c r="E21"/>
  <c r="F21"/>
  <c r="B22"/>
  <c r="C22"/>
  <c r="E22"/>
  <c r="F22"/>
  <c r="B23"/>
  <c r="C23"/>
  <c r="E23"/>
  <c r="F23"/>
  <c r="B24"/>
  <c r="C24"/>
  <c r="E24"/>
  <c r="F24"/>
  <c r="B25"/>
  <c r="C25"/>
  <c r="E25"/>
  <c r="F25"/>
  <c r="B26"/>
  <c r="C26"/>
  <c r="E26"/>
  <c r="F26"/>
  <c r="B27"/>
  <c r="C27"/>
  <c r="E27"/>
  <c r="F27"/>
  <c r="B28"/>
  <c r="C28"/>
  <c r="E28"/>
  <c r="F28"/>
  <c r="B29"/>
  <c r="C29"/>
  <c r="E29"/>
  <c r="F29"/>
  <c r="B30"/>
  <c r="C30"/>
  <c r="E30"/>
  <c r="F30"/>
  <c r="B31"/>
  <c r="C31"/>
  <c r="E31"/>
  <c r="F31"/>
  <c r="B32"/>
  <c r="C32"/>
  <c r="E32"/>
  <c r="F32"/>
  <c r="B33"/>
  <c r="C33"/>
  <c r="E33"/>
  <c r="F33"/>
  <c r="B34"/>
  <c r="C34"/>
  <c r="E34"/>
  <c r="F34"/>
  <c r="B35"/>
  <c r="C35"/>
  <c r="E35"/>
  <c r="F35"/>
  <c r="B36"/>
  <c r="C36"/>
  <c r="E36"/>
  <c r="F36"/>
  <c r="B37"/>
  <c r="C37"/>
  <c r="E37"/>
  <c r="F37"/>
  <c r="B38"/>
  <c r="C38"/>
  <c r="E38"/>
  <c r="F38"/>
  <c r="B39"/>
  <c r="C39"/>
  <c r="E39"/>
  <c r="F39"/>
  <c r="B40"/>
  <c r="C40"/>
  <c r="E40"/>
  <c r="F40"/>
  <c r="B41"/>
  <c r="C41"/>
  <c r="E41"/>
  <c r="F41"/>
  <c r="B42"/>
  <c r="C42"/>
  <c r="E42"/>
  <c r="F42"/>
  <c r="B43"/>
  <c r="C43"/>
  <c r="E43"/>
  <c r="F43"/>
  <c r="B44"/>
  <c r="C44"/>
  <c r="E44"/>
  <c r="F44"/>
  <c r="B45"/>
  <c r="C45"/>
  <c r="E45"/>
  <c r="F45"/>
  <c r="B46"/>
  <c r="C46"/>
  <c r="E46"/>
  <c r="F46"/>
  <c r="B47"/>
  <c r="C47"/>
  <c r="E47"/>
  <c r="F47"/>
  <c r="B48"/>
  <c r="C48"/>
  <c r="E48"/>
  <c r="F48"/>
  <c r="B49"/>
  <c r="C49"/>
  <c r="E49"/>
  <c r="F49"/>
  <c r="B50"/>
  <c r="C50"/>
  <c r="E50"/>
  <c r="F50"/>
  <c r="B51"/>
  <c r="C51"/>
  <c r="E51"/>
  <c r="F51"/>
  <c r="B52"/>
  <c r="C52"/>
  <c r="E52"/>
  <c r="F52"/>
  <c r="B53"/>
  <c r="C53"/>
  <c r="C54"/>
  <c r="C55" s="1"/>
  <c r="C56" s="1"/>
  <c r="C57" s="1"/>
  <c r="C58" s="1"/>
  <c r="C59" s="1"/>
  <c r="E53"/>
  <c r="F53"/>
  <c r="B54"/>
  <c r="B55" s="1"/>
  <c r="B56" s="1"/>
  <c r="B57" s="1"/>
  <c r="B58" s="1"/>
  <c r="B59" s="1"/>
  <c r="E54"/>
  <c r="F54"/>
  <c r="E55"/>
  <c r="F55"/>
  <c r="E56"/>
  <c r="F56"/>
  <c r="E57"/>
  <c r="F57"/>
  <c r="E58"/>
  <c r="F58"/>
  <c r="E59"/>
  <c r="F59"/>
  <c r="E9" i="4"/>
  <c r="B13"/>
  <c r="C17" i="1"/>
  <c r="C20" s="1"/>
  <c r="C22" l="1"/>
</calcChain>
</file>

<file path=xl/sharedStrings.xml><?xml version="1.0" encoding="utf-8"?>
<sst xmlns="http://schemas.openxmlformats.org/spreadsheetml/2006/main" count="75" uniqueCount="45">
  <si>
    <t xml:space="preserve">Verzinsung: </t>
  </si>
  <si>
    <t>Annuitätenintervall:</t>
  </si>
  <si>
    <t>monatlich</t>
  </si>
  <si>
    <t>jährlich</t>
  </si>
  <si>
    <t>Gesamtwert:</t>
  </si>
  <si>
    <t>./. davon Anzahlung in %:</t>
  </si>
  <si>
    <t>Kredithöhe (netto):</t>
  </si>
  <si>
    <t>Gesamtaufwendungen 1:</t>
  </si>
  <si>
    <t>Annuität:</t>
  </si>
  <si>
    <t>+ Anzahlung s.o.:</t>
  </si>
  <si>
    <t>Gesamtaufwendungen 2:</t>
  </si>
  <si>
    <t>Berechnung von Annuitätsraten</t>
  </si>
  <si>
    <t>Eingabefelder:</t>
  </si>
  <si>
    <t xml:space="preserve">Berechnungen: </t>
  </si>
  <si>
    <t>Zielwert:</t>
  </si>
  <si>
    <t>Sparrate:</t>
  </si>
  <si>
    <t>Ermittlung Sparrate</t>
  </si>
  <si>
    <t>Laufzeit (Jahre):</t>
  </si>
  <si>
    <t>Ermittlung Endkapital</t>
  </si>
  <si>
    <t>Endkapital:</t>
  </si>
  <si>
    <t>Barwert:</t>
  </si>
  <si>
    <t>entweder Sparrate</t>
  </si>
  <si>
    <t>ODER Endkapital!!</t>
  </si>
  <si>
    <t>Ermittlung Barwert</t>
  </si>
  <si>
    <t>Berechnungen:</t>
  </si>
  <si>
    <t>Intervall:</t>
  </si>
  <si>
    <t>Ermittlung Effektivverzinsung (interner Zinsfuss)</t>
  </si>
  <si>
    <t>bei nicht periodisch anfallenden Ein-/Auszahlungen</t>
  </si>
  <si>
    <t>Effektivverz.:</t>
  </si>
  <si>
    <t>Ein-/Auszahlungen</t>
  </si>
  <si>
    <t>Anzahl Perioden</t>
  </si>
  <si>
    <t>Zeitpunkt</t>
  </si>
  <si>
    <t xml:space="preserve">davon Zinsen: </t>
  </si>
  <si>
    <t>Jährliche Erträge - ohne Kapitalverzehr</t>
  </si>
  <si>
    <t>Kapital</t>
  </si>
  <si>
    <t>Zinsen v. Steuer p.a.</t>
  </si>
  <si>
    <t>Steuer</t>
  </si>
  <si>
    <t xml:space="preserve">Zinsen n. Steuer p.a. </t>
  </si>
  <si>
    <t>jährl. Nettoertrag</t>
  </si>
  <si>
    <t>Inflation p.a.</t>
  </si>
  <si>
    <t>real - ohne Kapitalverzehr</t>
  </si>
  <si>
    <t>nominal - ohne Kapitalverzehr</t>
  </si>
  <si>
    <t>Jahr</t>
  </si>
  <si>
    <t>Höhe des AKTUELLEN Wertes!</t>
  </si>
  <si>
    <t>Muss mit MINUS eingegeben werden!</t>
  </si>
</sst>
</file>

<file path=xl/styles.xml><?xml version="1.0" encoding="utf-8"?>
<styleSheet xmlns="http://schemas.openxmlformats.org/spreadsheetml/2006/main">
  <numFmts count="5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0.0%"/>
    <numFmt numFmtId="165" formatCode="0.0000%"/>
    <numFmt numFmtId="166" formatCode="_-* #,##0\ &quot;€&quot;_-;\-* #,##0\ &quot;€&quot;_-;_-* &quot;-&quot;??\ &quot;€&quot;_-;_-@_-"/>
  </numFmts>
  <fonts count="11">
    <font>
      <sz val="10"/>
      <name val="Arial"/>
    </font>
    <font>
      <sz val="10"/>
      <name val="Arial"/>
    </font>
    <font>
      <sz val="10"/>
      <color indexed="10"/>
      <name val="Arial"/>
      <family val="2"/>
    </font>
    <font>
      <b/>
      <sz val="10"/>
      <name val="Arial"/>
      <family val="2"/>
    </font>
    <font>
      <b/>
      <sz val="14"/>
      <color indexed="12"/>
      <name val="Arial"/>
      <family val="2"/>
    </font>
    <font>
      <sz val="10"/>
      <name val="Arial"/>
      <family val="2"/>
    </font>
    <font>
      <b/>
      <sz val="10"/>
      <color indexed="12"/>
      <name val="Arial"/>
      <family val="2"/>
    </font>
    <font>
      <b/>
      <u/>
      <sz val="12"/>
      <name val="Arial"/>
      <family val="2"/>
    </font>
    <font>
      <b/>
      <sz val="10"/>
      <color indexed="10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1" tint="0.34998626667073579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8" fontId="0" fillId="2" borderId="0" xfId="0" applyNumberFormat="1" applyFill="1" applyProtection="1">
      <protection locked="0"/>
    </xf>
    <xf numFmtId="44" fontId="2" fillId="0" borderId="1" xfId="1" applyFont="1" applyBorder="1" applyAlignment="1" applyProtection="1">
      <alignment horizontal="right"/>
      <protection locked="0"/>
    </xf>
    <xf numFmtId="10" fontId="2" fillId="0" borderId="1" xfId="2" applyNumberFormat="1" applyFont="1" applyBorder="1" applyAlignment="1" applyProtection="1">
      <alignment horizontal="right"/>
      <protection locked="0"/>
    </xf>
    <xf numFmtId="0" fontId="2" fillId="0" borderId="1" xfId="0" applyNumberFormat="1" applyFont="1" applyBorder="1" applyAlignment="1" applyProtection="1">
      <alignment horizontal="right"/>
      <protection locked="0"/>
    </xf>
    <xf numFmtId="0" fontId="2" fillId="0" borderId="2" xfId="0" applyNumberFormat="1" applyFont="1" applyBorder="1" applyAlignment="1" applyProtection="1">
      <alignment horizontal="right"/>
      <protection locked="0"/>
    </xf>
    <xf numFmtId="0" fontId="4" fillId="0" borderId="0" xfId="0" applyNumberFormat="1" applyFont="1" applyProtection="1"/>
    <xf numFmtId="0" fontId="0" fillId="0" borderId="0" xfId="0" applyNumberFormat="1" applyAlignment="1" applyProtection="1">
      <alignment horizontal="center"/>
    </xf>
    <xf numFmtId="0" fontId="0" fillId="0" borderId="0" xfId="0" applyNumberFormat="1" applyProtection="1"/>
    <xf numFmtId="8" fontId="0" fillId="2" borderId="0" xfId="0" applyNumberFormat="1" applyFill="1" applyProtection="1"/>
    <xf numFmtId="0" fontId="1" fillId="2" borderId="0" xfId="2" applyNumberFormat="1" applyFill="1" applyAlignment="1" applyProtection="1">
      <alignment horizontal="center"/>
    </xf>
    <xf numFmtId="8" fontId="0" fillId="0" borderId="0" xfId="0" applyNumberFormat="1" applyProtection="1"/>
    <xf numFmtId="0" fontId="1" fillId="0" borderId="0" xfId="2" applyNumberFormat="1" applyAlignment="1" applyProtection="1">
      <alignment horizontal="center"/>
    </xf>
    <xf numFmtId="0" fontId="0" fillId="0" borderId="3" xfId="0" applyNumberFormat="1" applyBorder="1" applyProtection="1"/>
    <xf numFmtId="0" fontId="0" fillId="0" borderId="4" xfId="0" applyNumberFormat="1" applyBorder="1" applyProtection="1"/>
    <xf numFmtId="0" fontId="0" fillId="0" borderId="0" xfId="0" applyNumberFormat="1" applyBorder="1" applyProtection="1"/>
    <xf numFmtId="0" fontId="0" fillId="0" borderId="5" xfId="0" applyNumberFormat="1" applyBorder="1" applyProtection="1"/>
    <xf numFmtId="0" fontId="0" fillId="0" borderId="6" xfId="0" applyNumberFormat="1" applyBorder="1" applyProtection="1"/>
    <xf numFmtId="0" fontId="0" fillId="0" borderId="0" xfId="0" applyProtection="1"/>
    <xf numFmtId="0" fontId="0" fillId="0" borderId="0" xfId="0" applyAlignment="1" applyProtection="1">
      <alignment horizontal="center"/>
    </xf>
    <xf numFmtId="8" fontId="0" fillId="0" borderId="0" xfId="0" applyNumberFormat="1" applyAlignment="1" applyProtection="1">
      <alignment horizontal="center"/>
    </xf>
    <xf numFmtId="0" fontId="3" fillId="0" borderId="3" xfId="0" applyNumberFormat="1" applyFont="1" applyBorder="1" applyProtection="1"/>
    <xf numFmtId="0" fontId="3" fillId="0" borderId="4" xfId="0" applyNumberFormat="1" applyFont="1" applyBorder="1" applyProtection="1"/>
    <xf numFmtId="8" fontId="3" fillId="0" borderId="1" xfId="1" applyNumberFormat="1" applyFont="1" applyBorder="1" applyAlignment="1" applyProtection="1">
      <alignment horizontal="right"/>
    </xf>
    <xf numFmtId="0" fontId="3" fillId="0" borderId="0" xfId="0" applyNumberFormat="1" applyFont="1" applyBorder="1" applyProtection="1"/>
    <xf numFmtId="0" fontId="3" fillId="0" borderId="0" xfId="0" applyNumberFormat="1" applyFont="1" applyProtection="1"/>
    <xf numFmtId="0" fontId="3" fillId="0" borderId="3" xfId="0" applyNumberFormat="1" applyFont="1" applyFill="1" applyBorder="1" applyProtection="1"/>
    <xf numFmtId="8" fontId="3" fillId="0" borderId="1" xfId="0" applyNumberFormat="1" applyFont="1" applyBorder="1" applyAlignment="1" applyProtection="1">
      <alignment horizontal="right"/>
    </xf>
    <xf numFmtId="0" fontId="6" fillId="0" borderId="0" xfId="0" applyNumberFormat="1" applyFont="1" applyBorder="1" applyProtection="1"/>
    <xf numFmtId="0" fontId="6" fillId="0" borderId="0" xfId="0" applyNumberFormat="1" applyFont="1" applyProtection="1"/>
    <xf numFmtId="0" fontId="5" fillId="0" borderId="3" xfId="0" applyNumberFormat="1" applyFont="1" applyBorder="1" applyProtection="1"/>
    <xf numFmtId="0" fontId="5" fillId="0" borderId="4" xfId="0" applyNumberFormat="1" applyFont="1" applyBorder="1" applyProtection="1"/>
    <xf numFmtId="0" fontId="5" fillId="0" borderId="0" xfId="0" applyNumberFormat="1" applyFont="1" applyBorder="1" applyProtection="1"/>
    <xf numFmtId="0" fontId="5" fillId="0" borderId="0" xfId="0" applyNumberFormat="1" applyFont="1" applyProtection="1"/>
    <xf numFmtId="8" fontId="6" fillId="0" borderId="0" xfId="0" applyNumberFormat="1" applyFont="1" applyProtection="1"/>
    <xf numFmtId="8" fontId="2" fillId="0" borderId="1" xfId="1" applyNumberFormat="1" applyFont="1" applyBorder="1" applyAlignment="1" applyProtection="1">
      <alignment horizontal="right"/>
      <protection locked="0"/>
    </xf>
    <xf numFmtId="0" fontId="0" fillId="2" borderId="0" xfId="2" applyNumberFormat="1" applyFont="1" applyFill="1" applyAlignment="1" applyProtection="1">
      <alignment horizontal="center"/>
    </xf>
    <xf numFmtId="0" fontId="0" fillId="0" borderId="0" xfId="2" applyNumberFormat="1" applyFont="1" applyAlignment="1" applyProtection="1">
      <alignment horizontal="center"/>
    </xf>
    <xf numFmtId="0" fontId="6" fillId="0" borderId="0" xfId="0" applyNumberFormat="1" applyFont="1" applyFill="1" applyBorder="1" applyProtection="1"/>
    <xf numFmtId="8" fontId="0" fillId="0" borderId="1" xfId="1" applyNumberFormat="1" applyFont="1" applyBorder="1" applyAlignment="1" applyProtection="1">
      <alignment horizontal="right"/>
    </xf>
    <xf numFmtId="0" fontId="3" fillId="3" borderId="3" xfId="0" applyNumberFormat="1" applyFont="1" applyFill="1" applyBorder="1" applyProtection="1"/>
    <xf numFmtId="0" fontId="3" fillId="3" borderId="4" xfId="0" applyNumberFormat="1" applyFont="1" applyFill="1" applyBorder="1" applyProtection="1"/>
    <xf numFmtId="8" fontId="3" fillId="3" borderId="1" xfId="0" applyNumberFormat="1" applyFont="1" applyFill="1" applyBorder="1" applyAlignment="1" applyProtection="1">
      <alignment horizontal="right"/>
    </xf>
    <xf numFmtId="0" fontId="3" fillId="4" borderId="3" xfId="0" applyNumberFormat="1" applyFont="1" applyFill="1" applyBorder="1" applyProtection="1"/>
    <xf numFmtId="0" fontId="3" fillId="4" borderId="4" xfId="0" applyNumberFormat="1" applyFont="1" applyFill="1" applyBorder="1" applyProtection="1"/>
    <xf numFmtId="8" fontId="3" fillId="4" borderId="1" xfId="0" applyNumberFormat="1" applyFont="1" applyFill="1" applyBorder="1" applyAlignment="1" applyProtection="1">
      <alignment horizontal="right"/>
    </xf>
    <xf numFmtId="0" fontId="0" fillId="0" borderId="3" xfId="0" quotePrefix="1" applyNumberFormat="1" applyBorder="1" applyProtection="1"/>
    <xf numFmtId="0" fontId="0" fillId="0" borderId="4" xfId="0" quotePrefix="1" applyNumberFormat="1" applyBorder="1" applyProtection="1"/>
    <xf numFmtId="8" fontId="0" fillId="0" borderId="1" xfId="0" applyNumberFormat="1" applyBorder="1" applyAlignment="1" applyProtection="1">
      <alignment horizontal="right"/>
    </xf>
    <xf numFmtId="0" fontId="3" fillId="4" borderId="5" xfId="0" applyNumberFormat="1" applyFont="1" applyFill="1" applyBorder="1" applyProtection="1"/>
    <xf numFmtId="0" fontId="3" fillId="4" borderId="6" xfId="0" applyNumberFormat="1" applyFont="1" applyFill="1" applyBorder="1" applyProtection="1"/>
    <xf numFmtId="8" fontId="3" fillId="4" borderId="2" xfId="0" applyNumberFormat="1" applyFont="1" applyFill="1" applyBorder="1" applyAlignment="1" applyProtection="1">
      <alignment horizontal="right"/>
    </xf>
    <xf numFmtId="8" fontId="2" fillId="4" borderId="1" xfId="1" applyNumberFormat="1" applyFont="1" applyFill="1" applyBorder="1" applyAlignment="1" applyProtection="1">
      <alignment horizontal="right"/>
      <protection locked="0"/>
    </xf>
    <xf numFmtId="8" fontId="2" fillId="5" borderId="1" xfId="0" applyNumberFormat="1" applyFont="1" applyFill="1" applyBorder="1" applyAlignment="1" applyProtection="1">
      <alignment horizontal="right"/>
      <protection locked="0"/>
    </xf>
    <xf numFmtId="0" fontId="3" fillId="0" borderId="0" xfId="0" applyFont="1" applyProtection="1"/>
    <xf numFmtId="0" fontId="3" fillId="0" borderId="0" xfId="0" applyFont="1" applyAlignment="1" applyProtection="1">
      <alignment horizontal="center"/>
    </xf>
    <xf numFmtId="0" fontId="6" fillId="0" borderId="0" xfId="0" applyFont="1" applyProtection="1"/>
    <xf numFmtId="165" fontId="3" fillId="0" borderId="0" xfId="2" applyNumberFormat="1" applyFont="1" applyProtection="1"/>
    <xf numFmtId="14" fontId="2" fillId="0" borderId="0" xfId="0" applyNumberFormat="1" applyFont="1" applyProtection="1">
      <protection locked="0"/>
    </xf>
    <xf numFmtId="0" fontId="7" fillId="0" borderId="0" xfId="0" applyFont="1"/>
    <xf numFmtId="166" fontId="3" fillId="0" borderId="0" xfId="1" applyNumberFormat="1" applyFont="1"/>
    <xf numFmtId="166" fontId="1" fillId="0" borderId="0" xfId="1" applyNumberFormat="1"/>
    <xf numFmtId="0" fontId="3" fillId="0" borderId="0" xfId="0" applyFont="1"/>
    <xf numFmtId="166" fontId="8" fillId="2" borderId="0" xfId="1" applyNumberFormat="1" applyFont="1" applyFill="1" applyProtection="1">
      <protection locked="0"/>
    </xf>
    <xf numFmtId="164" fontId="8" fillId="2" borderId="0" xfId="2" applyNumberFormat="1" applyFont="1" applyFill="1" applyProtection="1">
      <protection locked="0"/>
    </xf>
    <xf numFmtId="164" fontId="1" fillId="0" borderId="0" xfId="2" applyNumberFormat="1"/>
    <xf numFmtId="10" fontId="3" fillId="0" borderId="0" xfId="2" applyNumberFormat="1" applyFont="1"/>
    <xf numFmtId="0" fontId="3" fillId="0" borderId="0" xfId="0" applyFont="1" applyAlignment="1">
      <alignment horizontal="center" wrapText="1"/>
    </xf>
    <xf numFmtId="166" fontId="3" fillId="2" borderId="7" xfId="1" applyNumberFormat="1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166" fontId="3" fillId="4" borderId="8" xfId="1" applyNumberFormat="1" applyFont="1" applyFill="1" applyBorder="1" applyAlignment="1">
      <alignment horizontal="center" wrapText="1"/>
    </xf>
    <xf numFmtId="0" fontId="3" fillId="4" borderId="8" xfId="0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166" fontId="1" fillId="0" borderId="8" xfId="1" applyNumberFormat="1" applyBorder="1"/>
    <xf numFmtId="166" fontId="0" fillId="0" borderId="8" xfId="0" applyNumberFormat="1" applyBorder="1"/>
    <xf numFmtId="4" fontId="2" fillId="0" borderId="0" xfId="0" applyNumberFormat="1" applyFont="1" applyProtection="1">
      <protection locked="0"/>
    </xf>
    <xf numFmtId="0" fontId="3" fillId="6" borderId="0" xfId="0" applyFont="1" applyFill="1" applyAlignment="1" applyProtection="1">
      <alignment horizontal="center"/>
    </xf>
    <xf numFmtId="166" fontId="3" fillId="2" borderId="8" xfId="1" applyNumberFormat="1" applyFont="1" applyFill="1" applyBorder="1" applyAlignment="1">
      <alignment horizontal="center"/>
    </xf>
    <xf numFmtId="166" fontId="3" fillId="4" borderId="8" xfId="1" applyNumberFormat="1" applyFont="1" applyFill="1" applyBorder="1" applyAlignment="1">
      <alignment horizontal="center"/>
    </xf>
    <xf numFmtId="0" fontId="9" fillId="0" borderId="0" xfId="0" applyNumberFormat="1" applyFont="1" applyAlignment="1" applyProtection="1">
      <alignment horizontal="center"/>
    </xf>
    <xf numFmtId="0" fontId="10" fillId="0" borderId="0" xfId="0" applyNumberFormat="1" applyFont="1" applyAlignment="1" applyProtection="1">
      <alignment horizontal="center"/>
    </xf>
    <xf numFmtId="0" fontId="9" fillId="0" borderId="0" xfId="0" applyFont="1" applyAlignment="1" applyProtection="1">
      <alignment horizontal="center"/>
    </xf>
  </cellXfs>
  <cellStyles count="3">
    <cellStyle name="Euro" xfId="1"/>
    <cellStyle name="Prozent" xfId="2" builtinId="5"/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showGridLines="0" tabSelected="1" workbookViewId="0">
      <selection activeCell="A3" sqref="A3"/>
    </sheetView>
  </sheetViews>
  <sheetFormatPr baseColWidth="10" defaultRowHeight="12.75"/>
  <cols>
    <col min="1" max="1" width="22.42578125" style="18" bestFit="1" customWidth="1"/>
    <col min="2" max="2" width="10" style="18" bestFit="1" customWidth="1"/>
    <col min="3" max="3" width="15.42578125" style="19" customWidth="1"/>
    <col min="4" max="4" width="9" style="18" bestFit="1" customWidth="1"/>
    <col min="5" max="5" width="11.42578125" style="81" customWidth="1"/>
    <col min="6" max="16384" width="11.42578125" style="18"/>
  </cols>
  <sheetData>
    <row r="1" spans="1:5" s="8" customFormat="1" ht="18">
      <c r="A1" s="6" t="s">
        <v>11</v>
      </c>
      <c r="B1" s="6"/>
      <c r="C1" s="7"/>
      <c r="E1" s="79"/>
    </row>
    <row r="2" spans="1:5" s="8" customFormat="1">
      <c r="C2" s="7"/>
      <c r="E2" s="79"/>
    </row>
    <row r="3" spans="1:5" s="8" customFormat="1">
      <c r="A3" s="1"/>
      <c r="B3" s="9"/>
      <c r="C3" s="36"/>
      <c r="E3" s="79"/>
    </row>
    <row r="4" spans="1:5" s="8" customFormat="1">
      <c r="A4" s="11"/>
      <c r="B4" s="11"/>
      <c r="C4" s="37"/>
      <c r="E4" s="79"/>
    </row>
    <row r="5" spans="1:5" s="8" customFormat="1">
      <c r="A5" s="34" t="s">
        <v>12</v>
      </c>
      <c r="B5" s="11"/>
      <c r="C5" s="37"/>
      <c r="E5" s="79"/>
    </row>
    <row r="6" spans="1:5" s="8" customFormat="1">
      <c r="A6" s="13" t="s">
        <v>4</v>
      </c>
      <c r="B6" s="14"/>
      <c r="C6" s="2">
        <v>150000</v>
      </c>
      <c r="D6" s="15"/>
      <c r="E6" s="79" t="s">
        <v>2</v>
      </c>
    </row>
    <row r="7" spans="1:5" s="8" customFormat="1">
      <c r="A7" s="13" t="s">
        <v>5</v>
      </c>
      <c r="B7" s="14"/>
      <c r="C7" s="3">
        <v>0.3</v>
      </c>
      <c r="D7" s="15"/>
      <c r="E7" s="79" t="s">
        <v>3</v>
      </c>
    </row>
    <row r="8" spans="1:5" s="8" customFormat="1">
      <c r="A8" s="13" t="s">
        <v>0</v>
      </c>
      <c r="B8" s="14"/>
      <c r="C8" s="3">
        <v>0.05</v>
      </c>
      <c r="D8" s="15"/>
      <c r="E8" s="79"/>
    </row>
    <row r="9" spans="1:5" s="8" customFormat="1">
      <c r="A9" s="13" t="s">
        <v>17</v>
      </c>
      <c r="B9" s="14"/>
      <c r="C9" s="4">
        <v>20</v>
      </c>
      <c r="D9" s="15"/>
      <c r="E9" s="79"/>
    </row>
    <row r="10" spans="1:5" s="8" customFormat="1">
      <c r="A10" s="16" t="s">
        <v>1</v>
      </c>
      <c r="B10" s="17"/>
      <c r="C10" s="5" t="s">
        <v>2</v>
      </c>
      <c r="D10" s="15"/>
      <c r="E10" s="79">
        <f>IF(C10=E6,12,1)</f>
        <v>12</v>
      </c>
    </row>
    <row r="11" spans="1:5" s="8" customFormat="1">
      <c r="C11" s="7"/>
      <c r="E11" s="79"/>
    </row>
    <row r="12" spans="1:5" s="8" customFormat="1">
      <c r="C12" s="7"/>
      <c r="E12" s="79"/>
    </row>
    <row r="13" spans="1:5" s="8" customFormat="1">
      <c r="C13" s="7"/>
      <c r="E13" s="79"/>
    </row>
    <row r="14" spans="1:5" s="8" customFormat="1">
      <c r="A14" s="38" t="s">
        <v>13</v>
      </c>
      <c r="C14" s="7"/>
      <c r="E14" s="79"/>
    </row>
    <row r="15" spans="1:5" s="8" customFormat="1">
      <c r="A15" s="38"/>
      <c r="C15" s="7"/>
      <c r="E15" s="79"/>
    </row>
    <row r="16" spans="1:5" s="8" customFormat="1">
      <c r="A16" s="13" t="s">
        <v>6</v>
      </c>
      <c r="B16" s="14"/>
      <c r="C16" s="39">
        <f>C6*(1-C7)</f>
        <v>105000</v>
      </c>
      <c r="E16" s="79"/>
    </row>
    <row r="17" spans="1:5" s="25" customFormat="1">
      <c r="A17" s="40" t="s">
        <v>8</v>
      </c>
      <c r="B17" s="41" t="str">
        <f>C10</f>
        <v>monatlich</v>
      </c>
      <c r="C17" s="42">
        <f>ROUND(PMT(C8/E10,C9*E10,C16*-1),2)</f>
        <v>692.95</v>
      </c>
      <c r="E17" s="80"/>
    </row>
    <row r="18" spans="1:5" s="8" customFormat="1">
      <c r="C18" s="7"/>
      <c r="E18" s="79"/>
    </row>
    <row r="19" spans="1:5" s="8" customFormat="1">
      <c r="C19" s="7"/>
      <c r="E19" s="79"/>
    </row>
    <row r="20" spans="1:5" s="8" customFormat="1">
      <c r="A20" s="43" t="s">
        <v>7</v>
      </c>
      <c r="B20" s="44"/>
      <c r="C20" s="45">
        <f>C17*E10*C9</f>
        <v>166308.00000000003</v>
      </c>
      <c r="E20" s="79"/>
    </row>
    <row r="21" spans="1:5" s="8" customFormat="1">
      <c r="A21" s="46" t="s">
        <v>9</v>
      </c>
      <c r="B21" s="47"/>
      <c r="C21" s="48">
        <f>C6-C16</f>
        <v>45000</v>
      </c>
      <c r="E21" s="79"/>
    </row>
    <row r="22" spans="1:5" s="25" customFormat="1">
      <c r="A22" s="49" t="s">
        <v>10</v>
      </c>
      <c r="B22" s="50"/>
      <c r="C22" s="51">
        <f>C20+C21</f>
        <v>211308.00000000003</v>
      </c>
      <c r="E22" s="80"/>
    </row>
    <row r="23" spans="1:5" s="8" customFormat="1">
      <c r="C23" s="7"/>
      <c r="E23" s="79"/>
    </row>
    <row r="24" spans="1:5" s="8" customFormat="1">
      <c r="C24" s="7"/>
      <c r="E24" s="79"/>
    </row>
    <row r="25" spans="1:5" s="8" customFormat="1">
      <c r="A25" s="13" t="s">
        <v>32</v>
      </c>
      <c r="B25" s="14"/>
      <c r="C25" s="39">
        <f>C20-C16</f>
        <v>61308.000000000029</v>
      </c>
      <c r="E25" s="79"/>
    </row>
    <row r="26" spans="1:5" s="8" customFormat="1">
      <c r="C26" s="7"/>
      <c r="E26" s="79"/>
    </row>
    <row r="27" spans="1:5" s="8" customFormat="1">
      <c r="C27" s="7"/>
      <c r="E27" s="79"/>
    </row>
    <row r="28" spans="1:5" s="8" customFormat="1">
      <c r="C28" s="7"/>
      <c r="E28" s="79"/>
    </row>
    <row r="29" spans="1:5" s="8" customFormat="1">
      <c r="C29" s="7"/>
      <c r="E29" s="79"/>
    </row>
    <row r="30" spans="1:5" s="8" customFormat="1">
      <c r="C30" s="7"/>
      <c r="E30" s="79"/>
    </row>
    <row r="31" spans="1:5" s="8" customFormat="1">
      <c r="C31" s="7"/>
      <c r="E31" s="79"/>
    </row>
    <row r="32" spans="1:5" s="8" customFormat="1">
      <c r="C32" s="7"/>
      <c r="E32" s="79"/>
    </row>
    <row r="33" spans="3:5" s="8" customFormat="1">
      <c r="C33" s="7"/>
      <c r="E33" s="79"/>
    </row>
    <row r="34" spans="3:5" s="8" customFormat="1">
      <c r="C34" s="7"/>
      <c r="E34" s="79"/>
    </row>
    <row r="35" spans="3:5" s="8" customFormat="1">
      <c r="C35" s="7"/>
      <c r="E35" s="79"/>
    </row>
    <row r="36" spans="3:5" s="8" customFormat="1">
      <c r="C36" s="7"/>
      <c r="E36" s="79"/>
    </row>
    <row r="37" spans="3:5" s="8" customFormat="1">
      <c r="C37" s="7"/>
      <c r="E37" s="79"/>
    </row>
    <row r="38" spans="3:5" s="8" customFormat="1">
      <c r="C38" s="7"/>
      <c r="E38" s="79"/>
    </row>
    <row r="39" spans="3:5" s="8" customFormat="1">
      <c r="C39" s="7"/>
      <c r="E39" s="79"/>
    </row>
    <row r="40" spans="3:5" s="8" customFormat="1">
      <c r="C40" s="7"/>
      <c r="E40" s="79"/>
    </row>
    <row r="41" spans="3:5" s="8" customFormat="1">
      <c r="C41" s="7"/>
      <c r="E41" s="79"/>
    </row>
    <row r="42" spans="3:5" s="8" customFormat="1">
      <c r="C42" s="7"/>
      <c r="E42" s="79"/>
    </row>
    <row r="43" spans="3:5" s="8" customFormat="1">
      <c r="C43" s="7"/>
      <c r="E43" s="79"/>
    </row>
    <row r="44" spans="3:5" s="8" customFormat="1">
      <c r="C44" s="7"/>
      <c r="E44" s="79"/>
    </row>
  </sheetData>
  <phoneticPr fontId="0" type="noConversion"/>
  <dataValidations count="4">
    <dataValidation type="whole" allowBlank="1" showInputMessage="1" showErrorMessage="1" sqref="C9">
      <formula1>0</formula1>
      <formula2>100</formula2>
    </dataValidation>
    <dataValidation type="decimal" allowBlank="1" showInputMessage="1" showErrorMessage="1" sqref="C7">
      <formula1>0</formula1>
      <formula2>1</formula2>
    </dataValidation>
    <dataValidation type="decimal" allowBlank="1" showInputMessage="1" showErrorMessage="1" sqref="C8">
      <formula1>0</formula1>
      <formula2>0.5</formula2>
    </dataValidation>
    <dataValidation type="list" allowBlank="1" showInputMessage="1" showErrorMessage="1" sqref="C10">
      <formula1>$E$6:$E$7</formula1>
    </dataValidation>
  </dataValidation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9"/>
  <sheetViews>
    <sheetView showGridLines="0" workbookViewId="0">
      <selection activeCell="A3" sqref="A3"/>
    </sheetView>
  </sheetViews>
  <sheetFormatPr baseColWidth="10" defaultRowHeight="12.75"/>
  <cols>
    <col min="1" max="1" width="22.42578125" style="18" bestFit="1" customWidth="1"/>
    <col min="2" max="2" width="10" style="18" bestFit="1" customWidth="1"/>
    <col min="3" max="3" width="15.42578125" style="19" customWidth="1"/>
    <col min="4" max="4" width="9" style="18" bestFit="1" customWidth="1"/>
    <col min="5" max="5" width="11.42578125" style="81" customWidth="1"/>
    <col min="6" max="16384" width="11.42578125" style="18"/>
  </cols>
  <sheetData>
    <row r="1" spans="1:5" s="8" customFormat="1" ht="18">
      <c r="A1" s="6" t="s">
        <v>16</v>
      </c>
      <c r="B1" s="6"/>
      <c r="C1" s="7"/>
      <c r="E1" s="79"/>
    </row>
    <row r="2" spans="1:5" s="8" customFormat="1">
      <c r="C2" s="7"/>
      <c r="E2" s="79"/>
    </row>
    <row r="3" spans="1:5" s="8" customFormat="1">
      <c r="A3" s="1"/>
      <c r="B3" s="9"/>
      <c r="C3" s="10"/>
      <c r="E3" s="79"/>
    </row>
    <row r="4" spans="1:5" s="8" customFormat="1">
      <c r="A4" s="11"/>
      <c r="B4" s="11"/>
      <c r="C4" s="12"/>
      <c r="E4" s="79"/>
    </row>
    <row r="5" spans="1:5" s="8" customFormat="1">
      <c r="A5" s="34" t="s">
        <v>12</v>
      </c>
      <c r="B5" s="11"/>
      <c r="C5" s="12"/>
      <c r="E5" s="79"/>
    </row>
    <row r="6" spans="1:5" s="8" customFormat="1">
      <c r="A6" s="13" t="s">
        <v>14</v>
      </c>
      <c r="B6" s="14"/>
      <c r="C6" s="2">
        <v>200000</v>
      </c>
      <c r="D6" s="15"/>
      <c r="E6" s="79" t="s">
        <v>2</v>
      </c>
    </row>
    <row r="7" spans="1:5" s="8" customFormat="1">
      <c r="A7" s="13" t="s">
        <v>0</v>
      </c>
      <c r="B7" s="14"/>
      <c r="C7" s="3">
        <v>0.04</v>
      </c>
      <c r="D7" s="15"/>
      <c r="E7" s="79" t="s">
        <v>3</v>
      </c>
    </row>
    <row r="8" spans="1:5" s="8" customFormat="1">
      <c r="A8" s="13" t="s">
        <v>17</v>
      </c>
      <c r="B8" s="14"/>
      <c r="C8" s="4">
        <v>30</v>
      </c>
      <c r="D8" s="15"/>
      <c r="E8" s="79"/>
    </row>
    <row r="9" spans="1:5" s="8" customFormat="1">
      <c r="A9" s="16" t="s">
        <v>25</v>
      </c>
      <c r="B9" s="17"/>
      <c r="C9" s="5" t="s">
        <v>2</v>
      </c>
      <c r="D9" s="15"/>
      <c r="E9" s="79">
        <f>IF(C9=E6,12,1)</f>
        <v>12</v>
      </c>
    </row>
    <row r="12" spans="1:5" s="8" customFormat="1">
      <c r="A12" s="34" t="s">
        <v>24</v>
      </c>
      <c r="C12" s="7"/>
      <c r="E12" s="79"/>
    </row>
    <row r="13" spans="1:5" s="25" customFormat="1">
      <c r="A13" s="21" t="s">
        <v>15</v>
      </c>
      <c r="B13" s="22" t="str">
        <f>C9</f>
        <v>monatlich</v>
      </c>
      <c r="C13" s="23">
        <f>PMT(C7/E9,C8*E9,0,C6)*-1</f>
        <v>288.16392426423897</v>
      </c>
      <c r="D13" s="24"/>
      <c r="E13" s="80"/>
    </row>
    <row r="14" spans="1:5" s="8" customFormat="1">
      <c r="C14" s="7"/>
      <c r="E14" s="79"/>
    </row>
    <row r="15" spans="1:5" s="8" customFormat="1">
      <c r="C15" s="7"/>
      <c r="E15" s="79"/>
    </row>
    <row r="16" spans="1:5" s="8" customFormat="1">
      <c r="C16" s="20"/>
      <c r="E16" s="79"/>
    </row>
    <row r="17" spans="3:5" s="8" customFormat="1">
      <c r="C17" s="7"/>
      <c r="E17" s="79"/>
    </row>
    <row r="18" spans="3:5" s="8" customFormat="1">
      <c r="C18" s="7"/>
      <c r="E18" s="79"/>
    </row>
    <row r="19" spans="3:5" s="8" customFormat="1">
      <c r="C19" s="7"/>
      <c r="E19" s="79"/>
    </row>
    <row r="20" spans="3:5" s="8" customFormat="1">
      <c r="C20" s="7"/>
      <c r="E20" s="79"/>
    </row>
    <row r="21" spans="3:5" s="8" customFormat="1">
      <c r="C21" s="7"/>
      <c r="E21" s="79"/>
    </row>
    <row r="22" spans="3:5" s="8" customFormat="1">
      <c r="C22" s="7"/>
      <c r="E22" s="79"/>
    </row>
    <row r="23" spans="3:5" s="8" customFormat="1">
      <c r="C23" s="7"/>
      <c r="E23" s="79"/>
    </row>
    <row r="24" spans="3:5" s="8" customFormat="1">
      <c r="C24" s="7"/>
      <c r="E24" s="79"/>
    </row>
    <row r="25" spans="3:5" s="8" customFormat="1">
      <c r="C25" s="7"/>
      <c r="E25" s="79"/>
    </row>
    <row r="26" spans="3:5" s="8" customFormat="1">
      <c r="C26" s="7"/>
      <c r="E26" s="79"/>
    </row>
    <row r="27" spans="3:5" s="8" customFormat="1">
      <c r="C27" s="7"/>
      <c r="E27" s="79"/>
    </row>
    <row r="28" spans="3:5" s="8" customFormat="1">
      <c r="C28" s="7"/>
      <c r="E28" s="79"/>
    </row>
    <row r="29" spans="3:5" s="8" customFormat="1">
      <c r="C29" s="7"/>
      <c r="E29" s="79"/>
    </row>
  </sheetData>
  <phoneticPr fontId="0" type="noConversion"/>
  <dataValidations count="3">
    <dataValidation type="whole" allowBlank="1" showInputMessage="1" showErrorMessage="1" sqref="C8">
      <formula1>0</formula1>
      <formula2>100</formula2>
    </dataValidation>
    <dataValidation type="decimal" allowBlank="1" showInputMessage="1" showErrorMessage="1" sqref="C7">
      <formula1>0</formula1>
      <formula2>0.5</formula2>
    </dataValidation>
    <dataValidation type="list" allowBlank="1" showInputMessage="1" showErrorMessage="1" sqref="C9">
      <formula1>$E$6:$E$7</formula1>
    </dataValidation>
  </dataValidation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showGridLines="0" workbookViewId="0">
      <selection activeCell="A3" sqref="A3"/>
    </sheetView>
  </sheetViews>
  <sheetFormatPr baseColWidth="10" defaultRowHeight="12.75"/>
  <cols>
    <col min="1" max="1" width="22.42578125" style="18" bestFit="1" customWidth="1"/>
    <col min="2" max="2" width="10" style="18" bestFit="1" customWidth="1"/>
    <col min="3" max="3" width="15.42578125" style="19" customWidth="1"/>
    <col min="4" max="4" width="9" style="18" bestFit="1" customWidth="1"/>
    <col min="5" max="5" width="11.42578125" style="81" customWidth="1"/>
    <col min="6" max="16384" width="11.42578125" style="18"/>
  </cols>
  <sheetData>
    <row r="1" spans="1:5" s="8" customFormat="1" ht="18">
      <c r="A1" s="6" t="s">
        <v>18</v>
      </c>
      <c r="B1" s="6"/>
      <c r="C1" s="7"/>
      <c r="E1" s="79"/>
    </row>
    <row r="2" spans="1:5" s="8" customFormat="1">
      <c r="C2" s="7"/>
      <c r="E2" s="79"/>
    </row>
    <row r="3" spans="1:5" s="8" customFormat="1">
      <c r="A3" s="1"/>
      <c r="B3" s="9"/>
      <c r="C3" s="10"/>
      <c r="E3" s="79"/>
    </row>
    <row r="4" spans="1:5" s="8" customFormat="1">
      <c r="A4" s="11"/>
      <c r="B4" s="11"/>
      <c r="C4" s="12"/>
      <c r="E4" s="79"/>
    </row>
    <row r="5" spans="1:5" s="8" customFormat="1">
      <c r="A5" s="34" t="s">
        <v>12</v>
      </c>
      <c r="B5" s="11"/>
      <c r="C5" s="12"/>
      <c r="E5" s="79"/>
    </row>
    <row r="6" spans="1:5" s="8" customFormat="1">
      <c r="A6" s="13" t="s">
        <v>0</v>
      </c>
      <c r="B6" s="14"/>
      <c r="C6" s="3">
        <v>0.05</v>
      </c>
      <c r="D6" s="15"/>
      <c r="E6" s="79" t="s">
        <v>2</v>
      </c>
    </row>
    <row r="7" spans="1:5" s="8" customFormat="1">
      <c r="A7" s="13" t="s">
        <v>17</v>
      </c>
      <c r="B7" s="14"/>
      <c r="C7" s="4">
        <v>30</v>
      </c>
      <c r="D7" s="15"/>
      <c r="E7" s="79" t="s">
        <v>3</v>
      </c>
    </row>
    <row r="8" spans="1:5" s="8" customFormat="1">
      <c r="A8" s="16" t="s">
        <v>1</v>
      </c>
      <c r="B8" s="17"/>
      <c r="C8" s="5" t="s">
        <v>2</v>
      </c>
      <c r="D8" s="15"/>
      <c r="E8" s="79">
        <f>IF(C8=E6,12,1)</f>
        <v>12</v>
      </c>
    </row>
    <row r="9" spans="1:5" s="33" customFormat="1">
      <c r="A9" s="30" t="s">
        <v>15</v>
      </c>
      <c r="B9" s="31" t="str">
        <f>C8</f>
        <v>monatlich</v>
      </c>
      <c r="C9" s="35">
        <v>200</v>
      </c>
      <c r="D9" s="32"/>
      <c r="E9" s="79"/>
    </row>
    <row r="10" spans="1:5" s="8" customFormat="1">
      <c r="C10" s="7"/>
      <c r="E10" s="79"/>
    </row>
    <row r="11" spans="1:5" s="8" customFormat="1">
      <c r="C11" s="7"/>
      <c r="E11" s="79"/>
    </row>
    <row r="12" spans="1:5" s="8" customFormat="1">
      <c r="A12" s="34" t="s">
        <v>24</v>
      </c>
      <c r="C12" s="7"/>
      <c r="E12" s="79"/>
    </row>
    <row r="13" spans="1:5" s="25" customFormat="1">
      <c r="A13" s="26" t="s">
        <v>19</v>
      </c>
      <c r="B13" s="22"/>
      <c r="C13" s="27">
        <f>FV(C6/E8,C7*E8,C9,0)*-1</f>
        <v>166451.7270722955</v>
      </c>
      <c r="E13" s="80"/>
    </row>
    <row r="14" spans="1:5" s="8" customFormat="1">
      <c r="C14" s="7"/>
      <c r="E14" s="79"/>
    </row>
    <row r="15" spans="1:5" s="8" customFormat="1">
      <c r="C15" s="7"/>
      <c r="E15" s="79"/>
    </row>
    <row r="16" spans="1:5" s="8" customFormat="1">
      <c r="C16" s="7"/>
      <c r="E16" s="79"/>
    </row>
    <row r="17" spans="3:5" s="8" customFormat="1">
      <c r="C17" s="7"/>
      <c r="E17" s="79"/>
    </row>
    <row r="18" spans="3:5" s="8" customFormat="1">
      <c r="C18" s="7"/>
      <c r="E18" s="79"/>
    </row>
    <row r="19" spans="3:5" s="8" customFormat="1">
      <c r="C19" s="7"/>
      <c r="E19" s="79"/>
    </row>
    <row r="20" spans="3:5" s="8" customFormat="1">
      <c r="C20" s="7"/>
      <c r="E20" s="79"/>
    </row>
    <row r="21" spans="3:5" s="8" customFormat="1">
      <c r="C21" s="7"/>
      <c r="E21" s="79"/>
    </row>
    <row r="22" spans="3:5" s="8" customFormat="1">
      <c r="C22" s="7"/>
      <c r="E22" s="79"/>
    </row>
    <row r="23" spans="3:5" s="8" customFormat="1">
      <c r="C23" s="7"/>
      <c r="E23" s="79"/>
    </row>
    <row r="24" spans="3:5" s="8" customFormat="1">
      <c r="C24" s="7"/>
      <c r="E24" s="79"/>
    </row>
    <row r="25" spans="3:5" s="8" customFormat="1">
      <c r="C25" s="7"/>
      <c r="E25" s="79"/>
    </row>
    <row r="26" spans="3:5" s="8" customFormat="1">
      <c r="C26" s="7"/>
      <c r="E26" s="79"/>
    </row>
  </sheetData>
  <phoneticPr fontId="0" type="noConversion"/>
  <dataValidations count="3">
    <dataValidation type="whole" allowBlank="1" showInputMessage="1" showErrorMessage="1" sqref="C7">
      <formula1>0</formula1>
      <formula2>100</formula2>
    </dataValidation>
    <dataValidation type="decimal" allowBlank="1" showInputMessage="1" showErrorMessage="1" sqref="C6">
      <formula1>0</formula1>
      <formula2>0.5</formula2>
    </dataValidation>
    <dataValidation type="list" allowBlank="1" showInputMessage="1" showErrorMessage="1" sqref="C8">
      <formula1>$E$6:$E$7</formula1>
    </dataValidation>
  </dataValidation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4"/>
  <sheetViews>
    <sheetView showGridLines="0" workbookViewId="0">
      <selection activeCell="C7" sqref="C7"/>
    </sheetView>
  </sheetViews>
  <sheetFormatPr baseColWidth="10" defaultRowHeight="12.75"/>
  <cols>
    <col min="1" max="1" width="22.42578125" style="18" bestFit="1" customWidth="1"/>
    <col min="2" max="2" width="10" style="18" bestFit="1" customWidth="1"/>
    <col min="3" max="3" width="15.42578125" style="19" customWidth="1"/>
    <col min="4" max="4" width="18.140625" style="18" bestFit="1" customWidth="1"/>
    <col min="5" max="5" width="11.42578125" style="81" customWidth="1"/>
    <col min="6" max="16384" width="11.42578125" style="18"/>
  </cols>
  <sheetData>
    <row r="1" spans="1:5" s="8" customFormat="1" ht="18">
      <c r="A1" s="6" t="s">
        <v>23</v>
      </c>
      <c r="B1" s="6"/>
      <c r="C1" s="7"/>
      <c r="E1" s="79"/>
    </row>
    <row r="2" spans="1:5" s="8" customFormat="1">
      <c r="C2" s="7"/>
      <c r="E2" s="79"/>
    </row>
    <row r="3" spans="1:5" s="8" customFormat="1">
      <c r="A3" s="1"/>
      <c r="B3" s="9"/>
      <c r="C3" s="10"/>
      <c r="E3" s="79"/>
    </row>
    <row r="4" spans="1:5" s="8" customFormat="1">
      <c r="A4" s="11"/>
      <c r="B4" s="11"/>
      <c r="C4" s="12"/>
      <c r="E4" s="79"/>
    </row>
    <row r="5" spans="1:5" s="8" customFormat="1">
      <c r="A5" s="34" t="s">
        <v>12</v>
      </c>
      <c r="B5" s="11"/>
      <c r="C5" s="12"/>
      <c r="E5" s="79"/>
    </row>
    <row r="6" spans="1:5" s="8" customFormat="1">
      <c r="A6" s="13" t="s">
        <v>0</v>
      </c>
      <c r="B6" s="14"/>
      <c r="C6" s="3">
        <v>0.05</v>
      </c>
      <c r="D6" s="15"/>
      <c r="E6" s="79" t="s">
        <v>2</v>
      </c>
    </row>
    <row r="7" spans="1:5" s="8" customFormat="1">
      <c r="A7" s="13" t="s">
        <v>17</v>
      </c>
      <c r="B7" s="14"/>
      <c r="C7" s="4">
        <v>30</v>
      </c>
      <c r="D7" s="15"/>
      <c r="E7" s="79" t="s">
        <v>3</v>
      </c>
    </row>
    <row r="8" spans="1:5" s="8" customFormat="1">
      <c r="A8" s="16" t="s">
        <v>1</v>
      </c>
      <c r="B8" s="17"/>
      <c r="C8" s="5" t="s">
        <v>2</v>
      </c>
      <c r="D8" s="15"/>
      <c r="E8" s="79">
        <f>IF(C8=E6,12,1)</f>
        <v>12</v>
      </c>
    </row>
    <row r="9" spans="1:5" s="25" customFormat="1">
      <c r="A9" s="21" t="s">
        <v>15</v>
      </c>
      <c r="B9" s="22" t="str">
        <f>C8</f>
        <v>monatlich</v>
      </c>
      <c r="C9" s="52">
        <v>200</v>
      </c>
      <c r="D9" s="28" t="s">
        <v>21</v>
      </c>
      <c r="E9" s="80"/>
    </row>
    <row r="10" spans="1:5" s="25" customFormat="1">
      <c r="A10" s="26" t="s">
        <v>19</v>
      </c>
      <c r="B10" s="22"/>
      <c r="C10" s="53"/>
      <c r="D10" s="29" t="s">
        <v>22</v>
      </c>
      <c r="E10" s="80"/>
    </row>
    <row r="11" spans="1:5" s="8" customFormat="1">
      <c r="C11" s="7"/>
      <c r="E11" s="79"/>
    </row>
    <row r="12" spans="1:5" s="8" customFormat="1">
      <c r="C12" s="7"/>
      <c r="E12" s="79"/>
    </row>
    <row r="13" spans="1:5" s="8" customFormat="1">
      <c r="A13" s="34" t="s">
        <v>24</v>
      </c>
      <c r="C13" s="7"/>
      <c r="E13" s="79"/>
    </row>
    <row r="14" spans="1:5" s="25" customFormat="1">
      <c r="A14" s="26" t="s">
        <v>20</v>
      </c>
      <c r="B14" s="22"/>
      <c r="C14" s="27">
        <f>PV(C6/E8,C7*E8,C9,C10)*-1</f>
        <v>37256.323409215169</v>
      </c>
      <c r="E14" s="80"/>
    </row>
    <row r="15" spans="1:5" s="8" customFormat="1">
      <c r="C15" s="7"/>
      <c r="E15" s="79"/>
    </row>
    <row r="16" spans="1:5" s="8" customFormat="1">
      <c r="C16" s="7"/>
      <c r="E16" s="79"/>
    </row>
    <row r="17" spans="3:5" s="8" customFormat="1">
      <c r="C17" s="7"/>
      <c r="E17" s="79"/>
    </row>
    <row r="18" spans="3:5" s="8" customFormat="1">
      <c r="C18" s="7"/>
      <c r="E18" s="79"/>
    </row>
    <row r="19" spans="3:5" s="8" customFormat="1">
      <c r="C19" s="7"/>
      <c r="E19" s="79"/>
    </row>
    <row r="20" spans="3:5" s="8" customFormat="1">
      <c r="C20" s="7"/>
      <c r="E20" s="79"/>
    </row>
    <row r="21" spans="3:5" s="8" customFormat="1">
      <c r="C21" s="7"/>
      <c r="E21" s="79"/>
    </row>
    <row r="22" spans="3:5" s="8" customFormat="1">
      <c r="C22" s="7"/>
      <c r="E22" s="79"/>
    </row>
    <row r="23" spans="3:5" s="8" customFormat="1">
      <c r="C23" s="7"/>
      <c r="E23" s="79"/>
    </row>
    <row r="24" spans="3:5" s="8" customFormat="1">
      <c r="C24" s="7"/>
      <c r="E24" s="79"/>
    </row>
  </sheetData>
  <phoneticPr fontId="0" type="noConversion"/>
  <dataValidations count="3">
    <dataValidation type="whole" allowBlank="1" showInputMessage="1" showErrorMessage="1" sqref="C7">
      <formula1>0</formula1>
      <formula2>100</formula2>
    </dataValidation>
    <dataValidation type="decimal" allowBlank="1" showInputMessage="1" showErrorMessage="1" sqref="C6">
      <formula1>0</formula1>
      <formula2>0.5</formula2>
    </dataValidation>
    <dataValidation type="list" allowBlank="1" showInputMessage="1" showErrorMessage="1" sqref="C8">
      <formula1>$E$6:$E$7</formula1>
    </dataValidation>
  </dataValidation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E44"/>
  <sheetViews>
    <sheetView workbookViewId="0">
      <pane ySplit="6" topLeftCell="A7" activePane="bottomLeft" state="frozen"/>
      <selection pane="bottomLeft" activeCell="A4" sqref="A4"/>
    </sheetView>
  </sheetViews>
  <sheetFormatPr baseColWidth="10" defaultRowHeight="12.75"/>
  <cols>
    <col min="1" max="1" width="15.85546875" style="18" customWidth="1"/>
    <col min="2" max="2" width="18" style="18" bestFit="1" customWidth="1"/>
    <col min="3" max="3" width="16.28515625" style="18" bestFit="1" customWidth="1"/>
    <col min="4" max="16384" width="11.42578125" style="18"/>
  </cols>
  <sheetData>
    <row r="1" spans="1:5" ht="18">
      <c r="A1" s="6" t="s">
        <v>26</v>
      </c>
    </row>
    <row r="2" spans="1:5">
      <c r="A2" s="54" t="s">
        <v>27</v>
      </c>
    </row>
    <row r="4" spans="1:5" s="8" customFormat="1">
      <c r="A4" s="1"/>
      <c r="B4" s="9"/>
      <c r="C4" s="10"/>
      <c r="E4" s="7"/>
    </row>
    <row r="6" spans="1:5" s="55" customFormat="1">
      <c r="A6" s="76" t="s">
        <v>31</v>
      </c>
      <c r="B6" s="76" t="s">
        <v>29</v>
      </c>
      <c r="C6" s="76" t="s">
        <v>30</v>
      </c>
    </row>
    <row r="7" spans="1:5">
      <c r="A7" s="58">
        <v>39448</v>
      </c>
      <c r="B7" s="75">
        <v>50</v>
      </c>
      <c r="C7" s="18">
        <v>1</v>
      </c>
    </row>
    <row r="8" spans="1:5">
      <c r="A8" s="58">
        <v>39479</v>
      </c>
      <c r="B8" s="75">
        <v>60</v>
      </c>
      <c r="C8" s="18">
        <v>2</v>
      </c>
    </row>
    <row r="9" spans="1:5">
      <c r="A9" s="58">
        <v>39508</v>
      </c>
      <c r="B9" s="75">
        <v>80</v>
      </c>
      <c r="C9" s="18">
        <v>3</v>
      </c>
    </row>
    <row r="10" spans="1:5">
      <c r="A10" s="58">
        <v>39539</v>
      </c>
      <c r="B10" s="75">
        <v>150</v>
      </c>
      <c r="C10" s="18">
        <v>4</v>
      </c>
    </row>
    <row r="11" spans="1:5">
      <c r="A11" s="58">
        <v>39569</v>
      </c>
      <c r="B11" s="75">
        <v>41</v>
      </c>
      <c r="C11" s="18">
        <v>5</v>
      </c>
    </row>
    <row r="12" spans="1:5">
      <c r="A12" s="58">
        <v>39600</v>
      </c>
      <c r="B12" s="75">
        <v>250</v>
      </c>
      <c r="C12" s="18">
        <v>6</v>
      </c>
    </row>
    <row r="13" spans="1:5">
      <c r="A13" s="58">
        <v>39630</v>
      </c>
      <c r="B13" s="75">
        <v>300</v>
      </c>
      <c r="C13" s="18">
        <v>7</v>
      </c>
    </row>
    <row r="14" spans="1:5">
      <c r="A14" s="58">
        <v>39661</v>
      </c>
      <c r="B14" s="75">
        <v>20</v>
      </c>
      <c r="C14" s="18">
        <v>8</v>
      </c>
    </row>
    <row r="15" spans="1:5">
      <c r="A15" s="58">
        <v>39692</v>
      </c>
      <c r="B15" s="75">
        <v>547</v>
      </c>
      <c r="C15" s="18">
        <v>9</v>
      </c>
    </row>
    <row r="16" spans="1:5">
      <c r="A16" s="58">
        <v>39722</v>
      </c>
      <c r="B16" s="75">
        <v>20</v>
      </c>
      <c r="C16" s="18">
        <v>10</v>
      </c>
    </row>
    <row r="17" spans="1:3">
      <c r="A17" s="58">
        <v>39753</v>
      </c>
      <c r="B17" s="75">
        <v>30</v>
      </c>
      <c r="C17" s="18">
        <v>11</v>
      </c>
    </row>
    <row r="18" spans="1:3">
      <c r="A18" s="58">
        <v>39783</v>
      </c>
      <c r="B18" s="75">
        <v>10</v>
      </c>
      <c r="C18" s="18">
        <v>12</v>
      </c>
    </row>
    <row r="19" spans="1:3">
      <c r="A19" s="58">
        <v>39814</v>
      </c>
      <c r="B19" s="75">
        <v>40</v>
      </c>
      <c r="C19" s="18">
        <v>13</v>
      </c>
    </row>
    <row r="20" spans="1:3">
      <c r="A20" s="58">
        <v>39845</v>
      </c>
      <c r="B20" s="75">
        <v>550</v>
      </c>
      <c r="C20" s="18">
        <v>14</v>
      </c>
    </row>
    <row r="21" spans="1:3">
      <c r="A21" s="58">
        <v>39873</v>
      </c>
      <c r="B21" s="75">
        <v>600</v>
      </c>
      <c r="C21" s="18">
        <v>15</v>
      </c>
    </row>
    <row r="22" spans="1:3">
      <c r="A22" s="58">
        <v>39904</v>
      </c>
      <c r="B22" s="75">
        <v>30</v>
      </c>
      <c r="C22" s="18">
        <v>16</v>
      </c>
    </row>
    <row r="23" spans="1:3">
      <c r="A23" s="58">
        <v>39934</v>
      </c>
      <c r="B23" s="75">
        <v>28</v>
      </c>
      <c r="C23" s="18">
        <v>17</v>
      </c>
    </row>
    <row r="24" spans="1:3">
      <c r="A24" s="58">
        <v>39965</v>
      </c>
      <c r="B24" s="75">
        <v>90</v>
      </c>
      <c r="C24" s="18">
        <v>18</v>
      </c>
    </row>
    <row r="25" spans="1:3">
      <c r="A25" s="58">
        <v>39995</v>
      </c>
      <c r="B25" s="75">
        <v>90</v>
      </c>
      <c r="C25" s="18">
        <v>19</v>
      </c>
    </row>
    <row r="26" spans="1:3">
      <c r="A26" s="58">
        <v>40026</v>
      </c>
      <c r="B26" s="75">
        <v>90</v>
      </c>
      <c r="C26" s="18">
        <v>20</v>
      </c>
    </row>
    <row r="27" spans="1:3">
      <c r="A27" s="58">
        <v>40057</v>
      </c>
      <c r="B27" s="75">
        <v>90</v>
      </c>
      <c r="C27" s="18">
        <v>21</v>
      </c>
    </row>
    <row r="28" spans="1:3">
      <c r="A28" s="58">
        <v>40087</v>
      </c>
      <c r="B28" s="75">
        <v>52</v>
      </c>
      <c r="C28" s="18">
        <v>22</v>
      </c>
    </row>
    <row r="29" spans="1:3">
      <c r="A29" s="58">
        <v>40118</v>
      </c>
      <c r="B29" s="75">
        <v>70</v>
      </c>
      <c r="C29" s="18">
        <v>23</v>
      </c>
    </row>
    <row r="30" spans="1:3">
      <c r="A30" s="58">
        <v>40148</v>
      </c>
      <c r="B30" s="75">
        <v>80</v>
      </c>
      <c r="C30" s="18">
        <v>24</v>
      </c>
    </row>
    <row r="31" spans="1:3">
      <c r="A31" s="58">
        <v>40179</v>
      </c>
      <c r="B31" s="75">
        <v>90</v>
      </c>
      <c r="C31" s="18">
        <v>25</v>
      </c>
    </row>
    <row r="32" spans="1:3">
      <c r="A32" s="58">
        <v>40210</v>
      </c>
      <c r="B32" s="75">
        <v>160</v>
      </c>
      <c r="C32" s="18">
        <v>26</v>
      </c>
    </row>
    <row r="33" spans="1:4">
      <c r="A33" s="58">
        <v>40238</v>
      </c>
      <c r="B33" s="75">
        <v>360</v>
      </c>
      <c r="C33" s="18">
        <v>27</v>
      </c>
    </row>
    <row r="34" spans="1:4">
      <c r="A34" s="58">
        <v>40269</v>
      </c>
      <c r="B34" s="75">
        <v>500</v>
      </c>
      <c r="C34" s="18">
        <v>28</v>
      </c>
    </row>
    <row r="35" spans="1:4">
      <c r="A35" s="58">
        <v>40299</v>
      </c>
      <c r="B35" s="75">
        <v>20</v>
      </c>
      <c r="C35" s="18">
        <v>29</v>
      </c>
    </row>
    <row r="36" spans="1:4">
      <c r="A36" s="58">
        <v>40330</v>
      </c>
      <c r="B36" s="75">
        <v>300</v>
      </c>
      <c r="C36" s="18">
        <v>30</v>
      </c>
    </row>
    <row r="37" spans="1:4">
      <c r="A37" s="58">
        <v>40360</v>
      </c>
      <c r="B37" s="75">
        <v>400</v>
      </c>
      <c r="C37" s="18">
        <v>31</v>
      </c>
    </row>
    <row r="38" spans="1:4">
      <c r="A38" s="58">
        <v>40391</v>
      </c>
      <c r="B38" s="75">
        <v>500</v>
      </c>
      <c r="C38" s="18">
        <v>32</v>
      </c>
    </row>
    <row r="39" spans="1:4">
      <c r="A39" s="58">
        <v>40422</v>
      </c>
      <c r="B39" s="75">
        <v>20</v>
      </c>
      <c r="C39" s="18">
        <v>33</v>
      </c>
    </row>
    <row r="40" spans="1:4">
      <c r="A40" s="58">
        <v>40452</v>
      </c>
      <c r="B40" s="75">
        <v>300</v>
      </c>
      <c r="C40" s="18">
        <v>34</v>
      </c>
    </row>
    <row r="41" spans="1:4">
      <c r="A41" s="58">
        <v>40483</v>
      </c>
      <c r="B41" s="75">
        <v>400</v>
      </c>
      <c r="C41" s="18">
        <v>35</v>
      </c>
    </row>
    <row r="42" spans="1:4">
      <c r="A42" s="58">
        <v>40513</v>
      </c>
      <c r="B42" s="75">
        <v>500</v>
      </c>
      <c r="C42" s="18">
        <v>36</v>
      </c>
    </row>
    <row r="43" spans="1:4">
      <c r="A43" s="58">
        <v>40513</v>
      </c>
      <c r="B43" s="75">
        <v>-7500</v>
      </c>
      <c r="D43" s="56" t="s">
        <v>43</v>
      </c>
    </row>
    <row r="44" spans="1:4" s="54" customFormat="1">
      <c r="A44" s="54" t="s">
        <v>28</v>
      </c>
      <c r="B44" s="57">
        <f>XIRR(B7:B43,A7:A43)</f>
        <v>6.9403055310249331E-2</v>
      </c>
      <c r="D44" s="54" t="s">
        <v>44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59"/>
  <sheetViews>
    <sheetView workbookViewId="0">
      <pane ySplit="18" topLeftCell="A19" activePane="bottomLeft" state="frozen"/>
      <selection pane="bottomLeft" activeCell="B4" sqref="B4"/>
    </sheetView>
  </sheetViews>
  <sheetFormatPr baseColWidth="10" defaultRowHeight="12.75"/>
  <cols>
    <col min="1" max="1" width="23" customWidth="1"/>
    <col min="2" max="2" width="15.42578125" style="61" bestFit="1" customWidth="1"/>
    <col min="3" max="3" width="15.28515625" customWidth="1"/>
    <col min="4" max="4" width="3.140625" customWidth="1"/>
    <col min="5" max="5" width="15.42578125" style="61" bestFit="1" customWidth="1"/>
    <col min="6" max="6" width="15.28515625" customWidth="1"/>
  </cols>
  <sheetData>
    <row r="1" spans="1:5" ht="15.75">
      <c r="A1" s="59" t="s">
        <v>33</v>
      </c>
      <c r="B1" s="60"/>
    </row>
    <row r="2" spans="1:5">
      <c r="B2" s="60"/>
    </row>
    <row r="3" spans="1:5">
      <c r="B3" s="60"/>
    </row>
    <row r="4" spans="1:5">
      <c r="A4" s="62" t="s">
        <v>34</v>
      </c>
      <c r="B4" s="63">
        <v>100000</v>
      </c>
    </row>
    <row r="5" spans="1:5">
      <c r="A5" s="62"/>
      <c r="B5" s="60"/>
    </row>
    <row r="6" spans="1:5">
      <c r="A6" s="62" t="s">
        <v>35</v>
      </c>
      <c r="B6" s="64">
        <v>0.04</v>
      </c>
      <c r="E6" s="65"/>
    </row>
    <row r="7" spans="1:5">
      <c r="A7" s="62"/>
      <c r="B7" s="60"/>
    </row>
    <row r="8" spans="1:5">
      <c r="A8" s="62" t="s">
        <v>36</v>
      </c>
      <c r="B8" s="64">
        <v>0.28999999999999998</v>
      </c>
      <c r="E8" s="65"/>
    </row>
    <row r="9" spans="1:5">
      <c r="A9" s="62"/>
      <c r="B9" s="60"/>
    </row>
    <row r="10" spans="1:5">
      <c r="A10" s="62" t="s">
        <v>37</v>
      </c>
      <c r="B10" s="66">
        <f>B6*(1-B8)</f>
        <v>2.8399999999999998E-2</v>
      </c>
      <c r="E10" s="65"/>
    </row>
    <row r="11" spans="1:5">
      <c r="A11" s="62"/>
      <c r="B11" s="60"/>
    </row>
    <row r="12" spans="1:5">
      <c r="A12" s="62" t="s">
        <v>38</v>
      </c>
      <c r="B12" s="60">
        <f>B4*B10</f>
        <v>2840</v>
      </c>
    </row>
    <row r="13" spans="1:5">
      <c r="A13" s="62"/>
      <c r="B13" s="60"/>
    </row>
    <row r="14" spans="1:5">
      <c r="A14" s="62"/>
      <c r="B14" s="60"/>
    </row>
    <row r="15" spans="1:5">
      <c r="A15" s="62" t="s">
        <v>39</v>
      </c>
      <c r="B15" s="64">
        <v>0.03</v>
      </c>
      <c r="E15" s="65"/>
    </row>
    <row r="17" spans="1:6" s="62" customFormat="1">
      <c r="B17" s="77" t="s">
        <v>40</v>
      </c>
      <c r="C17" s="77"/>
      <c r="E17" s="78" t="s">
        <v>41</v>
      </c>
      <c r="F17" s="78"/>
    </row>
    <row r="18" spans="1:6" s="67" customFormat="1" ht="25.5">
      <c r="A18" s="67" t="s">
        <v>42</v>
      </c>
      <c r="B18" s="68" t="s">
        <v>34</v>
      </c>
      <c r="C18" s="69" t="s">
        <v>38</v>
      </c>
      <c r="E18" s="70" t="s">
        <v>34</v>
      </c>
      <c r="F18" s="71" t="s">
        <v>38</v>
      </c>
    </row>
    <row r="19" spans="1:6">
      <c r="A19" s="72">
        <v>0</v>
      </c>
      <c r="B19" s="73">
        <f>B4</f>
        <v>100000</v>
      </c>
      <c r="C19" s="74">
        <f>B12</f>
        <v>2840</v>
      </c>
      <c r="E19" s="73">
        <f t="shared" ref="E19:E59" si="0">$B$4</f>
        <v>100000</v>
      </c>
      <c r="F19" s="74">
        <f t="shared" ref="F19:F59" si="1">$B$12</f>
        <v>2840</v>
      </c>
    </row>
    <row r="20" spans="1:6">
      <c r="A20" s="72">
        <v>1</v>
      </c>
      <c r="B20" s="73">
        <f t="shared" ref="B20:B59" si="2">B19*(1/(1+$B$15))</f>
        <v>97087.378640776704</v>
      </c>
      <c r="C20" s="73">
        <f t="shared" ref="C20:C59" si="3">C19*(1/(1+$B$15))</f>
        <v>2757.2815533980583</v>
      </c>
      <c r="E20" s="73">
        <f t="shared" si="0"/>
        <v>100000</v>
      </c>
      <c r="F20" s="73">
        <f t="shared" si="1"/>
        <v>2840</v>
      </c>
    </row>
    <row r="21" spans="1:6">
      <c r="A21" s="72">
        <v>2</v>
      </c>
      <c r="B21" s="73">
        <f t="shared" si="2"/>
        <v>94259.590913375447</v>
      </c>
      <c r="C21" s="73">
        <f t="shared" si="3"/>
        <v>2676.9723819398623</v>
      </c>
      <c r="E21" s="73">
        <f t="shared" si="0"/>
        <v>100000</v>
      </c>
      <c r="F21" s="73">
        <f t="shared" si="1"/>
        <v>2840</v>
      </c>
    </row>
    <row r="22" spans="1:6">
      <c r="A22" s="72">
        <v>3</v>
      </c>
      <c r="B22" s="73">
        <f t="shared" si="2"/>
        <v>91514.165935315963</v>
      </c>
      <c r="C22" s="73">
        <f t="shared" si="3"/>
        <v>2599.0023125629732</v>
      </c>
      <c r="E22" s="73">
        <f t="shared" si="0"/>
        <v>100000</v>
      </c>
      <c r="F22" s="73">
        <f t="shared" si="1"/>
        <v>2840</v>
      </c>
    </row>
    <row r="23" spans="1:6">
      <c r="A23" s="72">
        <v>4</v>
      </c>
      <c r="B23" s="73">
        <f t="shared" si="2"/>
        <v>88848.704791568904</v>
      </c>
      <c r="C23" s="73">
        <f t="shared" si="3"/>
        <v>2523.3032160805565</v>
      </c>
      <c r="E23" s="73">
        <f t="shared" si="0"/>
        <v>100000</v>
      </c>
      <c r="F23" s="73">
        <f t="shared" si="1"/>
        <v>2840</v>
      </c>
    </row>
    <row r="24" spans="1:6">
      <c r="A24" s="72">
        <v>5</v>
      </c>
      <c r="B24" s="73">
        <f t="shared" si="2"/>
        <v>86260.878438416417</v>
      </c>
      <c r="C24" s="73">
        <f t="shared" si="3"/>
        <v>2449.8089476510258</v>
      </c>
      <c r="E24" s="73">
        <f t="shared" si="0"/>
        <v>100000</v>
      </c>
      <c r="F24" s="73">
        <f t="shared" si="1"/>
        <v>2840</v>
      </c>
    </row>
    <row r="25" spans="1:6">
      <c r="A25" s="72">
        <v>6</v>
      </c>
      <c r="B25" s="73">
        <f t="shared" si="2"/>
        <v>83748.425668365453</v>
      </c>
      <c r="C25" s="73">
        <f t="shared" si="3"/>
        <v>2378.4552889815786</v>
      </c>
      <c r="E25" s="73">
        <f t="shared" si="0"/>
        <v>100000</v>
      </c>
      <c r="F25" s="73">
        <f t="shared" si="1"/>
        <v>2840</v>
      </c>
    </row>
    <row r="26" spans="1:6">
      <c r="A26" s="72">
        <v>7</v>
      </c>
      <c r="B26" s="73">
        <f t="shared" si="2"/>
        <v>81309.151134335392</v>
      </c>
      <c r="C26" s="73">
        <f t="shared" si="3"/>
        <v>2309.1798922151247</v>
      </c>
      <c r="E26" s="73">
        <f t="shared" si="0"/>
        <v>100000</v>
      </c>
      <c r="F26" s="73">
        <f t="shared" si="1"/>
        <v>2840</v>
      </c>
    </row>
    <row r="27" spans="1:6">
      <c r="A27" s="72">
        <v>8</v>
      </c>
      <c r="B27" s="73">
        <f t="shared" si="2"/>
        <v>78940.923431393589</v>
      </c>
      <c r="C27" s="73">
        <f t="shared" si="3"/>
        <v>2241.9222254515776</v>
      </c>
      <c r="E27" s="73">
        <f t="shared" si="0"/>
        <v>100000</v>
      </c>
      <c r="F27" s="73">
        <f t="shared" si="1"/>
        <v>2840</v>
      </c>
    </row>
    <row r="28" spans="1:6">
      <c r="A28" s="72">
        <v>9</v>
      </c>
      <c r="B28" s="73">
        <f t="shared" si="2"/>
        <v>76641.673234362708</v>
      </c>
      <c r="C28" s="73">
        <f t="shared" si="3"/>
        <v>2176.6235198559007</v>
      </c>
      <c r="E28" s="73">
        <f t="shared" si="0"/>
        <v>100000</v>
      </c>
      <c r="F28" s="73">
        <f t="shared" si="1"/>
        <v>2840</v>
      </c>
    </row>
    <row r="29" spans="1:6">
      <c r="A29" s="72">
        <v>10</v>
      </c>
      <c r="B29" s="73">
        <f t="shared" si="2"/>
        <v>74409.391489672533</v>
      </c>
      <c r="C29" s="73">
        <f t="shared" si="3"/>
        <v>2113.2267183066997</v>
      </c>
      <c r="E29" s="73">
        <f t="shared" si="0"/>
        <v>100000</v>
      </c>
      <c r="F29" s="73">
        <f t="shared" si="1"/>
        <v>2840</v>
      </c>
    </row>
    <row r="30" spans="1:6">
      <c r="A30" s="72">
        <v>11</v>
      </c>
      <c r="B30" s="73">
        <f t="shared" si="2"/>
        <v>72242.127659876249</v>
      </c>
      <c r="C30" s="73">
        <f t="shared" si="3"/>
        <v>2051.6764255404851</v>
      </c>
      <c r="E30" s="73">
        <f t="shared" si="0"/>
        <v>100000</v>
      </c>
      <c r="F30" s="73">
        <f t="shared" si="1"/>
        <v>2840</v>
      </c>
    </row>
    <row r="31" spans="1:6">
      <c r="A31" s="72">
        <v>12</v>
      </c>
      <c r="B31" s="73">
        <f t="shared" si="2"/>
        <v>70137.988019297336</v>
      </c>
      <c r="C31" s="73">
        <f t="shared" si="3"/>
        <v>1991.9188597480438</v>
      </c>
      <c r="E31" s="73">
        <f t="shared" si="0"/>
        <v>100000</v>
      </c>
      <c r="F31" s="73">
        <f t="shared" si="1"/>
        <v>2840</v>
      </c>
    </row>
    <row r="32" spans="1:6">
      <c r="A32" s="72">
        <v>13</v>
      </c>
      <c r="B32" s="73">
        <f t="shared" si="2"/>
        <v>68095.133999317797</v>
      </c>
      <c r="C32" s="73">
        <f t="shared" si="3"/>
        <v>1933.901805580625</v>
      </c>
      <c r="E32" s="73">
        <f t="shared" si="0"/>
        <v>100000</v>
      </c>
      <c r="F32" s="73">
        <f t="shared" si="1"/>
        <v>2840</v>
      </c>
    </row>
    <row r="33" spans="1:6">
      <c r="A33" s="72">
        <v>14</v>
      </c>
      <c r="B33" s="73">
        <f t="shared" si="2"/>
        <v>66111.780581861938</v>
      </c>
      <c r="C33" s="73">
        <f t="shared" si="3"/>
        <v>1877.5745685248787</v>
      </c>
      <c r="E33" s="73">
        <f t="shared" si="0"/>
        <v>100000</v>
      </c>
      <c r="F33" s="73">
        <f t="shared" si="1"/>
        <v>2840</v>
      </c>
    </row>
    <row r="34" spans="1:6">
      <c r="A34" s="72">
        <v>15</v>
      </c>
      <c r="B34" s="73">
        <f t="shared" si="2"/>
        <v>64186.194739671788</v>
      </c>
      <c r="C34" s="73">
        <f t="shared" si="3"/>
        <v>1822.8879306066783</v>
      </c>
      <c r="E34" s="73">
        <f t="shared" si="0"/>
        <v>100000</v>
      </c>
      <c r="F34" s="73">
        <f t="shared" si="1"/>
        <v>2840</v>
      </c>
    </row>
    <row r="35" spans="1:6">
      <c r="A35" s="72">
        <v>16</v>
      </c>
      <c r="B35" s="73">
        <f t="shared" si="2"/>
        <v>62316.693922011444</v>
      </c>
      <c r="C35" s="73">
        <f t="shared" si="3"/>
        <v>1769.7941073851246</v>
      </c>
      <c r="E35" s="73">
        <f t="shared" si="0"/>
        <v>100000</v>
      </c>
      <c r="F35" s="73">
        <f t="shared" si="1"/>
        <v>2840</v>
      </c>
    </row>
    <row r="36" spans="1:6">
      <c r="A36" s="72">
        <v>17</v>
      </c>
      <c r="B36" s="73">
        <f t="shared" si="2"/>
        <v>60501.64458447713</v>
      </c>
      <c r="C36" s="73">
        <f t="shared" si="3"/>
        <v>1718.2467061991501</v>
      </c>
      <c r="E36" s="73">
        <f t="shared" si="0"/>
        <v>100000</v>
      </c>
      <c r="F36" s="73">
        <f t="shared" si="1"/>
        <v>2840</v>
      </c>
    </row>
    <row r="37" spans="1:6">
      <c r="A37" s="72">
        <v>18</v>
      </c>
      <c r="B37" s="73">
        <f t="shared" si="2"/>
        <v>58739.460761628281</v>
      </c>
      <c r="C37" s="73">
        <f t="shared" si="3"/>
        <v>1668.2006856302428</v>
      </c>
      <c r="E37" s="73">
        <f t="shared" si="0"/>
        <v>100000</v>
      </c>
      <c r="F37" s="73">
        <f t="shared" si="1"/>
        <v>2840</v>
      </c>
    </row>
    <row r="38" spans="1:6">
      <c r="A38" s="72">
        <v>19</v>
      </c>
      <c r="B38" s="73">
        <f t="shared" si="2"/>
        <v>57028.602681192504</v>
      </c>
      <c r="C38" s="73">
        <f t="shared" si="3"/>
        <v>1619.6123161458668</v>
      </c>
      <c r="E38" s="73">
        <f t="shared" si="0"/>
        <v>100000</v>
      </c>
      <c r="F38" s="73">
        <f t="shared" si="1"/>
        <v>2840</v>
      </c>
    </row>
    <row r="39" spans="1:6">
      <c r="A39" s="72">
        <v>20</v>
      </c>
      <c r="B39" s="73">
        <f t="shared" si="2"/>
        <v>55367.575418633496</v>
      </c>
      <c r="C39" s="73">
        <f t="shared" si="3"/>
        <v>1572.439141889191</v>
      </c>
      <c r="E39" s="73">
        <f t="shared" si="0"/>
        <v>100000</v>
      </c>
      <c r="F39" s="73">
        <f t="shared" si="1"/>
        <v>2840</v>
      </c>
    </row>
    <row r="40" spans="1:6">
      <c r="A40" s="72">
        <v>21</v>
      </c>
      <c r="B40" s="73">
        <f t="shared" si="2"/>
        <v>53754.927590906307</v>
      </c>
      <c r="C40" s="73">
        <f t="shared" si="3"/>
        <v>1526.6399435817389</v>
      </c>
      <c r="E40" s="73">
        <f t="shared" si="0"/>
        <v>100000</v>
      </c>
      <c r="F40" s="73">
        <f t="shared" si="1"/>
        <v>2840</v>
      </c>
    </row>
    <row r="41" spans="1:6">
      <c r="A41" s="72">
        <v>22</v>
      </c>
      <c r="B41" s="73">
        <f t="shared" si="2"/>
        <v>52189.250088258552</v>
      </c>
      <c r="C41" s="73">
        <f t="shared" si="3"/>
        <v>1482.1747025065426</v>
      </c>
      <c r="E41" s="73">
        <f t="shared" si="0"/>
        <v>100000</v>
      </c>
      <c r="F41" s="73">
        <f t="shared" si="1"/>
        <v>2840</v>
      </c>
    </row>
    <row r="42" spans="1:6">
      <c r="A42" s="72">
        <v>23</v>
      </c>
      <c r="B42" s="73">
        <f t="shared" si="2"/>
        <v>50669.174842969471</v>
      </c>
      <c r="C42" s="73">
        <f t="shared" si="3"/>
        <v>1439.0045655403326</v>
      </c>
      <c r="E42" s="73">
        <f t="shared" si="0"/>
        <v>100000</v>
      </c>
      <c r="F42" s="73">
        <f t="shared" si="1"/>
        <v>2840</v>
      </c>
    </row>
    <row r="43" spans="1:6">
      <c r="A43" s="72">
        <v>24</v>
      </c>
      <c r="B43" s="73">
        <f t="shared" si="2"/>
        <v>49193.373633950941</v>
      </c>
      <c r="C43" s="73">
        <f t="shared" si="3"/>
        <v>1397.0918112042064</v>
      </c>
      <c r="E43" s="73">
        <f t="shared" si="0"/>
        <v>100000</v>
      </c>
      <c r="F43" s="73">
        <f t="shared" si="1"/>
        <v>2840</v>
      </c>
    </row>
    <row r="44" spans="1:6">
      <c r="A44" s="72">
        <v>25</v>
      </c>
      <c r="B44" s="73">
        <f t="shared" si="2"/>
        <v>47760.556926165962</v>
      </c>
      <c r="C44" s="73">
        <f t="shared" si="3"/>
        <v>1356.3998167031129</v>
      </c>
      <c r="E44" s="73">
        <f t="shared" si="0"/>
        <v>100000</v>
      </c>
      <c r="F44" s="73">
        <f t="shared" si="1"/>
        <v>2840</v>
      </c>
    </row>
    <row r="45" spans="1:6">
      <c r="A45" s="72">
        <v>26</v>
      </c>
      <c r="B45" s="73">
        <f t="shared" si="2"/>
        <v>46369.472743850449</v>
      </c>
      <c r="C45" s="73">
        <f t="shared" si="3"/>
        <v>1316.8930259253525</v>
      </c>
      <c r="E45" s="73">
        <f t="shared" si="0"/>
        <v>100000</v>
      </c>
      <c r="F45" s="73">
        <f t="shared" si="1"/>
        <v>2840</v>
      </c>
    </row>
    <row r="46" spans="1:6">
      <c r="A46" s="72">
        <v>27</v>
      </c>
      <c r="B46" s="73">
        <f t="shared" si="2"/>
        <v>45018.905576553836</v>
      </c>
      <c r="C46" s="73">
        <f t="shared" si="3"/>
        <v>1278.5369183741286</v>
      </c>
      <c r="E46" s="73">
        <f t="shared" si="0"/>
        <v>100000</v>
      </c>
      <c r="F46" s="73">
        <f t="shared" si="1"/>
        <v>2840</v>
      </c>
    </row>
    <row r="47" spans="1:6">
      <c r="A47" s="72">
        <v>28</v>
      </c>
      <c r="B47" s="73">
        <f t="shared" si="2"/>
        <v>43707.675317042558</v>
      </c>
      <c r="C47" s="73">
        <f t="shared" si="3"/>
        <v>1241.2979790040083</v>
      </c>
      <c r="E47" s="73">
        <f t="shared" si="0"/>
        <v>100000</v>
      </c>
      <c r="F47" s="73">
        <f t="shared" si="1"/>
        <v>2840</v>
      </c>
    </row>
    <row r="48" spans="1:6">
      <c r="A48" s="72">
        <v>29</v>
      </c>
      <c r="B48" s="73">
        <f t="shared" si="2"/>
        <v>42434.636230138407</v>
      </c>
      <c r="C48" s="73">
        <f t="shared" si="3"/>
        <v>1205.1436689359305</v>
      </c>
      <c r="E48" s="73">
        <f t="shared" si="0"/>
        <v>100000</v>
      </c>
      <c r="F48" s="73">
        <f t="shared" si="1"/>
        <v>2840</v>
      </c>
    </row>
    <row r="49" spans="1:6">
      <c r="A49" s="72">
        <v>30</v>
      </c>
      <c r="B49" s="73">
        <f t="shared" si="2"/>
        <v>41198.675951590689</v>
      </c>
      <c r="C49" s="73">
        <f t="shared" si="3"/>
        <v>1170.0423970251752</v>
      </c>
      <c r="E49" s="73">
        <f t="shared" si="0"/>
        <v>100000</v>
      </c>
      <c r="F49" s="73">
        <f t="shared" si="1"/>
        <v>2840</v>
      </c>
    </row>
    <row r="50" spans="1:6">
      <c r="A50" s="72">
        <v>31</v>
      </c>
      <c r="B50" s="73">
        <f t="shared" si="2"/>
        <v>39998.714516107466</v>
      </c>
      <c r="C50" s="73">
        <f t="shared" si="3"/>
        <v>1135.9634922574517</v>
      </c>
      <c r="E50" s="73">
        <f t="shared" si="0"/>
        <v>100000</v>
      </c>
      <c r="F50" s="73">
        <f t="shared" si="1"/>
        <v>2840</v>
      </c>
    </row>
    <row r="51" spans="1:6">
      <c r="A51" s="72">
        <v>32</v>
      </c>
      <c r="B51" s="73">
        <f t="shared" si="2"/>
        <v>38833.703413696567</v>
      </c>
      <c r="C51" s="73">
        <f t="shared" si="3"/>
        <v>1102.8771769489822</v>
      </c>
      <c r="E51" s="73">
        <f t="shared" si="0"/>
        <v>100000</v>
      </c>
      <c r="F51" s="73">
        <f t="shared" si="1"/>
        <v>2840</v>
      </c>
    </row>
    <row r="52" spans="1:6">
      <c r="A52" s="72">
        <v>33</v>
      </c>
      <c r="B52" s="73">
        <f t="shared" si="2"/>
        <v>37702.62467349181</v>
      </c>
      <c r="C52" s="73">
        <f t="shared" si="3"/>
        <v>1070.7545407271673</v>
      </c>
      <c r="E52" s="73">
        <f t="shared" si="0"/>
        <v>100000</v>
      </c>
      <c r="F52" s="73">
        <f t="shared" si="1"/>
        <v>2840</v>
      </c>
    </row>
    <row r="53" spans="1:6">
      <c r="A53" s="72">
        <v>34</v>
      </c>
      <c r="B53" s="73">
        <f t="shared" si="2"/>
        <v>36604.489974263895</v>
      </c>
      <c r="C53" s="73">
        <f t="shared" si="3"/>
        <v>1039.5675152690944</v>
      </c>
      <c r="E53" s="73">
        <f t="shared" si="0"/>
        <v>100000</v>
      </c>
      <c r="F53" s="73">
        <f t="shared" si="1"/>
        <v>2840</v>
      </c>
    </row>
    <row r="54" spans="1:6">
      <c r="A54" s="72">
        <v>35</v>
      </c>
      <c r="B54" s="73">
        <f t="shared" si="2"/>
        <v>35538.339780838731</v>
      </c>
      <c r="C54" s="73">
        <f t="shared" si="3"/>
        <v>1009.2888497758198</v>
      </c>
      <c r="E54" s="73">
        <f t="shared" si="0"/>
        <v>100000</v>
      </c>
      <c r="F54" s="73">
        <f t="shared" si="1"/>
        <v>2840</v>
      </c>
    </row>
    <row r="55" spans="1:6">
      <c r="A55" s="72">
        <v>36</v>
      </c>
      <c r="B55" s="73">
        <f t="shared" si="2"/>
        <v>34503.24250566867</v>
      </c>
      <c r="C55" s="73">
        <f t="shared" si="3"/>
        <v>979.89208716099017</v>
      </c>
      <c r="E55" s="73">
        <f t="shared" si="0"/>
        <v>100000</v>
      </c>
      <c r="F55" s="73">
        <f t="shared" si="1"/>
        <v>2840</v>
      </c>
    </row>
    <row r="56" spans="1:6">
      <c r="A56" s="72">
        <v>37</v>
      </c>
      <c r="B56" s="73">
        <f t="shared" si="2"/>
        <v>33498.293694823951</v>
      </c>
      <c r="C56" s="73">
        <f t="shared" si="3"/>
        <v>951.35154093300014</v>
      </c>
      <c r="E56" s="73">
        <f t="shared" si="0"/>
        <v>100000</v>
      </c>
      <c r="F56" s="73">
        <f t="shared" si="1"/>
        <v>2840</v>
      </c>
    </row>
    <row r="57" spans="1:6">
      <c r="A57" s="72">
        <v>38</v>
      </c>
      <c r="B57" s="73">
        <f t="shared" si="2"/>
        <v>32522.615237693157</v>
      </c>
      <c r="C57" s="73">
        <f t="shared" si="3"/>
        <v>923.64227275048563</v>
      </c>
      <c r="E57" s="73">
        <f t="shared" si="0"/>
        <v>100000</v>
      </c>
      <c r="F57" s="73">
        <f t="shared" si="1"/>
        <v>2840</v>
      </c>
    </row>
    <row r="58" spans="1:6">
      <c r="A58" s="72">
        <v>39</v>
      </c>
      <c r="B58" s="73">
        <f t="shared" si="2"/>
        <v>31575.354599702096</v>
      </c>
      <c r="C58" s="73">
        <f t="shared" si="3"/>
        <v>896.74007063153942</v>
      </c>
      <c r="E58" s="73">
        <f t="shared" si="0"/>
        <v>100000</v>
      </c>
      <c r="F58" s="73">
        <f t="shared" si="1"/>
        <v>2840</v>
      </c>
    </row>
    <row r="59" spans="1:6">
      <c r="A59" s="72">
        <v>40</v>
      </c>
      <c r="B59" s="73">
        <f t="shared" si="2"/>
        <v>30655.684077380676</v>
      </c>
      <c r="C59" s="73">
        <f t="shared" si="3"/>
        <v>870.62142779761109</v>
      </c>
      <c r="E59" s="73">
        <f t="shared" si="0"/>
        <v>100000</v>
      </c>
      <c r="F59" s="73">
        <f t="shared" si="1"/>
        <v>2840</v>
      </c>
    </row>
  </sheetData>
  <mergeCells count="2">
    <mergeCell ref="B17:C17"/>
    <mergeCell ref="E17:F17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annuitaet</vt:lpstr>
      <vt:lpstr>sparrate</vt:lpstr>
      <vt:lpstr>endkapital</vt:lpstr>
      <vt:lpstr>barwert</vt:lpstr>
      <vt:lpstr>effektivverzinsung</vt:lpstr>
      <vt:lpstr>realrenditen o. Kapitalverzehr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2010-01-20T19:45:18Z</dcterms:created>
  <dcterms:modified xsi:type="dcterms:W3CDTF">2010-01-20T19:49:56Z</dcterms:modified>
</cp:coreProperties>
</file>