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120" windowWidth="28515" windowHeight="12585" activeTab="1"/>
  </bookViews>
  <sheets>
    <sheet name="BUZ-BU" sheetId="1" r:id="rId1"/>
    <sheet name="Wiederanlage Steuerersparnis" sheetId="4" r:id="rId2"/>
    <sheet name="Tabelle2" sheetId="2" r:id="rId3"/>
    <sheet name="Tabelle3" sheetId="3" r:id="rId4"/>
  </sheets>
  <calcPr calcId="144315"/>
</workbook>
</file>

<file path=xl/calcChain.xml><?xml version="1.0" encoding="utf-8"?>
<calcChain xmlns="http://schemas.openxmlformats.org/spreadsheetml/2006/main">
  <c r="S45" i="4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" i="4"/>
  <c r="AH35" i="4"/>
  <c r="AI35" i="4" s="1"/>
  <c r="M1" i="4"/>
  <c r="L1" i="4"/>
  <c r="AH36" i="4"/>
  <c r="AI36" i="4" s="1"/>
  <c r="L5" i="4"/>
  <c r="L6" i="4"/>
  <c r="L7" i="4"/>
  <c r="L8" i="4"/>
  <c r="L9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" i="4"/>
  <c r="L4" i="4" s="1"/>
  <c r="K4" i="4"/>
  <c r="AN40" i="4"/>
  <c r="AN41" i="4"/>
  <c r="AN42" i="4"/>
  <c r="AN43" i="4"/>
  <c r="AN44" i="4"/>
  <c r="AO44" i="4" s="1"/>
  <c r="AN45" i="4"/>
  <c r="AO45" i="4" s="1"/>
  <c r="AN46" i="4"/>
  <c r="AN39" i="4"/>
  <c r="AH37" i="4"/>
  <c r="AI37" i="4" s="1"/>
  <c r="AH41" i="4"/>
  <c r="AH45" i="4"/>
  <c r="AI45" i="4" s="1"/>
  <c r="AB30" i="4"/>
  <c r="AC30" i="4" s="1"/>
  <c r="AB31" i="4"/>
  <c r="AB32" i="4"/>
  <c r="AB33" i="4"/>
  <c r="AC33" i="4" s="1"/>
  <c r="AB34" i="4"/>
  <c r="AC34" i="4" s="1"/>
  <c r="AB35" i="4"/>
  <c r="AC35" i="4" s="1"/>
  <c r="AB36" i="4"/>
  <c r="AC36" i="4" s="1"/>
  <c r="AB37" i="4"/>
  <c r="AB38" i="4"/>
  <c r="AB39" i="4"/>
  <c r="AB40" i="4"/>
  <c r="AB41" i="4"/>
  <c r="AC41" i="4" s="1"/>
  <c r="AB42" i="4"/>
  <c r="AB43" i="4"/>
  <c r="AC43" i="4" s="1"/>
  <c r="AB44" i="4"/>
  <c r="AC44" i="4" s="1"/>
  <c r="AB45" i="4"/>
  <c r="AB46" i="4"/>
  <c r="AB29" i="4"/>
  <c r="AC29" i="4" s="1"/>
  <c r="V20" i="4"/>
  <c r="W20" i="4" s="1"/>
  <c r="V21" i="4"/>
  <c r="W21" i="4" s="1"/>
  <c r="V22" i="4"/>
  <c r="W22" i="4" s="1"/>
  <c r="V23" i="4"/>
  <c r="W23" i="4" s="1"/>
  <c r="V24" i="4"/>
  <c r="V25" i="4"/>
  <c r="W25" i="4" s="1"/>
  <c r="V26" i="4"/>
  <c r="V27" i="4"/>
  <c r="W27" i="4" s="1"/>
  <c r="V28" i="4"/>
  <c r="W28" i="4" s="1"/>
  <c r="V29" i="4"/>
  <c r="W29" i="4" s="1"/>
  <c r="V30" i="4"/>
  <c r="W30" i="4" s="1"/>
  <c r="V31" i="4"/>
  <c r="W31" i="4" s="1"/>
  <c r="V32" i="4"/>
  <c r="V33" i="4"/>
  <c r="W33" i="4" s="1"/>
  <c r="V34" i="4"/>
  <c r="W34" i="4" s="1"/>
  <c r="V35" i="4"/>
  <c r="V36" i="4"/>
  <c r="V37" i="4"/>
  <c r="W37" i="4" s="1"/>
  <c r="V38" i="4"/>
  <c r="V39" i="4"/>
  <c r="W39" i="4" s="1"/>
  <c r="V40" i="4"/>
  <c r="V41" i="4"/>
  <c r="W41" i="4" s="1"/>
  <c r="V42" i="4"/>
  <c r="V43" i="4"/>
  <c r="W43" i="4" s="1"/>
  <c r="V44" i="4"/>
  <c r="W44" i="4" s="1"/>
  <c r="V45" i="4"/>
  <c r="W45" i="4" s="1"/>
  <c r="V46" i="4"/>
  <c r="W46" i="4" s="1"/>
  <c r="V19" i="4"/>
  <c r="P10" i="4"/>
  <c r="Q10" i="4" s="1"/>
  <c r="P11" i="4"/>
  <c r="Q11" i="4" s="1"/>
  <c r="P12" i="4"/>
  <c r="P13" i="4"/>
  <c r="Q13" i="4" s="1"/>
  <c r="P14" i="4"/>
  <c r="Q14" i="4" s="1"/>
  <c r="P15" i="4"/>
  <c r="Q15" i="4" s="1"/>
  <c r="P16" i="4"/>
  <c r="P17" i="4"/>
  <c r="Q17" i="4" s="1"/>
  <c r="P18" i="4"/>
  <c r="Q18" i="4" s="1"/>
  <c r="P19" i="4"/>
  <c r="Q19" i="4" s="1"/>
  <c r="P20" i="4"/>
  <c r="P21" i="4"/>
  <c r="Q21" i="4" s="1"/>
  <c r="P22" i="4"/>
  <c r="P23" i="4"/>
  <c r="P24" i="4"/>
  <c r="Q24" i="4" s="1"/>
  <c r="P25" i="4"/>
  <c r="Q25" i="4" s="1"/>
  <c r="P26" i="4"/>
  <c r="Q26" i="4" s="1"/>
  <c r="P27" i="4"/>
  <c r="P28" i="4"/>
  <c r="P29" i="4"/>
  <c r="Q29" i="4" s="1"/>
  <c r="P30" i="4"/>
  <c r="P31" i="4"/>
  <c r="P32" i="4"/>
  <c r="Q32" i="4" s="1"/>
  <c r="P33" i="4"/>
  <c r="Q33" i="4" s="1"/>
  <c r="P34" i="4"/>
  <c r="P35" i="4"/>
  <c r="Q35" i="4" s="1"/>
  <c r="P36" i="4"/>
  <c r="Q36" i="4" s="1"/>
  <c r="P37" i="4"/>
  <c r="P38" i="4"/>
  <c r="Q38" i="4" s="1"/>
  <c r="P39" i="4"/>
  <c r="P40" i="4"/>
  <c r="Q40" i="4" s="1"/>
  <c r="P41" i="4"/>
  <c r="Q41" i="4" s="1"/>
  <c r="P42" i="4"/>
  <c r="Q42" i="4" s="1"/>
  <c r="P43" i="4"/>
  <c r="Q43" i="4" s="1"/>
  <c r="P44" i="4"/>
  <c r="Q44" i="4" s="1"/>
  <c r="P45" i="4"/>
  <c r="P46" i="4"/>
  <c r="Q46" i="4" s="1"/>
  <c r="P9" i="4"/>
  <c r="Q9" i="4" s="1"/>
  <c r="AN49" i="4"/>
  <c r="AH49" i="4"/>
  <c r="AB49" i="4"/>
  <c r="V49" i="4"/>
  <c r="P49" i="4"/>
  <c r="AQ46" i="4"/>
  <c r="AR46" i="4" s="1"/>
  <c r="AP46" i="4"/>
  <c r="AO46" i="4"/>
  <c r="AK46" i="4"/>
  <c r="AL46" i="4" s="1"/>
  <c r="AJ46" i="4"/>
  <c r="AE46" i="4"/>
  <c r="AF46" i="4" s="1"/>
  <c r="AD46" i="4"/>
  <c r="AC46" i="4"/>
  <c r="Y46" i="4"/>
  <c r="Z46" i="4" s="1"/>
  <c r="X46" i="4"/>
  <c r="S46" i="4"/>
  <c r="T46" i="4" s="1"/>
  <c r="R46" i="4"/>
  <c r="K46" i="4"/>
  <c r="E46" i="4"/>
  <c r="AQ45" i="4"/>
  <c r="AR45" i="4" s="1"/>
  <c r="AP45" i="4"/>
  <c r="AK45" i="4"/>
  <c r="AL45" i="4" s="1"/>
  <c r="AJ45" i="4"/>
  <c r="AE45" i="4"/>
  <c r="AF45" i="4" s="1"/>
  <c r="AD45" i="4"/>
  <c r="AC45" i="4"/>
  <c r="Y45" i="4"/>
  <c r="Z45" i="4" s="1"/>
  <c r="X45" i="4"/>
  <c r="T45" i="4"/>
  <c r="R45" i="4"/>
  <c r="Q45" i="4"/>
  <c r="K45" i="4"/>
  <c r="E45" i="4"/>
  <c r="AQ44" i="4"/>
  <c r="AR44" i="4" s="1"/>
  <c r="AP44" i="4"/>
  <c r="AL44" i="4"/>
  <c r="AK44" i="4"/>
  <c r="AJ44" i="4"/>
  <c r="AE44" i="4"/>
  <c r="AF44" i="4" s="1"/>
  <c r="AD44" i="4"/>
  <c r="Z44" i="4"/>
  <c r="Y44" i="4"/>
  <c r="X44" i="4"/>
  <c r="S44" i="4"/>
  <c r="T44" i="4" s="1"/>
  <c r="R44" i="4"/>
  <c r="K44" i="4"/>
  <c r="E44" i="4"/>
  <c r="AQ43" i="4"/>
  <c r="AR43" i="4" s="1"/>
  <c r="AP43" i="4"/>
  <c r="AO43" i="4"/>
  <c r="AL43" i="4"/>
  <c r="AK43" i="4"/>
  <c r="AJ43" i="4"/>
  <c r="AE43" i="4"/>
  <c r="AF43" i="4" s="1"/>
  <c r="AD43" i="4"/>
  <c r="Z43" i="4"/>
  <c r="Y43" i="4"/>
  <c r="X43" i="4"/>
  <c r="S43" i="4"/>
  <c r="T43" i="4" s="1"/>
  <c r="R43" i="4"/>
  <c r="K43" i="4"/>
  <c r="E43" i="4"/>
  <c r="AQ42" i="4"/>
  <c r="AR42" i="4" s="1"/>
  <c r="AP42" i="4"/>
  <c r="AO42" i="4"/>
  <c r="AL42" i="4"/>
  <c r="AK42" i="4"/>
  <c r="AJ42" i="4"/>
  <c r="AE42" i="4"/>
  <c r="AF42" i="4" s="1"/>
  <c r="AD42" i="4"/>
  <c r="AC42" i="4"/>
  <c r="Z42" i="4"/>
  <c r="Y42" i="4"/>
  <c r="X42" i="4"/>
  <c r="W42" i="4"/>
  <c r="S42" i="4"/>
  <c r="T42" i="4" s="1"/>
  <c r="R42" i="4"/>
  <c r="K42" i="4"/>
  <c r="E42" i="4"/>
  <c r="AQ41" i="4"/>
  <c r="AR41" i="4" s="1"/>
  <c r="AP41" i="4"/>
  <c r="AO41" i="4"/>
  <c r="AL41" i="4"/>
  <c r="AK41" i="4"/>
  <c r="AJ41" i="4"/>
  <c r="AI41" i="4"/>
  <c r="AE41" i="4"/>
  <c r="AF41" i="4" s="1"/>
  <c r="AD41" i="4"/>
  <c r="Z41" i="4"/>
  <c r="Y41" i="4"/>
  <c r="X41" i="4"/>
  <c r="S41" i="4"/>
  <c r="T41" i="4" s="1"/>
  <c r="R41" i="4"/>
  <c r="K41" i="4"/>
  <c r="E41" i="4"/>
  <c r="AQ40" i="4"/>
  <c r="AR40" i="4" s="1"/>
  <c r="AP40" i="4"/>
  <c r="AO40" i="4"/>
  <c r="AL40" i="4"/>
  <c r="AK40" i="4"/>
  <c r="AJ40" i="4"/>
  <c r="AE40" i="4"/>
  <c r="AF40" i="4" s="1"/>
  <c r="AD40" i="4"/>
  <c r="AC40" i="4"/>
  <c r="Z40" i="4"/>
  <c r="Y40" i="4"/>
  <c r="X40" i="4"/>
  <c r="W40" i="4"/>
  <c r="S40" i="4"/>
  <c r="T40" i="4" s="1"/>
  <c r="R40" i="4"/>
  <c r="K40" i="4"/>
  <c r="E40" i="4"/>
  <c r="AQ39" i="4"/>
  <c r="AR39" i="4" s="1"/>
  <c r="AQ48" i="4" s="1"/>
  <c r="AP39" i="4"/>
  <c r="AO39" i="4"/>
  <c r="AL39" i="4"/>
  <c r="AK39" i="4"/>
  <c r="AJ39" i="4"/>
  <c r="AE39" i="4"/>
  <c r="AF39" i="4" s="1"/>
  <c r="AD39" i="4"/>
  <c r="AC39" i="4"/>
  <c r="Z39" i="4"/>
  <c r="Y39" i="4"/>
  <c r="X39" i="4"/>
  <c r="S39" i="4"/>
  <c r="T39" i="4" s="1"/>
  <c r="R39" i="4"/>
  <c r="Q39" i="4"/>
  <c r="K39" i="4"/>
  <c r="E39" i="4"/>
  <c r="AL38" i="4"/>
  <c r="AK38" i="4"/>
  <c r="AJ38" i="4"/>
  <c r="AE38" i="4"/>
  <c r="AF38" i="4" s="1"/>
  <c r="AD38" i="4"/>
  <c r="AC38" i="4"/>
  <c r="Z38" i="4"/>
  <c r="Y38" i="4"/>
  <c r="X38" i="4"/>
  <c r="W38" i="4"/>
  <c r="S38" i="4"/>
  <c r="T38" i="4" s="1"/>
  <c r="R38" i="4"/>
  <c r="K38" i="4"/>
  <c r="E38" i="4"/>
  <c r="AL37" i="4"/>
  <c r="AK37" i="4"/>
  <c r="AJ37" i="4"/>
  <c r="AE37" i="4"/>
  <c r="AF37" i="4" s="1"/>
  <c r="AD37" i="4"/>
  <c r="AC37" i="4"/>
  <c r="Z37" i="4"/>
  <c r="Y37" i="4"/>
  <c r="X37" i="4"/>
  <c r="S37" i="4"/>
  <c r="T37" i="4" s="1"/>
  <c r="R37" i="4"/>
  <c r="Q37" i="4"/>
  <c r="K37" i="4"/>
  <c r="E37" i="4"/>
  <c r="AL36" i="4"/>
  <c r="AK36" i="4"/>
  <c r="AJ36" i="4"/>
  <c r="AE36" i="4"/>
  <c r="AF36" i="4" s="1"/>
  <c r="AD36" i="4"/>
  <c r="Y36" i="4"/>
  <c r="Z36" i="4" s="1"/>
  <c r="X36" i="4"/>
  <c r="W36" i="4"/>
  <c r="S36" i="4"/>
  <c r="T36" i="4" s="1"/>
  <c r="R36" i="4"/>
  <c r="K36" i="4"/>
  <c r="E36" i="4"/>
  <c r="AK35" i="4"/>
  <c r="AL35" i="4" s="1"/>
  <c r="AJ35" i="4"/>
  <c r="AE35" i="4"/>
  <c r="AF35" i="4" s="1"/>
  <c r="AD35" i="4"/>
  <c r="Y35" i="4"/>
  <c r="Z35" i="4" s="1"/>
  <c r="X35" i="4"/>
  <c r="W35" i="4"/>
  <c r="S35" i="4"/>
  <c r="T35" i="4" s="1"/>
  <c r="R35" i="4"/>
  <c r="K35" i="4"/>
  <c r="E35" i="4"/>
  <c r="AK34" i="4"/>
  <c r="AL34" i="4" s="1"/>
  <c r="AK48" i="4" s="1"/>
  <c r="AJ34" i="4"/>
  <c r="AE34" i="4"/>
  <c r="AF34" i="4" s="1"/>
  <c r="AD34" i="4"/>
  <c r="Z34" i="4"/>
  <c r="Y34" i="4"/>
  <c r="X34" i="4"/>
  <c r="S34" i="4"/>
  <c r="T34" i="4" s="1"/>
  <c r="R34" i="4"/>
  <c r="Q34" i="4"/>
  <c r="K34" i="4"/>
  <c r="E34" i="4"/>
  <c r="AE33" i="4"/>
  <c r="AF33" i="4" s="1"/>
  <c r="AD33" i="4"/>
  <c r="Z33" i="4"/>
  <c r="Y33" i="4"/>
  <c r="X33" i="4"/>
  <c r="S33" i="4"/>
  <c r="T33" i="4" s="1"/>
  <c r="R33" i="4"/>
  <c r="K33" i="4"/>
  <c r="E33" i="4"/>
  <c r="AE32" i="4"/>
  <c r="AF32" i="4" s="1"/>
  <c r="AD32" i="4"/>
  <c r="AC32" i="4"/>
  <c r="Z32" i="4"/>
  <c r="Y32" i="4"/>
  <c r="X32" i="4"/>
  <c r="W32" i="4"/>
  <c r="S32" i="4"/>
  <c r="T32" i="4" s="1"/>
  <c r="R32" i="4"/>
  <c r="K32" i="4"/>
  <c r="E32" i="4"/>
  <c r="AE31" i="4"/>
  <c r="AF31" i="4" s="1"/>
  <c r="AD31" i="4"/>
  <c r="AC31" i="4"/>
  <c r="Z31" i="4"/>
  <c r="Y31" i="4"/>
  <c r="X31" i="4"/>
  <c r="S31" i="4"/>
  <c r="T31" i="4" s="1"/>
  <c r="R31" i="4"/>
  <c r="Q31" i="4"/>
  <c r="K31" i="4"/>
  <c r="E31" i="4"/>
  <c r="AE30" i="4"/>
  <c r="AF30" i="4" s="1"/>
  <c r="AD30" i="4"/>
  <c r="Z30" i="4"/>
  <c r="Y30" i="4"/>
  <c r="X30" i="4"/>
  <c r="S30" i="4"/>
  <c r="T30" i="4" s="1"/>
  <c r="R30" i="4"/>
  <c r="Q30" i="4"/>
  <c r="K30" i="4"/>
  <c r="E30" i="4"/>
  <c r="AE29" i="4"/>
  <c r="AF29" i="4" s="1"/>
  <c r="AE48" i="4" s="1"/>
  <c r="AD29" i="4"/>
  <c r="Z29" i="4"/>
  <c r="Y29" i="4"/>
  <c r="X29" i="4"/>
  <c r="S29" i="4"/>
  <c r="T29" i="4" s="1"/>
  <c r="R29" i="4"/>
  <c r="K29" i="4"/>
  <c r="E29" i="4"/>
  <c r="Z28" i="4"/>
  <c r="Y28" i="4"/>
  <c r="X28" i="4"/>
  <c r="S28" i="4"/>
  <c r="T28" i="4" s="1"/>
  <c r="R28" i="4"/>
  <c r="Q28" i="4"/>
  <c r="K28" i="4"/>
  <c r="E28" i="4"/>
  <c r="Z27" i="4"/>
  <c r="Y27" i="4"/>
  <c r="X27" i="4"/>
  <c r="S27" i="4"/>
  <c r="T27" i="4" s="1"/>
  <c r="R27" i="4"/>
  <c r="Q27" i="4"/>
  <c r="K27" i="4"/>
  <c r="E27" i="4"/>
  <c r="Z26" i="4"/>
  <c r="Y26" i="4"/>
  <c r="X26" i="4"/>
  <c r="W26" i="4"/>
  <c r="S26" i="4"/>
  <c r="T26" i="4" s="1"/>
  <c r="R26" i="4"/>
  <c r="K26" i="4"/>
  <c r="E26" i="4"/>
  <c r="Z25" i="4"/>
  <c r="Y25" i="4"/>
  <c r="X25" i="4"/>
  <c r="S25" i="4"/>
  <c r="T25" i="4" s="1"/>
  <c r="R25" i="4"/>
  <c r="K25" i="4"/>
  <c r="E25" i="4"/>
  <c r="Z24" i="4"/>
  <c r="Y24" i="4"/>
  <c r="X24" i="4"/>
  <c r="W24" i="4"/>
  <c r="S24" i="4"/>
  <c r="T24" i="4" s="1"/>
  <c r="R24" i="4"/>
  <c r="K24" i="4"/>
  <c r="E24" i="4"/>
  <c r="Z23" i="4"/>
  <c r="Y23" i="4"/>
  <c r="X23" i="4"/>
  <c r="S23" i="4"/>
  <c r="T23" i="4" s="1"/>
  <c r="R23" i="4"/>
  <c r="Q23" i="4"/>
  <c r="K23" i="4"/>
  <c r="E23" i="4"/>
  <c r="Z22" i="4"/>
  <c r="Y22" i="4"/>
  <c r="X22" i="4"/>
  <c r="S22" i="4"/>
  <c r="T22" i="4" s="1"/>
  <c r="R22" i="4"/>
  <c r="Q22" i="4"/>
  <c r="K22" i="4"/>
  <c r="E22" i="4"/>
  <c r="Z21" i="4"/>
  <c r="Y21" i="4"/>
  <c r="X21" i="4"/>
  <c r="S21" i="4"/>
  <c r="T21" i="4" s="1"/>
  <c r="R21" i="4"/>
  <c r="K21" i="4"/>
  <c r="E21" i="4"/>
  <c r="Z20" i="4"/>
  <c r="Y20" i="4"/>
  <c r="X20" i="4"/>
  <c r="S20" i="4"/>
  <c r="T20" i="4" s="1"/>
  <c r="R20" i="4"/>
  <c r="Q20" i="4"/>
  <c r="K20" i="4"/>
  <c r="E20" i="4"/>
  <c r="Z19" i="4"/>
  <c r="Y19" i="4"/>
  <c r="X19" i="4"/>
  <c r="W19" i="4"/>
  <c r="S19" i="4"/>
  <c r="T19" i="4" s="1"/>
  <c r="R19" i="4"/>
  <c r="K19" i="4"/>
  <c r="E19" i="4"/>
  <c r="S18" i="4"/>
  <c r="T18" i="4" s="1"/>
  <c r="R18" i="4"/>
  <c r="K18" i="4"/>
  <c r="E18" i="4"/>
  <c r="S17" i="4"/>
  <c r="T17" i="4" s="1"/>
  <c r="R17" i="4"/>
  <c r="K17" i="4"/>
  <c r="E17" i="4"/>
  <c r="S16" i="4"/>
  <c r="T16" i="4" s="1"/>
  <c r="R16" i="4"/>
  <c r="Q16" i="4"/>
  <c r="K16" i="4"/>
  <c r="E16" i="4"/>
  <c r="S15" i="4"/>
  <c r="T15" i="4" s="1"/>
  <c r="R15" i="4"/>
  <c r="K15" i="4"/>
  <c r="E15" i="4"/>
  <c r="S14" i="4"/>
  <c r="T14" i="4" s="1"/>
  <c r="R14" i="4"/>
  <c r="K14" i="4"/>
  <c r="E14" i="4"/>
  <c r="S13" i="4"/>
  <c r="T13" i="4" s="1"/>
  <c r="R13" i="4"/>
  <c r="K13" i="4"/>
  <c r="E13" i="4"/>
  <c r="S12" i="4"/>
  <c r="T12" i="4" s="1"/>
  <c r="R12" i="4"/>
  <c r="Q12" i="4"/>
  <c r="K12" i="4"/>
  <c r="E12" i="4"/>
  <c r="S11" i="4"/>
  <c r="T11" i="4" s="1"/>
  <c r="R11" i="4"/>
  <c r="K11" i="4"/>
  <c r="E11" i="4"/>
  <c r="S10" i="4"/>
  <c r="T10" i="4" s="1"/>
  <c r="R10" i="4"/>
  <c r="K10" i="4"/>
  <c r="E10" i="4"/>
  <c r="S9" i="4"/>
  <c r="T9" i="4" s="1"/>
  <c r="S48" i="4" s="1"/>
  <c r="R9" i="4"/>
  <c r="K9" i="4"/>
  <c r="E9" i="4"/>
  <c r="K8" i="4"/>
  <c r="E8" i="4"/>
  <c r="K7" i="4"/>
  <c r="E7" i="4"/>
  <c r="K6" i="4"/>
  <c r="E6" i="4"/>
  <c r="K5" i="4"/>
  <c r="E5" i="4"/>
  <c r="AN51" i="4"/>
  <c r="E4" i="4"/>
  <c r="P54" i="4" l="1"/>
  <c r="AH54" i="4"/>
  <c r="AN54" i="4"/>
  <c r="V54" i="4"/>
  <c r="AB54" i="4"/>
  <c r="AH34" i="4"/>
  <c r="AI34" i="4" s="1"/>
  <c r="AH43" i="4"/>
  <c r="AI43" i="4" s="1"/>
  <c r="AH39" i="4"/>
  <c r="AI39" i="4" s="1"/>
  <c r="AH46" i="4"/>
  <c r="AI46" i="4" s="1"/>
  <c r="AH44" i="4"/>
  <c r="AI44" i="4" s="1"/>
  <c r="AH42" i="4"/>
  <c r="AI42" i="4" s="1"/>
  <c r="AH40" i="4"/>
  <c r="AI40" i="4" s="1"/>
  <c r="AH38" i="4"/>
  <c r="AI38" i="4" s="1"/>
  <c r="AN48" i="4"/>
  <c r="AO50" i="4" s="1"/>
  <c r="Q73" i="4" s="1"/>
  <c r="V48" i="4"/>
  <c r="O73" i="4"/>
  <c r="V51" i="4"/>
  <c r="AH51" i="4"/>
  <c r="P48" i="4"/>
  <c r="Q50" i="4" s="1"/>
  <c r="Q69" i="4" s="1"/>
  <c r="P51" i="4"/>
  <c r="AB51" i="4"/>
  <c r="R69" i="4"/>
  <c r="R71" i="4"/>
  <c r="R73" i="4"/>
  <c r="R70" i="4"/>
  <c r="Y48" i="4"/>
  <c r="AB48" i="4"/>
  <c r="AC50" i="4" s="1"/>
  <c r="Q71" i="4" s="1"/>
  <c r="R72" i="4"/>
  <c r="AQ39" i="1"/>
  <c r="AQ40" i="1" s="1"/>
  <c r="AQ41" i="1" s="1"/>
  <c r="AQ42" i="1" s="1"/>
  <c r="AQ43" i="1" s="1"/>
  <c r="AQ44" i="1" s="1"/>
  <c r="AQ45" i="1" s="1"/>
  <c r="AQ46" i="1" s="1"/>
  <c r="AQ4" i="1"/>
  <c r="AQ5" i="1" s="1"/>
  <c r="AQ6" i="1" s="1"/>
  <c r="AQ7" i="1" s="1"/>
  <c r="AQ8" i="1" s="1"/>
  <c r="AQ9" i="1" s="1"/>
  <c r="AQ10" i="1" s="1"/>
  <c r="AQ11" i="1" s="1"/>
  <c r="AQ12" i="1" s="1"/>
  <c r="AQ13" i="1" s="1"/>
  <c r="AQ14" i="1" s="1"/>
  <c r="AQ15" i="1" s="1"/>
  <c r="AQ16" i="1" s="1"/>
  <c r="AQ17" i="1" s="1"/>
  <c r="AQ18" i="1" s="1"/>
  <c r="AQ19" i="1" s="1"/>
  <c r="AQ20" i="1" s="1"/>
  <c r="AQ21" i="1" s="1"/>
  <c r="AQ22" i="1" s="1"/>
  <c r="AQ23" i="1" s="1"/>
  <c r="AQ24" i="1" s="1"/>
  <c r="AQ25" i="1" s="1"/>
  <c r="AQ26" i="1" s="1"/>
  <c r="AQ27" i="1" s="1"/>
  <c r="AQ28" i="1" s="1"/>
  <c r="AQ29" i="1" s="1"/>
  <c r="AQ30" i="1" s="1"/>
  <c r="AQ31" i="1" s="1"/>
  <c r="AQ32" i="1" s="1"/>
  <c r="AQ33" i="1" s="1"/>
  <c r="AQ34" i="1" s="1"/>
  <c r="AQ35" i="1" s="1"/>
  <c r="AQ36" i="1" s="1"/>
  <c r="AQ37" i="1" s="1"/>
  <c r="AQ38" i="1" s="1"/>
  <c r="N72" i="1"/>
  <c r="N71" i="1"/>
  <c r="N70" i="1"/>
  <c r="N69" i="1"/>
  <c r="O9" i="1"/>
  <c r="R17" i="1"/>
  <c r="L73" i="1"/>
  <c r="L72" i="1"/>
  <c r="L71" i="1"/>
  <c r="L70" i="1"/>
  <c r="L69" i="1"/>
  <c r="AM46" i="1"/>
  <c r="AM45" i="1"/>
  <c r="AM44" i="1"/>
  <c r="AM43" i="1"/>
  <c r="AM42" i="1"/>
  <c r="AM41" i="1"/>
  <c r="AM40" i="1"/>
  <c r="AM39" i="1"/>
  <c r="AK54" i="1" s="1"/>
  <c r="O73" i="1" s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2" i="1"/>
  <c r="AA31" i="1"/>
  <c r="AA30" i="1"/>
  <c r="AA29" i="1"/>
  <c r="U19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11" i="1"/>
  <c r="O12" i="1"/>
  <c r="O13" i="1"/>
  <c r="O14" i="1"/>
  <c r="O15" i="1"/>
  <c r="O16" i="1"/>
  <c r="O17" i="1"/>
  <c r="O10" i="1"/>
  <c r="S49" i="1"/>
  <c r="Y49" i="1"/>
  <c r="AE49" i="1"/>
  <c r="AN40" i="1"/>
  <c r="AN41" i="1"/>
  <c r="AN42" i="1"/>
  <c r="AN43" i="1"/>
  <c r="AN44" i="1"/>
  <c r="AN45" i="1"/>
  <c r="AN46" i="1"/>
  <c r="AN39" i="1"/>
  <c r="AO39" i="1" s="1"/>
  <c r="AK40" i="1"/>
  <c r="AK41" i="1"/>
  <c r="AK42" i="1"/>
  <c r="AK43" i="1"/>
  <c r="AK44" i="1"/>
  <c r="AK45" i="1"/>
  <c r="AK46" i="1"/>
  <c r="AK39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34" i="1"/>
  <c r="AI34" i="1" s="1"/>
  <c r="AE35" i="1"/>
  <c r="AE36" i="1"/>
  <c r="AE37" i="1"/>
  <c r="AE38" i="1"/>
  <c r="AE39" i="1"/>
  <c r="AE40" i="1"/>
  <c r="AE41" i="1"/>
  <c r="AE42" i="1"/>
  <c r="AE43" i="1"/>
  <c r="AE44" i="1"/>
  <c r="AE45" i="1"/>
  <c r="AE46" i="1"/>
  <c r="AE34" i="1"/>
  <c r="AF34" i="1" s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29" i="1"/>
  <c r="AC29" i="1" s="1"/>
  <c r="Y30" i="1"/>
  <c r="Z30" i="1" s="1"/>
  <c r="Y31" i="1"/>
  <c r="Y32" i="1"/>
  <c r="Z32" i="1" s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29" i="1"/>
  <c r="Z29" i="1" s="1"/>
  <c r="P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19" i="1"/>
  <c r="W19" i="1" s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19" i="1"/>
  <c r="P29" i="1"/>
  <c r="AC30" i="1"/>
  <c r="Z31" i="1"/>
  <c r="AC31" i="1"/>
  <c r="AC32" i="1"/>
  <c r="Z33" i="1"/>
  <c r="AC33" i="1"/>
  <c r="AI46" i="1"/>
  <c r="AF46" i="1"/>
  <c r="AI45" i="1"/>
  <c r="AF45" i="1"/>
  <c r="AI44" i="1"/>
  <c r="AF44" i="1"/>
  <c r="AI43" i="1"/>
  <c r="AF43" i="1"/>
  <c r="AI42" i="1"/>
  <c r="AF42" i="1"/>
  <c r="AI41" i="1"/>
  <c r="AF41" i="1"/>
  <c r="AI40" i="1"/>
  <c r="AF40" i="1"/>
  <c r="AI39" i="1"/>
  <c r="AF39" i="1"/>
  <c r="AI38" i="1"/>
  <c r="AF38" i="1"/>
  <c r="AI37" i="1"/>
  <c r="AF37" i="1"/>
  <c r="AI36" i="1"/>
  <c r="AF36" i="1"/>
  <c r="AI35" i="1"/>
  <c r="AF35" i="1"/>
  <c r="AK49" i="1"/>
  <c r="AL46" i="1"/>
  <c r="AL45" i="1"/>
  <c r="AL44" i="1"/>
  <c r="AL43" i="1"/>
  <c r="AL42" i="1"/>
  <c r="AL41" i="1"/>
  <c r="AL40" i="1"/>
  <c r="AL39" i="1"/>
  <c r="AO46" i="1"/>
  <c r="AO45" i="1"/>
  <c r="AO44" i="1"/>
  <c r="AO43" i="1"/>
  <c r="AO42" i="1"/>
  <c r="AO41" i="1"/>
  <c r="AO40" i="1"/>
  <c r="AC46" i="1"/>
  <c r="Z46" i="1"/>
  <c r="AC45" i="1"/>
  <c r="Z45" i="1"/>
  <c r="AC44" i="1"/>
  <c r="Z44" i="1"/>
  <c r="AC43" i="1"/>
  <c r="Z43" i="1"/>
  <c r="AC42" i="1"/>
  <c r="Z42" i="1"/>
  <c r="AC41" i="1"/>
  <c r="Z41" i="1"/>
  <c r="AC40" i="1"/>
  <c r="Z40" i="1"/>
  <c r="AC39" i="1"/>
  <c r="Z39" i="1"/>
  <c r="AC38" i="1"/>
  <c r="Z38" i="1"/>
  <c r="AC37" i="1"/>
  <c r="Z37" i="1"/>
  <c r="AC36" i="1"/>
  <c r="Z36" i="1"/>
  <c r="AC35" i="1"/>
  <c r="Z35" i="1"/>
  <c r="AC34" i="1"/>
  <c r="Z34" i="1"/>
  <c r="W46" i="1"/>
  <c r="T46" i="1"/>
  <c r="W45" i="1"/>
  <c r="T45" i="1"/>
  <c r="W44" i="1"/>
  <c r="T44" i="1"/>
  <c r="W43" i="1"/>
  <c r="T43" i="1"/>
  <c r="W42" i="1"/>
  <c r="T42" i="1"/>
  <c r="W41" i="1"/>
  <c r="T41" i="1"/>
  <c r="W40" i="1"/>
  <c r="T40" i="1"/>
  <c r="W39" i="1"/>
  <c r="T39" i="1"/>
  <c r="W38" i="1"/>
  <c r="T38" i="1"/>
  <c r="W37" i="1"/>
  <c r="T37" i="1"/>
  <c r="W36" i="1"/>
  <c r="T36" i="1"/>
  <c r="W35" i="1"/>
  <c r="T35" i="1"/>
  <c r="W34" i="1"/>
  <c r="T34" i="1"/>
  <c r="W33" i="1"/>
  <c r="T33" i="1"/>
  <c r="W32" i="1"/>
  <c r="T32" i="1"/>
  <c r="W31" i="1"/>
  <c r="T31" i="1"/>
  <c r="W30" i="1"/>
  <c r="T30" i="1"/>
  <c r="W29" i="1"/>
  <c r="T29" i="1"/>
  <c r="W28" i="1"/>
  <c r="T28" i="1"/>
  <c r="W27" i="1"/>
  <c r="T27" i="1"/>
  <c r="W26" i="1"/>
  <c r="T26" i="1"/>
  <c r="W25" i="1"/>
  <c r="T25" i="1"/>
  <c r="W24" i="1"/>
  <c r="T24" i="1"/>
  <c r="W23" i="1"/>
  <c r="T23" i="1"/>
  <c r="W22" i="1"/>
  <c r="T22" i="1"/>
  <c r="W21" i="1"/>
  <c r="T21" i="1"/>
  <c r="W20" i="1"/>
  <c r="T20" i="1"/>
  <c r="T19" i="1"/>
  <c r="M49" i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Q29" i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P45" i="1"/>
  <c r="Q45" i="1" s="1"/>
  <c r="P46" i="1"/>
  <c r="Q46" i="1" s="1"/>
  <c r="Q9" i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10" i="1"/>
  <c r="N10" i="1" s="1"/>
  <c r="M9" i="1"/>
  <c r="N9" i="1" s="1"/>
  <c r="AH48" i="4" l="1"/>
  <c r="AI50" i="4"/>
  <c r="Q72" i="4" s="1"/>
  <c r="AH50" i="4"/>
  <c r="AN50" i="4"/>
  <c r="P73" i="4" s="1"/>
  <c r="S73" i="4" s="1"/>
  <c r="V50" i="4"/>
  <c r="P70" i="4" s="1"/>
  <c r="AN55" i="4"/>
  <c r="O71" i="4"/>
  <c r="AH52" i="4"/>
  <c r="O72" i="4"/>
  <c r="AN52" i="4"/>
  <c r="AB50" i="4"/>
  <c r="O69" i="4"/>
  <c r="V52" i="4"/>
  <c r="O70" i="4"/>
  <c r="S70" i="4" s="1"/>
  <c r="W50" i="4"/>
  <c r="Q70" i="4" s="1"/>
  <c r="P50" i="4"/>
  <c r="P69" i="4" s="1"/>
  <c r="Y54" i="1"/>
  <c r="S54" i="1"/>
  <c r="O70" i="1" s="1"/>
  <c r="AE54" i="1"/>
  <c r="O72" i="1" s="1"/>
  <c r="M54" i="1"/>
  <c r="O69" i="1" s="1"/>
  <c r="AH48" i="1"/>
  <c r="AE48" i="1"/>
  <c r="V48" i="1"/>
  <c r="S48" i="1"/>
  <c r="AK48" i="1"/>
  <c r="AB48" i="1"/>
  <c r="Y48" i="1"/>
  <c r="AN48" i="1"/>
  <c r="P48" i="1"/>
  <c r="M4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" i="1"/>
  <c r="P72" i="4" l="1"/>
  <c r="S72" i="4" s="1"/>
  <c r="AH55" i="4"/>
  <c r="V55" i="4"/>
  <c r="P71" i="4"/>
  <c r="S71" i="4" s="1"/>
  <c r="AB55" i="4"/>
  <c r="S69" i="4"/>
  <c r="P52" i="4"/>
  <c r="AB52" i="4"/>
  <c r="P55" i="4"/>
  <c r="O71" i="1"/>
  <c r="N50" i="1"/>
  <c r="T50" i="1"/>
  <c r="AF50" i="1"/>
  <c r="Z50" i="1"/>
  <c r="S50" i="1"/>
  <c r="M70" i="1" s="1"/>
  <c r="P70" i="1" s="1"/>
  <c r="AE50" i="1"/>
  <c r="M72" i="1" s="1"/>
  <c r="P72" i="1" s="1"/>
  <c r="Y50" i="1"/>
  <c r="M71" i="1" s="1"/>
  <c r="AL50" i="1"/>
  <c r="N73" i="1" s="1"/>
  <c r="AK50" i="1"/>
  <c r="AJ4" i="1"/>
  <c r="AJ5" i="1" s="1"/>
  <c r="AJ6" i="1" s="1"/>
  <c r="AJ7" i="1" s="1"/>
  <c r="AJ8" i="1" s="1"/>
  <c r="AJ9" i="1" s="1"/>
  <c r="AJ10" i="1" s="1"/>
  <c r="AJ11" i="1" s="1"/>
  <c r="AJ12" i="1" s="1"/>
  <c r="AJ13" i="1" s="1"/>
  <c r="AJ14" i="1" s="1"/>
  <c r="AJ15" i="1" s="1"/>
  <c r="AJ16" i="1" s="1"/>
  <c r="AJ17" i="1" s="1"/>
  <c r="AJ18" i="1" s="1"/>
  <c r="AJ19" i="1" s="1"/>
  <c r="AJ20" i="1" s="1"/>
  <c r="AJ21" i="1" s="1"/>
  <c r="AJ22" i="1" s="1"/>
  <c r="AJ23" i="1" s="1"/>
  <c r="AJ24" i="1" s="1"/>
  <c r="AJ25" i="1" s="1"/>
  <c r="AJ26" i="1" s="1"/>
  <c r="AJ27" i="1" s="1"/>
  <c r="AJ28" i="1" s="1"/>
  <c r="AJ29" i="1" s="1"/>
  <c r="AJ30" i="1" s="1"/>
  <c r="AJ31" i="1" s="1"/>
  <c r="AJ32" i="1" s="1"/>
  <c r="AJ33" i="1" s="1"/>
  <c r="AJ34" i="1" s="1"/>
  <c r="AJ35" i="1" s="1"/>
  <c r="AJ36" i="1" s="1"/>
  <c r="AJ37" i="1" s="1"/>
  <c r="AJ38" i="1" s="1"/>
  <c r="AK51" i="1" s="1"/>
  <c r="AD4" i="1"/>
  <c r="AD5" i="1" s="1"/>
  <c r="AD6" i="1" s="1"/>
  <c r="AD7" i="1" s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D30" i="1" s="1"/>
  <c r="AD31" i="1" s="1"/>
  <c r="AD32" i="1" s="1"/>
  <c r="AD33" i="1" s="1"/>
  <c r="AE51" i="1" s="1"/>
  <c r="X4" i="1"/>
  <c r="X5" i="1" s="1"/>
  <c r="X6" i="1" s="1"/>
  <c r="X7" i="1" s="1"/>
  <c r="X8" i="1" s="1"/>
  <c r="X9" i="1" s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Y51" i="1" s="1"/>
  <c r="M50" i="1"/>
  <c r="M69" i="1" s="1"/>
  <c r="P69" i="1" s="1"/>
  <c r="R4" i="1"/>
  <c r="R5" i="1" s="1"/>
  <c r="R6" i="1" s="1"/>
  <c r="R7" i="1" s="1"/>
  <c r="R8" i="1" s="1"/>
  <c r="R9" i="1" s="1"/>
  <c r="R10" i="1" s="1"/>
  <c r="R11" i="1" s="1"/>
  <c r="R12" i="1" s="1"/>
  <c r="R13" i="1" s="1"/>
  <c r="R14" i="1" s="1"/>
  <c r="R15" i="1" s="1"/>
  <c r="R16" i="1" s="1"/>
  <c r="R18" i="1" s="1"/>
  <c r="S51" i="1" s="1"/>
  <c r="L4" i="1"/>
  <c r="L5" i="1" s="1"/>
  <c r="L6" i="1" s="1"/>
  <c r="L7" i="1" s="1"/>
  <c r="L8" i="1" s="1"/>
  <c r="M51" i="1" s="1"/>
  <c r="P71" i="1" l="1"/>
  <c r="AE55" i="1"/>
  <c r="M73" i="1"/>
  <c r="P73" i="1" s="1"/>
  <c r="AK55" i="1"/>
  <c r="S55" i="1"/>
  <c r="M55" i="1"/>
  <c r="Y55" i="1"/>
  <c r="AE52" i="1"/>
  <c r="M52" i="1"/>
  <c r="AK52" i="1"/>
  <c r="Y52" i="1"/>
  <c r="S52" i="1"/>
</calcChain>
</file>

<file path=xl/sharedStrings.xml><?xml version="1.0" encoding="utf-8"?>
<sst xmlns="http://schemas.openxmlformats.org/spreadsheetml/2006/main" count="269" uniqueCount="49">
  <si>
    <t>Jahr</t>
  </si>
  <si>
    <t>Alter</t>
  </si>
  <si>
    <t>Absetzbarkeit</t>
  </si>
  <si>
    <t>Besteuerung</t>
  </si>
  <si>
    <t>Rürup</t>
  </si>
  <si>
    <t>Klassisch</t>
  </si>
  <si>
    <t>Steuerpflichtiger Ertragsanteil</t>
  </si>
  <si>
    <t>Quelle: http://www.jusline.de/index.php?cpid=f92f99b766343e040d46fcd6b03d3ee8&amp;lawid=157&amp;paid=55</t>
  </si>
  <si>
    <t>Laufzeit</t>
  </si>
  <si>
    <t>Annahme: Laufzeit der BU-Rente bis 67</t>
  </si>
  <si>
    <t>Höhe BU-Rente</t>
  </si>
  <si>
    <t>1. Leistungs-Fall: Ohne Dynamik</t>
  </si>
  <si>
    <t>Beitrag zur BU</t>
  </si>
  <si>
    <t>Steuerersparnis</t>
  </si>
  <si>
    <t>Grenzsteuersatz</t>
  </si>
  <si>
    <t>Eintritt der BU in Jahr</t>
  </si>
  <si>
    <t>x</t>
  </si>
  <si>
    <t>Verzinsung Anlage</t>
  </si>
  <si>
    <t>Dynamisierung der Rente</t>
  </si>
  <si>
    <t>Rente Rü n St</t>
  </si>
  <si>
    <t>Rente Kl n St</t>
  </si>
  <si>
    <t>Barwert (Rentenbeginn)</t>
  </si>
  <si>
    <t>Rente abdiskontiert</t>
  </si>
  <si>
    <t>BU-Eintritt</t>
  </si>
  <si>
    <t>Kum Steuerersparnis</t>
  </si>
  <si>
    <t>Diskontierung Rente</t>
  </si>
  <si>
    <t>Hinweis: Besteuerung und Ertragsanteil abhängig von Rentenbeginn und über die gesamte Laufzeit gleichbleibend</t>
  </si>
  <si>
    <t>Wkt-BU</t>
  </si>
  <si>
    <t>weniger</t>
  </si>
  <si>
    <t>Dyn Rürup-Beiträge im Leistungsfall</t>
  </si>
  <si>
    <t>Beitrag Rürup im Leistungsfall abdiskontiert</t>
  </si>
  <si>
    <t>Barwert Rürup-Beiträge im Leistungsfall</t>
  </si>
  <si>
    <t>Differenz Rü-Kl</t>
  </si>
  <si>
    <t>Erklärung zu Wkt-BU</t>
  </si>
  <si>
    <r>
      <t>Die klassische BU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mehr</t>
    </r>
    <r>
      <rPr>
        <sz val="11"/>
        <color theme="1"/>
        <rFont val="Calibri"/>
        <family val="2"/>
        <scheme val="minor"/>
      </rPr>
      <t xml:space="preserve"> als X% der Fällen eintritt</t>
    </r>
  </si>
  <si>
    <r>
      <t>Die Rürup-BU-Komni ist vorteilhaft, wenn der Leistungsfall in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weniger</t>
    </r>
    <r>
      <rPr>
        <sz val="11"/>
        <color theme="1"/>
        <rFont val="Calibri"/>
        <family val="2"/>
        <scheme val="minor"/>
      </rPr>
      <t xml:space="preserve"> als X% der Fällen eintritt</t>
    </r>
  </si>
  <si>
    <t>Alter Leistungsfall</t>
  </si>
  <si>
    <t>Differenz Klassische BU - Rürup BU</t>
  </si>
  <si>
    <t>absolut</t>
  </si>
  <si>
    <t>pronzentuell</t>
  </si>
  <si>
    <t>Barwert-Rürup im Leistungsfall</t>
  </si>
  <si>
    <t>Kum Differenz</t>
  </si>
  <si>
    <t>Berechnung des Steuersatzes der Rente gemäß https://www.abgabenrechner.de/</t>
  </si>
  <si>
    <t>Kein Leistungsfall</t>
  </si>
  <si>
    <t>BUZ</t>
  </si>
  <si>
    <t>BU</t>
  </si>
  <si>
    <t>Beitrag BUZ</t>
  </si>
  <si>
    <t>Steuerersparnis BU</t>
  </si>
  <si>
    <t>Steuerersparnis BUZ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</si>
</sst>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9" fontId="0" fillId="0" borderId="0" xfId="3" applyFont="1"/>
    <xf numFmtId="0" fontId="0" fillId="0" borderId="0" xfId="0" applyAlignment="1">
      <alignment horizontal="center"/>
    </xf>
    <xf numFmtId="0" fontId="0" fillId="0" borderId="0" xfId="1" applyNumberFormat="1" applyFont="1"/>
    <xf numFmtId="44" fontId="0" fillId="0" borderId="0" xfId="2" applyFont="1"/>
    <xf numFmtId="44" fontId="2" fillId="0" borderId="0" xfId="2" applyFont="1" applyFill="1"/>
    <xf numFmtId="44" fontId="2" fillId="0" borderId="0" xfId="2" applyFont="1"/>
    <xf numFmtId="9" fontId="0" fillId="0" borderId="0" xfId="0" applyNumberFormat="1"/>
    <xf numFmtId="44" fontId="0" fillId="0" borderId="0" xfId="0" applyNumberFormat="1"/>
    <xf numFmtId="0" fontId="0" fillId="2" borderId="1" xfId="0" applyFill="1" applyBorder="1"/>
    <xf numFmtId="0" fontId="0" fillId="2" borderId="3" xfId="0" applyFill="1" applyBorder="1"/>
    <xf numFmtId="0" fontId="0" fillId="2" borderId="2" xfId="0" applyFill="1" applyBorder="1"/>
    <xf numFmtId="0" fontId="0" fillId="2" borderId="0" xfId="0" applyFill="1" applyBorder="1"/>
    <xf numFmtId="0" fontId="0" fillId="2" borderId="5" xfId="0" applyFill="1" applyBorder="1"/>
    <xf numFmtId="44" fontId="2" fillId="2" borderId="6" xfId="0" applyNumberFormat="1" applyFont="1" applyFill="1" applyBorder="1"/>
    <xf numFmtId="44" fontId="3" fillId="0" borderId="0" xfId="2" applyFont="1"/>
    <xf numFmtId="9" fontId="0" fillId="2" borderId="0" xfId="3" applyFont="1" applyFill="1"/>
    <xf numFmtId="9" fontId="0" fillId="2" borderId="4" xfId="3" applyFont="1" applyFill="1" applyBorder="1"/>
    <xf numFmtId="10" fontId="0" fillId="0" borderId="0" xfId="0" applyNumberFormat="1"/>
    <xf numFmtId="44" fontId="4" fillId="2" borderId="0" xfId="0" applyNumberFormat="1" applyFont="1" applyFill="1"/>
    <xf numFmtId="0" fontId="3" fillId="0" borderId="0" xfId="0" applyFont="1" applyFill="1" applyBorder="1"/>
    <xf numFmtId="0" fontId="0" fillId="0" borderId="0" xfId="0" applyBorder="1"/>
    <xf numFmtId="44" fontId="3" fillId="0" borderId="0" xfId="0" applyNumberFormat="1" applyFont="1" applyFill="1" applyBorder="1"/>
    <xf numFmtId="44" fontId="0" fillId="0" borderId="0" xfId="0" applyNumberFormat="1" applyBorder="1"/>
    <xf numFmtId="0" fontId="0" fillId="3" borderId="0" xfId="0" applyFill="1"/>
    <xf numFmtId="9" fontId="0" fillId="3" borderId="0" xfId="3" applyFont="1" applyFill="1"/>
    <xf numFmtId="9" fontId="0" fillId="3" borderId="0" xfId="0" applyNumberFormat="1" applyFill="1"/>
    <xf numFmtId="44" fontId="3" fillId="0" borderId="0" xfId="2" applyFont="1" applyFill="1"/>
    <xf numFmtId="9" fontId="0" fillId="0" borderId="0" xfId="3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4">
    <cellStyle name="Dezimal" xfId="1" builtinId="3"/>
    <cellStyle name="Prozent" xfId="3" builtinId="5"/>
    <cellStyle name="Standard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3"/>
  <sheetViews>
    <sheetView zoomScaleNormal="100" workbookViewId="0">
      <selection activeCell="I13" sqref="I13"/>
    </sheetView>
  </sheetViews>
  <sheetFormatPr baseColWidth="10" defaultRowHeight="15" x14ac:dyDescent="0.25"/>
  <cols>
    <col min="3" max="3" width="13.28515625" style="1" bestFit="1" customWidth="1"/>
    <col min="4" max="4" width="12.28515625" style="1" bestFit="1" customWidth="1"/>
    <col min="5" max="5" width="12.28515625" style="1" customWidth="1"/>
    <col min="6" max="6" width="28" bestFit="1" customWidth="1"/>
    <col min="8" max="8" width="13.28515625" bestFit="1" customWidth="1"/>
    <col min="9" max="9" width="13.28515625" customWidth="1"/>
    <col min="10" max="10" width="15" bestFit="1" customWidth="1"/>
    <col min="12" max="12" width="16.85546875" bestFit="1" customWidth="1"/>
    <col min="13" max="13" width="14.5703125" customWidth="1"/>
    <col min="14" max="14" width="18.7109375" bestFit="1" customWidth="1"/>
    <col min="15" max="15" width="12.7109375" customWidth="1"/>
    <col min="16" max="16" width="14.5703125" bestFit="1" customWidth="1"/>
    <col min="17" max="17" width="12" customWidth="1"/>
    <col min="18" max="18" width="15.42578125" customWidth="1"/>
    <col min="19" max="19" width="12.7109375" bestFit="1" customWidth="1"/>
    <col min="20" max="21" width="12.85546875" customWidth="1"/>
    <col min="22" max="22" width="13" bestFit="1" customWidth="1"/>
    <col min="23" max="23" width="12" customWidth="1"/>
    <col min="24" max="24" width="14.140625" customWidth="1"/>
    <col min="25" max="25" width="12.85546875" customWidth="1"/>
    <col min="26" max="27" width="12" customWidth="1"/>
    <col min="28" max="28" width="13.28515625" customWidth="1"/>
    <col min="29" max="29" width="12" customWidth="1"/>
    <col min="30" max="30" width="14.7109375" customWidth="1"/>
    <col min="31" max="31" width="12.85546875" customWidth="1"/>
    <col min="32" max="33" width="12" customWidth="1"/>
    <col min="34" max="34" width="12.7109375" customWidth="1"/>
    <col min="35" max="35" width="12" customWidth="1"/>
    <col min="36" max="36" width="15.140625" customWidth="1"/>
    <col min="37" max="37" width="12.7109375" customWidth="1"/>
    <col min="38" max="39" width="12.28515625" customWidth="1"/>
    <col min="40" max="41" width="12.85546875" customWidth="1"/>
    <col min="43" max="43" width="16.7109375" bestFit="1" customWidth="1"/>
  </cols>
  <sheetData>
    <row r="1" spans="1:43" x14ac:dyDescent="0.25">
      <c r="L1" s="29" t="s">
        <v>15</v>
      </c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Q1" t="s">
        <v>43</v>
      </c>
    </row>
    <row r="2" spans="1:43" x14ac:dyDescent="0.25">
      <c r="C2" s="28" t="s">
        <v>4</v>
      </c>
      <c r="D2" s="28"/>
      <c r="E2" s="29" t="s">
        <v>5</v>
      </c>
      <c r="F2" s="29"/>
      <c r="K2" s="2" t="s">
        <v>11</v>
      </c>
      <c r="L2">
        <v>30</v>
      </c>
      <c r="N2">
        <v>30</v>
      </c>
      <c r="R2">
        <v>40</v>
      </c>
      <c r="T2">
        <v>40</v>
      </c>
      <c r="X2">
        <v>50</v>
      </c>
      <c r="Z2">
        <v>50</v>
      </c>
      <c r="AD2">
        <v>55</v>
      </c>
      <c r="AF2">
        <v>55</v>
      </c>
      <c r="AJ2">
        <v>60</v>
      </c>
      <c r="AL2">
        <v>60</v>
      </c>
      <c r="AQ2">
        <v>67</v>
      </c>
    </row>
    <row r="3" spans="1:43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8</v>
      </c>
      <c r="F3" t="s">
        <v>6</v>
      </c>
      <c r="H3" s="1" t="s">
        <v>12</v>
      </c>
      <c r="I3" s="1" t="s">
        <v>14</v>
      </c>
      <c r="J3" s="1" t="s">
        <v>13</v>
      </c>
      <c r="K3" t="s">
        <v>10</v>
      </c>
      <c r="L3" t="s">
        <v>24</v>
      </c>
      <c r="M3" t="s">
        <v>19</v>
      </c>
      <c r="N3" t="s">
        <v>22</v>
      </c>
      <c r="O3" t="s">
        <v>30</v>
      </c>
      <c r="P3" t="s">
        <v>20</v>
      </c>
      <c r="Q3" t="s">
        <v>22</v>
      </c>
      <c r="R3" t="s">
        <v>13</v>
      </c>
      <c r="S3" t="s">
        <v>19</v>
      </c>
      <c r="T3" t="s">
        <v>22</v>
      </c>
      <c r="U3" t="s">
        <v>30</v>
      </c>
      <c r="V3" t="s">
        <v>20</v>
      </c>
      <c r="W3" t="s">
        <v>22</v>
      </c>
      <c r="X3" t="s">
        <v>13</v>
      </c>
      <c r="Y3" t="s">
        <v>19</v>
      </c>
      <c r="Z3" t="s">
        <v>22</v>
      </c>
      <c r="AA3" t="s">
        <v>30</v>
      </c>
      <c r="AB3" t="s">
        <v>20</v>
      </c>
      <c r="AC3" t="s">
        <v>22</v>
      </c>
      <c r="AD3" t="s">
        <v>13</v>
      </c>
      <c r="AE3" t="s">
        <v>19</v>
      </c>
      <c r="AF3" t="s">
        <v>22</v>
      </c>
      <c r="AG3" t="s">
        <v>30</v>
      </c>
      <c r="AH3" t="s">
        <v>20</v>
      </c>
      <c r="AI3" t="s">
        <v>22</v>
      </c>
      <c r="AJ3" t="s">
        <v>13</v>
      </c>
      <c r="AK3" t="s">
        <v>19</v>
      </c>
      <c r="AL3" t="s">
        <v>22</v>
      </c>
      <c r="AM3" t="s">
        <v>30</v>
      </c>
      <c r="AN3" t="s">
        <v>20</v>
      </c>
      <c r="AO3" t="s">
        <v>22</v>
      </c>
      <c r="AQ3" t="s">
        <v>13</v>
      </c>
    </row>
    <row r="4" spans="1:43" x14ac:dyDescent="0.25">
      <c r="A4">
        <v>2010</v>
      </c>
      <c r="B4">
        <v>25</v>
      </c>
      <c r="C4" s="1">
        <v>0.7</v>
      </c>
      <c r="D4" s="1">
        <v>0.6</v>
      </c>
      <c r="E4" s="3">
        <f>67-B4</f>
        <v>42</v>
      </c>
      <c r="F4" s="1">
        <v>0.4</v>
      </c>
      <c r="H4" s="4">
        <v>1200</v>
      </c>
      <c r="I4" s="1">
        <v>0.42</v>
      </c>
      <c r="J4" s="4">
        <f>H4*C4*I4</f>
        <v>352.8</v>
      </c>
      <c r="K4">
        <v>30000</v>
      </c>
      <c r="L4" s="4">
        <f>$J4</f>
        <v>352.8</v>
      </c>
      <c r="R4" s="4">
        <f>$J4</f>
        <v>352.8</v>
      </c>
      <c r="X4" s="4">
        <f>$J4</f>
        <v>352.8</v>
      </c>
      <c r="AD4" s="4">
        <f>$J4</f>
        <v>352.8</v>
      </c>
      <c r="AJ4" s="4">
        <f>$J4</f>
        <v>352.8</v>
      </c>
      <c r="AQ4" s="4">
        <f>$J4</f>
        <v>352.8</v>
      </c>
    </row>
    <row r="5" spans="1:43" x14ac:dyDescent="0.25">
      <c r="A5">
        <v>2011</v>
      </c>
      <c r="B5">
        <v>26</v>
      </c>
      <c r="C5" s="1">
        <v>0.72</v>
      </c>
      <c r="D5" s="1">
        <v>0.62</v>
      </c>
      <c r="E5" s="3">
        <f t="shared" ref="E5:E46" si="0">67-B5</f>
        <v>41</v>
      </c>
      <c r="F5" s="1">
        <v>0.39</v>
      </c>
      <c r="H5" s="4">
        <v>1200</v>
      </c>
      <c r="I5" s="1">
        <v>0.42</v>
      </c>
      <c r="J5" s="4">
        <f t="shared" ref="J5:J46" si="1">H5*C5*I5</f>
        <v>362.88</v>
      </c>
      <c r="K5">
        <v>30000</v>
      </c>
      <c r="L5" s="4">
        <f>(L4+$J5)*(1+$G$55)</f>
        <v>744.30720000000008</v>
      </c>
      <c r="R5" s="4">
        <f t="shared" ref="R5:R18" si="2">(R4+$J5)*(1+$G$55)</f>
        <v>744.30720000000008</v>
      </c>
      <c r="X5" s="4">
        <f t="shared" ref="X5:X28" si="3">(X4+$J5)*(1+$G$55)</f>
        <v>744.30720000000008</v>
      </c>
      <c r="AD5" s="4">
        <f t="shared" ref="AD5:AD33" si="4">(AD4+$J5)*(1+$G$55)</f>
        <v>744.30720000000008</v>
      </c>
      <c r="AJ5" s="4">
        <f t="shared" ref="AJ5:AJ38" si="5">(AJ4+$J5)*(1+$G$55)</f>
        <v>744.30720000000008</v>
      </c>
      <c r="AQ5" s="4">
        <f t="shared" ref="AQ5:AQ38" si="6">(AQ4+$J5)*(1+$G$55)</f>
        <v>744.30720000000008</v>
      </c>
    </row>
    <row r="6" spans="1:43" x14ac:dyDescent="0.25">
      <c r="A6">
        <v>2012</v>
      </c>
      <c r="B6">
        <v>27</v>
      </c>
      <c r="C6" s="1">
        <v>0.74</v>
      </c>
      <c r="D6" s="1">
        <v>0.64</v>
      </c>
      <c r="E6" s="3">
        <f t="shared" si="0"/>
        <v>40</v>
      </c>
      <c r="F6" s="1">
        <v>0.39</v>
      </c>
      <c r="H6" s="4">
        <v>1200</v>
      </c>
      <c r="I6" s="1">
        <v>0.42</v>
      </c>
      <c r="J6" s="4">
        <f t="shared" si="1"/>
        <v>372.96</v>
      </c>
      <c r="K6">
        <v>30000</v>
      </c>
      <c r="L6" s="4">
        <f>(L5+$J6)*(1+$G$55)</f>
        <v>1161.9578880000001</v>
      </c>
      <c r="R6" s="4">
        <f t="shared" si="2"/>
        <v>1161.9578880000001</v>
      </c>
      <c r="X6" s="4">
        <f t="shared" si="3"/>
        <v>1161.9578880000001</v>
      </c>
      <c r="AD6" s="4">
        <f t="shared" si="4"/>
        <v>1161.9578880000001</v>
      </c>
      <c r="AJ6" s="4">
        <f t="shared" si="5"/>
        <v>1161.9578880000001</v>
      </c>
      <c r="AQ6" s="4">
        <f t="shared" si="6"/>
        <v>1161.9578880000001</v>
      </c>
    </row>
    <row r="7" spans="1:43" x14ac:dyDescent="0.25">
      <c r="A7">
        <v>2013</v>
      </c>
      <c r="B7">
        <v>28</v>
      </c>
      <c r="C7" s="1">
        <v>0.76</v>
      </c>
      <c r="D7" s="1">
        <v>0.66</v>
      </c>
      <c r="E7" s="3">
        <f t="shared" si="0"/>
        <v>39</v>
      </c>
      <c r="F7" s="1">
        <v>0.38</v>
      </c>
      <c r="H7" s="4">
        <v>1200</v>
      </c>
      <c r="I7" s="1">
        <v>0.42</v>
      </c>
      <c r="J7" s="4">
        <f t="shared" si="1"/>
        <v>383.03999999999996</v>
      </c>
      <c r="K7">
        <v>30000</v>
      </c>
      <c r="L7" s="4">
        <f>(L6+$J7)*(1+$G$55)</f>
        <v>1606.7978035200001</v>
      </c>
      <c r="R7" s="4">
        <f t="shared" si="2"/>
        <v>1606.7978035200001</v>
      </c>
      <c r="X7" s="4">
        <f t="shared" si="3"/>
        <v>1606.7978035200001</v>
      </c>
      <c r="AD7" s="4">
        <f t="shared" si="4"/>
        <v>1606.7978035200001</v>
      </c>
      <c r="AJ7" s="4">
        <f t="shared" si="5"/>
        <v>1606.7978035200001</v>
      </c>
      <c r="AQ7" s="4">
        <f t="shared" si="6"/>
        <v>1606.7978035200001</v>
      </c>
    </row>
    <row r="8" spans="1:43" x14ac:dyDescent="0.25">
      <c r="A8">
        <v>2014</v>
      </c>
      <c r="B8">
        <v>29</v>
      </c>
      <c r="C8" s="1">
        <v>0.78</v>
      </c>
      <c r="D8" s="1">
        <v>0.68</v>
      </c>
      <c r="E8" s="3">
        <f t="shared" si="0"/>
        <v>38</v>
      </c>
      <c r="F8" s="1">
        <v>0.37</v>
      </c>
      <c r="H8" s="4">
        <v>1200</v>
      </c>
      <c r="I8" s="1">
        <v>0.42</v>
      </c>
      <c r="J8" s="4">
        <f t="shared" si="1"/>
        <v>393.12</v>
      </c>
      <c r="K8">
        <v>30000</v>
      </c>
      <c r="L8" s="5">
        <f>(L7+$J8)*(1+$G$55)</f>
        <v>2079.9145156608001</v>
      </c>
      <c r="M8" t="s">
        <v>16</v>
      </c>
      <c r="N8" t="s">
        <v>16</v>
      </c>
      <c r="O8" t="s">
        <v>16</v>
      </c>
      <c r="P8" t="s">
        <v>16</v>
      </c>
      <c r="Q8" t="s">
        <v>16</v>
      </c>
      <c r="R8" s="4">
        <f t="shared" si="2"/>
        <v>2079.9145156608001</v>
      </c>
      <c r="X8" s="4">
        <f t="shared" si="3"/>
        <v>2079.9145156608001</v>
      </c>
      <c r="AD8" s="4">
        <f t="shared" si="4"/>
        <v>2079.9145156608001</v>
      </c>
      <c r="AJ8" s="4">
        <f t="shared" si="5"/>
        <v>2079.9145156608001</v>
      </c>
      <c r="AQ8" s="4">
        <f t="shared" si="6"/>
        <v>2079.9145156608001</v>
      </c>
    </row>
    <row r="9" spans="1:43" x14ac:dyDescent="0.25">
      <c r="A9">
        <v>2015</v>
      </c>
      <c r="B9">
        <v>30</v>
      </c>
      <c r="C9" s="1">
        <v>0.8</v>
      </c>
      <c r="D9" s="1">
        <v>0.7</v>
      </c>
      <c r="E9" s="3">
        <f t="shared" si="0"/>
        <v>37</v>
      </c>
      <c r="F9" s="1">
        <v>0.36</v>
      </c>
      <c r="H9" s="4">
        <v>1200</v>
      </c>
      <c r="I9" s="1">
        <v>0.42</v>
      </c>
      <c r="J9" s="4">
        <f t="shared" si="1"/>
        <v>403.2</v>
      </c>
      <c r="K9">
        <v>30000</v>
      </c>
      <c r="L9" t="s">
        <v>16</v>
      </c>
      <c r="M9" s="4">
        <f t="shared" ref="M9:M46" si="7">$K$9*(1+$G$57)^($B9-L$2)-$D$9*1.055*((228.74*(($K$9*(1+$G$57)^($B9-L$2)-13469)/10000)+2397)*(($K$9*(1+$G$57)^($B9-L$2)-13469)/10000)+1038)</f>
        <v>25845.518358127953</v>
      </c>
      <c r="N9" s="4">
        <f t="shared" ref="N9:N46" si="8">M9/(1+$G$56)^($B9-L$2)</f>
        <v>25845.518358127953</v>
      </c>
      <c r="O9" s="4">
        <f t="shared" ref="O9:O46" si="9">($H9*(1+$G$60)^($B9-L$2))/(1+$G$56)^($B9-L$2)</f>
        <v>1200</v>
      </c>
      <c r="P9" s="4">
        <f t="shared" ref="P9:P46" si="10">$K$9*(1+$G$57)^($B9-L$2)-$F$9*1.055*((228.74*(($K$9*(1+$G$57)^($B9-L$2)-13469)/10000)+2397)*(($K$9*(1+$G$57)^($B9-L$2)-13469)/10000)+1038)</f>
        <v>27863.409441322947</v>
      </c>
      <c r="Q9" s="4">
        <f t="shared" ref="Q9:Q46" si="11">P9/(1+$G$56)^($B9-N$2)</f>
        <v>27863.409441322947</v>
      </c>
      <c r="R9" s="4">
        <f t="shared" si="2"/>
        <v>2582.4390962872321</v>
      </c>
      <c r="S9" s="4"/>
      <c r="T9" s="4"/>
      <c r="U9" s="4"/>
      <c r="V9" s="4"/>
      <c r="W9" s="4"/>
      <c r="X9" s="4">
        <f t="shared" si="3"/>
        <v>2582.4390962872321</v>
      </c>
      <c r="Y9" s="4"/>
      <c r="Z9" s="4"/>
      <c r="AA9" s="4"/>
      <c r="AB9" s="4"/>
      <c r="AC9" s="4"/>
      <c r="AD9" s="4">
        <f t="shared" si="4"/>
        <v>2582.4390962872321</v>
      </c>
      <c r="AE9" s="4"/>
      <c r="AF9" s="4"/>
      <c r="AG9" s="4"/>
      <c r="AH9" s="4"/>
      <c r="AI9" s="4"/>
      <c r="AJ9" s="4">
        <f t="shared" si="5"/>
        <v>2582.4390962872321</v>
      </c>
      <c r="AK9" s="4"/>
      <c r="AL9" s="4"/>
      <c r="AM9" s="4"/>
      <c r="AN9" s="4"/>
      <c r="AO9" s="4"/>
      <c r="AQ9" s="4">
        <f t="shared" si="6"/>
        <v>2582.4390962872321</v>
      </c>
    </row>
    <row r="10" spans="1:43" x14ac:dyDescent="0.25">
      <c r="A10">
        <v>2016</v>
      </c>
      <c r="B10">
        <v>31</v>
      </c>
      <c r="C10" s="1">
        <v>0.82</v>
      </c>
      <c r="D10" s="1">
        <v>0.72</v>
      </c>
      <c r="E10" s="3">
        <f t="shared" si="0"/>
        <v>36</v>
      </c>
      <c r="F10" s="1">
        <v>0.35</v>
      </c>
      <c r="H10" s="4">
        <v>1200</v>
      </c>
      <c r="I10" s="1">
        <v>0.42</v>
      </c>
      <c r="J10" s="4">
        <f t="shared" si="1"/>
        <v>413.27999999999992</v>
      </c>
      <c r="K10">
        <v>30000</v>
      </c>
      <c r="M10" s="4">
        <f t="shared" si="7"/>
        <v>26534.568631363531</v>
      </c>
      <c r="N10" s="4">
        <f t="shared" si="8"/>
        <v>25514.00829938801</v>
      </c>
      <c r="O10" s="4">
        <f t="shared" si="9"/>
        <v>1269.2307692307693</v>
      </c>
      <c r="P10" s="4">
        <f t="shared" si="10"/>
        <v>28654.921010415528</v>
      </c>
      <c r="Q10" s="4">
        <f t="shared" si="11"/>
        <v>27552.808663861084</v>
      </c>
      <c r="R10" s="4">
        <f t="shared" si="2"/>
        <v>3115.5478601387213</v>
      </c>
      <c r="S10" s="4"/>
      <c r="T10" s="4"/>
      <c r="U10" s="4"/>
      <c r="V10" s="4"/>
      <c r="W10" s="4"/>
      <c r="X10" s="4">
        <f t="shared" si="3"/>
        <v>3115.5478601387213</v>
      </c>
      <c r="Y10" s="4"/>
      <c r="Z10" s="4"/>
      <c r="AA10" s="4"/>
      <c r="AB10" s="4"/>
      <c r="AC10" s="4"/>
      <c r="AD10" s="4">
        <f t="shared" si="4"/>
        <v>3115.5478601387213</v>
      </c>
      <c r="AE10" s="4"/>
      <c r="AF10" s="4"/>
      <c r="AG10" s="4"/>
      <c r="AH10" s="4"/>
      <c r="AI10" s="4"/>
      <c r="AJ10" s="4">
        <f t="shared" si="5"/>
        <v>3115.5478601387213</v>
      </c>
      <c r="AK10" s="4"/>
      <c r="AL10" s="4"/>
      <c r="AM10" s="4"/>
      <c r="AN10" s="4"/>
      <c r="AO10" s="4"/>
      <c r="AQ10" s="4">
        <f t="shared" si="6"/>
        <v>3115.5478601387213</v>
      </c>
    </row>
    <row r="11" spans="1:43" x14ac:dyDescent="0.25">
      <c r="A11">
        <v>2017</v>
      </c>
      <c r="B11">
        <v>32</v>
      </c>
      <c r="C11" s="1">
        <v>0.84</v>
      </c>
      <c r="D11" s="1">
        <v>0.74</v>
      </c>
      <c r="E11" s="3">
        <f t="shared" si="0"/>
        <v>35</v>
      </c>
      <c r="F11" s="1">
        <v>0.35</v>
      </c>
      <c r="H11" s="4">
        <v>1200</v>
      </c>
      <c r="I11" s="1">
        <v>0.42</v>
      </c>
      <c r="J11" s="4">
        <f t="shared" si="1"/>
        <v>423.35999999999996</v>
      </c>
      <c r="K11">
        <v>30000</v>
      </c>
      <c r="M11" s="4">
        <f t="shared" si="7"/>
        <v>27241.429458645434</v>
      </c>
      <c r="N11" s="4">
        <f t="shared" si="8"/>
        <v>25186.232857475436</v>
      </c>
      <c r="O11" s="4">
        <f t="shared" si="9"/>
        <v>1342.4556213017752</v>
      </c>
      <c r="P11" s="4">
        <f t="shared" si="10"/>
        <v>29468.706578731937</v>
      </c>
      <c r="Q11" s="4">
        <f t="shared" si="11"/>
        <v>27245.475756963697</v>
      </c>
      <c r="R11" s="4">
        <f t="shared" si="2"/>
        <v>3680.4641745442705</v>
      </c>
      <c r="S11" s="4"/>
      <c r="T11" s="4"/>
      <c r="U11" s="4"/>
      <c r="V11" s="4"/>
      <c r="W11" s="4"/>
      <c r="X11" s="4">
        <f t="shared" si="3"/>
        <v>3680.4641745442705</v>
      </c>
      <c r="Y11" s="4"/>
      <c r="Z11" s="4"/>
      <c r="AA11" s="4"/>
      <c r="AB11" s="4"/>
      <c r="AC11" s="4"/>
      <c r="AD11" s="4">
        <f t="shared" si="4"/>
        <v>3680.4641745442705</v>
      </c>
      <c r="AE11" s="4"/>
      <c r="AF11" s="4"/>
      <c r="AG11" s="4"/>
      <c r="AH11" s="4"/>
      <c r="AI11" s="4"/>
      <c r="AJ11" s="4">
        <f t="shared" si="5"/>
        <v>3680.4641745442705</v>
      </c>
      <c r="AK11" s="4"/>
      <c r="AL11" s="4"/>
      <c r="AM11" s="4"/>
      <c r="AN11" s="4"/>
      <c r="AO11" s="4"/>
      <c r="AQ11" s="4">
        <f t="shared" si="6"/>
        <v>3680.4641745442705</v>
      </c>
    </row>
    <row r="12" spans="1:43" x14ac:dyDescent="0.25">
      <c r="A12">
        <v>2018</v>
      </c>
      <c r="B12">
        <v>33</v>
      </c>
      <c r="C12" s="1">
        <v>0.86</v>
      </c>
      <c r="D12" s="1">
        <v>0.76</v>
      </c>
      <c r="E12" s="3">
        <f t="shared" si="0"/>
        <v>34</v>
      </c>
      <c r="F12" s="1">
        <v>0.34</v>
      </c>
      <c r="H12" s="4">
        <v>1200</v>
      </c>
      <c r="I12" s="1">
        <v>0.42</v>
      </c>
      <c r="J12" s="4">
        <f t="shared" si="1"/>
        <v>433.44</v>
      </c>
      <c r="K12">
        <v>30000</v>
      </c>
      <c r="M12" s="4">
        <f t="shared" si="7"/>
        <v>27966.460924487277</v>
      </c>
      <c r="N12" s="4">
        <f t="shared" si="8"/>
        <v>24862.081926781615</v>
      </c>
      <c r="O12" s="4">
        <f t="shared" si="9"/>
        <v>1419.9049840691855</v>
      </c>
      <c r="P12" s="4">
        <f t="shared" si="10"/>
        <v>30305.344761164884</v>
      </c>
      <c r="Q12" s="4">
        <f t="shared" si="11"/>
        <v>26941.341140942266</v>
      </c>
      <c r="R12" s="4">
        <f t="shared" si="2"/>
        <v>4278.4603415260408</v>
      </c>
      <c r="S12" s="4"/>
      <c r="T12" s="4"/>
      <c r="U12" s="4"/>
      <c r="V12" s="4"/>
      <c r="W12" s="4"/>
      <c r="X12" s="4">
        <f t="shared" si="3"/>
        <v>4278.4603415260408</v>
      </c>
      <c r="Y12" s="4"/>
      <c r="Z12" s="4"/>
      <c r="AA12" s="4"/>
      <c r="AB12" s="4"/>
      <c r="AC12" s="4"/>
      <c r="AD12" s="4">
        <f t="shared" si="4"/>
        <v>4278.4603415260408</v>
      </c>
      <c r="AE12" s="4"/>
      <c r="AF12" s="4"/>
      <c r="AG12" s="4"/>
      <c r="AH12" s="4"/>
      <c r="AI12" s="4"/>
      <c r="AJ12" s="4">
        <f t="shared" si="5"/>
        <v>4278.4603415260408</v>
      </c>
      <c r="AK12" s="4"/>
      <c r="AL12" s="4"/>
      <c r="AM12" s="4"/>
      <c r="AN12" s="4"/>
      <c r="AO12" s="4"/>
      <c r="AQ12" s="4">
        <f t="shared" si="6"/>
        <v>4278.4603415260408</v>
      </c>
    </row>
    <row r="13" spans="1:43" x14ac:dyDescent="0.25">
      <c r="A13">
        <v>2019</v>
      </c>
      <c r="B13">
        <v>34</v>
      </c>
      <c r="C13" s="1">
        <v>0.88</v>
      </c>
      <c r="D13" s="1">
        <v>0.78</v>
      </c>
      <c r="E13" s="3">
        <f t="shared" si="0"/>
        <v>33</v>
      </c>
      <c r="F13" s="1">
        <v>0.33</v>
      </c>
      <c r="H13" s="4">
        <v>1200</v>
      </c>
      <c r="I13" s="1">
        <v>0.42</v>
      </c>
      <c r="J13" s="4">
        <f t="shared" si="1"/>
        <v>443.52</v>
      </c>
      <c r="K13">
        <v>30000</v>
      </c>
      <c r="M13" s="4">
        <f t="shared" si="7"/>
        <v>28710.023305202703</v>
      </c>
      <c r="N13" s="4">
        <f t="shared" si="8"/>
        <v>24541.448245848369</v>
      </c>
      <c r="O13" s="4">
        <f t="shared" si="9"/>
        <v>1501.8225793039462</v>
      </c>
      <c r="P13" s="4">
        <f t="shared" si="10"/>
        <v>31165.426074104245</v>
      </c>
      <c r="Q13" s="4">
        <f t="shared" si="11"/>
        <v>26640.336823371399</v>
      </c>
      <c r="R13" s="4">
        <f t="shared" si="2"/>
        <v>4910.8595551870831</v>
      </c>
      <c r="S13" s="4"/>
      <c r="T13" s="4"/>
      <c r="U13" s="4"/>
      <c r="V13" s="4"/>
      <c r="W13" s="4"/>
      <c r="X13" s="4">
        <f t="shared" si="3"/>
        <v>4910.8595551870831</v>
      </c>
      <c r="Y13" s="4"/>
      <c r="Z13" s="4"/>
      <c r="AA13" s="4"/>
      <c r="AB13" s="4"/>
      <c r="AC13" s="4"/>
      <c r="AD13" s="4">
        <f t="shared" si="4"/>
        <v>4910.8595551870831</v>
      </c>
      <c r="AE13" s="4"/>
      <c r="AF13" s="4"/>
      <c r="AG13" s="4"/>
      <c r="AH13" s="4"/>
      <c r="AI13" s="4"/>
      <c r="AJ13" s="4">
        <f t="shared" si="5"/>
        <v>4910.8595551870831</v>
      </c>
      <c r="AK13" s="4"/>
      <c r="AL13" s="4"/>
      <c r="AM13" s="4"/>
      <c r="AN13" s="4"/>
      <c r="AO13" s="4"/>
      <c r="AQ13" s="4">
        <f t="shared" si="6"/>
        <v>4910.8595551870831</v>
      </c>
    </row>
    <row r="14" spans="1:43" x14ac:dyDescent="0.25">
      <c r="A14">
        <v>2020</v>
      </c>
      <c r="B14">
        <v>35</v>
      </c>
      <c r="C14" s="1">
        <v>0.9</v>
      </c>
      <c r="D14" s="1">
        <v>0.8</v>
      </c>
      <c r="E14" s="3">
        <f t="shared" si="0"/>
        <v>32</v>
      </c>
      <c r="F14" s="1">
        <v>0.32</v>
      </c>
      <c r="H14" s="4">
        <v>1200</v>
      </c>
      <c r="I14" s="1">
        <v>0.42</v>
      </c>
      <c r="J14" s="4">
        <f t="shared" si="1"/>
        <v>453.59999999999997</v>
      </c>
      <c r="K14">
        <v>30000</v>
      </c>
      <c r="M14" s="4">
        <f t="shared" si="7"/>
        <v>29472.476428465634</v>
      </c>
      <c r="N14" s="4">
        <f t="shared" si="8"/>
        <v>24224.227279881947</v>
      </c>
      <c r="O14" s="4">
        <f t="shared" si="9"/>
        <v>1588.4661896484045</v>
      </c>
      <c r="P14" s="4">
        <f t="shared" si="10"/>
        <v>32049.552960153749</v>
      </c>
      <c r="Q14" s="4">
        <f t="shared" si="11"/>
        <v>26342.396337469781</v>
      </c>
      <c r="R14" s="4">
        <f t="shared" si="2"/>
        <v>5579.0379373945671</v>
      </c>
      <c r="S14" s="4"/>
      <c r="T14" s="4"/>
      <c r="U14" s="4"/>
      <c r="V14" s="4"/>
      <c r="W14" s="4"/>
      <c r="X14" s="4">
        <f t="shared" si="3"/>
        <v>5579.0379373945671</v>
      </c>
      <c r="Y14" s="4"/>
      <c r="Z14" s="4"/>
      <c r="AA14" s="4"/>
      <c r="AB14" s="4"/>
      <c r="AC14" s="4"/>
      <c r="AD14" s="4">
        <f t="shared" si="4"/>
        <v>5579.0379373945671</v>
      </c>
      <c r="AE14" s="4"/>
      <c r="AF14" s="4"/>
      <c r="AG14" s="4"/>
      <c r="AH14" s="4"/>
      <c r="AI14" s="4"/>
      <c r="AJ14" s="4">
        <f t="shared" si="5"/>
        <v>5579.0379373945671</v>
      </c>
      <c r="AK14" s="4"/>
      <c r="AL14" s="4"/>
      <c r="AM14" s="4"/>
      <c r="AN14" s="4"/>
      <c r="AO14" s="4"/>
      <c r="AQ14" s="4">
        <f t="shared" si="6"/>
        <v>5579.0379373945671</v>
      </c>
    </row>
    <row r="15" spans="1:43" x14ac:dyDescent="0.25">
      <c r="A15">
        <v>2021</v>
      </c>
      <c r="B15">
        <v>36</v>
      </c>
      <c r="C15" s="1">
        <v>0.92</v>
      </c>
      <c r="D15" s="1">
        <v>0.81</v>
      </c>
      <c r="E15" s="3">
        <f t="shared" si="0"/>
        <v>31</v>
      </c>
      <c r="F15" s="1">
        <v>0.31</v>
      </c>
      <c r="H15" s="4">
        <v>1200</v>
      </c>
      <c r="I15" s="1">
        <v>0.42</v>
      </c>
      <c r="J15" s="4">
        <f t="shared" si="1"/>
        <v>463.68</v>
      </c>
      <c r="K15">
        <v>30000</v>
      </c>
      <c r="M15" s="4">
        <f t="shared" si="7"/>
        <v>30254.178974304079</v>
      </c>
      <c r="N15" s="4">
        <f t="shared" si="8"/>
        <v>23910.317107432074</v>
      </c>
      <c r="O15" s="4">
        <f t="shared" si="9"/>
        <v>1680.1084698204279</v>
      </c>
      <c r="P15" s="4">
        <f t="shared" si="10"/>
        <v>32958.33979335038</v>
      </c>
      <c r="Q15" s="4">
        <f t="shared" si="11"/>
        <v>26047.454682634696</v>
      </c>
      <c r="R15" s="4">
        <f t="shared" si="2"/>
        <v>6284.4266548903506</v>
      </c>
      <c r="S15" s="4"/>
      <c r="T15" s="4"/>
      <c r="U15" s="4"/>
      <c r="V15" s="4"/>
      <c r="W15" s="4"/>
      <c r="X15" s="4">
        <f t="shared" si="3"/>
        <v>6284.4266548903506</v>
      </c>
      <c r="Y15" s="4"/>
      <c r="Z15" s="4"/>
      <c r="AA15" s="4"/>
      <c r="AB15" s="4"/>
      <c r="AC15" s="4"/>
      <c r="AD15" s="4">
        <f t="shared" si="4"/>
        <v>6284.4266548903506</v>
      </c>
      <c r="AE15" s="4"/>
      <c r="AF15" s="4"/>
      <c r="AG15" s="4"/>
      <c r="AH15" s="4"/>
      <c r="AI15" s="4"/>
      <c r="AJ15" s="4">
        <f t="shared" si="5"/>
        <v>6284.4266548903506</v>
      </c>
      <c r="AK15" s="4"/>
      <c r="AL15" s="4"/>
      <c r="AM15" s="4"/>
      <c r="AN15" s="4"/>
      <c r="AO15" s="4"/>
      <c r="AQ15" s="4">
        <f t="shared" si="6"/>
        <v>6284.4266548903506</v>
      </c>
    </row>
    <row r="16" spans="1:43" x14ac:dyDescent="0.25">
      <c r="A16">
        <v>2022</v>
      </c>
      <c r="B16">
        <v>37</v>
      </c>
      <c r="C16" s="1">
        <v>0.94</v>
      </c>
      <c r="D16" s="1">
        <v>0.82</v>
      </c>
      <c r="E16" s="3">
        <f t="shared" si="0"/>
        <v>30</v>
      </c>
      <c r="F16" s="1">
        <v>0.3</v>
      </c>
      <c r="H16" s="4">
        <v>1200</v>
      </c>
      <c r="I16" s="1">
        <v>0.42</v>
      </c>
      <c r="J16" s="4">
        <f t="shared" si="1"/>
        <v>473.76</v>
      </c>
      <c r="K16">
        <v>30000</v>
      </c>
      <c r="M16" s="4">
        <f t="shared" si="7"/>
        <v>31055.487713373939</v>
      </c>
      <c r="N16" s="4">
        <f t="shared" si="8"/>
        <v>23599.618311070666</v>
      </c>
      <c r="O16" s="4">
        <f t="shared" si="9"/>
        <v>1777.0378046177609</v>
      </c>
      <c r="P16" s="4">
        <f t="shared" si="10"/>
        <v>33892.412863068988</v>
      </c>
      <c r="Q16" s="4">
        <f t="shared" si="11"/>
        <v>25755.448267044867</v>
      </c>
      <c r="R16" s="4">
        <f t="shared" si="2"/>
        <v>7028.5141210859647</v>
      </c>
      <c r="S16" s="4"/>
      <c r="T16" s="4"/>
      <c r="U16" s="4"/>
      <c r="V16" s="4"/>
      <c r="W16" s="4"/>
      <c r="X16" s="4">
        <f t="shared" si="3"/>
        <v>7028.5141210859647</v>
      </c>
      <c r="Y16" s="4"/>
      <c r="Z16" s="4"/>
      <c r="AA16" s="4"/>
      <c r="AB16" s="4"/>
      <c r="AC16" s="4"/>
      <c r="AD16" s="4">
        <f t="shared" si="4"/>
        <v>7028.5141210859647</v>
      </c>
      <c r="AE16" s="4"/>
      <c r="AF16" s="4"/>
      <c r="AG16" s="4"/>
      <c r="AH16" s="4"/>
      <c r="AI16" s="4"/>
      <c r="AJ16" s="4">
        <f t="shared" si="5"/>
        <v>7028.5141210859647</v>
      </c>
      <c r="AK16" s="4"/>
      <c r="AL16" s="4"/>
      <c r="AM16" s="4"/>
      <c r="AN16" s="4"/>
      <c r="AO16" s="4"/>
      <c r="AQ16" s="4">
        <f t="shared" si="6"/>
        <v>7028.5141210859647</v>
      </c>
    </row>
    <row r="17" spans="1:43" x14ac:dyDescent="0.25">
      <c r="A17">
        <v>2023</v>
      </c>
      <c r="B17">
        <v>38</v>
      </c>
      <c r="C17" s="1">
        <v>0.96</v>
      </c>
      <c r="D17" s="1">
        <v>0.83</v>
      </c>
      <c r="E17" s="3">
        <f t="shared" si="0"/>
        <v>29</v>
      </c>
      <c r="F17" s="1">
        <v>0.3</v>
      </c>
      <c r="H17" s="4">
        <v>1200</v>
      </c>
      <c r="I17" s="1">
        <v>0.42</v>
      </c>
      <c r="J17" s="4">
        <f t="shared" si="1"/>
        <v>483.84</v>
      </c>
      <c r="K17">
        <v>30000</v>
      </c>
      <c r="M17" s="4">
        <f t="shared" si="7"/>
        <v>31876.756678088703</v>
      </c>
      <c r="N17" s="4">
        <f t="shared" si="8"/>
        <v>23292.03387191099</v>
      </c>
      <c r="O17" s="4">
        <f t="shared" si="9"/>
        <v>1879.5592164226312</v>
      </c>
      <c r="P17" s="4">
        <f t="shared" si="10"/>
        <v>34852.410334665168</v>
      </c>
      <c r="Q17" s="4">
        <f t="shared" si="11"/>
        <v>25466.31485224975</v>
      </c>
      <c r="R17" s="4">
        <f t="shared" si="2"/>
        <v>7812.8482859294036</v>
      </c>
      <c r="S17" s="4"/>
      <c r="T17" s="4"/>
      <c r="U17" s="4"/>
      <c r="V17" s="4"/>
      <c r="W17" s="4"/>
      <c r="X17" s="4">
        <f t="shared" si="3"/>
        <v>7812.8482859294036</v>
      </c>
      <c r="Y17" s="4"/>
      <c r="Z17" s="4"/>
      <c r="AA17" s="4"/>
      <c r="AB17" s="4"/>
      <c r="AC17" s="4"/>
      <c r="AD17" s="4">
        <f t="shared" si="4"/>
        <v>7812.8482859294036</v>
      </c>
      <c r="AE17" s="4"/>
      <c r="AF17" s="4"/>
      <c r="AG17" s="4"/>
      <c r="AH17" s="4"/>
      <c r="AI17" s="4"/>
      <c r="AJ17" s="4">
        <f t="shared" si="5"/>
        <v>7812.8482859294036</v>
      </c>
      <c r="AK17" s="4"/>
      <c r="AL17" s="4"/>
      <c r="AM17" s="4"/>
      <c r="AN17" s="4"/>
      <c r="AO17" s="4"/>
      <c r="AQ17" s="4">
        <f t="shared" si="6"/>
        <v>7812.8482859294036</v>
      </c>
    </row>
    <row r="18" spans="1:43" x14ac:dyDescent="0.25">
      <c r="A18">
        <v>2024</v>
      </c>
      <c r="B18">
        <v>39</v>
      </c>
      <c r="C18" s="1">
        <v>0.98</v>
      </c>
      <c r="D18" s="1">
        <v>0.84</v>
      </c>
      <c r="E18" s="3">
        <f t="shared" si="0"/>
        <v>28</v>
      </c>
      <c r="F18" s="1">
        <v>0.28999999999999998</v>
      </c>
      <c r="H18" s="4">
        <v>1200</v>
      </c>
      <c r="I18" s="1">
        <v>0.42</v>
      </c>
      <c r="J18" s="4">
        <f t="shared" si="1"/>
        <v>493.91999999999996</v>
      </c>
      <c r="K18">
        <v>30000</v>
      </c>
      <c r="M18" s="4">
        <f t="shared" si="7"/>
        <v>32718.336261893219</v>
      </c>
      <c r="N18" s="4">
        <f t="shared" si="8"/>
        <v>22987.469067814032</v>
      </c>
      <c r="O18" s="4">
        <f t="shared" si="9"/>
        <v>1987.9953250623983</v>
      </c>
      <c r="P18" s="4">
        <f t="shared" si="10"/>
        <v>35838.982184771216</v>
      </c>
      <c r="Q18" s="4">
        <f t="shared" si="11"/>
        <v>25179.993499666271</v>
      </c>
      <c r="R18" s="6">
        <f t="shared" si="2"/>
        <v>8639.0390173665801</v>
      </c>
      <c r="S18" t="s">
        <v>16</v>
      </c>
      <c r="T18" t="s">
        <v>16</v>
      </c>
      <c r="U18" s="4" t="s">
        <v>16</v>
      </c>
      <c r="V18" t="s">
        <v>16</v>
      </c>
      <c r="W18" s="4" t="s">
        <v>16</v>
      </c>
      <c r="X18" s="4">
        <f t="shared" si="3"/>
        <v>8639.0390173665801</v>
      </c>
      <c r="AA18" s="4"/>
      <c r="AC18" s="4"/>
      <c r="AD18" s="4">
        <f t="shared" si="4"/>
        <v>8639.0390173665801</v>
      </c>
      <c r="AG18" s="4"/>
      <c r="AI18" s="4"/>
      <c r="AJ18" s="4">
        <f t="shared" si="5"/>
        <v>8639.0390173665801</v>
      </c>
      <c r="AM18" s="4"/>
      <c r="AO18" s="4"/>
      <c r="AQ18" s="4">
        <f t="shared" si="6"/>
        <v>8639.0390173665801</v>
      </c>
    </row>
    <row r="19" spans="1:43" x14ac:dyDescent="0.25">
      <c r="A19">
        <v>2025</v>
      </c>
      <c r="B19">
        <v>40</v>
      </c>
      <c r="C19" s="1">
        <v>1</v>
      </c>
      <c r="D19" s="1">
        <v>0.85</v>
      </c>
      <c r="E19" s="3">
        <f t="shared" si="0"/>
        <v>27</v>
      </c>
      <c r="F19" s="1">
        <v>0.28000000000000003</v>
      </c>
      <c r="H19" s="4">
        <v>1200</v>
      </c>
      <c r="I19" s="1">
        <v>0.42</v>
      </c>
      <c r="J19" s="4">
        <f t="shared" si="1"/>
        <v>504</v>
      </c>
      <c r="K19">
        <v>30000</v>
      </c>
      <c r="M19" s="4">
        <f t="shared" si="7"/>
        <v>33580.572241664209</v>
      </c>
      <c r="N19" s="4">
        <f t="shared" si="8"/>
        <v>22685.831375134563</v>
      </c>
      <c r="O19" s="4">
        <f t="shared" si="9"/>
        <v>2102.6873630467676</v>
      </c>
      <c r="P19" s="4">
        <f t="shared" si="10"/>
        <v>36852.790109013084</v>
      </c>
      <c r="Q19" s="4">
        <f t="shared" si="11"/>
        <v>24896.424518907035</v>
      </c>
      <c r="R19" t="s">
        <v>16</v>
      </c>
      <c r="S19" s="4">
        <f t="shared" ref="S19:S46" si="12">$K$9*(1+$G$57)^($B19-R$2)-$D$19*1.055*((228.74*(($K$9*(1+$G$57)^($B19-R$2)-13469)/10000)+2397)*(($K$9*(1+$G$57)^($B19-R$2)-13469)/10000)+1038)</f>
        <v>24955.272292012512</v>
      </c>
      <c r="T19" s="4">
        <f t="shared" ref="T19:T46" si="13">S19/(1+$G$56)^($B19-R$2)</f>
        <v>24955.272292012512</v>
      </c>
      <c r="U19" s="4">
        <f t="shared" ref="U19:U46" si="14">($H19*(1+$G$60)^($B19-R$2))/(1+$G$56)^($B19-R$2)</f>
        <v>1200</v>
      </c>
      <c r="V19" s="4">
        <f t="shared" ref="V19:V46" si="15">$K$9*(1+$G$57)^($B19-R$2)-$F$19*1.055*((228.74*(($K$9*(1+$G$57)^($B19-R$2)-13469)/10000)+2397)*(($K$9*(1+$G$57)^($B19-R$2)-13469)/10000)+1038)</f>
        <v>28338.207343251179</v>
      </c>
      <c r="W19" s="4">
        <f t="shared" ref="W19:W46" si="16">V19/(1+$G$56)^($B19-T$2)</f>
        <v>28338.207343251179</v>
      </c>
      <c r="X19" s="4">
        <f t="shared" si="3"/>
        <v>9508.760578061243</v>
      </c>
      <c r="Y19" s="4"/>
      <c r="Z19" s="4"/>
      <c r="AA19" s="4"/>
      <c r="AB19" s="4"/>
      <c r="AC19" s="4"/>
      <c r="AD19" s="4">
        <f t="shared" si="4"/>
        <v>9508.760578061243</v>
      </c>
      <c r="AE19" s="4"/>
      <c r="AF19" s="4"/>
      <c r="AG19" s="4"/>
      <c r="AH19" s="4"/>
      <c r="AI19" s="4"/>
      <c r="AJ19" s="4">
        <f t="shared" si="5"/>
        <v>9508.760578061243</v>
      </c>
      <c r="AK19" s="4"/>
      <c r="AL19" s="4"/>
      <c r="AM19" s="4"/>
      <c r="AN19" s="4"/>
      <c r="AO19" s="4"/>
      <c r="AQ19" s="4">
        <f t="shared" si="6"/>
        <v>9508.760578061243</v>
      </c>
    </row>
    <row r="20" spans="1:43" x14ac:dyDescent="0.25">
      <c r="A20">
        <v>2026</v>
      </c>
      <c r="B20">
        <v>41</v>
      </c>
      <c r="C20" s="1">
        <v>1</v>
      </c>
      <c r="D20" s="1">
        <v>0.86</v>
      </c>
      <c r="E20" s="3">
        <f t="shared" si="0"/>
        <v>26</v>
      </c>
      <c r="F20" s="1">
        <v>0.27</v>
      </c>
      <c r="H20" s="4">
        <v>1200</v>
      </c>
      <c r="I20" s="1">
        <v>0.42</v>
      </c>
      <c r="J20" s="4">
        <f t="shared" si="1"/>
        <v>504</v>
      </c>
      <c r="K20">
        <v>30000</v>
      </c>
      <c r="M20" s="4">
        <f t="shared" si="7"/>
        <v>34463.804717895408</v>
      </c>
      <c r="N20" s="4">
        <f t="shared" si="8"/>
        <v>22387.030373865047</v>
      </c>
      <c r="O20" s="4">
        <f t="shared" si="9"/>
        <v>2223.9962493763896</v>
      </c>
      <c r="P20" s="4">
        <f t="shared" si="10"/>
        <v>37894.507399759561</v>
      </c>
      <c r="Q20" s="4">
        <f t="shared" si="11"/>
        <v>24615.549417866965</v>
      </c>
      <c r="S20" s="4">
        <f t="shared" si="12"/>
        <v>25599.119052370002</v>
      </c>
      <c r="T20" s="4">
        <f t="shared" si="13"/>
        <v>24614.53755035577</v>
      </c>
      <c r="U20" s="4">
        <f t="shared" si="14"/>
        <v>1269.2307692307693</v>
      </c>
      <c r="V20" s="4">
        <f t="shared" si="15"/>
        <v>29153.827452545411</v>
      </c>
      <c r="W20" s="4">
        <f t="shared" si="16"/>
        <v>28032.52639667828</v>
      </c>
      <c r="X20" s="4">
        <f t="shared" si="3"/>
        <v>10413.271001183693</v>
      </c>
      <c r="Y20" s="4"/>
      <c r="Z20" s="4"/>
      <c r="AA20" s="4"/>
      <c r="AB20" s="4"/>
      <c r="AC20" s="4"/>
      <c r="AD20" s="4">
        <f t="shared" si="4"/>
        <v>10413.271001183693</v>
      </c>
      <c r="AE20" s="4"/>
      <c r="AF20" s="4"/>
      <c r="AG20" s="4"/>
      <c r="AH20" s="4"/>
      <c r="AI20" s="4"/>
      <c r="AJ20" s="4">
        <f t="shared" si="5"/>
        <v>10413.271001183693</v>
      </c>
      <c r="AK20" s="4"/>
      <c r="AL20" s="4"/>
      <c r="AM20" s="4"/>
      <c r="AN20" s="4"/>
      <c r="AO20" s="4"/>
      <c r="AQ20" s="4">
        <f t="shared" si="6"/>
        <v>10413.271001183693</v>
      </c>
    </row>
    <row r="21" spans="1:43" x14ac:dyDescent="0.25">
      <c r="A21">
        <v>2027</v>
      </c>
      <c r="B21">
        <v>42</v>
      </c>
      <c r="C21" s="1">
        <v>1</v>
      </c>
      <c r="D21" s="1">
        <v>0.87</v>
      </c>
      <c r="E21" s="3">
        <f t="shared" si="0"/>
        <v>25</v>
      </c>
      <c r="F21" s="1">
        <v>0.26</v>
      </c>
      <c r="H21" s="4">
        <v>1200</v>
      </c>
      <c r="I21" s="1">
        <v>0.42</v>
      </c>
      <c r="J21" s="4">
        <f t="shared" si="1"/>
        <v>504</v>
      </c>
      <c r="K21">
        <v>30000</v>
      </c>
      <c r="M21" s="4">
        <f t="shared" si="7"/>
        <v>35368.366966980015</v>
      </c>
      <c r="N21" s="4">
        <f t="shared" si="8"/>
        <v>22090.977656040755</v>
      </c>
      <c r="O21" s="4">
        <f t="shared" si="9"/>
        <v>2352.3037253019497</v>
      </c>
      <c r="P21" s="4">
        <f t="shared" si="10"/>
        <v>38964.818791348327</v>
      </c>
      <c r="Q21" s="4">
        <f t="shared" si="11"/>
        <v>24337.310854498046</v>
      </c>
      <c r="S21" s="4">
        <f t="shared" si="12"/>
        <v>26258.807199783743</v>
      </c>
      <c r="T21" s="4">
        <f t="shared" si="13"/>
        <v>24277.743342995323</v>
      </c>
      <c r="U21" s="4">
        <f t="shared" si="14"/>
        <v>1342.4556213017752</v>
      </c>
      <c r="V21" s="4">
        <f t="shared" si="15"/>
        <v>29992.771783458174</v>
      </c>
      <c r="W21" s="4">
        <f t="shared" si="16"/>
        <v>27730.00349801976</v>
      </c>
      <c r="X21" s="4">
        <f t="shared" si="3"/>
        <v>11353.961841231041</v>
      </c>
      <c r="Y21" s="4"/>
      <c r="Z21" s="4"/>
      <c r="AA21" s="4"/>
      <c r="AB21" s="4"/>
      <c r="AC21" s="4"/>
      <c r="AD21" s="4">
        <f t="shared" si="4"/>
        <v>11353.961841231041</v>
      </c>
      <c r="AE21" s="4"/>
      <c r="AF21" s="4"/>
      <c r="AG21" s="4"/>
      <c r="AH21" s="4"/>
      <c r="AI21" s="4"/>
      <c r="AJ21" s="4">
        <f t="shared" si="5"/>
        <v>11353.961841231041</v>
      </c>
      <c r="AK21" s="4"/>
      <c r="AL21" s="4"/>
      <c r="AM21" s="4"/>
      <c r="AN21" s="4"/>
      <c r="AO21" s="4"/>
      <c r="AQ21" s="4">
        <f t="shared" si="6"/>
        <v>11353.961841231041</v>
      </c>
    </row>
    <row r="22" spans="1:43" x14ac:dyDescent="0.25">
      <c r="A22">
        <v>2028</v>
      </c>
      <c r="B22">
        <v>43</v>
      </c>
      <c r="C22" s="1">
        <v>1</v>
      </c>
      <c r="D22" s="1">
        <v>0.88</v>
      </c>
      <c r="E22" s="3">
        <f t="shared" si="0"/>
        <v>24</v>
      </c>
      <c r="F22" s="1">
        <v>0.25</v>
      </c>
      <c r="H22" s="4">
        <v>1200</v>
      </c>
      <c r="I22" s="1">
        <v>0.42</v>
      </c>
      <c r="J22" s="4">
        <f t="shared" si="1"/>
        <v>504</v>
      </c>
      <c r="K22">
        <v>30000</v>
      </c>
      <c r="M22" s="4">
        <f t="shared" si="7"/>
        <v>36294.58419953633</v>
      </c>
      <c r="N22" s="4">
        <f t="shared" si="8"/>
        <v>21797.586737274654</v>
      </c>
      <c r="O22" s="4">
        <f t="shared" si="9"/>
        <v>2488.0135556078317</v>
      </c>
      <c r="P22" s="4">
        <f t="shared" si="10"/>
        <v>40064.420270055758</v>
      </c>
      <c r="Q22" s="4">
        <f t="shared" si="11"/>
        <v>24061.652590204405</v>
      </c>
      <c r="S22" s="4">
        <f t="shared" si="12"/>
        <v>26934.600408305978</v>
      </c>
      <c r="T22" s="4">
        <f t="shared" si="13"/>
        <v>23944.761685240152</v>
      </c>
      <c r="U22" s="4">
        <f t="shared" si="14"/>
        <v>1419.9049840691855</v>
      </c>
      <c r="V22" s="4">
        <f t="shared" si="15"/>
        <v>30855.670369794909</v>
      </c>
      <c r="W22" s="4">
        <f t="shared" si="16"/>
        <v>27430.578603097714</v>
      </c>
      <c r="X22" s="4">
        <f t="shared" si="3"/>
        <v>12332.280314880283</v>
      </c>
      <c r="Y22" s="4"/>
      <c r="Z22" s="4"/>
      <c r="AA22" s="4"/>
      <c r="AB22" s="4"/>
      <c r="AC22" s="4"/>
      <c r="AD22" s="4">
        <f t="shared" si="4"/>
        <v>12332.280314880283</v>
      </c>
      <c r="AE22" s="4"/>
      <c r="AF22" s="4"/>
      <c r="AG22" s="4"/>
      <c r="AH22" s="4"/>
      <c r="AI22" s="4"/>
      <c r="AJ22" s="4">
        <f t="shared" si="5"/>
        <v>12332.280314880283</v>
      </c>
      <c r="AK22" s="4"/>
      <c r="AL22" s="4"/>
      <c r="AM22" s="4"/>
      <c r="AN22" s="4"/>
      <c r="AO22" s="4"/>
      <c r="AQ22" s="4">
        <f t="shared" si="6"/>
        <v>12332.280314880283</v>
      </c>
    </row>
    <row r="23" spans="1:43" x14ac:dyDescent="0.25">
      <c r="A23">
        <v>2029</v>
      </c>
      <c r="B23">
        <v>44</v>
      </c>
      <c r="C23" s="1">
        <v>1</v>
      </c>
      <c r="D23" s="1">
        <v>0.89</v>
      </c>
      <c r="E23" s="3">
        <f t="shared" si="0"/>
        <v>23</v>
      </c>
      <c r="F23" s="1">
        <v>0.24</v>
      </c>
      <c r="H23" s="4">
        <v>1200</v>
      </c>
      <c r="I23" s="1">
        <v>0.42</v>
      </c>
      <c r="J23" s="4">
        <f t="shared" si="1"/>
        <v>504</v>
      </c>
      <c r="K23">
        <v>30000</v>
      </c>
      <c r="M23" s="4">
        <f t="shared" si="7"/>
        <v>37242.772218332859</v>
      </c>
      <c r="N23" s="4">
        <f t="shared" si="8"/>
        <v>21506.772971295413</v>
      </c>
      <c r="O23" s="4">
        <f t="shared" si="9"/>
        <v>2631.5527992005914</v>
      </c>
      <c r="P23" s="4">
        <f t="shared" si="10"/>
        <v>41194.018845888517</v>
      </c>
      <c r="Q23" s="4">
        <f t="shared" si="11"/>
        <v>23788.519444792499</v>
      </c>
      <c r="S23" s="4">
        <f t="shared" si="12"/>
        <v>27626.75737774614</v>
      </c>
      <c r="T23" s="4">
        <f t="shared" si="13"/>
        <v>23615.467991058795</v>
      </c>
      <c r="U23" s="4">
        <f t="shared" si="14"/>
        <v>1501.8225793039462</v>
      </c>
      <c r="V23" s="4">
        <f t="shared" si="15"/>
        <v>31743.167902081077</v>
      </c>
      <c r="W23" s="4">
        <f t="shared" si="16"/>
        <v>27134.19295925917</v>
      </c>
      <c r="X23" s="4">
        <f t="shared" si="3"/>
        <v>13349.731527475495</v>
      </c>
      <c r="Y23" s="4"/>
      <c r="Z23" s="4"/>
      <c r="AA23" s="4"/>
      <c r="AB23" s="4"/>
      <c r="AC23" s="4"/>
      <c r="AD23" s="4">
        <f t="shared" si="4"/>
        <v>13349.731527475495</v>
      </c>
      <c r="AE23" s="4"/>
      <c r="AF23" s="4"/>
      <c r="AG23" s="4"/>
      <c r="AH23" s="4"/>
      <c r="AI23" s="4"/>
      <c r="AJ23" s="4">
        <f t="shared" si="5"/>
        <v>13349.731527475495</v>
      </c>
      <c r="AK23" s="4"/>
      <c r="AL23" s="4"/>
      <c r="AM23" s="4"/>
      <c r="AN23" s="4"/>
      <c r="AO23" s="4"/>
      <c r="AQ23" s="4">
        <f t="shared" si="6"/>
        <v>13349.731527475495</v>
      </c>
    </row>
    <row r="24" spans="1:43" x14ac:dyDescent="0.25">
      <c r="A24">
        <v>2030</v>
      </c>
      <c r="B24">
        <v>45</v>
      </c>
      <c r="C24" s="1">
        <v>1</v>
      </c>
      <c r="D24" s="1">
        <v>0.9</v>
      </c>
      <c r="E24" s="3">
        <f t="shared" si="0"/>
        <v>22</v>
      </c>
      <c r="F24" s="1">
        <v>0.23</v>
      </c>
      <c r="H24" s="4">
        <v>1200</v>
      </c>
      <c r="I24" s="1">
        <v>0.42</v>
      </c>
      <c r="J24" s="4">
        <f t="shared" si="1"/>
        <v>504</v>
      </c>
      <c r="K24">
        <v>30000</v>
      </c>
      <c r="M24" s="4">
        <f t="shared" si="7"/>
        <v>38213.235968954948</v>
      </c>
      <c r="N24" s="4">
        <f t="shared" si="8"/>
        <v>21218.453467366795</v>
      </c>
      <c r="O24" s="4">
        <f t="shared" si="9"/>
        <v>2783.3731530006257</v>
      </c>
      <c r="P24" s="4">
        <f t="shared" si="10"/>
        <v>42354.33228307368</v>
      </c>
      <c r="Q24" s="4">
        <f t="shared" si="11"/>
        <v>23517.857252913709</v>
      </c>
      <c r="S24" s="4">
        <f t="shared" si="12"/>
        <v>28335.5308997797</v>
      </c>
      <c r="T24" s="4">
        <f t="shared" si="13"/>
        <v>23289.740930946133</v>
      </c>
      <c r="U24" s="4">
        <f t="shared" si="14"/>
        <v>1588.4661896484045</v>
      </c>
      <c r="V24" s="4">
        <f t="shared" si="15"/>
        <v>32655.923908786248</v>
      </c>
      <c r="W24" s="4">
        <f t="shared" si="16"/>
        <v>26840.789056902217</v>
      </c>
      <c r="X24" s="4">
        <f t="shared" si="3"/>
        <v>14407.880788574515</v>
      </c>
      <c r="Y24" s="4"/>
      <c r="Z24" s="4"/>
      <c r="AA24" s="4"/>
      <c r="AB24" s="4"/>
      <c r="AC24" s="4"/>
      <c r="AD24" s="4">
        <f t="shared" si="4"/>
        <v>14407.880788574515</v>
      </c>
      <c r="AE24" s="4"/>
      <c r="AF24" s="4"/>
      <c r="AG24" s="4"/>
      <c r="AH24" s="4"/>
      <c r="AI24" s="4"/>
      <c r="AJ24" s="4">
        <f t="shared" si="5"/>
        <v>14407.880788574515</v>
      </c>
      <c r="AK24" s="4"/>
      <c r="AL24" s="4"/>
      <c r="AM24" s="4"/>
      <c r="AN24" s="4"/>
      <c r="AO24" s="4"/>
      <c r="AQ24" s="4">
        <f t="shared" si="6"/>
        <v>14407.880788574515</v>
      </c>
    </row>
    <row r="25" spans="1:43" x14ac:dyDescent="0.25">
      <c r="A25">
        <v>2031</v>
      </c>
      <c r="B25">
        <v>46</v>
      </c>
      <c r="C25" s="1">
        <v>1</v>
      </c>
      <c r="D25" s="1">
        <v>0.91</v>
      </c>
      <c r="E25" s="3">
        <f t="shared" si="0"/>
        <v>21</v>
      </c>
      <c r="F25" s="1">
        <v>0.22</v>
      </c>
      <c r="H25" s="4">
        <v>1200</v>
      </c>
      <c r="I25" s="1">
        <v>0.42</v>
      </c>
      <c r="J25" s="4">
        <f t="shared" si="1"/>
        <v>504</v>
      </c>
      <c r="K25">
        <v>30000</v>
      </c>
      <c r="M25" s="4">
        <f t="shared" si="7"/>
        <v>39206.267975915194</v>
      </c>
      <c r="N25" s="4">
        <f t="shared" si="8"/>
        <v>20932.547010471095</v>
      </c>
      <c r="O25" s="4">
        <f t="shared" si="9"/>
        <v>2943.9523733660458</v>
      </c>
      <c r="P25" s="4">
        <f t="shared" si="10"/>
        <v>43546.088785910135</v>
      </c>
      <c r="Q25" s="4">
        <f t="shared" si="11"/>
        <v>23249.612821938943</v>
      </c>
      <c r="S25" s="4">
        <f t="shared" si="12"/>
        <v>29061.166848254237</v>
      </c>
      <c r="T25" s="4">
        <f t="shared" si="13"/>
        <v>22967.46229484268</v>
      </c>
      <c r="U25" s="4">
        <f t="shared" si="14"/>
        <v>1680.1084698204279</v>
      </c>
      <c r="V25" s="4">
        <f t="shared" si="15"/>
        <v>33594.61292724363</v>
      </c>
      <c r="W25" s="4">
        <f t="shared" si="16"/>
        <v>26550.31058268237</v>
      </c>
      <c r="X25" s="4">
        <f t="shared" si="3"/>
        <v>15508.356020117497</v>
      </c>
      <c r="Y25" s="4"/>
      <c r="Z25" s="4"/>
      <c r="AA25" s="4"/>
      <c r="AB25" s="4"/>
      <c r="AC25" s="4"/>
      <c r="AD25" s="4">
        <f t="shared" si="4"/>
        <v>15508.356020117497</v>
      </c>
      <c r="AE25" s="4"/>
      <c r="AF25" s="4"/>
      <c r="AG25" s="4"/>
      <c r="AH25" s="4"/>
      <c r="AI25" s="4"/>
      <c r="AJ25" s="4">
        <f t="shared" si="5"/>
        <v>15508.356020117497</v>
      </c>
      <c r="AK25" s="4"/>
      <c r="AL25" s="4"/>
      <c r="AM25" s="4"/>
      <c r="AN25" s="4"/>
      <c r="AO25" s="4"/>
      <c r="AQ25" s="4">
        <f t="shared" si="6"/>
        <v>15508.356020117497</v>
      </c>
    </row>
    <row r="26" spans="1:43" x14ac:dyDescent="0.25">
      <c r="A26">
        <v>2032</v>
      </c>
      <c r="B26">
        <v>47</v>
      </c>
      <c r="C26" s="1">
        <v>1</v>
      </c>
      <c r="D26" s="1">
        <v>0.92</v>
      </c>
      <c r="E26" s="3">
        <f t="shared" si="0"/>
        <v>20</v>
      </c>
      <c r="F26" s="1">
        <v>0.21</v>
      </c>
      <c r="H26" s="4">
        <v>1200</v>
      </c>
      <c r="I26" s="1">
        <v>0.42</v>
      </c>
      <c r="J26" s="4">
        <f t="shared" si="1"/>
        <v>504</v>
      </c>
      <c r="K26">
        <v>30000</v>
      </c>
      <c r="M26" s="4">
        <f t="shared" si="7"/>
        <v>40222.146656442361</v>
      </c>
      <c r="N26" s="4">
        <f t="shared" si="8"/>
        <v>20648.973984143744</v>
      </c>
      <c r="O26" s="4">
        <f t="shared" si="9"/>
        <v>3113.795779521779</v>
      </c>
      <c r="P26" s="4">
        <f t="shared" si="10"/>
        <v>44770.026636415867</v>
      </c>
      <c r="Q26" s="4">
        <f t="shared" si="11"/>
        <v>22983.733891207026</v>
      </c>
      <c r="S26" s="4">
        <f t="shared" si="12"/>
        <v>29803.903088508476</v>
      </c>
      <c r="T26" s="4">
        <f t="shared" si="13"/>
        <v>22648.51685990558</v>
      </c>
      <c r="U26" s="4">
        <f t="shared" si="14"/>
        <v>1777.0378046177609</v>
      </c>
      <c r="V26" s="4">
        <f t="shared" si="15"/>
        <v>34559.924662997233</v>
      </c>
      <c r="W26" s="4">
        <f t="shared" si="16"/>
        <v>26262.702374332912</v>
      </c>
      <c r="X26" s="4">
        <f t="shared" si="3"/>
        <v>16652.850260922198</v>
      </c>
      <c r="Y26" s="4"/>
      <c r="Z26" s="4"/>
      <c r="AA26" s="4"/>
      <c r="AB26" s="4"/>
      <c r="AC26" s="4"/>
      <c r="AD26" s="4">
        <f t="shared" si="4"/>
        <v>16652.850260922198</v>
      </c>
      <c r="AE26" s="4"/>
      <c r="AF26" s="4"/>
      <c r="AG26" s="4"/>
      <c r="AH26" s="4"/>
      <c r="AI26" s="4"/>
      <c r="AJ26" s="4">
        <f t="shared" si="5"/>
        <v>16652.850260922198</v>
      </c>
      <c r="AK26" s="4"/>
      <c r="AL26" s="4"/>
      <c r="AM26" s="4"/>
      <c r="AN26" s="4"/>
      <c r="AO26" s="4"/>
      <c r="AQ26" s="4">
        <f t="shared" si="6"/>
        <v>16652.850260922198</v>
      </c>
    </row>
    <row r="27" spans="1:43" x14ac:dyDescent="0.25">
      <c r="A27">
        <v>2033</v>
      </c>
      <c r="B27">
        <v>48</v>
      </c>
      <c r="C27" s="1">
        <v>1</v>
      </c>
      <c r="D27" s="1">
        <v>0.93</v>
      </c>
      <c r="E27" s="3">
        <f t="shared" si="0"/>
        <v>19</v>
      </c>
      <c r="F27" s="1">
        <v>0.2</v>
      </c>
      <c r="H27" s="4">
        <v>1200</v>
      </c>
      <c r="I27" s="1">
        <v>0.42</v>
      </c>
      <c r="J27" s="4">
        <f t="shared" si="1"/>
        <v>504</v>
      </c>
      <c r="K27">
        <v>30000</v>
      </c>
      <c r="M27" s="4">
        <f t="shared" si="7"/>
        <v>41261.134503686961</v>
      </c>
      <c r="N27" s="4">
        <f t="shared" si="8"/>
        <v>20367.656295850233</v>
      </c>
      <c r="O27" s="4">
        <f t="shared" si="9"/>
        <v>3293.4378437249588</v>
      </c>
      <c r="P27" s="4">
        <f t="shared" si="10"/>
        <v>46026.893779963313</v>
      </c>
      <c r="Q27" s="4">
        <f t="shared" si="11"/>
        <v>22720.169092590786</v>
      </c>
      <c r="S27" s="4">
        <f t="shared" si="12"/>
        <v>30563.96830018732</v>
      </c>
      <c r="T27" s="4">
        <f t="shared" si="13"/>
        <v>22332.792262938008</v>
      </c>
      <c r="U27" s="4">
        <f t="shared" si="14"/>
        <v>1879.5592164226312</v>
      </c>
      <c r="V27" s="4">
        <f t="shared" si="15"/>
        <v>35552.564136212568</v>
      </c>
      <c r="W27" s="4">
        <f t="shared" si="16"/>
        <v>25977.910377035336</v>
      </c>
      <c r="X27" s="4">
        <f t="shared" si="3"/>
        <v>17843.124271359087</v>
      </c>
      <c r="Y27" s="4"/>
      <c r="Z27" s="4"/>
      <c r="AA27" s="4"/>
      <c r="AB27" s="4"/>
      <c r="AC27" s="4"/>
      <c r="AD27" s="4">
        <f t="shared" si="4"/>
        <v>17843.124271359087</v>
      </c>
      <c r="AE27" s="4"/>
      <c r="AF27" s="4"/>
      <c r="AG27" s="4"/>
      <c r="AH27" s="4"/>
      <c r="AI27" s="4"/>
      <c r="AJ27" s="4">
        <f t="shared" si="5"/>
        <v>17843.124271359087</v>
      </c>
      <c r="AK27" s="4"/>
      <c r="AL27" s="4"/>
      <c r="AM27" s="4"/>
      <c r="AN27" s="4"/>
      <c r="AO27" s="4"/>
      <c r="AQ27" s="4">
        <f t="shared" si="6"/>
        <v>17843.124271359087</v>
      </c>
    </row>
    <row r="28" spans="1:43" x14ac:dyDescent="0.25">
      <c r="A28">
        <v>2034</v>
      </c>
      <c r="B28">
        <v>49</v>
      </c>
      <c r="C28" s="1">
        <v>1</v>
      </c>
      <c r="D28" s="1">
        <v>0.94</v>
      </c>
      <c r="E28" s="3">
        <f t="shared" si="0"/>
        <v>18</v>
      </c>
      <c r="F28" s="1">
        <v>0.19</v>
      </c>
      <c r="H28" s="4">
        <v>1200</v>
      </c>
      <c r="I28" s="1">
        <v>0.42</v>
      </c>
      <c r="J28" s="4">
        <f t="shared" si="1"/>
        <v>504</v>
      </c>
      <c r="K28">
        <v>30000</v>
      </c>
      <c r="M28" s="4">
        <f t="shared" si="7"/>
        <v>42323.476130554278</v>
      </c>
      <c r="N28" s="4">
        <f t="shared" si="8"/>
        <v>20088.517304800822</v>
      </c>
      <c r="O28" s="4">
        <f t="shared" si="9"/>
        <v>3483.4438731706305</v>
      </c>
      <c r="P28" s="4">
        <f t="shared" si="10"/>
        <v>47317.447354837088</v>
      </c>
      <c r="Q28" s="4">
        <f t="shared" si="11"/>
        <v>22458.867912327085</v>
      </c>
      <c r="S28" s="4">
        <f t="shared" si="12"/>
        <v>31341.580707682337</v>
      </c>
      <c r="T28" s="4">
        <f t="shared" si="13"/>
        <v>22020.178877290986</v>
      </c>
      <c r="U28" s="4">
        <f t="shared" si="14"/>
        <v>1987.9953250623983</v>
      </c>
      <c r="V28" s="4">
        <f t="shared" si="15"/>
        <v>36573.251813683688</v>
      </c>
      <c r="W28" s="4">
        <f t="shared" si="16"/>
        <v>25695.881601278565</v>
      </c>
      <c r="X28" s="6">
        <f t="shared" si="3"/>
        <v>19081.009242213451</v>
      </c>
      <c r="Y28" t="s">
        <v>16</v>
      </c>
      <c r="Z28" t="s">
        <v>16</v>
      </c>
      <c r="AA28" s="4" t="s">
        <v>16</v>
      </c>
      <c r="AB28" t="s">
        <v>16</v>
      </c>
      <c r="AC28" s="4" t="s">
        <v>16</v>
      </c>
      <c r="AD28" s="15">
        <f t="shared" si="4"/>
        <v>19081.009242213451</v>
      </c>
      <c r="AG28" s="4"/>
      <c r="AI28" s="4"/>
      <c r="AJ28" s="4">
        <f t="shared" si="5"/>
        <v>19081.009242213451</v>
      </c>
      <c r="AK28" s="4"/>
      <c r="AL28" s="4"/>
      <c r="AM28" s="4"/>
      <c r="AN28" s="4"/>
      <c r="AO28" s="4"/>
      <c r="AQ28" s="4">
        <f t="shared" si="6"/>
        <v>19081.009242213451</v>
      </c>
    </row>
    <row r="29" spans="1:43" x14ac:dyDescent="0.25">
      <c r="A29">
        <v>2035</v>
      </c>
      <c r="B29">
        <v>50</v>
      </c>
      <c r="C29" s="1">
        <v>1</v>
      </c>
      <c r="D29" s="1">
        <v>0.95</v>
      </c>
      <c r="E29" s="3">
        <f t="shared" si="0"/>
        <v>17</v>
      </c>
      <c r="F29" s="1">
        <v>0.18</v>
      </c>
      <c r="H29" s="4">
        <v>1200</v>
      </c>
      <c r="I29" s="1">
        <v>0.42</v>
      </c>
      <c r="J29" s="4">
        <f t="shared" si="1"/>
        <v>504</v>
      </c>
      <c r="K29">
        <v>30000</v>
      </c>
      <c r="M29" s="4">
        <f t="shared" si="7"/>
        <v>43409.396164815123</v>
      </c>
      <c r="N29" s="4">
        <f t="shared" si="8"/>
        <v>19811.481752102052</v>
      </c>
      <c r="O29" s="4">
        <f t="shared" si="9"/>
        <v>3684.4117889304744</v>
      </c>
      <c r="P29" s="4">
        <f t="shared" si="10"/>
        <v>48642.453161373516</v>
      </c>
      <c r="Q29" s="4">
        <f t="shared" si="11"/>
        <v>22199.780654058643</v>
      </c>
      <c r="S29" s="4">
        <f t="shared" si="12"/>
        <v>32136.946711951467</v>
      </c>
      <c r="T29" s="4">
        <f t="shared" si="13"/>
        <v>21710.569694058471</v>
      </c>
      <c r="U29" s="4">
        <f t="shared" si="14"/>
        <v>2102.6873630467676</v>
      </c>
      <c r="V29" s="4">
        <f t="shared" si="15"/>
        <v>37622.723724859876</v>
      </c>
      <c r="W29" s="4">
        <f t="shared" si="16"/>
        <v>25416.564082147615</v>
      </c>
      <c r="X29" t="s">
        <v>16</v>
      </c>
      <c r="Y29" s="4">
        <f t="shared" ref="Y29:Y46" si="17">$K$9*(1+$G$57)^($B29-X$2)-$D$29*1.055*((228.74*(($K$9*(1+$G$57)^($B29-X$2)-13469)/10000)+2397)*(($K$9*(1+$G$57)^($B29-X$2)-13469)/10000)+1038)</f>
        <v>24361.774914602222</v>
      </c>
      <c r="Z29" s="4">
        <f t="shared" ref="Z29:Z46" si="18">Y29/(1+$G$56)^($B29-X$2)</f>
        <v>24361.774914602222</v>
      </c>
      <c r="AA29" s="4">
        <f t="shared" ref="AA29:AA46" si="19">($H29*(1+$G$60)^($B29-X$2))/(1+$G$56)^($B29-X$2)</f>
        <v>1200</v>
      </c>
      <c r="AB29" s="4">
        <f t="shared" ref="AB29:AB46" si="20">$K$9*(1+$G$57)^($B29-X$2)-$F$29*1.055*((228.74*(($K$9*(1+$G$57)^($B29-X$2)-13469)/10000)+2397)*(($K$9*(1+$G$57)^($B29-X$2)-13469)/10000)+1038)</f>
        <v>28931.704720661473</v>
      </c>
      <c r="AC29" s="4">
        <f t="shared" ref="AC29:AC46" si="21">AB29/(1+$G$56)^($B29-Z$2)</f>
        <v>28931.704720661473</v>
      </c>
      <c r="AD29" s="15">
        <f t="shared" si="4"/>
        <v>20368.409611901989</v>
      </c>
      <c r="AE29" s="4"/>
      <c r="AF29" s="4"/>
      <c r="AG29" s="4"/>
      <c r="AH29" s="4"/>
      <c r="AI29" s="4"/>
      <c r="AJ29" s="4">
        <f t="shared" si="5"/>
        <v>20368.409611901989</v>
      </c>
      <c r="AK29" s="4"/>
      <c r="AL29" s="4"/>
      <c r="AM29" s="4"/>
      <c r="AN29" s="4"/>
      <c r="AO29" s="4"/>
      <c r="AQ29" s="4">
        <f t="shared" si="6"/>
        <v>20368.409611901989</v>
      </c>
    </row>
    <row r="30" spans="1:43" x14ac:dyDescent="0.25">
      <c r="A30">
        <v>2036</v>
      </c>
      <c r="B30">
        <v>51</v>
      </c>
      <c r="C30" s="1">
        <v>1</v>
      </c>
      <c r="D30" s="1">
        <v>0.96</v>
      </c>
      <c r="E30" s="3">
        <f t="shared" si="0"/>
        <v>16</v>
      </c>
      <c r="F30" s="1">
        <v>0.18</v>
      </c>
      <c r="H30" s="4">
        <v>1200</v>
      </c>
      <c r="I30" s="1">
        <v>0.42</v>
      </c>
      <c r="J30" s="4">
        <f t="shared" si="1"/>
        <v>504</v>
      </c>
      <c r="K30">
        <v>30000</v>
      </c>
      <c r="M30" s="4">
        <f t="shared" si="7"/>
        <v>44519.096985549251</v>
      </c>
      <c r="N30" s="4">
        <f t="shared" si="8"/>
        <v>19536.475693148044</v>
      </c>
      <c r="O30" s="4">
        <f t="shared" si="9"/>
        <v>3896.9740075226164</v>
      </c>
      <c r="P30" s="4">
        <f t="shared" si="10"/>
        <v>50002.685066049409</v>
      </c>
      <c r="Q30" s="4">
        <f t="shared" si="11"/>
        <v>21942.858403037728</v>
      </c>
      <c r="S30" s="4">
        <f t="shared" si="12"/>
        <v>32950.259417072994</v>
      </c>
      <c r="T30" s="4">
        <f t="shared" si="13"/>
        <v>21403.860207393616</v>
      </c>
      <c r="U30" s="4">
        <f t="shared" si="14"/>
        <v>2223.9962493763896</v>
      </c>
      <c r="V30" s="4">
        <f t="shared" si="15"/>
        <v>38701.731560198183</v>
      </c>
      <c r="W30" s="4">
        <f t="shared" si="16"/>
        <v>25139.906839985062</v>
      </c>
      <c r="Y30" s="4">
        <f t="shared" si="17"/>
        <v>24975.485999707649</v>
      </c>
      <c r="Z30" s="4">
        <f t="shared" si="18"/>
        <v>24014.890384334278</v>
      </c>
      <c r="AA30" s="4">
        <f t="shared" si="19"/>
        <v>1269.2307692307693</v>
      </c>
      <c r="AB30" s="4">
        <f t="shared" si="20"/>
        <v>29777.460505207764</v>
      </c>
      <c r="AC30" s="4">
        <f t="shared" si="21"/>
        <v>28632.173562699772</v>
      </c>
      <c r="AD30" s="15">
        <f t="shared" si="4"/>
        <v>21707.305996378069</v>
      </c>
      <c r="AE30" s="4"/>
      <c r="AF30" s="4"/>
      <c r="AG30" s="4"/>
      <c r="AH30" s="4"/>
      <c r="AI30" s="4"/>
      <c r="AJ30" s="4">
        <f t="shared" si="5"/>
        <v>21707.305996378069</v>
      </c>
      <c r="AK30" s="4"/>
      <c r="AL30" s="4"/>
      <c r="AM30" s="4"/>
      <c r="AN30" s="4"/>
      <c r="AO30" s="4"/>
      <c r="AQ30" s="4">
        <f t="shared" si="6"/>
        <v>21707.305996378069</v>
      </c>
    </row>
    <row r="31" spans="1:43" x14ac:dyDescent="0.25">
      <c r="A31">
        <v>2037</v>
      </c>
      <c r="B31">
        <v>52</v>
      </c>
      <c r="C31" s="1">
        <v>1</v>
      </c>
      <c r="D31" s="1">
        <v>0.97</v>
      </c>
      <c r="E31" s="3">
        <f t="shared" si="0"/>
        <v>15</v>
      </c>
      <c r="F31" s="1">
        <v>0.16</v>
      </c>
      <c r="H31" s="4">
        <v>1200</v>
      </c>
      <c r="I31" s="1">
        <v>0.42</v>
      </c>
      <c r="J31" s="4">
        <f t="shared" si="1"/>
        <v>504</v>
      </c>
      <c r="K31">
        <v>30000</v>
      </c>
      <c r="M31" s="4">
        <f t="shared" si="7"/>
        <v>45652.756290344521</v>
      </c>
      <c r="N31" s="4">
        <f t="shared" si="8"/>
        <v>19263.426432158059</v>
      </c>
      <c r="O31" s="4">
        <f t="shared" si="9"/>
        <v>4121.7994310335371</v>
      </c>
      <c r="P31" s="4">
        <f t="shared" si="10"/>
        <v>51398.924335577132</v>
      </c>
      <c r="Q31" s="4">
        <f t="shared" si="11"/>
        <v>21688.052991443525</v>
      </c>
      <c r="S31" s="4">
        <f t="shared" si="12"/>
        <v>33781.697044464585</v>
      </c>
      <c r="T31" s="4">
        <f t="shared" si="13"/>
        <v>21099.948303780187</v>
      </c>
      <c r="U31" s="4">
        <f t="shared" si="14"/>
        <v>2352.3037253019497</v>
      </c>
      <c r="V31" s="4">
        <f t="shared" si="15"/>
        <v>39811.042750023218</v>
      </c>
      <c r="W31" s="4">
        <f t="shared" si="16"/>
        <v>24865.859842370344</v>
      </c>
      <c r="Y31" s="4">
        <f t="shared" si="17"/>
        <v>25603.725693875949</v>
      </c>
      <c r="Z31" s="4">
        <f t="shared" si="18"/>
        <v>23672.083666675248</v>
      </c>
      <c r="AA31" s="4">
        <f t="shared" si="19"/>
        <v>1342.4556213017752</v>
      </c>
      <c r="AB31" s="4">
        <f t="shared" si="20"/>
        <v>30647.853289365969</v>
      </c>
      <c r="AC31" s="4">
        <f t="shared" si="21"/>
        <v>28335.663174339836</v>
      </c>
      <c r="AD31" s="15">
        <f t="shared" si="4"/>
        <v>23099.758236233192</v>
      </c>
      <c r="AE31" s="4"/>
      <c r="AF31" s="4"/>
      <c r="AG31" s="4"/>
      <c r="AH31" s="4"/>
      <c r="AI31" s="4"/>
      <c r="AJ31" s="4">
        <f t="shared" si="5"/>
        <v>23099.758236233192</v>
      </c>
      <c r="AK31" s="4"/>
      <c r="AL31" s="4"/>
      <c r="AM31" s="4"/>
      <c r="AN31" s="4"/>
      <c r="AO31" s="4"/>
      <c r="AQ31" s="4">
        <f t="shared" si="6"/>
        <v>23099.758236233192</v>
      </c>
    </row>
    <row r="32" spans="1:43" x14ac:dyDescent="0.25">
      <c r="A32">
        <v>2038</v>
      </c>
      <c r="B32">
        <v>53</v>
      </c>
      <c r="C32" s="1">
        <v>1</v>
      </c>
      <c r="D32" s="1">
        <v>0.98</v>
      </c>
      <c r="E32" s="3">
        <f t="shared" si="0"/>
        <v>14</v>
      </c>
      <c r="F32" s="1">
        <v>0.16</v>
      </c>
      <c r="H32" s="4">
        <v>1200</v>
      </c>
      <c r="I32" s="1">
        <v>0.42</v>
      </c>
      <c r="J32" s="4">
        <f t="shared" si="1"/>
        <v>504</v>
      </c>
      <c r="K32">
        <v>30000</v>
      </c>
      <c r="M32" s="4">
        <f t="shared" si="7"/>
        <v>46810.524482002598</v>
      </c>
      <c r="N32" s="4">
        <f t="shared" si="8"/>
        <v>18992.26245877011</v>
      </c>
      <c r="O32" s="4">
        <f t="shared" si="9"/>
        <v>4359.5955520547041</v>
      </c>
      <c r="P32" s="4">
        <f t="shared" si="10"/>
        <v>52831.958895731848</v>
      </c>
      <c r="Q32" s="4">
        <f t="shared" si="11"/>
        <v>21435.316964766622</v>
      </c>
      <c r="S32" s="4">
        <f t="shared" si="12"/>
        <v>34631.421227248349</v>
      </c>
      <c r="T32" s="4">
        <f t="shared" si="13"/>
        <v>20798.734155099766</v>
      </c>
      <c r="U32" s="4">
        <f t="shared" si="14"/>
        <v>2488.0135556078317</v>
      </c>
      <c r="V32" s="4">
        <f t="shared" si="15"/>
        <v>40951.440521942684</v>
      </c>
      <c r="W32" s="4">
        <f t="shared" si="16"/>
        <v>24594.37396736435</v>
      </c>
      <c r="Y32" s="4">
        <f t="shared" si="17"/>
        <v>26246.693397518444</v>
      </c>
      <c r="Z32" s="4">
        <f t="shared" si="18"/>
        <v>23333.214857545838</v>
      </c>
      <c r="AA32" s="4">
        <f t="shared" si="19"/>
        <v>1419.9049840691855</v>
      </c>
      <c r="AB32" s="4">
        <f t="shared" si="20"/>
        <v>31543.577380582439</v>
      </c>
      <c r="AC32" s="4">
        <f t="shared" si="21"/>
        <v>28042.125430792021</v>
      </c>
      <c r="AD32" s="15">
        <f t="shared" si="4"/>
        <v>24547.908565682519</v>
      </c>
      <c r="AE32" s="4"/>
      <c r="AF32" s="4"/>
      <c r="AG32" s="4"/>
      <c r="AH32" s="4"/>
      <c r="AI32" s="4"/>
      <c r="AJ32" s="4">
        <f t="shared" si="5"/>
        <v>24547.908565682519</v>
      </c>
      <c r="AK32" s="4"/>
      <c r="AL32" s="4"/>
      <c r="AM32" s="4"/>
      <c r="AN32" s="4"/>
      <c r="AO32" s="4"/>
      <c r="AQ32" s="4">
        <f t="shared" si="6"/>
        <v>24547.908565682519</v>
      </c>
    </row>
    <row r="33" spans="1:43" x14ac:dyDescent="0.25">
      <c r="A33">
        <v>2039</v>
      </c>
      <c r="B33">
        <v>54</v>
      </c>
      <c r="C33" s="1">
        <v>1</v>
      </c>
      <c r="D33" s="1">
        <v>0.99</v>
      </c>
      <c r="E33" s="3">
        <f t="shared" si="0"/>
        <v>13</v>
      </c>
      <c r="F33" s="1">
        <v>0.15</v>
      </c>
      <c r="H33" s="4">
        <v>1200</v>
      </c>
      <c r="I33" s="1">
        <v>0.42</v>
      </c>
      <c r="J33" s="4">
        <f t="shared" si="1"/>
        <v>504</v>
      </c>
      <c r="K33">
        <v>30000</v>
      </c>
      <c r="M33" s="4">
        <f t="shared" si="7"/>
        <v>47992.521862789421</v>
      </c>
      <c r="N33" s="4">
        <f t="shared" si="8"/>
        <v>18722.913386603937</v>
      </c>
      <c r="O33" s="4">
        <f t="shared" si="9"/>
        <v>4611.1106800578591</v>
      </c>
      <c r="P33" s="4">
        <f t="shared" si="10"/>
        <v>54302.582509286127</v>
      </c>
      <c r="Q33" s="4">
        <f t="shared" si="11"/>
        <v>21184.603549216059</v>
      </c>
      <c r="S33" s="4">
        <f t="shared" si="12"/>
        <v>35499.575176764185</v>
      </c>
      <c r="T33" s="4">
        <f t="shared" si="13"/>
        <v>20500.120115340818</v>
      </c>
      <c r="U33" s="4">
        <f t="shared" si="14"/>
        <v>2631.5527992005914</v>
      </c>
      <c r="V33" s="4">
        <f t="shared" si="15"/>
        <v>42123.723934725145</v>
      </c>
      <c r="W33" s="4">
        <f t="shared" si="16"/>
        <v>24325.400967968286</v>
      </c>
      <c r="Y33" s="4">
        <f t="shared" si="17"/>
        <v>26904.580092775097</v>
      </c>
      <c r="Z33" s="4">
        <f t="shared" si="18"/>
        <v>22998.14782119908</v>
      </c>
      <c r="AA33" s="4">
        <f t="shared" si="19"/>
        <v>1501.8225793039462</v>
      </c>
      <c r="AB33" s="4">
        <f t="shared" si="20"/>
        <v>32465.34518705212</v>
      </c>
      <c r="AC33" s="4">
        <f t="shared" si="21"/>
        <v>27751.513129118885</v>
      </c>
      <c r="AD33" s="6">
        <f t="shared" si="4"/>
        <v>26053.98490830982</v>
      </c>
      <c r="AE33" s="4" t="s">
        <v>16</v>
      </c>
      <c r="AF33" s="4" t="s">
        <v>16</v>
      </c>
      <c r="AG33" s="4" t="s">
        <v>16</v>
      </c>
      <c r="AH33" s="4" t="s">
        <v>16</v>
      </c>
      <c r="AI33" s="4" t="s">
        <v>16</v>
      </c>
      <c r="AJ33" s="4">
        <f t="shared" si="5"/>
        <v>26053.98490830982</v>
      </c>
      <c r="AK33" s="4"/>
      <c r="AL33" s="4"/>
      <c r="AM33" s="4"/>
      <c r="AN33" s="4"/>
      <c r="AO33" s="4"/>
      <c r="AQ33" s="4">
        <f t="shared" si="6"/>
        <v>26053.98490830982</v>
      </c>
    </row>
    <row r="34" spans="1:43" x14ac:dyDescent="0.25">
      <c r="A34">
        <v>2040</v>
      </c>
      <c r="B34">
        <v>55</v>
      </c>
      <c r="C34" s="1">
        <v>1</v>
      </c>
      <c r="D34" s="1">
        <v>1</v>
      </c>
      <c r="E34" s="3">
        <f t="shared" si="0"/>
        <v>12</v>
      </c>
      <c r="F34" s="1">
        <v>0.14000000000000001</v>
      </c>
      <c r="H34" s="4">
        <v>1200</v>
      </c>
      <c r="I34" s="1">
        <v>0.42</v>
      </c>
      <c r="J34" s="4">
        <f t="shared" si="1"/>
        <v>504</v>
      </c>
      <c r="K34">
        <v>30000</v>
      </c>
      <c r="M34" s="4">
        <f t="shared" si="7"/>
        <v>49198.835623510677</v>
      </c>
      <c r="N34" s="4">
        <f t="shared" si="8"/>
        <v>18455.309893709724</v>
      </c>
      <c r="O34" s="4">
        <f t="shared" si="9"/>
        <v>4877.1362962150433</v>
      </c>
      <c r="P34" s="4">
        <f t="shared" si="10"/>
        <v>55811.593867052608</v>
      </c>
      <c r="Q34" s="4">
        <f t="shared" si="11"/>
        <v>20935.866620105709</v>
      </c>
      <c r="S34" s="4">
        <f t="shared" si="12"/>
        <v>36386.281712726093</v>
      </c>
      <c r="T34" s="4">
        <f t="shared" si="13"/>
        <v>20204.010620801979</v>
      </c>
      <c r="U34" s="4">
        <f t="shared" si="14"/>
        <v>2783.3731530006257</v>
      </c>
      <c r="V34" s="4">
        <f t="shared" si="15"/>
        <v>43328.707886395736</v>
      </c>
      <c r="W34" s="4">
        <f t="shared" si="16"/>
        <v>24058.893437748276</v>
      </c>
      <c r="Y34" s="4">
        <f t="shared" si="17"/>
        <v>27577.567213989078</v>
      </c>
      <c r="Z34" s="4">
        <f t="shared" si="18"/>
        <v>22666.750031655592</v>
      </c>
      <c r="AA34" s="4">
        <f t="shared" si="19"/>
        <v>1588.4661896484045</v>
      </c>
      <c r="AB34" s="4">
        <f t="shared" si="20"/>
        <v>33413.887594576874</v>
      </c>
      <c r="AC34" s="4">
        <f t="shared" si="21"/>
        <v>27463.779956192757</v>
      </c>
      <c r="AD34" t="s">
        <v>16</v>
      </c>
      <c r="AE34" s="4">
        <f t="shared" ref="AE34:AE46" si="22">$K$9*(1+$G$57)^($B34-AD$2)-$D$34*1.055*((228.74*(($K$9*(1+$G$57)^($B34-AD$2)-13469)/10000)+2397)*(($K$9*(1+$G$57)^($B34-AD$2)-13469)/10000)+1038)</f>
        <v>24065.026225897072</v>
      </c>
      <c r="AF34" s="4">
        <f t="shared" ref="AF34:AF46" si="23">AE34/(1+$G$56)^($B34-AD$2)</f>
        <v>24065.026225897072</v>
      </c>
      <c r="AG34" s="4">
        <f t="shared" ref="AG34:AG46" si="24">($H34*(1+$G$60)^($B34-AD$2))/(1+$G$56)^($B34-AD$2)</f>
        <v>1200</v>
      </c>
      <c r="AH34" s="4">
        <f t="shared" ref="AH34:AH46" si="25">$K$9*(1+$G$57)^($B34-AD$2)-$F$34*1.055*((228.74*(($K$9*(1+$G$57)^($B34-AD$2)-13469)/10000)+2397)*(($K$9*(1+$G$57)^($B34-AD$2)-13469)/10000)+1038)</f>
        <v>29169.103671625591</v>
      </c>
      <c r="AI34" s="4">
        <f t="shared" ref="AI34:AI46" si="26">AH34/(1+$G$56)^($B34-AF$2)</f>
        <v>29169.103671625591</v>
      </c>
      <c r="AJ34" s="4">
        <f t="shared" si="5"/>
        <v>27620.304304642214</v>
      </c>
      <c r="AK34" s="4"/>
      <c r="AL34" s="4"/>
      <c r="AM34" s="4"/>
      <c r="AN34" s="4"/>
      <c r="AO34" s="4"/>
      <c r="AQ34" s="4">
        <f t="shared" si="6"/>
        <v>27620.304304642214</v>
      </c>
    </row>
    <row r="35" spans="1:43" x14ac:dyDescent="0.25">
      <c r="A35">
        <v>2041</v>
      </c>
      <c r="B35">
        <v>56</v>
      </c>
      <c r="C35" s="1">
        <v>1</v>
      </c>
      <c r="D35" s="1">
        <v>1</v>
      </c>
      <c r="E35" s="3">
        <f t="shared" si="0"/>
        <v>11</v>
      </c>
      <c r="F35" s="1">
        <v>0.13</v>
      </c>
      <c r="H35" s="4">
        <v>1200</v>
      </c>
      <c r="I35" s="1">
        <v>0.42</v>
      </c>
      <c r="J35" s="4">
        <f t="shared" si="1"/>
        <v>504</v>
      </c>
      <c r="K35">
        <v>30000</v>
      </c>
      <c r="M35" s="4">
        <f t="shared" si="7"/>
        <v>50429.516613887696</v>
      </c>
      <c r="N35" s="4">
        <f t="shared" si="8"/>
        <v>18189.38366482182</v>
      </c>
      <c r="O35" s="4">
        <f t="shared" si="9"/>
        <v>5158.509544073604</v>
      </c>
      <c r="P35" s="4">
        <f t="shared" si="10"/>
        <v>57359.795585638203</v>
      </c>
      <c r="Q35" s="4">
        <f t="shared" si="11"/>
        <v>20689.060671178493</v>
      </c>
      <c r="S35" s="4">
        <f t="shared" si="12"/>
        <v>37291.641147976246</v>
      </c>
      <c r="T35" s="4">
        <f t="shared" si="13"/>
        <v>19910.31209364704</v>
      </c>
      <c r="U35" s="4">
        <f t="shared" si="14"/>
        <v>2943.9523733660458</v>
      </c>
      <c r="V35" s="4">
        <f t="shared" si="15"/>
        <v>44567.223094144247</v>
      </c>
      <c r="W35" s="4">
        <f t="shared" si="16"/>
        <v>23794.80477757844</v>
      </c>
      <c r="Y35" s="4">
        <f t="shared" si="17"/>
        <v>28265.825430887679</v>
      </c>
      <c r="Z35" s="4">
        <f t="shared" si="18"/>
        <v>22338.892419783086</v>
      </c>
      <c r="AA35" s="4">
        <f t="shared" si="19"/>
        <v>1680.1084698204279</v>
      </c>
      <c r="AB35" s="4">
        <f t="shared" si="20"/>
        <v>34389.954344610189</v>
      </c>
      <c r="AC35" s="4">
        <f t="shared" si="21"/>
        <v>27178.880457741965</v>
      </c>
      <c r="AE35" s="4">
        <f t="shared" si="22"/>
        <v>24663.669473376474</v>
      </c>
      <c r="AF35" s="4">
        <f t="shared" si="23"/>
        <v>23715.066801323534</v>
      </c>
      <c r="AG35" s="4">
        <f t="shared" si="24"/>
        <v>1269.2307692307693</v>
      </c>
      <c r="AH35" s="4">
        <f t="shared" si="25"/>
        <v>30026.913726272705</v>
      </c>
      <c r="AI35" s="4">
        <f t="shared" si="26"/>
        <v>28872.032429108371</v>
      </c>
      <c r="AJ35" s="4">
        <f t="shared" si="5"/>
        <v>29249.276476827905</v>
      </c>
      <c r="AK35" s="4"/>
      <c r="AL35" s="4"/>
      <c r="AM35" s="4"/>
      <c r="AN35" s="4"/>
      <c r="AO35" s="4"/>
      <c r="AQ35" s="4">
        <f t="shared" si="6"/>
        <v>29249.276476827905</v>
      </c>
    </row>
    <row r="36" spans="1:43" x14ac:dyDescent="0.25">
      <c r="A36">
        <v>2042</v>
      </c>
      <c r="B36">
        <v>57</v>
      </c>
      <c r="C36" s="1">
        <v>1</v>
      </c>
      <c r="D36" s="1">
        <v>1</v>
      </c>
      <c r="E36" s="3">
        <f t="shared" si="0"/>
        <v>10</v>
      </c>
      <c r="F36" s="1">
        <v>0.12</v>
      </c>
      <c r="H36" s="4">
        <v>1200</v>
      </c>
      <c r="I36" s="1">
        <v>0.42</v>
      </c>
      <c r="J36" s="4">
        <f t="shared" si="1"/>
        <v>504</v>
      </c>
      <c r="K36">
        <v>30000</v>
      </c>
      <c r="M36" s="4">
        <f t="shared" si="7"/>
        <v>51684.575879855322</v>
      </c>
      <c r="N36" s="4">
        <f t="shared" si="8"/>
        <v>17925.067335339936</v>
      </c>
      <c r="O36" s="4">
        <f t="shared" si="9"/>
        <v>5456.1158639240048</v>
      </c>
      <c r="P36" s="4">
        <f t="shared" si="10"/>
        <v>58947.993105090718</v>
      </c>
      <c r="Q36" s="4">
        <f t="shared" si="11"/>
        <v>20444.140784828345</v>
      </c>
      <c r="S36" s="4">
        <f t="shared" si="12"/>
        <v>38215.72901821875</v>
      </c>
      <c r="T36" s="4">
        <f t="shared" si="13"/>
        <v>19618.932848674645</v>
      </c>
      <c r="U36" s="4">
        <f t="shared" si="14"/>
        <v>3113.795779521779</v>
      </c>
      <c r="V36" s="4">
        <f t="shared" si="15"/>
        <v>45840.116043468457</v>
      </c>
      <c r="W36" s="4">
        <f t="shared" si="16"/>
        <v>23533.089163457211</v>
      </c>
      <c r="Y36" s="4">
        <f t="shared" si="17"/>
        <v>28969.513338598168</v>
      </c>
      <c r="Z36" s="4">
        <f t="shared" si="18"/>
        <v>22014.449225795521</v>
      </c>
      <c r="AA36" s="4">
        <f t="shared" si="19"/>
        <v>1777.0378046177609</v>
      </c>
      <c r="AB36" s="4">
        <f t="shared" si="20"/>
        <v>35394.314412907544</v>
      </c>
      <c r="AC36" s="4">
        <f t="shared" si="21"/>
        <v>26896.770008442971</v>
      </c>
      <c r="AE36" s="4">
        <f t="shared" si="22"/>
        <v>25276.184940922052</v>
      </c>
      <c r="AF36" s="4">
        <f t="shared" si="23"/>
        <v>23369.253828515208</v>
      </c>
      <c r="AG36" s="4">
        <f t="shared" si="24"/>
        <v>1342.4556213017752</v>
      </c>
      <c r="AH36" s="4">
        <f t="shared" si="25"/>
        <v>30909.885891729085</v>
      </c>
      <c r="AI36" s="4">
        <f t="shared" si="26"/>
        <v>28577.927044867865</v>
      </c>
      <c r="AJ36" s="4">
        <f t="shared" si="5"/>
        <v>30943.40753590102</v>
      </c>
      <c r="AK36" s="4"/>
      <c r="AL36" s="4"/>
      <c r="AM36" s="4"/>
      <c r="AN36" s="4"/>
      <c r="AO36" s="4"/>
      <c r="AQ36" s="4">
        <f t="shared" si="6"/>
        <v>30943.40753590102</v>
      </c>
    </row>
    <row r="37" spans="1:43" x14ac:dyDescent="0.25">
      <c r="A37">
        <v>2043</v>
      </c>
      <c r="B37">
        <v>58</v>
      </c>
      <c r="C37" s="1">
        <v>1</v>
      </c>
      <c r="D37" s="1">
        <v>1</v>
      </c>
      <c r="E37" s="3">
        <f t="shared" si="0"/>
        <v>9</v>
      </c>
      <c r="F37" s="1">
        <v>0.11</v>
      </c>
      <c r="H37" s="4">
        <v>1200</v>
      </c>
      <c r="I37" s="1">
        <v>0.42</v>
      </c>
      <c r="J37" s="4">
        <f t="shared" si="1"/>
        <v>504</v>
      </c>
      <c r="K37">
        <v>30000</v>
      </c>
      <c r="M37" s="4">
        <f t="shared" si="7"/>
        <v>52963.98095249536</v>
      </c>
      <c r="N37" s="4">
        <f t="shared" si="8"/>
        <v>17662.294436962959</v>
      </c>
      <c r="O37" s="4">
        <f t="shared" si="9"/>
        <v>5770.8917791503882</v>
      </c>
      <c r="P37" s="4">
        <f t="shared" si="10"/>
        <v>60576.993479169119</v>
      </c>
      <c r="Q37" s="4">
        <f t="shared" si="11"/>
        <v>20201.062603181479</v>
      </c>
      <c r="S37" s="4">
        <f t="shared" si="12"/>
        <v>39158.593646506219</v>
      </c>
      <c r="T37" s="4">
        <f t="shared" si="13"/>
        <v>19329.783003170578</v>
      </c>
      <c r="U37" s="4">
        <f t="shared" si="14"/>
        <v>3293.4378437249588</v>
      </c>
      <c r="V37" s="4">
        <f t="shared" si="15"/>
        <v>47148.248903793043</v>
      </c>
      <c r="W37" s="4">
        <f t="shared" si="16"/>
        <v>23273.70151535327</v>
      </c>
      <c r="Y37" s="4">
        <f t="shared" si="17"/>
        <v>29688.776048253065</v>
      </c>
      <c r="Z37" s="4">
        <f t="shared" si="18"/>
        <v>21693.297856956018</v>
      </c>
      <c r="AA37" s="4">
        <f t="shared" si="19"/>
        <v>1879.5592164226312</v>
      </c>
      <c r="AB37" s="4">
        <f t="shared" si="20"/>
        <v>36427.756388146823</v>
      </c>
      <c r="AC37" s="4">
        <f t="shared" si="21"/>
        <v>26617.404783017326</v>
      </c>
      <c r="AE37" s="4">
        <f t="shared" si="22"/>
        <v>25902.739892124679</v>
      </c>
      <c r="AF37" s="4">
        <f t="shared" si="23"/>
        <v>23027.441443698684</v>
      </c>
      <c r="AG37" s="4">
        <f t="shared" si="24"/>
        <v>1419.9049840691855</v>
      </c>
      <c r="AH37" s="4">
        <f t="shared" si="25"/>
        <v>31818.740184897451</v>
      </c>
      <c r="AI37" s="4">
        <f t="shared" si="26"/>
        <v>28286.744161869745</v>
      </c>
      <c r="AJ37" s="4">
        <f t="shared" si="5"/>
        <v>32705.303837337062</v>
      </c>
      <c r="AK37" s="4"/>
      <c r="AL37" s="4"/>
      <c r="AM37" s="4"/>
      <c r="AN37" s="4"/>
      <c r="AO37" s="4"/>
      <c r="AQ37" s="4">
        <f t="shared" si="6"/>
        <v>32705.303837337062</v>
      </c>
    </row>
    <row r="38" spans="1:43" x14ac:dyDescent="0.25">
      <c r="A38">
        <v>2044</v>
      </c>
      <c r="B38">
        <v>59</v>
      </c>
      <c r="C38" s="1">
        <v>1</v>
      </c>
      <c r="D38" s="1">
        <v>1</v>
      </c>
      <c r="E38" s="3">
        <f t="shared" si="0"/>
        <v>8</v>
      </c>
      <c r="F38" s="1">
        <v>0.1</v>
      </c>
      <c r="H38" s="4">
        <v>1200</v>
      </c>
      <c r="I38" s="1">
        <v>0.42</v>
      </c>
      <c r="J38" s="4">
        <f t="shared" si="1"/>
        <v>504</v>
      </c>
      <c r="K38">
        <v>30000</v>
      </c>
      <c r="M38" s="4">
        <f t="shared" si="7"/>
        <v>54267.651872355382</v>
      </c>
      <c r="N38" s="4">
        <f t="shared" si="8"/>
        <v>17400.999344903095</v>
      </c>
      <c r="O38" s="4">
        <f t="shared" si="9"/>
        <v>6103.827843332142</v>
      </c>
      <c r="P38" s="4">
        <f t="shared" si="10"/>
        <v>62247.604050490845</v>
      </c>
      <c r="Q38" s="4">
        <f t="shared" si="11"/>
        <v>19959.782299999588</v>
      </c>
      <c r="S38" s="4">
        <f t="shared" si="12"/>
        <v>40120.25353160598</v>
      </c>
      <c r="T38" s="4">
        <f t="shared" si="13"/>
        <v>19042.774389715705</v>
      </c>
      <c r="U38" s="4">
        <f t="shared" si="14"/>
        <v>3483.4438731706305</v>
      </c>
      <c r="V38" s="4">
        <f t="shared" si="15"/>
        <v>48492.499407609517</v>
      </c>
      <c r="W38" s="4">
        <f t="shared" si="16"/>
        <v>23016.597467039148</v>
      </c>
      <c r="Y38" s="4">
        <f t="shared" si="17"/>
        <v>30423.74367154175</v>
      </c>
      <c r="Z38" s="4">
        <f t="shared" si="18"/>
        <v>21375.318750275623</v>
      </c>
      <c r="AA38" s="4">
        <f t="shared" si="19"/>
        <v>1987.9953250623983</v>
      </c>
      <c r="AB38" s="4">
        <f t="shared" si="20"/>
        <v>37491.088849824278</v>
      </c>
      <c r="AC38" s="4">
        <f t="shared" si="21"/>
        <v>26340.741728293931</v>
      </c>
      <c r="AE38" s="4">
        <f t="shared" si="22"/>
        <v>26543.491450289577</v>
      </c>
      <c r="AF38" s="4">
        <f t="shared" si="23"/>
        <v>22689.487736269224</v>
      </c>
      <c r="AG38" s="4">
        <f t="shared" si="24"/>
        <v>1501.8225793039462</v>
      </c>
      <c r="AH38" s="4">
        <f t="shared" si="25"/>
        <v>32754.216101040536</v>
      </c>
      <c r="AI38" s="4">
        <f t="shared" si="26"/>
        <v>27998.44119706277</v>
      </c>
      <c r="AJ38" s="6">
        <f t="shared" si="5"/>
        <v>34537.675990830547</v>
      </c>
      <c r="AK38" t="s">
        <v>16</v>
      </c>
      <c r="AL38" t="s">
        <v>16</v>
      </c>
      <c r="AM38" s="4" t="s">
        <v>16</v>
      </c>
      <c r="AN38" t="s">
        <v>16</v>
      </c>
      <c r="AO38" s="4" t="s">
        <v>16</v>
      </c>
      <c r="AQ38" s="27">
        <f t="shared" si="6"/>
        <v>34537.675990830547</v>
      </c>
    </row>
    <row r="39" spans="1:43" x14ac:dyDescent="0.25">
      <c r="A39">
        <v>2045</v>
      </c>
      <c r="B39">
        <v>60</v>
      </c>
      <c r="C39" s="1">
        <v>1</v>
      </c>
      <c r="D39" s="1">
        <v>1</v>
      </c>
      <c r="E39" s="3">
        <f t="shared" si="0"/>
        <v>7</v>
      </c>
      <c r="F39" s="1">
        <v>0.09</v>
      </c>
      <c r="H39" s="4">
        <v>1200</v>
      </c>
      <c r="I39" s="1">
        <v>0.42</v>
      </c>
      <c r="J39" s="4">
        <f t="shared" si="1"/>
        <v>504</v>
      </c>
      <c r="K39">
        <v>30000</v>
      </c>
      <c r="M39" s="4">
        <f t="shared" si="7"/>
        <v>55595.456931879977</v>
      </c>
      <c r="N39" s="4">
        <f t="shared" si="8"/>
        <v>17141.117226610892</v>
      </c>
      <c r="O39" s="4">
        <f t="shared" si="9"/>
        <v>6455.9717573705366</v>
      </c>
      <c r="P39" s="4">
        <f t="shared" si="10"/>
        <v>63960.631002301874</v>
      </c>
      <c r="Q39" s="4">
        <f t="shared" si="11"/>
        <v>19720.256553369167</v>
      </c>
      <c r="S39" s="4">
        <f t="shared" si="12"/>
        <v>41100.694548686421</v>
      </c>
      <c r="T39" s="4">
        <f t="shared" si="13"/>
        <v>18757.820471827086</v>
      </c>
      <c r="U39" s="4">
        <f t="shared" si="14"/>
        <v>3684.4117889304744</v>
      </c>
      <c r="V39" s="4">
        <f t="shared" si="15"/>
        <v>49873.76068997549</v>
      </c>
      <c r="W39" s="4">
        <f t="shared" si="16"/>
        <v>22761.733336871959</v>
      </c>
      <c r="Y39" s="4">
        <f t="shared" si="17"/>
        <v>31174.529692142976</v>
      </c>
      <c r="Z39" s="4">
        <f t="shared" si="18"/>
        <v>21060.395240007747</v>
      </c>
      <c r="AA39" s="4">
        <f t="shared" si="19"/>
        <v>2102.6873630467676</v>
      </c>
      <c r="AB39" s="4">
        <f t="shared" si="20"/>
        <v>38585.140744668366</v>
      </c>
      <c r="AC39" s="4">
        <f t="shared" si="21"/>
        <v>26066.73853619834</v>
      </c>
      <c r="AE39" s="4">
        <f t="shared" si="22"/>
        <v>27198.585371093766</v>
      </c>
      <c r="AF39" s="4">
        <f t="shared" si="23"/>
        <v>22355.254582010322</v>
      </c>
      <c r="AG39" s="4">
        <f t="shared" si="24"/>
        <v>1588.4661896484045</v>
      </c>
      <c r="AH39" s="4">
        <f t="shared" si="25"/>
        <v>33717.073068893122</v>
      </c>
      <c r="AI39" s="4">
        <f t="shared" si="26"/>
        <v>27712.976315908974</v>
      </c>
      <c r="AJ39" t="s">
        <v>16</v>
      </c>
      <c r="AK39" s="4">
        <f t="shared" ref="AK39:AK46" si="27">$K$9*(1+$G$57)^($B39-AJ$2)-$D$39*1.055*((228.74*(($K$9*(1+$G$57)^($B39-AJ$2)-13469)/10000)+2397)*(($K$9*(1+$G$57)^($B39-AJ$2)-13469)/10000)+1038)</f>
        <v>24065.026225897072</v>
      </c>
      <c r="AL39" s="4">
        <f t="shared" ref="AL39:AL46" si="28">AK39/(1+$G$56)^($B39-AJ$2)</f>
        <v>24065.026225897072</v>
      </c>
      <c r="AM39" s="4">
        <f t="shared" ref="AM39:AM46" si="29">($H39*(1+$G$60)^($B39-AJ$2))/(1+$G$56)^($B39-AJ$2)</f>
        <v>1200</v>
      </c>
      <c r="AN39" s="4">
        <f t="shared" ref="AN39:AN46" si="30">$K$9*(1+$G$57)^($B39-AJ$2)-$F$39*1.055*((228.74*(($K$9*(1+$G$57)^($B39-AJ$2)-13469)/10000)+2397)*(($K$9*(1+$G$57)^($B39-AJ$2)-13469)/10000)+1038)</f>
        <v>29465.852360330737</v>
      </c>
      <c r="AO39" s="4">
        <f t="shared" ref="AO39:AO46" si="31">AN39/(1+$G$56)^($B39-AL$2)</f>
        <v>29465.852360330737</v>
      </c>
      <c r="AQ39" s="27">
        <f t="shared" ref="AQ39:AQ46" si="32">(AQ38+$J39)*(1+$G$55)</f>
        <v>36443.343030463773</v>
      </c>
    </row>
    <row r="40" spans="1:43" x14ac:dyDescent="0.25">
      <c r="A40">
        <v>2046</v>
      </c>
      <c r="B40">
        <v>61</v>
      </c>
      <c r="C40" s="1">
        <v>1</v>
      </c>
      <c r="D40" s="1">
        <v>1</v>
      </c>
      <c r="E40" s="3">
        <f t="shared" si="0"/>
        <v>6</v>
      </c>
      <c r="F40" s="1">
        <v>0.08</v>
      </c>
      <c r="H40" s="4">
        <v>1200</v>
      </c>
      <c r="I40" s="1">
        <v>0.42</v>
      </c>
      <c r="J40" s="4">
        <f t="shared" si="1"/>
        <v>504</v>
      </c>
      <c r="K40">
        <v>30000</v>
      </c>
      <c r="M40" s="4">
        <f t="shared" si="7"/>
        <v>56947.208117594106</v>
      </c>
      <c r="N40" s="4">
        <f t="shared" si="8"/>
        <v>16882.583991944004</v>
      </c>
      <c r="O40" s="4">
        <f t="shared" si="9"/>
        <v>6828.4316664496055</v>
      </c>
      <c r="P40" s="4">
        <f t="shared" si="10"/>
        <v>65716.877778074922</v>
      </c>
      <c r="Q40" s="4">
        <f t="shared" si="11"/>
        <v>19482.442519142427</v>
      </c>
      <c r="S40" s="4">
        <f t="shared" si="12"/>
        <v>42099.866950034484</v>
      </c>
      <c r="T40" s="4">
        <f t="shared" si="13"/>
        <v>18474.836262314362</v>
      </c>
      <c r="U40" s="4">
        <f t="shared" si="14"/>
        <v>3896.9740075226164</v>
      </c>
      <c r="V40" s="4">
        <f t="shared" si="15"/>
        <v>51292.94108499062</v>
      </c>
      <c r="W40" s="4">
        <f t="shared" si="16"/>
        <v>22509.066099482356</v>
      </c>
      <c r="Y40" s="4">
        <f t="shared" si="17"/>
        <v>31941.229216524713</v>
      </c>
      <c r="Z40" s="4">
        <f t="shared" si="18"/>
        <v>20748.413429745993</v>
      </c>
      <c r="AA40" s="4">
        <f t="shared" si="19"/>
        <v>2223.9962493763896</v>
      </c>
      <c r="AB40" s="4">
        <f t="shared" si="20"/>
        <v>39710.761760746464</v>
      </c>
      <c r="AC40" s="4">
        <f t="shared" si="21"/>
        <v>25795.353617632685</v>
      </c>
      <c r="AE40" s="4">
        <f t="shared" si="22"/>
        <v>27868.154722204399</v>
      </c>
      <c r="AF40" s="4">
        <f t="shared" si="23"/>
        <v>22024.60748225329</v>
      </c>
      <c r="AG40" s="4">
        <f t="shared" si="24"/>
        <v>1680.1084698204279</v>
      </c>
      <c r="AH40" s="4">
        <f t="shared" si="25"/>
        <v>34708.090911556814</v>
      </c>
      <c r="AI40" s="4">
        <f t="shared" si="26"/>
        <v>27430.308407765802</v>
      </c>
      <c r="AK40" s="4">
        <f t="shared" si="27"/>
        <v>24663.669473376474</v>
      </c>
      <c r="AL40" s="4">
        <f t="shared" si="28"/>
        <v>23715.066801323534</v>
      </c>
      <c r="AM40" s="4">
        <f t="shared" si="29"/>
        <v>1269.2307692307693</v>
      </c>
      <c r="AN40" s="4">
        <f t="shared" si="30"/>
        <v>30338.730252603884</v>
      </c>
      <c r="AO40" s="4">
        <f t="shared" si="31"/>
        <v>29171.856012119119</v>
      </c>
      <c r="AQ40" s="27">
        <f t="shared" si="32"/>
        <v>38425.236751682329</v>
      </c>
    </row>
    <row r="41" spans="1:43" x14ac:dyDescent="0.25">
      <c r="A41">
        <v>2047</v>
      </c>
      <c r="B41">
        <v>62</v>
      </c>
      <c r="C41" s="1">
        <v>1</v>
      </c>
      <c r="D41" s="1">
        <v>1</v>
      </c>
      <c r="E41" s="3">
        <f t="shared" si="0"/>
        <v>5</v>
      </c>
      <c r="F41" s="1">
        <v>0.05</v>
      </c>
      <c r="H41" s="4">
        <v>1200</v>
      </c>
      <c r="I41" s="1">
        <v>0.42</v>
      </c>
      <c r="J41" s="4">
        <f t="shared" si="1"/>
        <v>504</v>
      </c>
      <c r="K41">
        <v>30000</v>
      </c>
      <c r="M41" s="4">
        <f t="shared" si="7"/>
        <v>58322.656232524576</v>
      </c>
      <c r="N41" s="4">
        <f t="shared" si="8"/>
        <v>16625.336244714937</v>
      </c>
      <c r="O41" s="4">
        <f t="shared" si="9"/>
        <v>7222.3796472063123</v>
      </c>
      <c r="P41" s="4">
        <f t="shared" si="10"/>
        <v>67517.143359567082</v>
      </c>
      <c r="Q41" s="4">
        <f t="shared" si="11"/>
        <v>19246.297805096321</v>
      </c>
      <c r="S41" s="4">
        <f t="shared" si="12"/>
        <v>43117.682152741909</v>
      </c>
      <c r="T41" s="4">
        <f t="shared" si="13"/>
        <v>18193.738244238008</v>
      </c>
      <c r="U41" s="4">
        <f t="shared" si="14"/>
        <v>4121.7994310335371</v>
      </c>
      <c r="V41" s="4">
        <f t="shared" si="15"/>
        <v>52750.96387563186</v>
      </c>
      <c r="W41" s="4">
        <f t="shared" si="16"/>
        <v>22258.553358334222</v>
      </c>
      <c r="Y41" s="4">
        <f t="shared" si="17"/>
        <v>32723.917096120964</v>
      </c>
      <c r="Z41" s="4">
        <f t="shared" si="18"/>
        <v>20439.262068939806</v>
      </c>
      <c r="AA41" s="4">
        <f t="shared" si="19"/>
        <v>2352.3037253019497</v>
      </c>
      <c r="AB41" s="4">
        <f t="shared" si="20"/>
        <v>40868.822698366843</v>
      </c>
      <c r="AC41" s="4">
        <f t="shared" si="21"/>
        <v>25526.546077210725</v>
      </c>
      <c r="AE41" s="4">
        <f t="shared" si="22"/>
        <v>28552.318463643012</v>
      </c>
      <c r="AF41" s="4">
        <f t="shared" si="23"/>
        <v>21697.415408740493</v>
      </c>
      <c r="AG41" s="4">
        <f t="shared" si="24"/>
        <v>1777.0378046177609</v>
      </c>
      <c r="AH41" s="4">
        <f t="shared" si="25"/>
        <v>35728.07031287167</v>
      </c>
      <c r="AI41" s="4">
        <f t="shared" si="26"/>
        <v>27150.397062086995</v>
      </c>
      <c r="AK41" s="4">
        <f t="shared" si="27"/>
        <v>25276.184940922052</v>
      </c>
      <c r="AL41" s="4">
        <f t="shared" si="28"/>
        <v>23369.253828515208</v>
      </c>
      <c r="AM41" s="4">
        <f t="shared" si="29"/>
        <v>1342.4556213017752</v>
      </c>
      <c r="AN41" s="4">
        <f t="shared" si="30"/>
        <v>31237.426644682986</v>
      </c>
      <c r="AO41" s="4">
        <f t="shared" si="31"/>
        <v>28880.756883027905</v>
      </c>
      <c r="AQ41" s="27">
        <f t="shared" si="32"/>
        <v>40486.406221749625</v>
      </c>
    </row>
    <row r="42" spans="1:43" x14ac:dyDescent="0.25">
      <c r="A42">
        <v>2048</v>
      </c>
      <c r="B42">
        <v>63</v>
      </c>
      <c r="C42" s="1">
        <v>1</v>
      </c>
      <c r="D42" s="1">
        <v>1</v>
      </c>
      <c r="E42" s="3">
        <f t="shared" si="0"/>
        <v>4</v>
      </c>
      <c r="F42" s="1">
        <v>0.04</v>
      </c>
      <c r="H42" s="4">
        <v>1200</v>
      </c>
      <c r="I42" s="1">
        <v>0.42</v>
      </c>
      <c r="J42" s="4">
        <f t="shared" si="1"/>
        <v>504</v>
      </c>
      <c r="K42">
        <v>30000</v>
      </c>
      <c r="M42" s="4">
        <f t="shared" si="7"/>
        <v>59721.485678120909</v>
      </c>
      <c r="N42" s="4">
        <f t="shared" si="8"/>
        <v>16369.311235555529</v>
      </c>
      <c r="O42" s="4">
        <f t="shared" si="9"/>
        <v>7639.0553960836014</v>
      </c>
      <c r="P42" s="4">
        <f t="shared" si="10"/>
        <v>69362.220393358977</v>
      </c>
      <c r="Q42" s="4">
        <f t="shared" si="11"/>
        <v>19011.780445777666</v>
      </c>
      <c r="S42" s="4">
        <f t="shared" si="12"/>
        <v>44154.009299474987</v>
      </c>
      <c r="T42" s="4">
        <f t="shared" si="13"/>
        <v>17914.444294359884</v>
      </c>
      <c r="U42" s="4">
        <f t="shared" si="14"/>
        <v>4359.5955520547041</v>
      </c>
      <c r="V42" s="4">
        <f t="shared" si="15"/>
        <v>54248.766993079909</v>
      </c>
      <c r="W42" s="4">
        <f t="shared" si="16"/>
        <v>22010.153319118745</v>
      </c>
      <c r="Y42" s="4">
        <f t="shared" si="17"/>
        <v>33522.645912389693</v>
      </c>
      <c r="Z42" s="4">
        <f t="shared" si="18"/>
        <v>20132.832433649837</v>
      </c>
      <c r="AA42" s="4">
        <f t="shared" si="19"/>
        <v>2488.0135556078317</v>
      </c>
      <c r="AB42" s="4">
        <f t="shared" si="20"/>
        <v>42060.215836801333</v>
      </c>
      <c r="AC42" s="4">
        <f t="shared" si="21"/>
        <v>25260.275688814272</v>
      </c>
      <c r="AE42" s="4">
        <f t="shared" si="22"/>
        <v>29251.179922285941</v>
      </c>
      <c r="AF42" s="4">
        <f t="shared" si="23"/>
        <v>21373.550653965027</v>
      </c>
      <c r="AG42" s="4">
        <f t="shared" si="24"/>
        <v>1879.5592164226312</v>
      </c>
      <c r="AH42" s="4">
        <f t="shared" si="25"/>
        <v>36777.833288920519</v>
      </c>
      <c r="AI42" s="4">
        <f t="shared" si="26"/>
        <v>26873.202545410117</v>
      </c>
      <c r="AK42" s="4">
        <f t="shared" si="27"/>
        <v>25902.739892124679</v>
      </c>
      <c r="AL42" s="4">
        <f t="shared" si="28"/>
        <v>23027.441443698684</v>
      </c>
      <c r="AM42" s="4">
        <f t="shared" si="29"/>
        <v>1419.9049840691855</v>
      </c>
      <c r="AN42" s="4">
        <f t="shared" si="30"/>
        <v>32162.69369029122</v>
      </c>
      <c r="AO42" s="4">
        <f t="shared" si="31"/>
        <v>28592.517575716902</v>
      </c>
      <c r="AQ42" s="27">
        <f t="shared" si="32"/>
        <v>42630.02247061961</v>
      </c>
    </row>
    <row r="43" spans="1:43" x14ac:dyDescent="0.25">
      <c r="A43">
        <v>2049</v>
      </c>
      <c r="B43">
        <v>64</v>
      </c>
      <c r="C43" s="1">
        <v>1</v>
      </c>
      <c r="D43" s="1">
        <v>1</v>
      </c>
      <c r="E43" s="3">
        <f t="shared" si="0"/>
        <v>3</v>
      </c>
      <c r="F43" s="1">
        <v>0.02</v>
      </c>
      <c r="H43" s="4">
        <v>1200</v>
      </c>
      <c r="I43" s="1">
        <v>0.42</v>
      </c>
      <c r="J43" s="4">
        <f t="shared" si="1"/>
        <v>504</v>
      </c>
      <c r="K43">
        <v>30000</v>
      </c>
      <c r="M43" s="4">
        <f t="shared" si="7"/>
        <v>61143.30887363464</v>
      </c>
      <c r="N43" s="4">
        <f t="shared" si="8"/>
        <v>16114.446816037691</v>
      </c>
      <c r="O43" s="4">
        <f t="shared" si="9"/>
        <v>8079.770130473039</v>
      </c>
      <c r="P43" s="4">
        <f t="shared" si="10"/>
        <v>71252.89315524722</v>
      </c>
      <c r="Q43" s="4">
        <f t="shared" si="11"/>
        <v>18778.848878003042</v>
      </c>
      <c r="S43" s="4">
        <f t="shared" si="12"/>
        <v>45208.671577570291</v>
      </c>
      <c r="T43" s="4">
        <f t="shared" si="13"/>
        <v>17636.873608980943</v>
      </c>
      <c r="U43" s="4">
        <f t="shared" si="14"/>
        <v>4611.1106800578591</v>
      </c>
      <c r="V43" s="4">
        <f t="shared" si="15"/>
        <v>55787.302661403002</v>
      </c>
      <c r="W43" s="4">
        <f t="shared" si="16"/>
        <v>21763.824763948323</v>
      </c>
      <c r="Y43" s="4">
        <f t="shared" si="17"/>
        <v>34337.443815718405</v>
      </c>
      <c r="Z43" s="4">
        <f t="shared" si="18"/>
        <v>19829.018211371087</v>
      </c>
      <c r="AA43" s="4">
        <f t="shared" si="19"/>
        <v>2631.5527992005914</v>
      </c>
      <c r="AB43" s="4">
        <f t="shared" si="20"/>
        <v>43285.855295770925</v>
      </c>
      <c r="AC43" s="4">
        <f t="shared" si="21"/>
        <v>24996.502871938017</v>
      </c>
      <c r="AE43" s="4">
        <f t="shared" si="22"/>
        <v>29964.825153471455</v>
      </c>
      <c r="AF43" s="4">
        <f t="shared" si="23"/>
        <v>21052.888686767939</v>
      </c>
      <c r="AG43" s="4">
        <f t="shared" si="24"/>
        <v>1987.9953250623983</v>
      </c>
      <c r="AH43" s="4">
        <f t="shared" si="25"/>
        <v>37858.223664280507</v>
      </c>
      <c r="AI43" s="4">
        <f t="shared" si="26"/>
        <v>26598.685779100073</v>
      </c>
      <c r="AK43" s="4">
        <f t="shared" si="27"/>
        <v>26543.491450289577</v>
      </c>
      <c r="AL43" s="4">
        <f t="shared" si="28"/>
        <v>22689.487736269224</v>
      </c>
      <c r="AM43" s="4">
        <f t="shared" si="29"/>
        <v>1501.8225793039462</v>
      </c>
      <c r="AN43" s="4">
        <f t="shared" si="30"/>
        <v>33115.30474352606</v>
      </c>
      <c r="AO43" s="4">
        <f t="shared" si="31"/>
        <v>28307.101281992633</v>
      </c>
      <c r="AQ43" s="27">
        <f t="shared" si="32"/>
        <v>44859.383369444397</v>
      </c>
    </row>
    <row r="44" spans="1:43" x14ac:dyDescent="0.25">
      <c r="A44">
        <v>2050</v>
      </c>
      <c r="B44">
        <v>65</v>
      </c>
      <c r="C44" s="1">
        <v>1</v>
      </c>
      <c r="D44" s="1">
        <v>1</v>
      </c>
      <c r="E44" s="3">
        <f t="shared" si="0"/>
        <v>2</v>
      </c>
      <c r="F44" s="1">
        <v>0.01</v>
      </c>
      <c r="H44" s="4">
        <v>1200</v>
      </c>
      <c r="I44" s="1">
        <v>0.42</v>
      </c>
      <c r="J44" s="4">
        <f t="shared" si="1"/>
        <v>504</v>
      </c>
      <c r="K44">
        <v>30000</v>
      </c>
      <c r="M44" s="4">
        <f t="shared" si="7"/>
        <v>62587.660289536158</v>
      </c>
      <c r="N44" s="4">
        <f t="shared" si="8"/>
        <v>15860.681393992552</v>
      </c>
      <c r="O44" s="4">
        <f t="shared" si="9"/>
        <v>8545.9107149234078</v>
      </c>
      <c r="P44" s="4">
        <f t="shared" si="10"/>
        <v>73189.935341175064</v>
      </c>
      <c r="Q44" s="4">
        <f t="shared" si="11"/>
        <v>18547.461916983833</v>
      </c>
      <c r="S44" s="4">
        <f t="shared" si="12"/>
        <v>46281.442280771589</v>
      </c>
      <c r="T44" s="4">
        <f t="shared" si="13"/>
        <v>17360.946632064435</v>
      </c>
      <c r="U44" s="4">
        <f t="shared" si="14"/>
        <v>4877.1362962150433</v>
      </c>
      <c r="V44" s="4">
        <f t="shared" si="15"/>
        <v>57367.536983180122</v>
      </c>
      <c r="W44" s="4">
        <f t="shared" si="16"/>
        <v>21519.527026316529</v>
      </c>
      <c r="Y44" s="4">
        <f t="shared" si="17"/>
        <v>35168.312208573523</v>
      </c>
      <c r="Z44" s="4">
        <f t="shared" si="18"/>
        <v>19527.715389758767</v>
      </c>
      <c r="AA44" s="4">
        <f t="shared" si="19"/>
        <v>2783.3731530006257</v>
      </c>
      <c r="AB44" s="4">
        <f t="shared" si="20"/>
        <v>44546.677390548306</v>
      </c>
      <c r="AC44" s="4">
        <f t="shared" si="21"/>
        <v>24735.188668791488</v>
      </c>
      <c r="AE44" s="4">
        <f t="shared" si="22"/>
        <v>30693.321182238731</v>
      </c>
      <c r="AF44" s="4">
        <f t="shared" si="23"/>
        <v>20735.308012982387</v>
      </c>
      <c r="AG44" s="4">
        <f t="shared" si="24"/>
        <v>2102.6873630467676</v>
      </c>
      <c r="AH44" s="4">
        <f t="shared" si="25"/>
        <v>38970.107552591769</v>
      </c>
      <c r="AI44" s="4">
        <f t="shared" si="26"/>
        <v>26326.808317818635</v>
      </c>
      <c r="AK44" s="4">
        <f t="shared" si="27"/>
        <v>27198.585371093766</v>
      </c>
      <c r="AL44" s="4">
        <f t="shared" si="28"/>
        <v>22355.254582010322</v>
      </c>
      <c r="AM44" s="4">
        <f t="shared" si="29"/>
        <v>1588.4661896484045</v>
      </c>
      <c r="AN44" s="4">
        <f t="shared" si="30"/>
        <v>34096.054911788429</v>
      </c>
      <c r="AO44" s="4">
        <f t="shared" si="31"/>
        <v>28024.471765554241</v>
      </c>
      <c r="AQ44" s="27">
        <f t="shared" si="32"/>
        <v>47177.918704222175</v>
      </c>
    </row>
    <row r="45" spans="1:43" x14ac:dyDescent="0.25">
      <c r="A45">
        <v>2051</v>
      </c>
      <c r="B45">
        <v>66</v>
      </c>
      <c r="C45" s="1">
        <v>1</v>
      </c>
      <c r="D45" s="1">
        <v>1</v>
      </c>
      <c r="E45" s="3">
        <f t="shared" si="0"/>
        <v>1</v>
      </c>
      <c r="F45" s="1">
        <v>0</v>
      </c>
      <c r="H45" s="4">
        <v>1200</v>
      </c>
      <c r="I45" s="1">
        <v>0.42</v>
      </c>
      <c r="J45" s="4">
        <f t="shared" si="1"/>
        <v>504</v>
      </c>
      <c r="K45">
        <v>30000</v>
      </c>
      <c r="M45" s="4">
        <f t="shared" si="7"/>
        <v>64053.990070080501</v>
      </c>
      <c r="N45" s="4">
        <f t="shared" si="8"/>
        <v>15607.953889971772</v>
      </c>
      <c r="O45" s="4">
        <f t="shared" si="9"/>
        <v>9038.94402539976</v>
      </c>
      <c r="P45" s="4">
        <f t="shared" si="10"/>
        <v>75174.107672651706</v>
      </c>
      <c r="Q45" s="4">
        <f t="shared" si="11"/>
        <v>18317.578733047168</v>
      </c>
      <c r="S45" s="4">
        <f t="shared" si="12"/>
        <v>47372.040596938939</v>
      </c>
      <c r="T45" s="4">
        <f t="shared" si="13"/>
        <v>17086.584985546819</v>
      </c>
      <c r="U45" s="4">
        <f t="shared" si="14"/>
        <v>5158.509544073604</v>
      </c>
      <c r="V45" s="4">
        <f t="shared" si="15"/>
        <v>58990.449461344208</v>
      </c>
      <c r="W45" s="4">
        <f t="shared" si="16"/>
        <v>21277.219966791828</v>
      </c>
      <c r="Y45" s="4">
        <f t="shared" si="17"/>
        <v>36015.223262683612</v>
      </c>
      <c r="Z45" s="4">
        <f t="shared" si="18"/>
        <v>19228.822149097672</v>
      </c>
      <c r="AA45" s="4">
        <f t="shared" si="19"/>
        <v>2943.9523733660458</v>
      </c>
      <c r="AB45" s="4">
        <f t="shared" si="20"/>
        <v>45843.640979436874</v>
      </c>
      <c r="AC45" s="4">
        <f t="shared" si="21"/>
        <v>24476.294722127805</v>
      </c>
      <c r="AE45" s="4">
        <f t="shared" si="22"/>
        <v>31436.714116250572</v>
      </c>
      <c r="AF45" s="4">
        <f t="shared" si="23"/>
        <v>20420.690040922182</v>
      </c>
      <c r="AG45" s="4">
        <f t="shared" si="24"/>
        <v>2223.9962493763896</v>
      </c>
      <c r="AH45" s="4">
        <f t="shared" si="25"/>
        <v>40114.373840965774</v>
      </c>
      <c r="AI45" s="4">
        <f t="shared" si="26"/>
        <v>26057.532328691734</v>
      </c>
      <c r="AK45" s="4">
        <f t="shared" si="27"/>
        <v>27868.154722204399</v>
      </c>
      <c r="AL45" s="4">
        <f t="shared" si="28"/>
        <v>22024.60748225329</v>
      </c>
      <c r="AM45" s="4">
        <f t="shared" si="29"/>
        <v>1680.1084698204279</v>
      </c>
      <c r="AN45" s="4">
        <f t="shared" si="30"/>
        <v>35105.761620240097</v>
      </c>
      <c r="AO45" s="4">
        <f t="shared" si="31"/>
        <v>27744.593345295605</v>
      </c>
      <c r="AQ45" s="27">
        <f t="shared" si="32"/>
        <v>49589.195452391061</v>
      </c>
    </row>
    <row r="46" spans="1:43" x14ac:dyDescent="0.25">
      <c r="A46">
        <v>2052</v>
      </c>
      <c r="B46">
        <v>67</v>
      </c>
      <c r="C46" s="1">
        <v>1</v>
      </c>
      <c r="D46" s="1">
        <v>1</v>
      </c>
      <c r="E46" s="3">
        <f t="shared" si="0"/>
        <v>0</v>
      </c>
      <c r="F46" s="1">
        <v>0</v>
      </c>
      <c r="H46" s="4">
        <v>1200</v>
      </c>
      <c r="I46" s="1">
        <v>0.42</v>
      </c>
      <c r="J46" s="4">
        <f t="shared" si="1"/>
        <v>504</v>
      </c>
      <c r="K46">
        <v>30000</v>
      </c>
      <c r="M46" s="4">
        <f t="shared" si="7"/>
        <v>65541.657218576845</v>
      </c>
      <c r="N46" s="4">
        <f t="shared" si="8"/>
        <v>15356.203694796935</v>
      </c>
      <c r="O46" s="4">
        <f t="shared" si="9"/>
        <v>9560.4215653266656</v>
      </c>
      <c r="P46" s="4">
        <f t="shared" si="10"/>
        <v>77206.155303833846</v>
      </c>
      <c r="Q46" s="4">
        <f t="shared" si="11"/>
        <v>18089.158828925061</v>
      </c>
      <c r="S46" s="4">
        <f t="shared" si="12"/>
        <v>48480.127104016181</v>
      </c>
      <c r="T46" s="4">
        <f t="shared" si="13"/>
        <v>16813.711401742112</v>
      </c>
      <c r="U46" s="4">
        <f t="shared" si="14"/>
        <v>5456.1158639240048</v>
      </c>
      <c r="V46" s="4">
        <f t="shared" si="15"/>
        <v>60657.032452204927</v>
      </c>
      <c r="W46" s="4">
        <f t="shared" si="16"/>
        <v>21036.863949413852</v>
      </c>
      <c r="Y46" s="4">
        <f t="shared" si="17"/>
        <v>36878.117259403014</v>
      </c>
      <c r="Z46" s="4">
        <f t="shared" si="18"/>
        <v>18932.238758361917</v>
      </c>
      <c r="AA46" s="4">
        <f t="shared" si="19"/>
        <v>3113.795779521779</v>
      </c>
      <c r="AB46" s="4">
        <f t="shared" si="20"/>
        <v>47177.727802284193</v>
      </c>
      <c r="AC46" s="4">
        <f t="shared" si="21"/>
        <v>24219.78325376994</v>
      </c>
      <c r="AE46" s="4">
        <f t="shared" si="22"/>
        <v>32195.027121949155</v>
      </c>
      <c r="AF46" s="4">
        <f t="shared" si="23"/>
        <v>20108.918951519619</v>
      </c>
      <c r="AG46" s="4">
        <f t="shared" si="24"/>
        <v>2352.3037253019497</v>
      </c>
      <c r="AH46" s="4">
        <f t="shared" si="25"/>
        <v>41291.934677704288</v>
      </c>
      <c r="AI46" s="4">
        <f t="shared" si="26"/>
        <v>25790.820571146876</v>
      </c>
      <c r="AK46" s="4">
        <f t="shared" si="27"/>
        <v>28552.318463643012</v>
      </c>
      <c r="AL46" s="4">
        <f t="shared" si="28"/>
        <v>21697.415408740493</v>
      </c>
      <c r="AM46" s="4">
        <f t="shared" si="29"/>
        <v>1777.0378046177609</v>
      </c>
      <c r="AN46" s="4">
        <f t="shared" si="30"/>
        <v>36145.265187826823</v>
      </c>
      <c r="AO46" s="4">
        <f t="shared" si="31"/>
        <v>27467.430879142023</v>
      </c>
      <c r="AQ46" s="27">
        <f t="shared" si="32"/>
        <v>52096.923270486703</v>
      </c>
    </row>
    <row r="48" spans="1:43" x14ac:dyDescent="0.25">
      <c r="F48" t="s">
        <v>7</v>
      </c>
      <c r="L48" t="s">
        <v>21</v>
      </c>
      <c r="M48" s="8">
        <f>SUM(N9:N46)</f>
        <v>773604.551394118</v>
      </c>
      <c r="P48" s="8">
        <f>SUM(Q9:Q46)</f>
        <v>863539.02848493413</v>
      </c>
      <c r="R48" t="s">
        <v>21</v>
      </c>
      <c r="S48" s="8">
        <f>SUM(T9:T46)</f>
        <v>580524.47542034229</v>
      </c>
      <c r="V48" s="8">
        <f>SUM(W9:W46)</f>
        <v>687149.23667382728</v>
      </c>
      <c r="X48" t="s">
        <v>21</v>
      </c>
      <c r="Y48" s="8">
        <f>SUM(Z9:Z46)</f>
        <v>388367.51760975533</v>
      </c>
      <c r="AB48" s="8">
        <f>SUM(AC9:AC46)</f>
        <v>477267.44038778421</v>
      </c>
      <c r="AD48" t="s">
        <v>21</v>
      </c>
      <c r="AE48" s="8">
        <f>SUM(AF9:AF46)</f>
        <v>286634.90985486493</v>
      </c>
      <c r="AH48" s="8">
        <f>SUM(AI9:AI46)</f>
        <v>356844.97983246355</v>
      </c>
      <c r="AJ48" t="s">
        <v>21</v>
      </c>
      <c r="AK48" s="8">
        <f>SUM(AL9:AL46)</f>
        <v>182943.55350870782</v>
      </c>
      <c r="AN48" s="8">
        <f>SUM(AO9:AO46)</f>
        <v>227654.58010317918</v>
      </c>
    </row>
    <row r="49" spans="6:40" x14ac:dyDescent="0.25">
      <c r="F49" t="s">
        <v>9</v>
      </c>
      <c r="L49" s="9" t="s">
        <v>23</v>
      </c>
      <c r="M49" s="11">
        <f>L2</f>
        <v>30</v>
      </c>
      <c r="R49" s="9" t="s">
        <v>23</v>
      </c>
      <c r="S49" s="11">
        <f>R2</f>
        <v>40</v>
      </c>
      <c r="X49" s="9" t="s">
        <v>23</v>
      </c>
      <c r="Y49" s="11">
        <f>X2</f>
        <v>50</v>
      </c>
      <c r="AD49" s="9" t="s">
        <v>23</v>
      </c>
      <c r="AE49" s="11">
        <f>AD2</f>
        <v>55</v>
      </c>
      <c r="AJ49" s="9" t="s">
        <v>23</v>
      </c>
      <c r="AK49" s="11">
        <f>AJ2</f>
        <v>60</v>
      </c>
    </row>
    <row r="50" spans="6:40" x14ac:dyDescent="0.25">
      <c r="L50" s="13" t="s">
        <v>32</v>
      </c>
      <c r="M50" s="14">
        <f>P48-M48</f>
        <v>89934.47709081613</v>
      </c>
      <c r="N50" s="1">
        <f>1-M48/P48</f>
        <v>0.10414639538482096</v>
      </c>
      <c r="O50" s="1"/>
      <c r="P50" t="s">
        <v>28</v>
      </c>
      <c r="R50" s="13" t="s">
        <v>32</v>
      </c>
      <c r="S50" s="14">
        <f>V48-S48</f>
        <v>106624.76125348499</v>
      </c>
      <c r="T50" s="1">
        <f>1-S48/V48</f>
        <v>0.15516972960576414</v>
      </c>
      <c r="U50" s="1"/>
      <c r="V50" t="s">
        <v>28</v>
      </c>
      <c r="X50" s="13" t="s">
        <v>32</v>
      </c>
      <c r="Y50" s="14">
        <f>AB48-Y48</f>
        <v>88899.922778028878</v>
      </c>
      <c r="Z50" s="1">
        <f>1-Y48/AB48</f>
        <v>0.18626856821784632</v>
      </c>
      <c r="AA50" s="1"/>
      <c r="AB50" t="s">
        <v>28</v>
      </c>
      <c r="AD50" s="13" t="s">
        <v>32</v>
      </c>
      <c r="AE50" s="14">
        <f>AH48-AE48</f>
        <v>70210.069977598614</v>
      </c>
      <c r="AF50" s="1">
        <f>1-AE48/AH48</f>
        <v>0.19675229846462128</v>
      </c>
      <c r="AG50" s="1"/>
      <c r="AH50" t="s">
        <v>28</v>
      </c>
      <c r="AJ50" s="13" t="s">
        <v>32</v>
      </c>
      <c r="AK50" s="14">
        <f>AN48-AK48</f>
        <v>44711.026594471361</v>
      </c>
      <c r="AL50" s="1">
        <f>1-AK48/AN48</f>
        <v>0.19639853753088177</v>
      </c>
      <c r="AM50" s="1"/>
      <c r="AN50" t="s">
        <v>28</v>
      </c>
    </row>
    <row r="51" spans="6:40" x14ac:dyDescent="0.25">
      <c r="L51" s="13" t="s">
        <v>13</v>
      </c>
      <c r="M51" s="14">
        <f>L8</f>
        <v>2079.9145156608001</v>
      </c>
      <c r="R51" s="13" t="s">
        <v>13</v>
      </c>
      <c r="S51" s="14">
        <f>R18</f>
        <v>8639.0390173665801</v>
      </c>
      <c r="X51" s="13" t="s">
        <v>13</v>
      </c>
      <c r="Y51" s="14">
        <f>X28</f>
        <v>19081.009242213451</v>
      </c>
      <c r="AD51" s="13" t="s">
        <v>13</v>
      </c>
      <c r="AE51" s="14">
        <f>AD33</f>
        <v>26053.98490830982</v>
      </c>
      <c r="AJ51" s="13" t="s">
        <v>13</v>
      </c>
      <c r="AK51" s="14">
        <f>AJ38</f>
        <v>34537.675990830547</v>
      </c>
    </row>
    <row r="52" spans="6:40" x14ac:dyDescent="0.25">
      <c r="F52" t="s">
        <v>26</v>
      </c>
      <c r="L52" s="10" t="s">
        <v>27</v>
      </c>
      <c r="M52" s="17">
        <f>M51/M50</f>
        <v>2.3126998487582193E-2</v>
      </c>
      <c r="P52" s="1"/>
      <c r="Q52" s="1"/>
      <c r="R52" s="10" t="s">
        <v>27</v>
      </c>
      <c r="S52" s="17">
        <f>S51/S50</f>
        <v>8.1022821676744586E-2</v>
      </c>
      <c r="X52" s="10" t="s">
        <v>27</v>
      </c>
      <c r="Y52" s="17">
        <f>Y51/Y50</f>
        <v>0.21463471109931287</v>
      </c>
      <c r="AD52" s="10" t="s">
        <v>27</v>
      </c>
      <c r="AE52" s="17">
        <f>AE51/AE50</f>
        <v>0.37108615497210962</v>
      </c>
      <c r="AJ52" s="10" t="s">
        <v>27</v>
      </c>
      <c r="AK52" s="17">
        <f>AK51/AK50</f>
        <v>0.77246439237656028</v>
      </c>
    </row>
    <row r="53" spans="6:40" x14ac:dyDescent="0.25">
      <c r="P53" s="1"/>
      <c r="Q53" s="1"/>
    </row>
    <row r="54" spans="6:40" x14ac:dyDescent="0.25">
      <c r="L54" s="12" t="s">
        <v>31</v>
      </c>
      <c r="M54" s="19">
        <f>SUM(O9:O46)</f>
        <v>154474.39536432215</v>
      </c>
      <c r="N54" s="6"/>
      <c r="O54" s="6"/>
      <c r="R54" s="12" t="s">
        <v>31</v>
      </c>
      <c r="S54" s="19">
        <f>SUM(U9:U46)</f>
        <v>79228.790838606714</v>
      </c>
      <c r="X54" s="12" t="s">
        <v>31</v>
      </c>
      <c r="Y54" s="19">
        <f>SUM(AA9:AA46)</f>
        <v>36286.25595789928</v>
      </c>
      <c r="AD54" s="12" t="s">
        <v>31</v>
      </c>
      <c r="AE54" s="19">
        <f>SUM(AG9:AG46)</f>
        <v>22325.568297202408</v>
      </c>
      <c r="AJ54" s="12" t="s">
        <v>31</v>
      </c>
      <c r="AK54" s="19">
        <f>SUM(AM9:AM46)</f>
        <v>11779.026417992271</v>
      </c>
    </row>
    <row r="55" spans="6:40" x14ac:dyDescent="0.25">
      <c r="F55" s="24" t="s">
        <v>17</v>
      </c>
      <c r="G55" s="25">
        <v>0.04</v>
      </c>
      <c r="L55" s="12" t="s">
        <v>27</v>
      </c>
      <c r="M55" s="16">
        <f>(M54+M51)/M50</f>
        <v>1.7407596613020155</v>
      </c>
      <c r="R55" s="12" t="s">
        <v>27</v>
      </c>
      <c r="S55" s="16">
        <f>(S54+S51)/S50</f>
        <v>0.82408465747538884</v>
      </c>
      <c r="X55" s="12" t="s">
        <v>27</v>
      </c>
      <c r="Y55" s="16">
        <f>(Y54+Y51)/Y50</f>
        <v>0.62280442400785119</v>
      </c>
      <c r="AD55" s="12" t="s">
        <v>27</v>
      </c>
      <c r="AE55" s="16">
        <f>(AE54+AE51)/AE50</f>
        <v>0.68906857977706504</v>
      </c>
      <c r="AJ55" s="12" t="s">
        <v>27</v>
      </c>
      <c r="AK55" s="16">
        <f>(AK54+AK51)/AK50</f>
        <v>1.0359123003127377</v>
      </c>
    </row>
    <row r="56" spans="6:40" x14ac:dyDescent="0.25">
      <c r="F56" s="24" t="s">
        <v>25</v>
      </c>
      <c r="G56" s="25">
        <v>0.04</v>
      </c>
      <c r="P56" s="7"/>
      <c r="Q56" s="7"/>
    </row>
    <row r="57" spans="6:40" x14ac:dyDescent="0.25">
      <c r="F57" s="24" t="s">
        <v>18</v>
      </c>
      <c r="G57" s="26">
        <v>0.03</v>
      </c>
      <c r="N57" s="1"/>
      <c r="O57" s="1"/>
      <c r="V57" s="6"/>
      <c r="AB57" s="6"/>
      <c r="AH57" s="6"/>
      <c r="AK57" s="6"/>
    </row>
    <row r="58" spans="6:40" x14ac:dyDescent="0.25">
      <c r="F58" s="24"/>
      <c r="G58" s="24"/>
      <c r="N58" s="4"/>
      <c r="O58" s="4"/>
    </row>
    <row r="59" spans="6:40" x14ac:dyDescent="0.25">
      <c r="F59" s="24"/>
      <c r="G59" s="24"/>
      <c r="N59" s="7"/>
      <c r="O59" s="7"/>
    </row>
    <row r="60" spans="6:40" x14ac:dyDescent="0.25">
      <c r="F60" s="24" t="s">
        <v>29</v>
      </c>
      <c r="G60" s="26">
        <v>0.1</v>
      </c>
    </row>
    <row r="61" spans="6:40" x14ac:dyDescent="0.25">
      <c r="G61" s="18"/>
      <c r="L61" t="s">
        <v>33</v>
      </c>
    </row>
    <row r="62" spans="6:40" x14ac:dyDescent="0.25">
      <c r="L62" t="s">
        <v>34</v>
      </c>
    </row>
    <row r="63" spans="6:40" x14ac:dyDescent="0.25">
      <c r="L63" t="s">
        <v>35</v>
      </c>
    </row>
    <row r="64" spans="6:40" x14ac:dyDescent="0.25">
      <c r="F64" t="s">
        <v>42</v>
      </c>
    </row>
    <row r="67" spans="11:16" x14ac:dyDescent="0.25">
      <c r="K67" s="20"/>
      <c r="L67" s="20"/>
      <c r="M67" s="30" t="s">
        <v>37</v>
      </c>
      <c r="N67" s="30"/>
      <c r="O67" s="21" t="s">
        <v>40</v>
      </c>
      <c r="P67" s="21" t="s">
        <v>41</v>
      </c>
    </row>
    <row r="68" spans="11:16" x14ac:dyDescent="0.25">
      <c r="K68" s="20" t="s">
        <v>36</v>
      </c>
      <c r="L68" s="20" t="s">
        <v>13</v>
      </c>
      <c r="M68" s="20" t="s">
        <v>38</v>
      </c>
      <c r="N68" s="20" t="s">
        <v>39</v>
      </c>
      <c r="P68" s="21"/>
    </row>
    <row r="69" spans="11:16" x14ac:dyDescent="0.25">
      <c r="K69" s="20">
        <v>30</v>
      </c>
      <c r="L69" s="22">
        <f>M51</f>
        <v>2079.9145156608001</v>
      </c>
      <c r="M69" s="22">
        <f>M50</f>
        <v>89934.47709081613</v>
      </c>
      <c r="N69" s="7">
        <f>N50</f>
        <v>0.10414639538482096</v>
      </c>
      <c r="O69" s="23">
        <f>M54</f>
        <v>154474.39536432215</v>
      </c>
      <c r="P69" s="23">
        <f>M69-O69-L69</f>
        <v>-66619.832789166816</v>
      </c>
    </row>
    <row r="70" spans="11:16" x14ac:dyDescent="0.25">
      <c r="K70" s="20">
        <v>40</v>
      </c>
      <c r="L70" s="22">
        <f>S51</f>
        <v>8639.0390173665801</v>
      </c>
      <c r="M70" s="22">
        <f>S50</f>
        <v>106624.76125348499</v>
      </c>
      <c r="N70" s="7">
        <f>T50</f>
        <v>0.15516972960576414</v>
      </c>
      <c r="O70" s="23">
        <f>S54</f>
        <v>79228.790838606714</v>
      </c>
      <c r="P70" s="23">
        <f>M70-O70-L70</f>
        <v>18756.931397511697</v>
      </c>
    </row>
    <row r="71" spans="11:16" x14ac:dyDescent="0.25">
      <c r="K71" s="20">
        <v>50</v>
      </c>
      <c r="L71" s="22">
        <f>Y51</f>
        <v>19081.009242213451</v>
      </c>
      <c r="M71" s="22">
        <f>Y50</f>
        <v>88899.922778028878</v>
      </c>
      <c r="N71" s="7">
        <f>Z50</f>
        <v>0.18626856821784632</v>
      </c>
      <c r="O71" s="23">
        <f>Y54</f>
        <v>36286.25595789928</v>
      </c>
      <c r="P71" s="23">
        <f>M71-O71-L71</f>
        <v>33532.65757791615</v>
      </c>
    </row>
    <row r="72" spans="11:16" x14ac:dyDescent="0.25">
      <c r="K72" s="20">
        <v>55</v>
      </c>
      <c r="L72" s="22">
        <f>AE51</f>
        <v>26053.98490830982</v>
      </c>
      <c r="M72" s="22">
        <f>AE50</f>
        <v>70210.069977598614</v>
      </c>
      <c r="N72" s="7">
        <f>AF50</f>
        <v>0.19675229846462128</v>
      </c>
      <c r="O72" s="23">
        <f>AE54</f>
        <v>22325.568297202408</v>
      </c>
      <c r="P72" s="23">
        <f>M72-O72-L72</f>
        <v>21830.516772086386</v>
      </c>
    </row>
    <row r="73" spans="11:16" x14ac:dyDescent="0.25">
      <c r="K73" s="20">
        <v>60</v>
      </c>
      <c r="L73" s="22">
        <f>AK51</f>
        <v>34537.675990830547</v>
      </c>
      <c r="M73" s="22">
        <f>AK50</f>
        <v>44711.026594471361</v>
      </c>
      <c r="N73" s="7">
        <f>AL50</f>
        <v>0.19639853753088177</v>
      </c>
      <c r="O73" s="23">
        <f>AK54</f>
        <v>11779.026417992271</v>
      </c>
      <c r="P73" s="23">
        <f>M73-O73-L73</f>
        <v>-1605.6758143514526</v>
      </c>
    </row>
  </sheetData>
  <mergeCells count="4">
    <mergeCell ref="C2:D2"/>
    <mergeCell ref="E2:F2"/>
    <mergeCell ref="L1:AK1"/>
    <mergeCell ref="M67:N67"/>
  </mergeCells>
  <pageMargins left="0.7" right="0.7" top="0.78740157499999996" bottom="0.78740157499999996" header="0.3" footer="0.3"/>
  <pageSetup paperSize="9" orientation="portrait" r:id="rId1"/>
  <ignoredErrors>
    <ignoredError sqref="P9:P29 P30:P46 V19:V46 AB29:AB46 AH34:AH46 AN39:AN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3"/>
  <sheetViews>
    <sheetView tabSelected="1" topLeftCell="I1" zoomScaleNormal="100" workbookViewId="0">
      <selection activeCell="O21" sqref="O21"/>
    </sheetView>
  </sheetViews>
  <sheetFormatPr baseColWidth="10" defaultRowHeight="15" x14ac:dyDescent="0.25"/>
  <cols>
    <col min="3" max="3" width="13.28515625" style="1" bestFit="1" customWidth="1"/>
    <col min="4" max="4" width="12.28515625" style="1" bestFit="1" customWidth="1"/>
    <col min="5" max="5" width="12.28515625" style="1" customWidth="1"/>
    <col min="6" max="6" width="28" bestFit="1" customWidth="1"/>
    <col min="8" max="8" width="13.28515625" bestFit="1" customWidth="1"/>
    <col min="9" max="10" width="13.28515625" customWidth="1"/>
    <col min="11" max="11" width="18" customWidth="1"/>
    <col min="12" max="12" width="19.42578125" customWidth="1"/>
    <col min="13" max="13" width="13.5703125" customWidth="1"/>
    <col min="14" max="14" width="16.7109375" bestFit="1" customWidth="1"/>
    <col min="15" max="15" width="16.85546875" bestFit="1" customWidth="1"/>
    <col min="16" max="16" width="14.5703125" customWidth="1"/>
    <col min="17" max="17" width="18.7109375" bestFit="1" customWidth="1"/>
    <col min="18" max="18" width="12.7109375" customWidth="1"/>
    <col min="19" max="19" width="14.5703125" bestFit="1" customWidth="1"/>
    <col min="20" max="20" width="12" customWidth="1"/>
    <col min="21" max="21" width="15.42578125" customWidth="1"/>
    <col min="22" max="22" width="12.7109375" bestFit="1" customWidth="1"/>
    <col min="23" max="24" width="12.85546875" customWidth="1"/>
    <col min="25" max="25" width="13" bestFit="1" customWidth="1"/>
    <col min="26" max="26" width="12" customWidth="1"/>
    <col min="27" max="27" width="14.140625" customWidth="1"/>
    <col min="28" max="28" width="12.85546875" customWidth="1"/>
    <col min="29" max="30" width="12" customWidth="1"/>
    <col min="31" max="31" width="13.28515625" customWidth="1"/>
    <col min="32" max="32" width="12" customWidth="1"/>
    <col min="33" max="33" width="14.7109375" customWidth="1"/>
    <col min="34" max="34" width="12.85546875" customWidth="1"/>
    <col min="35" max="36" width="12" customWidth="1"/>
    <col min="37" max="37" width="12.7109375" customWidth="1"/>
    <col min="38" max="38" width="12" customWidth="1"/>
    <col min="39" max="39" width="15.140625" customWidth="1"/>
    <col min="40" max="40" width="12.7109375" customWidth="1"/>
    <col min="41" max="42" width="12.28515625" customWidth="1"/>
    <col min="43" max="44" width="12.85546875" customWidth="1"/>
    <col min="46" max="46" width="16.7109375" bestFit="1" customWidth="1"/>
  </cols>
  <sheetData>
    <row r="1" spans="1:46" x14ac:dyDescent="0.25">
      <c r="K1" s="8"/>
      <c r="L1" s="1">
        <f>(I4-H4)/H4</f>
        <v>0.41643059490084983</v>
      </c>
      <c r="M1">
        <f>0.95^(L1/0.1)</f>
        <v>0.80767060475506813</v>
      </c>
      <c r="O1" s="29" t="s">
        <v>15</v>
      </c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</row>
    <row r="2" spans="1:46" x14ac:dyDescent="0.25">
      <c r="C2" s="28" t="s">
        <v>4</v>
      </c>
      <c r="D2" s="28"/>
      <c r="E2" s="29" t="s">
        <v>5</v>
      </c>
      <c r="F2" s="29"/>
      <c r="M2" s="29" t="s">
        <v>10</v>
      </c>
      <c r="N2" s="29"/>
      <c r="O2">
        <v>30</v>
      </c>
      <c r="Q2">
        <v>30</v>
      </c>
      <c r="U2">
        <v>40</v>
      </c>
      <c r="W2">
        <v>40</v>
      </c>
      <c r="AA2">
        <v>50</v>
      </c>
      <c r="AC2">
        <v>50</v>
      </c>
      <c r="AG2">
        <v>55</v>
      </c>
      <c r="AI2">
        <v>55</v>
      </c>
      <c r="AM2">
        <v>60</v>
      </c>
      <c r="AO2">
        <v>60</v>
      </c>
    </row>
    <row r="3" spans="1:46" x14ac:dyDescent="0.25">
      <c r="A3" t="s">
        <v>0</v>
      </c>
      <c r="B3" t="s">
        <v>1</v>
      </c>
      <c r="C3" s="1" t="s">
        <v>2</v>
      </c>
      <c r="D3" s="1" t="s">
        <v>3</v>
      </c>
      <c r="E3" s="1" t="s">
        <v>8</v>
      </c>
      <c r="F3" t="s">
        <v>6</v>
      </c>
      <c r="H3" s="1" t="s">
        <v>12</v>
      </c>
      <c r="I3" s="1" t="s">
        <v>46</v>
      </c>
      <c r="J3" s="1" t="s">
        <v>14</v>
      </c>
      <c r="K3" s="1" t="s">
        <v>47</v>
      </c>
      <c r="L3" s="1" t="s">
        <v>48</v>
      </c>
      <c r="M3" s="1" t="s">
        <v>45</v>
      </c>
      <c r="N3" s="1" t="s">
        <v>44</v>
      </c>
      <c r="O3" t="s">
        <v>24</v>
      </c>
      <c r="P3" t="s">
        <v>19</v>
      </c>
      <c r="Q3" t="s">
        <v>22</v>
      </c>
      <c r="R3" t="s">
        <v>30</v>
      </c>
      <c r="S3" t="s">
        <v>20</v>
      </c>
      <c r="T3" t="s">
        <v>22</v>
      </c>
      <c r="U3" t="s">
        <v>13</v>
      </c>
      <c r="V3" t="s">
        <v>19</v>
      </c>
      <c r="W3" t="s">
        <v>22</v>
      </c>
      <c r="X3" t="s">
        <v>30</v>
      </c>
      <c r="Y3" t="s">
        <v>20</v>
      </c>
      <c r="Z3" t="s">
        <v>22</v>
      </c>
      <c r="AA3" t="s">
        <v>13</v>
      </c>
      <c r="AB3" t="s">
        <v>19</v>
      </c>
      <c r="AC3" t="s">
        <v>22</v>
      </c>
      <c r="AD3" t="s">
        <v>30</v>
      </c>
      <c r="AE3" t="s">
        <v>20</v>
      </c>
      <c r="AF3" t="s">
        <v>22</v>
      </c>
      <c r="AG3" t="s">
        <v>13</v>
      </c>
      <c r="AH3" t="s">
        <v>19</v>
      </c>
      <c r="AI3" t="s">
        <v>22</v>
      </c>
      <c r="AJ3" t="s">
        <v>30</v>
      </c>
      <c r="AK3" t="s">
        <v>20</v>
      </c>
      <c r="AL3" t="s">
        <v>22</v>
      </c>
      <c r="AM3" t="s">
        <v>13</v>
      </c>
      <c r="AN3" t="s">
        <v>19</v>
      </c>
      <c r="AO3" t="s">
        <v>22</v>
      </c>
      <c r="AP3" t="s">
        <v>30</v>
      </c>
      <c r="AQ3" t="s">
        <v>20</v>
      </c>
      <c r="AR3" t="s">
        <v>22</v>
      </c>
    </row>
    <row r="4" spans="1:46" x14ac:dyDescent="0.25">
      <c r="A4">
        <v>2010</v>
      </c>
      <c r="B4">
        <v>25</v>
      </c>
      <c r="C4" s="1">
        <v>0.7</v>
      </c>
      <c r="D4" s="1">
        <v>0.6</v>
      </c>
      <c r="E4" s="3">
        <f>67-B4</f>
        <v>42</v>
      </c>
      <c r="F4" s="1">
        <v>0.4</v>
      </c>
      <c r="H4" s="4">
        <v>1200</v>
      </c>
      <c r="I4" s="4">
        <f>1200/(1-J4*C4)</f>
        <v>1699.7167138810198</v>
      </c>
      <c r="J4" s="1">
        <v>0.42</v>
      </c>
      <c r="K4" s="4">
        <f>H4*$C4*$J4</f>
        <v>352.8</v>
      </c>
      <c r="L4" s="4">
        <f>I4*$C4*$J4</f>
        <v>499.71671388101976</v>
      </c>
      <c r="M4" s="4">
        <v>30000</v>
      </c>
      <c r="N4" s="4">
        <f>M4+((I4-H4)/H4*M4)*0.95^(((I4-H4)/H4)/0.1)</f>
        <v>40090.162512662464</v>
      </c>
      <c r="O4" s="4"/>
      <c r="U4" s="4"/>
      <c r="AA4" s="4"/>
      <c r="AG4" s="4"/>
      <c r="AM4" s="4"/>
      <c r="AT4" s="4"/>
    </row>
    <row r="5" spans="1:46" x14ac:dyDescent="0.25">
      <c r="A5">
        <v>2011</v>
      </c>
      <c r="B5">
        <v>26</v>
      </c>
      <c r="C5" s="1">
        <v>0.72</v>
      </c>
      <c r="D5" s="1">
        <v>0.62</v>
      </c>
      <c r="E5" s="3">
        <f t="shared" ref="E5:E46" si="0">67-B5</f>
        <v>41</v>
      </c>
      <c r="F5" s="1">
        <v>0.39</v>
      </c>
      <c r="H5" s="4">
        <v>1200</v>
      </c>
      <c r="I5" s="4">
        <f t="shared" ref="I5:I46" si="1">1200/(1-J5*C5)</f>
        <v>1720.1834862385322</v>
      </c>
      <c r="J5" s="1">
        <v>0.42</v>
      </c>
      <c r="K5" s="4">
        <f t="shared" ref="K5:K46" si="2">H5*C5*J5</f>
        <v>362.88</v>
      </c>
      <c r="L5" s="4">
        <f t="shared" ref="L5:L46" si="3">I5*$C5*$J5</f>
        <v>520.18348623853205</v>
      </c>
      <c r="M5" s="4">
        <v>30000</v>
      </c>
      <c r="N5" s="4">
        <f t="shared" ref="N5:N46" si="4">M5+((I5-H5)/H5*M5)*0.95^(((I5-H5)/H5)/0.1)</f>
        <v>40411.935381044648</v>
      </c>
      <c r="O5" s="4"/>
      <c r="U5" s="4"/>
      <c r="AA5" s="4"/>
      <c r="AG5" s="4"/>
      <c r="AM5" s="4"/>
      <c r="AT5" s="4"/>
    </row>
    <row r="6" spans="1:46" x14ac:dyDescent="0.25">
      <c r="A6">
        <v>2012</v>
      </c>
      <c r="B6">
        <v>27</v>
      </c>
      <c r="C6" s="1">
        <v>0.74</v>
      </c>
      <c r="D6" s="1">
        <v>0.64</v>
      </c>
      <c r="E6" s="3">
        <f t="shared" si="0"/>
        <v>40</v>
      </c>
      <c r="F6" s="1">
        <v>0.39</v>
      </c>
      <c r="H6" s="4">
        <v>1200</v>
      </c>
      <c r="I6" s="4">
        <f t="shared" si="1"/>
        <v>1741.1491584445732</v>
      </c>
      <c r="J6" s="1">
        <v>0.42</v>
      </c>
      <c r="K6" s="4">
        <f t="shared" si="2"/>
        <v>372.96</v>
      </c>
      <c r="L6" s="4">
        <f t="shared" si="3"/>
        <v>541.14915844457335</v>
      </c>
      <c r="M6" s="4">
        <v>30000</v>
      </c>
      <c r="N6" s="4">
        <f t="shared" si="4"/>
        <v>40734.946737433303</v>
      </c>
      <c r="O6" s="4"/>
      <c r="U6" s="4"/>
      <c r="AA6" s="4"/>
      <c r="AG6" s="4"/>
      <c r="AM6" s="4"/>
      <c r="AT6" s="4"/>
    </row>
    <row r="7" spans="1:46" x14ac:dyDescent="0.25">
      <c r="A7">
        <v>2013</v>
      </c>
      <c r="B7">
        <v>28</v>
      </c>
      <c r="C7" s="1">
        <v>0.76</v>
      </c>
      <c r="D7" s="1">
        <v>0.66</v>
      </c>
      <c r="E7" s="3">
        <f t="shared" si="0"/>
        <v>39</v>
      </c>
      <c r="F7" s="1">
        <v>0.38</v>
      </c>
      <c r="H7" s="4">
        <v>1200</v>
      </c>
      <c r="I7" s="4">
        <f t="shared" si="1"/>
        <v>1762.6321974148059</v>
      </c>
      <c r="J7" s="1">
        <v>0.42</v>
      </c>
      <c r="K7" s="4">
        <f t="shared" si="2"/>
        <v>383.03999999999996</v>
      </c>
      <c r="L7" s="4">
        <f t="shared" si="3"/>
        <v>562.632197414806</v>
      </c>
      <c r="M7" s="4">
        <v>30000</v>
      </c>
      <c r="N7" s="4">
        <f t="shared" si="4"/>
        <v>41059.091452072549</v>
      </c>
      <c r="O7" s="4"/>
      <c r="U7" s="4"/>
      <c r="AA7" s="4"/>
      <c r="AG7" s="4"/>
      <c r="AM7" s="4"/>
      <c r="AT7" s="4"/>
    </row>
    <row r="8" spans="1:46" x14ac:dyDescent="0.25">
      <c r="A8">
        <v>2014</v>
      </c>
      <c r="B8">
        <v>29</v>
      </c>
      <c r="C8" s="1">
        <v>0.78</v>
      </c>
      <c r="D8" s="1">
        <v>0.68</v>
      </c>
      <c r="E8" s="3">
        <f t="shared" si="0"/>
        <v>38</v>
      </c>
      <c r="F8" s="1">
        <v>0.37</v>
      </c>
      <c r="H8" s="4">
        <v>1200</v>
      </c>
      <c r="I8" s="4">
        <f t="shared" si="1"/>
        <v>1784.651992861392</v>
      </c>
      <c r="J8" s="1">
        <v>0.42</v>
      </c>
      <c r="K8" s="4">
        <f t="shared" si="2"/>
        <v>393.12</v>
      </c>
      <c r="L8" s="4">
        <f t="shared" si="3"/>
        <v>584.65199286139205</v>
      </c>
      <c r="M8" s="4">
        <v>30000</v>
      </c>
      <c r="N8" s="4">
        <f t="shared" si="4"/>
        <v>41384.255172770303</v>
      </c>
      <c r="O8" s="5"/>
      <c r="P8" t="s">
        <v>16</v>
      </c>
      <c r="Q8" t="s">
        <v>16</v>
      </c>
      <c r="R8" t="s">
        <v>16</v>
      </c>
      <c r="S8" t="s">
        <v>16</v>
      </c>
      <c r="T8" t="s">
        <v>16</v>
      </c>
      <c r="U8" s="4"/>
      <c r="AA8" s="4"/>
      <c r="AG8" s="4"/>
      <c r="AM8" s="4"/>
      <c r="AT8" s="4"/>
    </row>
    <row r="9" spans="1:46" x14ac:dyDescent="0.25">
      <c r="A9">
        <v>2015</v>
      </c>
      <c r="B9">
        <v>30</v>
      </c>
      <c r="C9" s="1">
        <v>0.8</v>
      </c>
      <c r="D9" s="1">
        <v>0.7</v>
      </c>
      <c r="E9" s="3">
        <f t="shared" si="0"/>
        <v>37</v>
      </c>
      <c r="F9" s="1">
        <v>0.36</v>
      </c>
      <c r="H9" s="4">
        <v>1200</v>
      </c>
      <c r="I9" s="4">
        <f t="shared" si="1"/>
        <v>1807.2289156626507</v>
      </c>
      <c r="J9" s="1">
        <v>0.42</v>
      </c>
      <c r="K9" s="4">
        <f t="shared" si="2"/>
        <v>403.2</v>
      </c>
      <c r="L9" s="4">
        <f t="shared" si="3"/>
        <v>607.22891566265059</v>
      </c>
      <c r="M9" s="4">
        <v>30000</v>
      </c>
      <c r="N9" s="4">
        <f t="shared" si="4"/>
        <v>41710.313657819104</v>
      </c>
      <c r="O9" t="s">
        <v>16</v>
      </c>
      <c r="P9" s="4">
        <f>$N$9*(1+$G$57)^($B9-O$2)-$D$9*1.055*((228.74*(($N$9*(1+$G$57)^($B9-O$2)-13469)/10000)+2397)*(($N$9*(1+$G$57)^($B9-O$2)-13469)/10000)+1038)</f>
        <v>34597.222997480494</v>
      </c>
      <c r="Q9" s="4">
        <f t="shared" ref="Q9:Q46" si="5">P9/(1+$G$56)^($B9-O$2)</f>
        <v>34597.222997480494</v>
      </c>
      <c r="R9" s="4">
        <f t="shared" ref="R9:R46" si="6">($H9*(1+$G$60)^($B9-O$2))/(1+$G$56)^($B9-O$2)</f>
        <v>1200</v>
      </c>
      <c r="S9" s="4">
        <f t="shared" ref="S9:S46" si="7">$M$9*(1+$G$57)^($B9-O$2)-$F$9*1.055*((228.74*(($M$9*(1+$G$57)^($B9-O$2)-13469)/10000)+2397)*(($M$9*(1+$G$57)^($B9-O$2)-13469)/10000)+1038)</f>
        <v>27863.409441322947</v>
      </c>
      <c r="T9" s="4">
        <f t="shared" ref="T9:T46" si="8">S9/(1+$G$56)^($B9-Q$2)</f>
        <v>27863.409441322947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T9" s="4"/>
    </row>
    <row r="10" spans="1:46" x14ac:dyDescent="0.25">
      <c r="A10">
        <v>2016</v>
      </c>
      <c r="B10">
        <v>31</v>
      </c>
      <c r="C10" s="1">
        <v>0.82</v>
      </c>
      <c r="D10" s="1">
        <v>0.72</v>
      </c>
      <c r="E10" s="3">
        <f t="shared" si="0"/>
        <v>36</v>
      </c>
      <c r="F10" s="1">
        <v>0.35</v>
      </c>
      <c r="H10" s="4">
        <v>1200</v>
      </c>
      <c r="I10" s="4">
        <f t="shared" si="1"/>
        <v>1830.3843807199512</v>
      </c>
      <c r="J10" s="1">
        <v>0.42</v>
      </c>
      <c r="K10" s="4">
        <f t="shared" si="2"/>
        <v>413.27999999999992</v>
      </c>
      <c r="L10" s="4">
        <f t="shared" si="3"/>
        <v>630.38438071995108</v>
      </c>
      <c r="M10" s="4">
        <v>30000</v>
      </c>
      <c r="N10" s="4">
        <f t="shared" si="4"/>
        <v>42037.132060279713</v>
      </c>
      <c r="P10" s="4">
        <f t="shared" ref="P10:P46" si="9">$N$9*(1+$G$57)^($B10-O$2)-$D$9*1.055*((228.74*(($N$9*(1+$G$57)^($B10-O$2)-13469)/10000)+2397)*(($N$9*(1+$G$57)^($B10-O$2)-13469)/10000)+1038)</f>
        <v>35504.991404834087</v>
      </c>
      <c r="Q10" s="4">
        <f t="shared" si="5"/>
        <v>34139.414812340467</v>
      </c>
      <c r="R10" s="4">
        <f t="shared" si="6"/>
        <v>1269.2307692307693</v>
      </c>
      <c r="S10" s="4">
        <f t="shared" si="7"/>
        <v>28654.921010415528</v>
      </c>
      <c r="T10" s="4">
        <f t="shared" si="8"/>
        <v>27552.808663861084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T10" s="4"/>
    </row>
    <row r="11" spans="1:46" x14ac:dyDescent="0.25">
      <c r="A11">
        <v>2017</v>
      </c>
      <c r="B11">
        <v>32</v>
      </c>
      <c r="C11" s="1">
        <v>0.84</v>
      </c>
      <c r="D11" s="1">
        <v>0.74</v>
      </c>
      <c r="E11" s="3">
        <f t="shared" si="0"/>
        <v>35</v>
      </c>
      <c r="F11" s="1">
        <v>0.35</v>
      </c>
      <c r="H11" s="4">
        <v>1200</v>
      </c>
      <c r="I11" s="4">
        <f t="shared" si="1"/>
        <v>1854.140914709518</v>
      </c>
      <c r="J11" s="1">
        <v>0.42</v>
      </c>
      <c r="K11" s="4">
        <f t="shared" si="2"/>
        <v>423.35999999999996</v>
      </c>
      <c r="L11" s="4">
        <f t="shared" si="3"/>
        <v>654.14091470951792</v>
      </c>
      <c r="M11" s="4">
        <v>30000</v>
      </c>
      <c r="N11" s="4">
        <f t="shared" si="4"/>
        <v>42364.564159991132</v>
      </c>
      <c r="P11" s="4">
        <f t="shared" si="9"/>
        <v>36434.462480249225</v>
      </c>
      <c r="Q11" s="4">
        <f t="shared" si="5"/>
        <v>33685.708654076574</v>
      </c>
      <c r="R11" s="4">
        <f t="shared" si="6"/>
        <v>1342.4556213017752</v>
      </c>
      <c r="S11" s="4">
        <f t="shared" si="7"/>
        <v>29468.706578731937</v>
      </c>
      <c r="T11" s="4">
        <f t="shared" si="8"/>
        <v>27245.475756963697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T11" s="4"/>
    </row>
    <row r="12" spans="1:46" x14ac:dyDescent="0.25">
      <c r="A12">
        <v>2018</v>
      </c>
      <c r="B12">
        <v>33</v>
      </c>
      <c r="C12" s="1">
        <v>0.86</v>
      </c>
      <c r="D12" s="1">
        <v>0.76</v>
      </c>
      <c r="E12" s="3">
        <f t="shared" si="0"/>
        <v>34</v>
      </c>
      <c r="F12" s="1">
        <v>0.34</v>
      </c>
      <c r="H12" s="4">
        <v>1200</v>
      </c>
      <c r="I12" s="4">
        <f t="shared" si="1"/>
        <v>1878.5222291797118</v>
      </c>
      <c r="J12" s="1">
        <v>0.42</v>
      </c>
      <c r="K12" s="4">
        <f t="shared" si="2"/>
        <v>433.44</v>
      </c>
      <c r="L12" s="4">
        <f t="shared" si="3"/>
        <v>678.52222917971187</v>
      </c>
      <c r="M12" s="4">
        <v>30000</v>
      </c>
      <c r="N12" s="4">
        <f t="shared" si="4"/>
        <v>42692.451539403395</v>
      </c>
      <c r="P12" s="4">
        <f t="shared" si="9"/>
        <v>37385.950503372485</v>
      </c>
      <c r="Q12" s="4">
        <f t="shared" si="5"/>
        <v>33235.973862949191</v>
      </c>
      <c r="R12" s="4">
        <f t="shared" si="6"/>
        <v>1419.9049840691855</v>
      </c>
      <c r="S12" s="4">
        <f t="shared" si="7"/>
        <v>30305.344761164884</v>
      </c>
      <c r="T12" s="4">
        <f t="shared" si="8"/>
        <v>26941.341140942266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T12" s="4"/>
    </row>
    <row r="13" spans="1:46" x14ac:dyDescent="0.25">
      <c r="A13">
        <v>2019</v>
      </c>
      <c r="B13">
        <v>34</v>
      </c>
      <c r="C13" s="1">
        <v>0.88</v>
      </c>
      <c r="D13" s="1">
        <v>0.78</v>
      </c>
      <c r="E13" s="3">
        <f t="shared" si="0"/>
        <v>33</v>
      </c>
      <c r="F13" s="1">
        <v>0.33</v>
      </c>
      <c r="H13" s="4">
        <v>1200</v>
      </c>
      <c r="I13" s="4">
        <f t="shared" si="1"/>
        <v>1903.5532994923856</v>
      </c>
      <c r="J13" s="1">
        <v>0.42</v>
      </c>
      <c r="K13" s="4">
        <f t="shared" si="2"/>
        <v>443.52</v>
      </c>
      <c r="L13" s="4">
        <f t="shared" si="3"/>
        <v>703.55329949238569</v>
      </c>
      <c r="M13" s="4">
        <v>30000</v>
      </c>
      <c r="N13" s="4">
        <f t="shared" si="4"/>
        <v>43020.622699045831</v>
      </c>
      <c r="P13" s="4">
        <f t="shared" si="9"/>
        <v>38359.758671095748</v>
      </c>
      <c r="Q13" s="4">
        <f t="shared" si="5"/>
        <v>32790.082478941506</v>
      </c>
      <c r="R13" s="4">
        <f t="shared" si="6"/>
        <v>1501.8225793039462</v>
      </c>
      <c r="S13" s="4">
        <f t="shared" si="7"/>
        <v>31165.426074104245</v>
      </c>
      <c r="T13" s="4">
        <f t="shared" si="8"/>
        <v>26640.336823371399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T13" s="4"/>
    </row>
    <row r="14" spans="1:46" x14ac:dyDescent="0.25">
      <c r="A14">
        <v>2020</v>
      </c>
      <c r="B14">
        <v>35</v>
      </c>
      <c r="C14" s="1">
        <v>0.9</v>
      </c>
      <c r="D14" s="1">
        <v>0.8</v>
      </c>
      <c r="E14" s="3">
        <f t="shared" si="0"/>
        <v>32</v>
      </c>
      <c r="F14" s="1">
        <v>0.32</v>
      </c>
      <c r="H14" s="4">
        <v>1200</v>
      </c>
      <c r="I14" s="4">
        <f t="shared" si="1"/>
        <v>1929.2604501607718</v>
      </c>
      <c r="J14" s="1">
        <v>0.42</v>
      </c>
      <c r="K14" s="4">
        <f t="shared" si="2"/>
        <v>453.59999999999997</v>
      </c>
      <c r="L14" s="4">
        <f t="shared" si="3"/>
        <v>729.26045016077182</v>
      </c>
      <c r="M14" s="4">
        <v>30000</v>
      </c>
      <c r="N14" s="4">
        <f t="shared" si="4"/>
        <v>43348.892108142696</v>
      </c>
      <c r="P14" s="4">
        <f t="shared" si="9"/>
        <v>39356.17751594491</v>
      </c>
      <c r="Q14" s="4">
        <f t="shared" si="5"/>
        <v>32347.909118788044</v>
      </c>
      <c r="R14" s="4">
        <f t="shared" si="6"/>
        <v>1588.4661896484045</v>
      </c>
      <c r="S14" s="4">
        <f t="shared" si="7"/>
        <v>32049.552960153749</v>
      </c>
      <c r="T14" s="4">
        <f t="shared" si="8"/>
        <v>26342.396337469781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T14" s="4"/>
    </row>
    <row r="15" spans="1:46" x14ac:dyDescent="0.25">
      <c r="A15">
        <v>2021</v>
      </c>
      <c r="B15">
        <v>36</v>
      </c>
      <c r="C15" s="1">
        <v>0.92</v>
      </c>
      <c r="D15" s="1">
        <v>0.81</v>
      </c>
      <c r="E15" s="3">
        <f t="shared" si="0"/>
        <v>31</v>
      </c>
      <c r="F15" s="1">
        <v>0.31</v>
      </c>
      <c r="H15" s="4">
        <v>1200</v>
      </c>
      <c r="I15" s="4">
        <f t="shared" si="1"/>
        <v>1955.6714471968712</v>
      </c>
      <c r="J15" s="1">
        <v>0.42</v>
      </c>
      <c r="K15" s="4">
        <f t="shared" si="2"/>
        <v>463.68</v>
      </c>
      <c r="L15" s="4">
        <f t="shared" si="3"/>
        <v>755.6714471968711</v>
      </c>
      <c r="M15" s="4">
        <v>30000</v>
      </c>
      <c r="N15" s="4">
        <f t="shared" si="4"/>
        <v>43677.059185571139</v>
      </c>
      <c r="P15" s="4">
        <f t="shared" si="9"/>
        <v>40375.483200948271</v>
      </c>
      <c r="Q15" s="4">
        <f t="shared" si="5"/>
        <v>31909.330857082899</v>
      </c>
      <c r="R15" s="4">
        <f t="shared" si="6"/>
        <v>1680.1084698204279</v>
      </c>
      <c r="S15" s="4">
        <f t="shared" si="7"/>
        <v>32958.33979335038</v>
      </c>
      <c r="T15" s="4">
        <f t="shared" si="8"/>
        <v>26047.454682634696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T15" s="4"/>
    </row>
    <row r="16" spans="1:46" x14ac:dyDescent="0.25">
      <c r="A16">
        <v>2022</v>
      </c>
      <c r="B16">
        <v>37</v>
      </c>
      <c r="C16" s="1">
        <v>0.94</v>
      </c>
      <c r="D16" s="1">
        <v>0.82</v>
      </c>
      <c r="E16" s="3">
        <f t="shared" si="0"/>
        <v>30</v>
      </c>
      <c r="F16" s="1">
        <v>0.3</v>
      </c>
      <c r="H16" s="4">
        <v>1200</v>
      </c>
      <c r="I16" s="4">
        <f t="shared" si="1"/>
        <v>1982.8155981493721</v>
      </c>
      <c r="J16" s="1">
        <v>0.42</v>
      </c>
      <c r="K16" s="4">
        <f t="shared" si="2"/>
        <v>473.76</v>
      </c>
      <c r="L16" s="4">
        <f t="shared" si="3"/>
        <v>782.81559814937202</v>
      </c>
      <c r="M16" s="4">
        <v>30000</v>
      </c>
      <c r="N16" s="4">
        <f t="shared" si="4"/>
        <v>44004.907206023097</v>
      </c>
      <c r="P16" s="4">
        <f t="shared" si="9"/>
        <v>41417.935682646319</v>
      </c>
      <c r="Q16" s="4">
        <f t="shared" si="5"/>
        <v>31474.227111300297</v>
      </c>
      <c r="R16" s="4">
        <f t="shared" si="6"/>
        <v>1777.0378046177609</v>
      </c>
      <c r="S16" s="4">
        <f t="shared" si="7"/>
        <v>33892.412863068988</v>
      </c>
      <c r="T16" s="4">
        <f t="shared" si="8"/>
        <v>25755.448267044867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T16" s="4"/>
    </row>
    <row r="17" spans="1:46" x14ac:dyDescent="0.25">
      <c r="A17">
        <v>2023</v>
      </c>
      <c r="B17">
        <v>38</v>
      </c>
      <c r="C17" s="1">
        <v>0.96</v>
      </c>
      <c r="D17" s="1">
        <v>0.83</v>
      </c>
      <c r="E17" s="3">
        <f t="shared" si="0"/>
        <v>29</v>
      </c>
      <c r="F17" s="1">
        <v>0.3</v>
      </c>
      <c r="H17" s="4">
        <v>1200</v>
      </c>
      <c r="I17" s="4">
        <f t="shared" si="1"/>
        <v>2010.7238605898124</v>
      </c>
      <c r="J17" s="1">
        <v>0.42</v>
      </c>
      <c r="K17" s="4">
        <f t="shared" si="2"/>
        <v>483.84</v>
      </c>
      <c r="L17" s="4">
        <f t="shared" si="3"/>
        <v>810.72386058981226</v>
      </c>
      <c r="M17" s="4">
        <v>30000</v>
      </c>
      <c r="N17" s="4">
        <f t="shared" si="4"/>
        <v>44332.202125884272</v>
      </c>
      <c r="P17" s="4">
        <f t="shared" si="9"/>
        <v>42483.776733372099</v>
      </c>
      <c r="Q17" s="4">
        <f t="shared" si="5"/>
        <v>31042.479530566168</v>
      </c>
      <c r="R17" s="4">
        <f t="shared" si="6"/>
        <v>1879.5592164226312</v>
      </c>
      <c r="S17" s="4">
        <f t="shared" si="7"/>
        <v>34852.410334665168</v>
      </c>
      <c r="T17" s="4">
        <f t="shared" si="8"/>
        <v>25466.31485224975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T17" s="4"/>
    </row>
    <row r="18" spans="1:46" x14ac:dyDescent="0.25">
      <c r="A18">
        <v>2024</v>
      </c>
      <c r="B18">
        <v>39</v>
      </c>
      <c r="C18" s="1">
        <v>0.98</v>
      </c>
      <c r="D18" s="1">
        <v>0.84</v>
      </c>
      <c r="E18" s="3">
        <f t="shared" si="0"/>
        <v>28</v>
      </c>
      <c r="F18" s="1">
        <v>0.28999999999999998</v>
      </c>
      <c r="H18" s="4">
        <v>1200</v>
      </c>
      <c r="I18" s="4">
        <f t="shared" si="1"/>
        <v>2039.4289598912303</v>
      </c>
      <c r="J18" s="1">
        <v>0.42</v>
      </c>
      <c r="K18" s="4">
        <f t="shared" si="2"/>
        <v>493.91999999999996</v>
      </c>
      <c r="L18" s="4">
        <f t="shared" si="3"/>
        <v>839.42895989123031</v>
      </c>
      <c r="M18" s="4">
        <v>30000</v>
      </c>
      <c r="N18" s="4">
        <f t="shared" si="4"/>
        <v>44658.691322980783</v>
      </c>
      <c r="P18" s="4">
        <f t="shared" si="9"/>
        <v>43573.227813366168</v>
      </c>
      <c r="Q18" s="4">
        <f t="shared" si="5"/>
        <v>30613.971888025637</v>
      </c>
      <c r="R18" s="4">
        <f t="shared" si="6"/>
        <v>1987.9953250623983</v>
      </c>
      <c r="S18" s="4">
        <f t="shared" si="7"/>
        <v>35838.982184771216</v>
      </c>
      <c r="T18" s="4">
        <f t="shared" si="8"/>
        <v>25179.993499666271</v>
      </c>
      <c r="U18" s="6"/>
      <c r="V18" t="s">
        <v>16</v>
      </c>
      <c r="W18" t="s">
        <v>16</v>
      </c>
      <c r="X18" s="4" t="s">
        <v>16</v>
      </c>
      <c r="Y18" t="s">
        <v>16</v>
      </c>
      <c r="Z18" s="4" t="s">
        <v>16</v>
      </c>
      <c r="AA18" s="4"/>
      <c r="AD18" s="4"/>
      <c r="AF18" s="4"/>
      <c r="AG18" s="4"/>
      <c r="AJ18" s="4"/>
      <c r="AL18" s="4"/>
      <c r="AM18" s="4"/>
      <c r="AP18" s="4"/>
      <c r="AR18" s="4"/>
      <c r="AT18" s="4"/>
    </row>
    <row r="19" spans="1:46" x14ac:dyDescent="0.25">
      <c r="A19">
        <v>2025</v>
      </c>
      <c r="B19">
        <v>40</v>
      </c>
      <c r="C19" s="1">
        <v>1</v>
      </c>
      <c r="D19" s="1">
        <v>0.85</v>
      </c>
      <c r="E19" s="3">
        <f t="shared" si="0"/>
        <v>27</v>
      </c>
      <c r="F19" s="1">
        <v>0.28000000000000003</v>
      </c>
      <c r="H19" s="4">
        <v>1200</v>
      </c>
      <c r="I19" s="4">
        <f t="shared" si="1"/>
        <v>2068.9655172413791</v>
      </c>
      <c r="J19" s="1">
        <v>0.42</v>
      </c>
      <c r="K19" s="4">
        <f t="shared" si="2"/>
        <v>504</v>
      </c>
      <c r="L19" s="4">
        <f t="shared" si="3"/>
        <v>868.96551724137919</v>
      </c>
      <c r="M19" s="4">
        <v>30000</v>
      </c>
      <c r="N19" s="4">
        <f t="shared" si="4"/>
        <v>44984.102243970738</v>
      </c>
      <c r="P19" s="4">
        <f t="shared" si="9"/>
        <v>44686.487782689335</v>
      </c>
      <c r="Q19" s="4">
        <f t="shared" si="5"/>
        <v>30188.589976656724</v>
      </c>
      <c r="R19" s="4">
        <f t="shared" si="6"/>
        <v>2102.6873630467676</v>
      </c>
      <c r="S19" s="4">
        <f t="shared" si="7"/>
        <v>36852.790109013084</v>
      </c>
      <c r="T19" s="4">
        <f t="shared" si="8"/>
        <v>24896.424518907035</v>
      </c>
      <c r="U19" t="s">
        <v>16</v>
      </c>
      <c r="V19" s="4">
        <f>$N$19*(1+$G$57)^($B19-U$2)-$D$19*1.055*((228.74*(($N$19*(1+$G$57)^($B19-U$2)-13469)/10000)+2397)*(($N$19*(1+$G$57)^($B19-U$2)-13469)/10000)+1038)</f>
        <v>35241.792751449626</v>
      </c>
      <c r="W19" s="4">
        <f t="shared" ref="W19:W46" si="10">V19/(1+$G$56)^($B19-U$2)</f>
        <v>35241.792751449626</v>
      </c>
      <c r="X19" s="4">
        <f t="shared" ref="X19:X46" si="11">($H19*(1+$G$60)^($B19-U$2))/(1+$G$56)^($B19-U$2)</f>
        <v>1200</v>
      </c>
      <c r="Y19" s="4">
        <f t="shared" ref="Y19:Y46" si="12">$M$9*(1+$G$57)^($B19-U$2)-$F$19*1.055*((228.74*(($M$9*(1+$G$57)^($B19-U$2)-13469)/10000)+2397)*(($M$9*(1+$G$57)^($B19-U$2)-13469)/10000)+1038)</f>
        <v>28338.207343251179</v>
      </c>
      <c r="Z19" s="4">
        <f t="shared" ref="Z19:Z46" si="13">Y19/(1+$G$56)^($B19-W$2)</f>
        <v>28338.207343251179</v>
      </c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T19" s="4"/>
    </row>
    <row r="20" spans="1:46" x14ac:dyDescent="0.25">
      <c r="A20">
        <v>2026</v>
      </c>
      <c r="B20">
        <v>41</v>
      </c>
      <c r="C20" s="1">
        <v>1</v>
      </c>
      <c r="D20" s="1">
        <v>0.86</v>
      </c>
      <c r="E20" s="3">
        <f t="shared" si="0"/>
        <v>26</v>
      </c>
      <c r="F20" s="1">
        <v>0.27</v>
      </c>
      <c r="H20" s="4">
        <v>1200</v>
      </c>
      <c r="I20" s="4">
        <f t="shared" si="1"/>
        <v>2068.9655172413791</v>
      </c>
      <c r="J20" s="1">
        <v>0.42</v>
      </c>
      <c r="K20" s="4">
        <f t="shared" si="2"/>
        <v>504</v>
      </c>
      <c r="L20" s="4">
        <f t="shared" si="3"/>
        <v>868.96551724137919</v>
      </c>
      <c r="M20" s="4">
        <v>30000</v>
      </c>
      <c r="N20" s="4">
        <f t="shared" si="4"/>
        <v>44984.102243970738</v>
      </c>
      <c r="P20" s="4">
        <f t="shared" si="9"/>
        <v>45823.730442258471</v>
      </c>
      <c r="Q20" s="4">
        <f t="shared" si="5"/>
        <v>29766.221508386334</v>
      </c>
      <c r="R20" s="4">
        <f t="shared" si="6"/>
        <v>2223.9962493763896</v>
      </c>
      <c r="S20" s="4">
        <f t="shared" si="7"/>
        <v>37894.507399759561</v>
      </c>
      <c r="T20" s="4">
        <f t="shared" si="8"/>
        <v>24615.549417866965</v>
      </c>
      <c r="V20" s="4">
        <f t="shared" ref="V20:V46" si="14">$N$19*(1+$G$57)^($B20-U$2)-$D$19*1.055*((228.74*(($N$19*(1+$G$57)^($B20-U$2)-13469)/10000)+2397)*(($N$19*(1+$G$57)^($B20-U$2)-13469)/10000)+1038)</f>
        <v>36123.020055587345</v>
      </c>
      <c r="W20" s="4">
        <f t="shared" si="10"/>
        <v>34733.673130372445</v>
      </c>
      <c r="X20" s="4">
        <f t="shared" si="11"/>
        <v>1269.2307692307693</v>
      </c>
      <c r="Y20" s="4">
        <f t="shared" si="12"/>
        <v>29153.827452545411</v>
      </c>
      <c r="Z20" s="4">
        <f t="shared" si="13"/>
        <v>28032.52639667828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T20" s="4"/>
    </row>
    <row r="21" spans="1:46" x14ac:dyDescent="0.25">
      <c r="A21">
        <v>2027</v>
      </c>
      <c r="B21">
        <v>42</v>
      </c>
      <c r="C21" s="1">
        <v>1</v>
      </c>
      <c r="D21" s="1">
        <v>0.87</v>
      </c>
      <c r="E21" s="3">
        <f t="shared" si="0"/>
        <v>25</v>
      </c>
      <c r="F21" s="1">
        <v>0.26</v>
      </c>
      <c r="H21" s="4">
        <v>1200</v>
      </c>
      <c r="I21" s="4">
        <f t="shared" si="1"/>
        <v>2068.9655172413791</v>
      </c>
      <c r="J21" s="1">
        <v>0.42</v>
      </c>
      <c r="K21" s="4">
        <f t="shared" si="2"/>
        <v>504</v>
      </c>
      <c r="L21" s="4">
        <f t="shared" si="3"/>
        <v>868.96551724137919</v>
      </c>
      <c r="M21" s="4">
        <v>30000</v>
      </c>
      <c r="N21" s="4">
        <f t="shared" si="4"/>
        <v>44984.102243970738</v>
      </c>
      <c r="P21" s="4">
        <f t="shared" si="9"/>
        <v>46985.10189265298</v>
      </c>
      <c r="Q21" s="4">
        <f t="shared" si="5"/>
        <v>29346.756016369785</v>
      </c>
      <c r="R21" s="4">
        <f t="shared" si="6"/>
        <v>2352.3037253019497</v>
      </c>
      <c r="S21" s="4">
        <f t="shared" si="7"/>
        <v>38964.818791348327</v>
      </c>
      <c r="T21" s="4">
        <f t="shared" si="8"/>
        <v>24337.310854498046</v>
      </c>
      <c r="V21" s="4">
        <f t="shared" si="14"/>
        <v>37022.873165331548</v>
      </c>
      <c r="W21" s="4">
        <f t="shared" si="10"/>
        <v>34229.727408775463</v>
      </c>
      <c r="X21" s="4">
        <f t="shared" si="11"/>
        <v>1342.4556213017752</v>
      </c>
      <c r="Y21" s="4">
        <f t="shared" si="12"/>
        <v>29992.771783458174</v>
      </c>
      <c r="Z21" s="4">
        <f t="shared" si="13"/>
        <v>27730.00349801976</v>
      </c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T21" s="4"/>
    </row>
    <row r="22" spans="1:46" x14ac:dyDescent="0.25">
      <c r="A22">
        <v>2028</v>
      </c>
      <c r="B22">
        <v>43</v>
      </c>
      <c r="C22" s="1">
        <v>1</v>
      </c>
      <c r="D22" s="1">
        <v>0.88</v>
      </c>
      <c r="E22" s="3">
        <f t="shared" si="0"/>
        <v>24</v>
      </c>
      <c r="F22" s="1">
        <v>0.25</v>
      </c>
      <c r="H22" s="4">
        <v>1200</v>
      </c>
      <c r="I22" s="4">
        <f t="shared" si="1"/>
        <v>2068.9655172413791</v>
      </c>
      <c r="J22" s="1">
        <v>0.42</v>
      </c>
      <c r="K22" s="4">
        <f t="shared" si="2"/>
        <v>504</v>
      </c>
      <c r="L22" s="4">
        <f t="shared" si="3"/>
        <v>868.96551724137919</v>
      </c>
      <c r="M22" s="4">
        <v>30000</v>
      </c>
      <c r="N22" s="4">
        <f t="shared" si="4"/>
        <v>44984.102243970738</v>
      </c>
      <c r="P22" s="4">
        <f t="shared" si="9"/>
        <v>48170.717698619854</v>
      </c>
      <c r="Q22" s="4">
        <f t="shared" si="5"/>
        <v>28930.084760300178</v>
      </c>
      <c r="R22" s="4">
        <f t="shared" si="6"/>
        <v>2488.0135556078317</v>
      </c>
      <c r="S22" s="4">
        <f t="shared" si="7"/>
        <v>40064.420270055758</v>
      </c>
      <c r="T22" s="4">
        <f t="shared" si="8"/>
        <v>24061.652590204405</v>
      </c>
      <c r="V22" s="4">
        <f t="shared" si="14"/>
        <v>37941.435164127201</v>
      </c>
      <c r="W22" s="4">
        <f t="shared" si="10"/>
        <v>33729.797703657685</v>
      </c>
      <c r="X22" s="4">
        <f t="shared" si="11"/>
        <v>1419.9049840691855</v>
      </c>
      <c r="Y22" s="4">
        <f t="shared" si="12"/>
        <v>30855.670369794909</v>
      </c>
      <c r="Z22" s="4">
        <f t="shared" si="13"/>
        <v>27430.578603097714</v>
      </c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T22" s="4"/>
    </row>
    <row r="23" spans="1:46" x14ac:dyDescent="0.25">
      <c r="A23">
        <v>2029</v>
      </c>
      <c r="B23">
        <v>44</v>
      </c>
      <c r="C23" s="1">
        <v>1</v>
      </c>
      <c r="D23" s="1">
        <v>0.89</v>
      </c>
      <c r="E23" s="3">
        <f t="shared" si="0"/>
        <v>23</v>
      </c>
      <c r="F23" s="1">
        <v>0.24</v>
      </c>
      <c r="H23" s="4">
        <v>1200</v>
      </c>
      <c r="I23" s="4">
        <f t="shared" si="1"/>
        <v>2068.9655172413791</v>
      </c>
      <c r="J23" s="1">
        <v>0.42</v>
      </c>
      <c r="K23" s="4">
        <f t="shared" si="2"/>
        <v>504</v>
      </c>
      <c r="L23" s="4">
        <f t="shared" si="3"/>
        <v>868.96551724137919</v>
      </c>
      <c r="M23" s="4">
        <v>30000</v>
      </c>
      <c r="N23" s="4">
        <f t="shared" si="4"/>
        <v>44984.102243970738</v>
      </c>
      <c r="P23" s="4">
        <f t="shared" si="9"/>
        <v>49380.659846440758</v>
      </c>
      <c r="Q23" s="4">
        <f t="shared" si="5"/>
        <v>28516.100634618797</v>
      </c>
      <c r="R23" s="4">
        <f t="shared" si="6"/>
        <v>2631.5527992005914</v>
      </c>
      <c r="S23" s="4">
        <f t="shared" si="7"/>
        <v>41194.018845888517</v>
      </c>
      <c r="T23" s="4">
        <f t="shared" si="8"/>
        <v>23788.519444792499</v>
      </c>
      <c r="V23" s="4">
        <f t="shared" si="14"/>
        <v>38878.762658357584</v>
      </c>
      <c r="W23" s="4">
        <f t="shared" si="10"/>
        <v>33233.729262414061</v>
      </c>
      <c r="X23" s="4">
        <f t="shared" si="11"/>
        <v>1501.8225793039462</v>
      </c>
      <c r="Y23" s="4">
        <f t="shared" si="12"/>
        <v>31743.167902081077</v>
      </c>
      <c r="Z23" s="4">
        <f t="shared" si="13"/>
        <v>27134.19295925917</v>
      </c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T23" s="4"/>
    </row>
    <row r="24" spans="1:46" x14ac:dyDescent="0.25">
      <c r="A24">
        <v>2030</v>
      </c>
      <c r="B24">
        <v>45</v>
      </c>
      <c r="C24" s="1">
        <v>1</v>
      </c>
      <c r="D24" s="1">
        <v>0.9</v>
      </c>
      <c r="E24" s="3">
        <f t="shared" si="0"/>
        <v>22</v>
      </c>
      <c r="F24" s="1">
        <v>0.23</v>
      </c>
      <c r="H24" s="4">
        <v>1200</v>
      </c>
      <c r="I24" s="4">
        <f t="shared" si="1"/>
        <v>2068.9655172413791</v>
      </c>
      <c r="J24" s="1">
        <v>0.42</v>
      </c>
      <c r="K24" s="4">
        <f t="shared" si="2"/>
        <v>504</v>
      </c>
      <c r="L24" s="4">
        <f t="shared" si="3"/>
        <v>868.96551724137919</v>
      </c>
      <c r="M24" s="4">
        <v>30000</v>
      </c>
      <c r="N24" s="4">
        <f t="shared" si="4"/>
        <v>44984.102243970738</v>
      </c>
      <c r="P24" s="4">
        <f t="shared" si="9"/>
        <v>50614.973480512708</v>
      </c>
      <c r="Q24" s="4">
        <f t="shared" si="5"/>
        <v>28104.698079502479</v>
      </c>
      <c r="R24" s="4">
        <f t="shared" si="6"/>
        <v>2783.3731530006257</v>
      </c>
      <c r="S24" s="4">
        <f t="shared" si="7"/>
        <v>42354.33228307368</v>
      </c>
      <c r="T24" s="4">
        <f t="shared" si="8"/>
        <v>23517.857252913709</v>
      </c>
      <c r="V24" s="4">
        <f t="shared" si="14"/>
        <v>39834.883218785908</v>
      </c>
      <c r="W24" s="4">
        <f t="shared" si="10"/>
        <v>32741.370312113348</v>
      </c>
      <c r="X24" s="4">
        <f t="shared" si="11"/>
        <v>1588.4661896484045</v>
      </c>
      <c r="Y24" s="4">
        <f t="shared" si="12"/>
        <v>32655.923908786248</v>
      </c>
      <c r="Z24" s="4">
        <f t="shared" si="13"/>
        <v>26840.789056902217</v>
      </c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T24" s="4"/>
    </row>
    <row r="25" spans="1:46" x14ac:dyDescent="0.25">
      <c r="A25">
        <v>2031</v>
      </c>
      <c r="B25">
        <v>46</v>
      </c>
      <c r="C25" s="1">
        <v>1</v>
      </c>
      <c r="D25" s="1">
        <v>0.91</v>
      </c>
      <c r="E25" s="3">
        <f t="shared" si="0"/>
        <v>21</v>
      </c>
      <c r="F25" s="1">
        <v>0.22</v>
      </c>
      <c r="H25" s="4">
        <v>1200</v>
      </c>
      <c r="I25" s="4">
        <f t="shared" si="1"/>
        <v>2068.9655172413791</v>
      </c>
      <c r="J25" s="1">
        <v>0.42</v>
      </c>
      <c r="K25" s="4">
        <f t="shared" si="2"/>
        <v>504</v>
      </c>
      <c r="L25" s="4">
        <f t="shared" si="3"/>
        <v>868.96551724137919</v>
      </c>
      <c r="M25" s="4">
        <v>30000</v>
      </c>
      <c r="N25" s="4">
        <f t="shared" si="4"/>
        <v>44984.102243970738</v>
      </c>
      <c r="P25" s="4">
        <f t="shared" si="9"/>
        <v>51873.66340463185</v>
      </c>
      <c r="Q25" s="4">
        <f t="shared" si="5"/>
        <v>27695.772994508367</v>
      </c>
      <c r="R25" s="4">
        <f t="shared" si="6"/>
        <v>2943.9523733660458</v>
      </c>
      <c r="S25" s="4">
        <f t="shared" si="7"/>
        <v>43546.088785910135</v>
      </c>
      <c r="T25" s="4">
        <f t="shared" si="8"/>
        <v>23249.612821938943</v>
      </c>
      <c r="V25" s="4">
        <f t="shared" si="14"/>
        <v>40809.792637797618</v>
      </c>
      <c r="W25" s="4">
        <f t="shared" si="10"/>
        <v>32252.571913686617</v>
      </c>
      <c r="X25" s="4">
        <f t="shared" si="11"/>
        <v>1680.1084698204279</v>
      </c>
      <c r="Y25" s="4">
        <f t="shared" si="12"/>
        <v>33594.61292724363</v>
      </c>
      <c r="Z25" s="4">
        <f t="shared" si="13"/>
        <v>26550.31058268237</v>
      </c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T25" s="4"/>
    </row>
    <row r="26" spans="1:46" x14ac:dyDescent="0.25">
      <c r="A26">
        <v>2032</v>
      </c>
      <c r="B26">
        <v>47</v>
      </c>
      <c r="C26" s="1">
        <v>1</v>
      </c>
      <c r="D26" s="1">
        <v>0.92</v>
      </c>
      <c r="E26" s="3">
        <f t="shared" si="0"/>
        <v>20</v>
      </c>
      <c r="F26" s="1">
        <v>0.21</v>
      </c>
      <c r="H26" s="4">
        <v>1200</v>
      </c>
      <c r="I26" s="4">
        <f t="shared" si="1"/>
        <v>2068.9655172413791</v>
      </c>
      <c r="J26" s="1">
        <v>0.42</v>
      </c>
      <c r="K26" s="4">
        <f t="shared" si="2"/>
        <v>504</v>
      </c>
      <c r="L26" s="4">
        <f t="shared" si="3"/>
        <v>868.96551724137919</v>
      </c>
      <c r="M26" s="4">
        <v>30000</v>
      </c>
      <c r="N26" s="4">
        <f t="shared" si="4"/>
        <v>44984.102243970738</v>
      </c>
      <c r="P26" s="4">
        <f t="shared" si="9"/>
        <v>53156.690332554048</v>
      </c>
      <c r="Q26" s="4">
        <f t="shared" si="5"/>
        <v>27289.222654760688</v>
      </c>
      <c r="R26" s="4">
        <f t="shared" si="6"/>
        <v>3113.795779521779</v>
      </c>
      <c r="S26" s="4">
        <f t="shared" si="7"/>
        <v>44770.026636415867</v>
      </c>
      <c r="T26" s="4">
        <f t="shared" si="8"/>
        <v>22983.733891207026</v>
      </c>
      <c r="V26" s="4">
        <f t="shared" si="14"/>
        <v>41803.451990374029</v>
      </c>
      <c r="W26" s="4">
        <f t="shared" si="10"/>
        <v>31767.18782082247</v>
      </c>
      <c r="X26" s="4">
        <f t="shared" si="11"/>
        <v>1777.0378046177609</v>
      </c>
      <c r="Y26" s="4">
        <f t="shared" si="12"/>
        <v>34559.924662997233</v>
      </c>
      <c r="Z26" s="4">
        <f t="shared" si="13"/>
        <v>26262.702374332912</v>
      </c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T26" s="4"/>
    </row>
    <row r="27" spans="1:46" x14ac:dyDescent="0.25">
      <c r="A27">
        <v>2033</v>
      </c>
      <c r="B27">
        <v>48</v>
      </c>
      <c r="C27" s="1">
        <v>1</v>
      </c>
      <c r="D27" s="1">
        <v>0.93</v>
      </c>
      <c r="E27" s="3">
        <f t="shared" si="0"/>
        <v>19</v>
      </c>
      <c r="F27" s="1">
        <v>0.2</v>
      </c>
      <c r="H27" s="4">
        <v>1200</v>
      </c>
      <c r="I27" s="4">
        <f t="shared" si="1"/>
        <v>2068.9655172413791</v>
      </c>
      <c r="J27" s="1">
        <v>0.42</v>
      </c>
      <c r="K27" s="4">
        <f t="shared" si="2"/>
        <v>504</v>
      </c>
      <c r="L27" s="4">
        <f t="shared" si="3"/>
        <v>868.96551724137919</v>
      </c>
      <c r="M27" s="4">
        <v>30000</v>
      </c>
      <c r="N27" s="4">
        <f t="shared" si="4"/>
        <v>44984.102243970738</v>
      </c>
      <c r="P27" s="4">
        <f t="shared" si="9"/>
        <v>54463.966871433622</v>
      </c>
      <c r="Q27" s="4">
        <f t="shared" si="5"/>
        <v>26884.945629568421</v>
      </c>
      <c r="R27" s="4">
        <f t="shared" si="6"/>
        <v>3293.4378437249588</v>
      </c>
      <c r="S27" s="4">
        <f t="shared" si="7"/>
        <v>46026.893779963313</v>
      </c>
      <c r="T27" s="4">
        <f t="shared" si="8"/>
        <v>22720.169092590786</v>
      </c>
      <c r="V27" s="4">
        <f t="shared" si="14"/>
        <v>42815.784485967641</v>
      </c>
      <c r="W27" s="4">
        <f t="shared" si="10"/>
        <v>31285.074343372453</v>
      </c>
      <c r="X27" s="4">
        <f t="shared" si="11"/>
        <v>1879.5592164226312</v>
      </c>
      <c r="Y27" s="4">
        <f t="shared" si="12"/>
        <v>35552.564136212568</v>
      </c>
      <c r="Z27" s="4">
        <f t="shared" si="13"/>
        <v>25977.910377035336</v>
      </c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T27" s="4"/>
    </row>
    <row r="28" spans="1:46" x14ac:dyDescent="0.25">
      <c r="A28">
        <v>2034</v>
      </c>
      <c r="B28">
        <v>49</v>
      </c>
      <c r="C28" s="1">
        <v>1</v>
      </c>
      <c r="D28" s="1">
        <v>0.94</v>
      </c>
      <c r="E28" s="3">
        <f t="shared" si="0"/>
        <v>18</v>
      </c>
      <c r="F28" s="1">
        <v>0.19</v>
      </c>
      <c r="H28" s="4">
        <v>1200</v>
      </c>
      <c r="I28" s="4">
        <f t="shared" si="1"/>
        <v>2068.9655172413791</v>
      </c>
      <c r="J28" s="1">
        <v>0.42</v>
      </c>
      <c r="K28" s="4">
        <f t="shared" si="2"/>
        <v>504</v>
      </c>
      <c r="L28" s="4">
        <f t="shared" si="3"/>
        <v>868.96551724137919</v>
      </c>
      <c r="M28" s="4">
        <v>30000</v>
      </c>
      <c r="N28" s="4">
        <f t="shared" si="4"/>
        <v>44984.102243970738</v>
      </c>
      <c r="P28" s="4">
        <f t="shared" si="9"/>
        <v>55795.353220709279</v>
      </c>
      <c r="Q28" s="4">
        <f t="shared" si="5"/>
        <v>26482.841703366812</v>
      </c>
      <c r="R28" s="4">
        <f t="shared" si="6"/>
        <v>3483.4438731706305</v>
      </c>
      <c r="S28" s="4">
        <f t="shared" si="7"/>
        <v>47317.447354837088</v>
      </c>
      <c r="T28" s="4">
        <f t="shared" si="8"/>
        <v>22458.867912327085</v>
      </c>
      <c r="V28" s="4">
        <f t="shared" si="14"/>
        <v>43846.672097641567</v>
      </c>
      <c r="W28" s="4">
        <f t="shared" si="10"/>
        <v>30806.09021507738</v>
      </c>
      <c r="X28" s="4">
        <f t="shared" si="11"/>
        <v>1987.9953250623983</v>
      </c>
      <c r="Y28" s="4">
        <f t="shared" si="12"/>
        <v>36573.251813683688</v>
      </c>
      <c r="Z28" s="4">
        <f t="shared" si="13"/>
        <v>25695.881601278565</v>
      </c>
      <c r="AA28" s="6"/>
      <c r="AB28" t="s">
        <v>16</v>
      </c>
      <c r="AC28" t="s">
        <v>16</v>
      </c>
      <c r="AD28" s="4" t="s">
        <v>16</v>
      </c>
      <c r="AE28" t="s">
        <v>16</v>
      </c>
      <c r="AF28" s="4" t="s">
        <v>16</v>
      </c>
      <c r="AG28" s="15"/>
      <c r="AJ28" s="4"/>
      <c r="AL28" s="4"/>
      <c r="AM28" s="4"/>
      <c r="AN28" s="4"/>
      <c r="AO28" s="4"/>
      <c r="AP28" s="4"/>
      <c r="AQ28" s="4"/>
      <c r="AR28" s="4"/>
      <c r="AT28" s="4"/>
    </row>
    <row r="29" spans="1:46" x14ac:dyDescent="0.25">
      <c r="A29">
        <v>2035</v>
      </c>
      <c r="B29">
        <v>50</v>
      </c>
      <c r="C29" s="1">
        <v>1</v>
      </c>
      <c r="D29" s="1">
        <v>0.95</v>
      </c>
      <c r="E29" s="3">
        <f t="shared" si="0"/>
        <v>17</v>
      </c>
      <c r="F29" s="1">
        <v>0.18</v>
      </c>
      <c r="H29" s="4">
        <v>1200</v>
      </c>
      <c r="I29" s="4">
        <f t="shared" si="1"/>
        <v>2068.9655172413791</v>
      </c>
      <c r="J29" s="1">
        <v>0.42</v>
      </c>
      <c r="K29" s="4">
        <f t="shared" si="2"/>
        <v>504</v>
      </c>
      <c r="L29" s="4">
        <f t="shared" si="3"/>
        <v>868.96551724137919</v>
      </c>
      <c r="M29" s="4">
        <v>30000</v>
      </c>
      <c r="N29" s="4">
        <f t="shared" si="4"/>
        <v>44984.102243970738</v>
      </c>
      <c r="P29" s="4">
        <f t="shared" si="9"/>
        <v>57150.652567909507</v>
      </c>
      <c r="Q29" s="4">
        <f t="shared" si="5"/>
        <v>26082.811798879251</v>
      </c>
      <c r="R29" s="4">
        <f t="shared" si="6"/>
        <v>3684.4117889304744</v>
      </c>
      <c r="S29" s="4">
        <f t="shared" si="7"/>
        <v>48642.453161373516</v>
      </c>
      <c r="T29" s="4">
        <f t="shared" si="8"/>
        <v>22199.780654058643</v>
      </c>
      <c r="V29" s="4">
        <f t="shared" si="14"/>
        <v>44895.951953978059</v>
      </c>
      <c r="W29" s="4">
        <f t="shared" si="10"/>
        <v>30330.096465432176</v>
      </c>
      <c r="X29" s="4">
        <f t="shared" si="11"/>
        <v>2102.6873630467676</v>
      </c>
      <c r="Y29" s="4">
        <f t="shared" si="12"/>
        <v>37622.723724859876</v>
      </c>
      <c r="Z29" s="4">
        <f t="shared" si="13"/>
        <v>25416.564082147615</v>
      </c>
      <c r="AA29" t="s">
        <v>16</v>
      </c>
      <c r="AB29" s="4">
        <f>$N$29*(1+$G$57)^($B29-AA$2)-$D$29*1.055*((228.74*(($N$29*(1+$G$57)^($B29-AA$2)-13469)/10000)+2397)*(($N$29*(1+$G$57)^($B29-AA$2)-13469)/10000)+1038)</f>
        <v>34095.638693505964</v>
      </c>
      <c r="AC29" s="4">
        <f t="shared" ref="AC29:AC46" si="15">AB29/(1+$G$56)^($B29-AA$2)</f>
        <v>34095.638693505964</v>
      </c>
      <c r="AD29" s="4">
        <f t="shared" ref="AD29:AD46" si="16">($H29*(1+$G$60)^($B29-AA$2))/(1+$G$56)^($B29-AA$2)</f>
        <v>1200</v>
      </c>
      <c r="AE29" s="4">
        <f t="shared" ref="AE29:AE46" si="17">$M$9*(1+$G$57)^($B29-AA$2)-$F$29*1.055*((228.74*(($M$9*(1+$G$57)^($B29-AA$2)-13469)/10000)+2397)*(($M$9*(1+$G$57)^($B29-AA$2)-13469)/10000)+1038)</f>
        <v>28931.704720661473</v>
      </c>
      <c r="AF29" s="4">
        <f t="shared" ref="AF29:AF46" si="18">AE29/(1+$G$56)^($B29-AC$2)</f>
        <v>28931.704720661473</v>
      </c>
      <c r="AG29" s="15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T29" s="4"/>
    </row>
    <row r="30" spans="1:46" x14ac:dyDescent="0.25">
      <c r="A30">
        <v>2036</v>
      </c>
      <c r="B30">
        <v>51</v>
      </c>
      <c r="C30" s="1">
        <v>1</v>
      </c>
      <c r="D30" s="1">
        <v>0.96</v>
      </c>
      <c r="E30" s="3">
        <f t="shared" si="0"/>
        <v>16</v>
      </c>
      <c r="F30" s="1">
        <v>0.18</v>
      </c>
      <c r="H30" s="4">
        <v>1200</v>
      </c>
      <c r="I30" s="4">
        <f t="shared" si="1"/>
        <v>2068.9655172413791</v>
      </c>
      <c r="J30" s="1">
        <v>0.42</v>
      </c>
      <c r="K30" s="4">
        <f t="shared" si="2"/>
        <v>504</v>
      </c>
      <c r="L30" s="4">
        <f t="shared" si="3"/>
        <v>868.96551724137919</v>
      </c>
      <c r="M30" s="4">
        <v>30000</v>
      </c>
      <c r="N30" s="4">
        <f t="shared" si="4"/>
        <v>44984.102243970738</v>
      </c>
      <c r="P30" s="4">
        <f t="shared" si="9"/>
        <v>58529.6061616855</v>
      </c>
      <c r="Q30" s="4">
        <f t="shared" si="5"/>
        <v>25684.757902399968</v>
      </c>
      <c r="R30" s="4">
        <f t="shared" si="6"/>
        <v>3896.9740075226164</v>
      </c>
      <c r="S30" s="4">
        <f t="shared" si="7"/>
        <v>50002.685066049409</v>
      </c>
      <c r="T30" s="4">
        <f t="shared" si="8"/>
        <v>21942.858403037728</v>
      </c>
      <c r="V30" s="4">
        <f t="shared" si="14"/>
        <v>45963.412478350394</v>
      </c>
      <c r="W30" s="4">
        <f t="shared" si="10"/>
        <v>29856.956295513581</v>
      </c>
      <c r="X30" s="4">
        <f t="shared" si="11"/>
        <v>2223.9962493763896</v>
      </c>
      <c r="Y30" s="4">
        <f t="shared" si="12"/>
        <v>38701.731560198183</v>
      </c>
      <c r="Z30" s="4">
        <f t="shared" si="13"/>
        <v>25139.906839985062</v>
      </c>
      <c r="AB30" s="4">
        <f t="shared" ref="AB30:AB46" si="19">$N$29*(1+$G$57)^($B30-AA$2)-$D$29*1.055*((228.74*(($N$29*(1+$G$57)^($B30-AA$2)-13469)/10000)+2397)*(($N$29*(1+$G$57)^($B30-AA$2)-13469)/10000)+1038)</f>
        <v>34921.772378445879</v>
      </c>
      <c r="AC30" s="4">
        <f t="shared" si="15"/>
        <v>33578.627286967188</v>
      </c>
      <c r="AD30" s="4">
        <f t="shared" si="16"/>
        <v>1269.2307692307693</v>
      </c>
      <c r="AE30" s="4">
        <f t="shared" si="17"/>
        <v>29777.460505207764</v>
      </c>
      <c r="AF30" s="4">
        <f t="shared" si="18"/>
        <v>28632.173562699772</v>
      </c>
      <c r="AG30" s="15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T30" s="4"/>
    </row>
    <row r="31" spans="1:46" x14ac:dyDescent="0.25">
      <c r="A31">
        <v>2037</v>
      </c>
      <c r="B31">
        <v>52</v>
      </c>
      <c r="C31" s="1">
        <v>1</v>
      </c>
      <c r="D31" s="1">
        <v>0.97</v>
      </c>
      <c r="E31" s="3">
        <f t="shared" si="0"/>
        <v>15</v>
      </c>
      <c r="F31" s="1">
        <v>0.16</v>
      </c>
      <c r="H31" s="4">
        <v>1200</v>
      </c>
      <c r="I31" s="4">
        <f t="shared" si="1"/>
        <v>2068.9655172413791</v>
      </c>
      <c r="J31" s="1">
        <v>0.42</v>
      </c>
      <c r="K31" s="4">
        <f t="shared" si="2"/>
        <v>504</v>
      </c>
      <c r="L31" s="4">
        <f t="shared" si="3"/>
        <v>868.96551724137919</v>
      </c>
      <c r="M31" s="4">
        <v>30000</v>
      </c>
      <c r="N31" s="4">
        <f t="shared" si="4"/>
        <v>44984.102243970738</v>
      </c>
      <c r="P31" s="4">
        <f t="shared" si="9"/>
        <v>59931.888041143684</v>
      </c>
      <c r="Q31" s="4">
        <f t="shared" si="5"/>
        <v>25288.582991101419</v>
      </c>
      <c r="R31" s="4">
        <f t="shared" si="6"/>
        <v>4121.7994310335371</v>
      </c>
      <c r="S31" s="4">
        <f t="shared" si="7"/>
        <v>51398.924335577132</v>
      </c>
      <c r="T31" s="4">
        <f t="shared" si="8"/>
        <v>21688.052991443525</v>
      </c>
      <c r="V31" s="4">
        <f t="shared" si="14"/>
        <v>47048.789259185527</v>
      </c>
      <c r="W31" s="4">
        <f t="shared" si="10"/>
        <v>29386.53495760154</v>
      </c>
      <c r="X31" s="4">
        <f t="shared" si="11"/>
        <v>2352.3037253019497</v>
      </c>
      <c r="Y31" s="4">
        <f t="shared" si="12"/>
        <v>39811.042750023218</v>
      </c>
      <c r="Z31" s="4">
        <f t="shared" si="13"/>
        <v>24865.859842370344</v>
      </c>
      <c r="AB31" s="4">
        <f t="shared" si="19"/>
        <v>35763.960117649549</v>
      </c>
      <c r="AC31" s="4">
        <f t="shared" si="15"/>
        <v>33065.791528891961</v>
      </c>
      <c r="AD31" s="4">
        <f t="shared" si="16"/>
        <v>1342.4556213017752</v>
      </c>
      <c r="AE31" s="4">
        <f t="shared" si="17"/>
        <v>30647.853289365969</v>
      </c>
      <c r="AF31" s="4">
        <f t="shared" si="18"/>
        <v>28335.663174339836</v>
      </c>
      <c r="AG31" s="15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T31" s="4"/>
    </row>
    <row r="32" spans="1:46" x14ac:dyDescent="0.25">
      <c r="A32">
        <v>2038</v>
      </c>
      <c r="B32">
        <v>53</v>
      </c>
      <c r="C32" s="1">
        <v>1</v>
      </c>
      <c r="D32" s="1">
        <v>0.98</v>
      </c>
      <c r="E32" s="3">
        <f t="shared" si="0"/>
        <v>14</v>
      </c>
      <c r="F32" s="1">
        <v>0.16</v>
      </c>
      <c r="H32" s="4">
        <v>1200</v>
      </c>
      <c r="I32" s="4">
        <f t="shared" si="1"/>
        <v>2068.9655172413791</v>
      </c>
      <c r="J32" s="1">
        <v>0.42</v>
      </c>
      <c r="K32" s="4">
        <f t="shared" si="2"/>
        <v>504</v>
      </c>
      <c r="L32" s="4">
        <f t="shared" si="3"/>
        <v>868.96551724137919</v>
      </c>
      <c r="M32" s="4">
        <v>30000</v>
      </c>
      <c r="N32" s="4">
        <f t="shared" si="4"/>
        <v>44984.102243970738</v>
      </c>
      <c r="P32" s="4">
        <f t="shared" si="9"/>
        <v>61357.099399236715</v>
      </c>
      <c r="Q32" s="4">
        <f t="shared" si="5"/>
        <v>24894.19096227346</v>
      </c>
      <c r="R32" s="4">
        <f t="shared" si="6"/>
        <v>4359.5955520547041</v>
      </c>
      <c r="S32" s="4">
        <f t="shared" si="7"/>
        <v>52831.958895731848</v>
      </c>
      <c r="T32" s="4">
        <f t="shared" si="8"/>
        <v>21435.316964766622</v>
      </c>
      <c r="V32" s="4">
        <f t="shared" si="14"/>
        <v>48151.760633817888</v>
      </c>
      <c r="W32" s="4">
        <f t="shared" si="10"/>
        <v>28918.699638430942</v>
      </c>
      <c r="X32" s="4">
        <f t="shared" si="11"/>
        <v>2488.0135556078317</v>
      </c>
      <c r="Y32" s="4">
        <f t="shared" si="12"/>
        <v>40951.440521942684</v>
      </c>
      <c r="Z32" s="4">
        <f t="shared" si="13"/>
        <v>24594.37396736435</v>
      </c>
      <c r="AB32" s="4">
        <f t="shared" si="19"/>
        <v>36622.151878407181</v>
      </c>
      <c r="AC32" s="4">
        <f t="shared" si="15"/>
        <v>32556.959666597188</v>
      </c>
      <c r="AD32" s="4">
        <f t="shared" si="16"/>
        <v>1419.9049840691855</v>
      </c>
      <c r="AE32" s="4">
        <f t="shared" si="17"/>
        <v>31543.577380582439</v>
      </c>
      <c r="AF32" s="4">
        <f t="shared" si="18"/>
        <v>28042.125430792021</v>
      </c>
      <c r="AG32" s="15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T32" s="4"/>
    </row>
    <row r="33" spans="1:46" x14ac:dyDescent="0.25">
      <c r="A33">
        <v>2039</v>
      </c>
      <c r="B33">
        <v>54</v>
      </c>
      <c r="C33" s="1">
        <v>1</v>
      </c>
      <c r="D33" s="1">
        <v>0.99</v>
      </c>
      <c r="E33" s="3">
        <f t="shared" si="0"/>
        <v>13</v>
      </c>
      <c r="F33" s="1">
        <v>0.15</v>
      </c>
      <c r="H33" s="4">
        <v>1200</v>
      </c>
      <c r="I33" s="4">
        <f t="shared" si="1"/>
        <v>2068.9655172413791</v>
      </c>
      <c r="J33" s="1">
        <v>0.42</v>
      </c>
      <c r="K33" s="4">
        <f t="shared" si="2"/>
        <v>504</v>
      </c>
      <c r="L33" s="4">
        <f t="shared" si="3"/>
        <v>868.96551724137919</v>
      </c>
      <c r="M33" s="4">
        <v>30000</v>
      </c>
      <c r="N33" s="4">
        <f t="shared" si="4"/>
        <v>44984.102243970738</v>
      </c>
      <c r="P33" s="4">
        <f t="shared" si="9"/>
        <v>62804.762556578738</v>
      </c>
      <c r="Q33" s="4">
        <f t="shared" si="5"/>
        <v>24501.48656440503</v>
      </c>
      <c r="R33" s="4">
        <f t="shared" si="6"/>
        <v>4611.1106800578591</v>
      </c>
      <c r="S33" s="4">
        <f t="shared" si="7"/>
        <v>54302.582509286127</v>
      </c>
      <c r="T33" s="4">
        <f t="shared" si="8"/>
        <v>21184.603549216059</v>
      </c>
      <c r="V33" s="4">
        <f t="shared" si="14"/>
        <v>49271.942967445073</v>
      </c>
      <c r="W33" s="4">
        <f t="shared" si="10"/>
        <v>28453.319345916636</v>
      </c>
      <c r="X33" s="4">
        <f t="shared" si="11"/>
        <v>2631.5527992005914</v>
      </c>
      <c r="Y33" s="4">
        <f t="shared" si="12"/>
        <v>42123.723934725145</v>
      </c>
      <c r="Z33" s="4">
        <f t="shared" si="13"/>
        <v>24325.400967968286</v>
      </c>
      <c r="AB33" s="4">
        <f t="shared" si="19"/>
        <v>37496.2637492785</v>
      </c>
      <c r="AC33" s="4">
        <f t="shared" si="15"/>
        <v>32051.963400839239</v>
      </c>
      <c r="AD33" s="4">
        <f t="shared" si="16"/>
        <v>1501.8225793039462</v>
      </c>
      <c r="AE33" s="4">
        <f t="shared" si="17"/>
        <v>32465.34518705212</v>
      </c>
      <c r="AF33" s="4">
        <f t="shared" si="18"/>
        <v>27751.513129118885</v>
      </c>
      <c r="AG33" s="6"/>
      <c r="AH33" s="4" t="s">
        <v>16</v>
      </c>
      <c r="AI33" s="4" t="s">
        <v>16</v>
      </c>
      <c r="AJ33" s="4" t="s">
        <v>16</v>
      </c>
      <c r="AK33" s="4" t="s">
        <v>16</v>
      </c>
      <c r="AL33" s="4" t="s">
        <v>16</v>
      </c>
      <c r="AM33" s="4"/>
      <c r="AN33" s="4"/>
      <c r="AO33" s="4"/>
      <c r="AP33" s="4"/>
      <c r="AQ33" s="4"/>
      <c r="AR33" s="4"/>
      <c r="AT33" s="4"/>
    </row>
    <row r="34" spans="1:46" x14ac:dyDescent="0.25">
      <c r="A34">
        <v>2040</v>
      </c>
      <c r="B34">
        <v>55</v>
      </c>
      <c r="C34" s="1">
        <v>1</v>
      </c>
      <c r="D34" s="1">
        <v>1</v>
      </c>
      <c r="E34" s="3">
        <f t="shared" si="0"/>
        <v>12</v>
      </c>
      <c r="F34" s="1">
        <v>0.14000000000000001</v>
      </c>
      <c r="H34" s="4">
        <v>1200</v>
      </c>
      <c r="I34" s="4">
        <f t="shared" si="1"/>
        <v>2068.9655172413791</v>
      </c>
      <c r="J34" s="1">
        <v>0.42</v>
      </c>
      <c r="K34" s="4">
        <f t="shared" si="2"/>
        <v>504</v>
      </c>
      <c r="L34" s="4">
        <f t="shared" si="3"/>
        <v>868.96551724137919</v>
      </c>
      <c r="M34" s="4">
        <v>30000</v>
      </c>
      <c r="N34" s="4">
        <f t="shared" si="4"/>
        <v>44984.102243970738</v>
      </c>
      <c r="P34" s="4">
        <f t="shared" si="9"/>
        <v>64274.314520570275</v>
      </c>
      <c r="Q34" s="4">
        <f t="shared" si="5"/>
        <v>24110.37533002183</v>
      </c>
      <c r="R34" s="4">
        <f t="shared" si="6"/>
        <v>4877.1362962150433</v>
      </c>
      <c r="S34" s="4">
        <f t="shared" si="7"/>
        <v>55811.593867052608</v>
      </c>
      <c r="T34" s="4">
        <f t="shared" si="8"/>
        <v>20935.866620105709</v>
      </c>
      <c r="V34" s="4">
        <f t="shared" si="14"/>
        <v>50408.885607538235</v>
      </c>
      <c r="W34" s="4">
        <f t="shared" si="10"/>
        <v>27990.264799200075</v>
      </c>
      <c r="X34" s="4">
        <f t="shared" si="11"/>
        <v>2783.3731530006257</v>
      </c>
      <c r="Y34" s="4">
        <f t="shared" si="12"/>
        <v>43328.707886395736</v>
      </c>
      <c r="Z34" s="4">
        <f t="shared" si="13"/>
        <v>24058.893437748276</v>
      </c>
      <c r="AB34" s="4">
        <f t="shared" si="19"/>
        <v>38386.174951925932</v>
      </c>
      <c r="AC34" s="4">
        <f t="shared" si="15"/>
        <v>31550.637717794772</v>
      </c>
      <c r="AD34" s="4">
        <f t="shared" si="16"/>
        <v>1588.4661896484045</v>
      </c>
      <c r="AE34" s="4">
        <f t="shared" si="17"/>
        <v>33413.887594576874</v>
      </c>
      <c r="AF34" s="4">
        <f t="shared" si="18"/>
        <v>27463.779956192757</v>
      </c>
      <c r="AG34" t="s">
        <v>16</v>
      </c>
      <c r="AH34" s="4">
        <f>$N$34*(1+$G$57)^($B34-AG$2)-$D$34*1.055*((228.74*(($N$34*(1+$G$57)^($B34-AG$2)-13469)/10000)+2397)*(($N$34*(1+$G$57)^($B34-AG$2)-13469)/10000)+1038)</f>
        <v>33522.561664534136</v>
      </c>
      <c r="AI34" s="4">
        <f t="shared" ref="AI34:AI46" si="20">AH34/(1+$G$56)^($B34-AG$2)</f>
        <v>33522.561664534136</v>
      </c>
      <c r="AJ34" s="4">
        <f t="shared" ref="AJ34:AJ46" si="21">($H34*(1+$G$60)^($B34-AG$2))/(1+$G$56)^($B34-AG$2)</f>
        <v>1200</v>
      </c>
      <c r="AK34" s="4">
        <f t="shared" ref="AK34:AK46" si="22">$M$9*(1+$G$57)^($B34-AG$2)-$F$34*1.055*((228.74*(($M$9*(1+$G$57)^($B34-AG$2)-13469)/10000)+2397)*(($M$9*(1+$G$57)^($B34-AG$2)-13469)/10000)+1038)</f>
        <v>29169.103671625591</v>
      </c>
      <c r="AL34" s="4">
        <f t="shared" ref="AL34:AL46" si="23">AK34/(1+$G$56)^($B34-AI$2)</f>
        <v>29169.103671625591</v>
      </c>
      <c r="AM34" s="4"/>
      <c r="AN34" s="4"/>
      <c r="AO34" s="4"/>
      <c r="AP34" s="4"/>
      <c r="AQ34" s="4"/>
      <c r="AR34" s="4"/>
      <c r="AT34" s="4"/>
    </row>
    <row r="35" spans="1:46" x14ac:dyDescent="0.25">
      <c r="A35">
        <v>2041</v>
      </c>
      <c r="B35">
        <v>56</v>
      </c>
      <c r="C35" s="1">
        <v>1</v>
      </c>
      <c r="D35" s="1">
        <v>1</v>
      </c>
      <c r="E35" s="3">
        <f t="shared" si="0"/>
        <v>11</v>
      </c>
      <c r="F35" s="1">
        <v>0.13</v>
      </c>
      <c r="H35" s="4">
        <v>1200</v>
      </c>
      <c r="I35" s="4">
        <f t="shared" si="1"/>
        <v>2068.9655172413791</v>
      </c>
      <c r="J35" s="1">
        <v>0.42</v>
      </c>
      <c r="K35" s="4">
        <f t="shared" si="2"/>
        <v>504</v>
      </c>
      <c r="L35" s="4">
        <f t="shared" si="3"/>
        <v>868.96551724137919</v>
      </c>
      <c r="M35" s="4">
        <v>30000</v>
      </c>
      <c r="N35" s="4">
        <f t="shared" si="4"/>
        <v>44984.102243970738</v>
      </c>
      <c r="P35" s="4">
        <f t="shared" si="9"/>
        <v>65765.10010314727</v>
      </c>
      <c r="Q35" s="4">
        <f t="shared" si="5"/>
        <v>23720.763510196568</v>
      </c>
      <c r="R35" s="4">
        <f t="shared" si="6"/>
        <v>5158.509544073604</v>
      </c>
      <c r="S35" s="4">
        <f t="shared" si="7"/>
        <v>57359.795585638203</v>
      </c>
      <c r="T35" s="4">
        <f t="shared" si="8"/>
        <v>20689.060671178493</v>
      </c>
      <c r="V35" s="4">
        <f t="shared" si="14"/>
        <v>51562.065492831607</v>
      </c>
      <c r="W35" s="4">
        <f t="shared" si="10"/>
        <v>27529.408321871582</v>
      </c>
      <c r="X35" s="4">
        <f t="shared" si="11"/>
        <v>2943.9523733660458</v>
      </c>
      <c r="Y35" s="4">
        <f t="shared" si="12"/>
        <v>44567.223094144247</v>
      </c>
      <c r="Z35" s="4">
        <f t="shared" si="13"/>
        <v>23794.80477757844</v>
      </c>
      <c r="AB35" s="4">
        <f t="shared" si="19"/>
        <v>39291.724643219859</v>
      </c>
      <c r="AC35" s="4">
        <f t="shared" si="15"/>
        <v>31052.820726525781</v>
      </c>
      <c r="AD35" s="4">
        <f t="shared" si="16"/>
        <v>1680.1084698204279</v>
      </c>
      <c r="AE35" s="4">
        <f t="shared" si="17"/>
        <v>34389.954344610189</v>
      </c>
      <c r="AF35" s="4">
        <f t="shared" si="18"/>
        <v>27178.880457741965</v>
      </c>
      <c r="AH35" s="4">
        <f t="shared" ref="AH35:AH46" si="24">$N$34*(1+$G$57)^($B35-AG$2)-$D$34*1.055*((228.74*(($N$34*(1+$G$57)^($B35-AG$2)-13469)/10000)+2397)*(($N$34*(1+$G$57)^($B35-AG$2)-13469)/10000)+1038)</f>
        <v>34321.148539875139</v>
      </c>
      <c r="AI35" s="4">
        <f t="shared" si="20"/>
        <v>33001.104365264553</v>
      </c>
      <c r="AJ35" s="4">
        <f t="shared" si="21"/>
        <v>1269.2307692307693</v>
      </c>
      <c r="AK35" s="4">
        <f t="shared" si="22"/>
        <v>30026.913726272705</v>
      </c>
      <c r="AL35" s="4">
        <f t="shared" si="23"/>
        <v>28872.032429108371</v>
      </c>
      <c r="AM35" s="4"/>
      <c r="AN35" s="4"/>
      <c r="AO35" s="4"/>
      <c r="AP35" s="4"/>
      <c r="AQ35" s="4"/>
      <c r="AR35" s="4"/>
      <c r="AT35" s="4"/>
    </row>
    <row r="36" spans="1:46" x14ac:dyDescent="0.25">
      <c r="A36">
        <v>2042</v>
      </c>
      <c r="B36">
        <v>57</v>
      </c>
      <c r="C36" s="1">
        <v>1</v>
      </c>
      <c r="D36" s="1">
        <v>1</v>
      </c>
      <c r="E36" s="3">
        <f t="shared" si="0"/>
        <v>10</v>
      </c>
      <c r="F36" s="1">
        <v>0.12</v>
      </c>
      <c r="H36" s="4">
        <v>1200</v>
      </c>
      <c r="I36" s="4">
        <f t="shared" si="1"/>
        <v>2068.9655172413791</v>
      </c>
      <c r="J36" s="1">
        <v>0.42</v>
      </c>
      <c r="K36" s="4">
        <f t="shared" si="2"/>
        <v>504</v>
      </c>
      <c r="L36" s="4">
        <f t="shared" si="3"/>
        <v>868.96551724137919</v>
      </c>
      <c r="M36" s="4">
        <v>30000</v>
      </c>
      <c r="N36" s="4">
        <f t="shared" si="4"/>
        <v>44984.102243970738</v>
      </c>
      <c r="P36" s="4">
        <f t="shared" si="9"/>
        <v>67276.364568800956</v>
      </c>
      <c r="Q36" s="4">
        <f t="shared" si="5"/>
        <v>23332.558010651337</v>
      </c>
      <c r="R36" s="4">
        <f t="shared" si="6"/>
        <v>5456.1158639240048</v>
      </c>
      <c r="S36" s="4">
        <f t="shared" si="7"/>
        <v>58947.993105090718</v>
      </c>
      <c r="T36" s="4">
        <f t="shared" si="8"/>
        <v>20444.140784828345</v>
      </c>
      <c r="V36" s="4">
        <f t="shared" si="14"/>
        <v>52730.881394710435</v>
      </c>
      <c r="W36" s="4">
        <f t="shared" si="10"/>
        <v>27070.623738227219</v>
      </c>
      <c r="X36" s="4">
        <f t="shared" si="11"/>
        <v>3113.795779521779</v>
      </c>
      <c r="Y36" s="4">
        <f t="shared" si="12"/>
        <v>45840.116043468457</v>
      </c>
      <c r="Z36" s="4">
        <f t="shared" si="13"/>
        <v>23533.089163457211</v>
      </c>
      <c r="AB36" s="4">
        <f t="shared" si="19"/>
        <v>40212.708494010993</v>
      </c>
      <c r="AC36" s="4">
        <f t="shared" si="15"/>
        <v>30558.353501700869</v>
      </c>
      <c r="AD36" s="4">
        <f t="shared" si="16"/>
        <v>1777.0378046177609</v>
      </c>
      <c r="AE36" s="4">
        <f t="shared" si="17"/>
        <v>35394.314412907544</v>
      </c>
      <c r="AF36" s="4">
        <f t="shared" si="18"/>
        <v>26896.770008442971</v>
      </c>
      <c r="AH36" s="4">
        <f t="shared" si="24"/>
        <v>35134.503593808549</v>
      </c>
      <c r="AI36" s="4">
        <f t="shared" si="20"/>
        <v>32483.82358895021</v>
      </c>
      <c r="AJ36" s="4">
        <f t="shared" si="21"/>
        <v>1342.4556213017752</v>
      </c>
      <c r="AK36" s="4">
        <f t="shared" si="22"/>
        <v>30909.885891729085</v>
      </c>
      <c r="AL36" s="4">
        <f t="shared" si="23"/>
        <v>28577.927044867865</v>
      </c>
      <c r="AM36" s="4"/>
      <c r="AN36" s="4"/>
      <c r="AO36" s="4"/>
      <c r="AP36" s="4"/>
      <c r="AQ36" s="4"/>
      <c r="AR36" s="4"/>
      <c r="AT36" s="4"/>
    </row>
    <row r="37" spans="1:46" x14ac:dyDescent="0.25">
      <c r="A37">
        <v>2043</v>
      </c>
      <c r="B37">
        <v>58</v>
      </c>
      <c r="C37" s="1">
        <v>1</v>
      </c>
      <c r="D37" s="1">
        <v>1</v>
      </c>
      <c r="E37" s="3">
        <f t="shared" si="0"/>
        <v>9</v>
      </c>
      <c r="F37" s="1">
        <v>0.11</v>
      </c>
      <c r="H37" s="4">
        <v>1200</v>
      </c>
      <c r="I37" s="4">
        <f t="shared" si="1"/>
        <v>2068.9655172413791</v>
      </c>
      <c r="J37" s="1">
        <v>0.42</v>
      </c>
      <c r="K37" s="4">
        <f t="shared" si="2"/>
        <v>504</v>
      </c>
      <c r="L37" s="4">
        <f t="shared" si="3"/>
        <v>868.96551724137919</v>
      </c>
      <c r="M37" s="4">
        <v>30000</v>
      </c>
      <c r="N37" s="4">
        <f t="shared" si="4"/>
        <v>44984.102243970738</v>
      </c>
      <c r="P37" s="4">
        <f t="shared" si="9"/>
        <v>68807.245782743601</v>
      </c>
      <c r="Q37" s="4">
        <f t="shared" si="5"/>
        <v>22945.666329374315</v>
      </c>
      <c r="R37" s="4">
        <f t="shared" si="6"/>
        <v>5770.8917791503882</v>
      </c>
      <c r="S37" s="4">
        <f t="shared" si="7"/>
        <v>60576.993479169119</v>
      </c>
      <c r="T37" s="4">
        <f t="shared" si="8"/>
        <v>20201.062603181479</v>
      </c>
      <c r="V37" s="4">
        <f t="shared" si="14"/>
        <v>53914.647767431918</v>
      </c>
      <c r="W37" s="4">
        <f t="shared" si="10"/>
        <v>26613.786272424441</v>
      </c>
      <c r="X37" s="4">
        <f t="shared" si="11"/>
        <v>3293.4378437249588</v>
      </c>
      <c r="Y37" s="4">
        <f t="shared" si="12"/>
        <v>47148.248903793043</v>
      </c>
      <c r="Z37" s="4">
        <f t="shared" si="13"/>
        <v>23273.70151535327</v>
      </c>
      <c r="AB37" s="4">
        <f t="shared" si="19"/>
        <v>41148.875030111645</v>
      </c>
      <c r="AC37" s="4">
        <f t="shared" si="15"/>
        <v>30067.079931353288</v>
      </c>
      <c r="AD37" s="4">
        <f t="shared" si="16"/>
        <v>1879.5592164226312</v>
      </c>
      <c r="AE37" s="4">
        <f t="shared" si="17"/>
        <v>36427.756388146823</v>
      </c>
      <c r="AF37" s="4">
        <f t="shared" si="18"/>
        <v>26617.404783017326</v>
      </c>
      <c r="AH37" s="4">
        <f t="shared" si="24"/>
        <v>35962.510235547161</v>
      </c>
      <c r="AI37" s="4">
        <f t="shared" si="20"/>
        <v>31970.54064806693</v>
      </c>
      <c r="AJ37" s="4">
        <f t="shared" si="21"/>
        <v>1419.9049840691855</v>
      </c>
      <c r="AK37" s="4">
        <f t="shared" si="22"/>
        <v>31818.740184897451</v>
      </c>
      <c r="AL37" s="4">
        <f t="shared" si="23"/>
        <v>28286.744161869745</v>
      </c>
      <c r="AM37" s="4"/>
      <c r="AN37" s="4"/>
      <c r="AO37" s="4"/>
      <c r="AP37" s="4"/>
      <c r="AQ37" s="4"/>
      <c r="AR37" s="4"/>
      <c r="AT37" s="4"/>
    </row>
    <row r="38" spans="1:46" x14ac:dyDescent="0.25">
      <c r="A38">
        <v>2044</v>
      </c>
      <c r="B38">
        <v>59</v>
      </c>
      <c r="C38" s="1">
        <v>1</v>
      </c>
      <c r="D38" s="1">
        <v>1</v>
      </c>
      <c r="E38" s="3">
        <f t="shared" si="0"/>
        <v>8</v>
      </c>
      <c r="F38" s="1">
        <v>0.1</v>
      </c>
      <c r="H38" s="4">
        <v>1200</v>
      </c>
      <c r="I38" s="4">
        <f t="shared" si="1"/>
        <v>2068.9655172413791</v>
      </c>
      <c r="J38" s="1">
        <v>0.42</v>
      </c>
      <c r="K38" s="4">
        <f t="shared" si="2"/>
        <v>504</v>
      </c>
      <c r="L38" s="4">
        <f t="shared" si="3"/>
        <v>868.96551724137919</v>
      </c>
      <c r="M38" s="4">
        <v>30000</v>
      </c>
      <c r="N38" s="4">
        <f t="shared" si="4"/>
        <v>44984.102243970738</v>
      </c>
      <c r="P38" s="4">
        <f t="shared" si="9"/>
        <v>70356.765827215961</v>
      </c>
      <c r="Q38" s="4">
        <f t="shared" si="5"/>
        <v>22559.996495675681</v>
      </c>
      <c r="R38" s="4">
        <f t="shared" si="6"/>
        <v>6103.827843332142</v>
      </c>
      <c r="S38" s="4">
        <f t="shared" si="7"/>
        <v>62247.604050490845</v>
      </c>
      <c r="T38" s="4">
        <f t="shared" si="8"/>
        <v>19959.782299999588</v>
      </c>
      <c r="V38" s="4">
        <f t="shared" si="14"/>
        <v>55112.588182142907</v>
      </c>
      <c r="W38" s="4">
        <f t="shared" si="10"/>
        <v>26158.772450405526</v>
      </c>
      <c r="X38" s="4">
        <f t="shared" si="11"/>
        <v>3483.4438731706305</v>
      </c>
      <c r="Y38" s="4">
        <f t="shared" si="12"/>
        <v>48492.499407609517</v>
      </c>
      <c r="Z38" s="4">
        <f t="shared" si="13"/>
        <v>23016.597467039148</v>
      </c>
      <c r="AB38" s="4">
        <f t="shared" si="19"/>
        <v>42099.921720121056</v>
      </c>
      <c r="AC38" s="4">
        <f t="shared" si="15"/>
        <v>29578.846569464156</v>
      </c>
      <c r="AD38" s="4">
        <f t="shared" si="16"/>
        <v>1987.9953250623983</v>
      </c>
      <c r="AE38" s="4">
        <f t="shared" si="17"/>
        <v>37491.088849824278</v>
      </c>
      <c r="AF38" s="4">
        <f t="shared" si="18"/>
        <v>26340.741728293931</v>
      </c>
      <c r="AH38" s="4">
        <f t="shared" si="24"/>
        <v>36805.014294738954</v>
      </c>
      <c r="AI38" s="4">
        <f t="shared" si="20"/>
        <v>31461.08047005182</v>
      </c>
      <c r="AJ38" s="4">
        <f t="shared" si="21"/>
        <v>1501.8225793039462</v>
      </c>
      <c r="AK38" s="4">
        <f t="shared" si="22"/>
        <v>32754.216101040536</v>
      </c>
      <c r="AL38" s="4">
        <f t="shared" si="23"/>
        <v>27998.44119706277</v>
      </c>
      <c r="AM38" s="6"/>
      <c r="AN38" t="s">
        <v>16</v>
      </c>
      <c r="AO38" t="s">
        <v>16</v>
      </c>
      <c r="AP38" s="4" t="s">
        <v>16</v>
      </c>
      <c r="AQ38" t="s">
        <v>16</v>
      </c>
      <c r="AR38" s="4" t="s">
        <v>16</v>
      </c>
      <c r="AT38" s="27"/>
    </row>
    <row r="39" spans="1:46" x14ac:dyDescent="0.25">
      <c r="A39">
        <v>2045</v>
      </c>
      <c r="B39">
        <v>60</v>
      </c>
      <c r="C39" s="1">
        <v>1</v>
      </c>
      <c r="D39" s="1">
        <v>1</v>
      </c>
      <c r="E39" s="3">
        <f t="shared" si="0"/>
        <v>7</v>
      </c>
      <c r="F39" s="1">
        <v>0.09</v>
      </c>
      <c r="H39" s="4">
        <v>1200</v>
      </c>
      <c r="I39" s="4">
        <f t="shared" si="1"/>
        <v>2068.9655172413791</v>
      </c>
      <c r="J39" s="1">
        <v>0.42</v>
      </c>
      <c r="K39" s="4">
        <f t="shared" si="2"/>
        <v>504</v>
      </c>
      <c r="L39" s="4">
        <f t="shared" si="3"/>
        <v>868.96551724137919</v>
      </c>
      <c r="M39" s="4">
        <v>30000</v>
      </c>
      <c r="N39" s="4">
        <f t="shared" si="4"/>
        <v>44984.102243970738</v>
      </c>
      <c r="P39" s="4">
        <f t="shared" si="9"/>
        <v>71923.822051935291</v>
      </c>
      <c r="Q39" s="4">
        <f t="shared" si="5"/>
        <v>22175.457010610004</v>
      </c>
      <c r="R39" s="4">
        <f t="shared" si="6"/>
        <v>6455.9717573705366</v>
      </c>
      <c r="S39" s="4">
        <f t="shared" si="7"/>
        <v>63960.631002301874</v>
      </c>
      <c r="T39" s="4">
        <f t="shared" si="8"/>
        <v>19720.256553369167</v>
      </c>
      <c r="V39" s="4">
        <f t="shared" si="14"/>
        <v>56323.828318097294</v>
      </c>
      <c r="W39" s="4">
        <f t="shared" si="10"/>
        <v>25705.460004462278</v>
      </c>
      <c r="X39" s="4">
        <f t="shared" si="11"/>
        <v>3684.4117889304744</v>
      </c>
      <c r="Y39" s="4">
        <f t="shared" si="12"/>
        <v>49873.76068997549</v>
      </c>
      <c r="Z39" s="4">
        <f t="shared" si="13"/>
        <v>22761.733336871959</v>
      </c>
      <c r="AB39" s="4">
        <f t="shared" si="19"/>
        <v>43065.490793768069</v>
      </c>
      <c r="AC39" s="4">
        <f t="shared" si="15"/>
        <v>29093.502493167005</v>
      </c>
      <c r="AD39" s="4">
        <f t="shared" si="16"/>
        <v>2102.6873630467676</v>
      </c>
      <c r="AE39" s="4">
        <f t="shared" si="17"/>
        <v>38585.140744668366</v>
      </c>
      <c r="AF39" s="4">
        <f t="shared" si="18"/>
        <v>26066.73853619834</v>
      </c>
      <c r="AH39" s="4">
        <f t="shared" si="24"/>
        <v>37661.820818495944</v>
      </c>
      <c r="AI39" s="4">
        <f t="shared" si="20"/>
        <v>30955.271420635483</v>
      </c>
      <c r="AJ39" s="4">
        <f t="shared" si="21"/>
        <v>1588.4661896484045</v>
      </c>
      <c r="AK39" s="4">
        <f t="shared" si="22"/>
        <v>33717.073068893122</v>
      </c>
      <c r="AL39" s="4">
        <f t="shared" si="23"/>
        <v>27712.976315908974</v>
      </c>
      <c r="AM39" t="s">
        <v>16</v>
      </c>
      <c r="AN39" s="4">
        <f>$N$39*(1+$G$57)^($B39-AM$2)-$D$39*1.055*((228.74*(($N$39*(1+$G$57)^($B39-AM$2)-13469)/10000)+2397)*(($N$39*(1+$G$57)^($B39-AM$2)-13469)/10000)+1038)</f>
        <v>33522.561664534136</v>
      </c>
      <c r="AO39" s="4">
        <f t="shared" ref="AO39:AO46" si="25">AN39/(1+$G$56)^($B39-AM$2)</f>
        <v>33522.561664534136</v>
      </c>
      <c r="AP39" s="4">
        <f t="shared" ref="AP39:AP46" si="26">($H39*(1+$G$60)^($B39-AM$2))/(1+$G$56)^($B39-AM$2)</f>
        <v>1200</v>
      </c>
      <c r="AQ39" s="4">
        <f t="shared" ref="AQ39:AQ46" si="27">$M$9*(1+$G$57)^($B39-AM$2)-$F$39*1.055*((228.74*(($M$9*(1+$G$57)^($B39-AM$2)-13469)/10000)+2397)*(($M$9*(1+$G$57)^($B39-AM$2)-13469)/10000)+1038)</f>
        <v>29465.852360330737</v>
      </c>
      <c r="AR39" s="4">
        <f t="shared" ref="AR39:AR46" si="28">AQ39/(1+$G$56)^($B39-AO$2)</f>
        <v>29465.852360330737</v>
      </c>
      <c r="AT39" s="27"/>
    </row>
    <row r="40" spans="1:46" x14ac:dyDescent="0.25">
      <c r="A40">
        <v>2046</v>
      </c>
      <c r="B40">
        <v>61</v>
      </c>
      <c r="C40" s="1">
        <v>1</v>
      </c>
      <c r="D40" s="1">
        <v>1</v>
      </c>
      <c r="E40" s="3">
        <f t="shared" si="0"/>
        <v>6</v>
      </c>
      <c r="F40" s="1">
        <v>0.08</v>
      </c>
      <c r="H40" s="4">
        <v>1200</v>
      </c>
      <c r="I40" s="4">
        <f t="shared" si="1"/>
        <v>2068.9655172413791</v>
      </c>
      <c r="J40" s="1">
        <v>0.42</v>
      </c>
      <c r="K40" s="4">
        <f t="shared" si="2"/>
        <v>504</v>
      </c>
      <c r="L40" s="4">
        <f t="shared" si="3"/>
        <v>868.96551724137919</v>
      </c>
      <c r="M40" s="4">
        <v>30000</v>
      </c>
      <c r="N40" s="4">
        <f t="shared" si="4"/>
        <v>44984.102243970738</v>
      </c>
      <c r="P40" s="4">
        <f t="shared" si="9"/>
        <v>73507.177522564816</v>
      </c>
      <c r="Q40" s="4">
        <f t="shared" si="5"/>
        <v>21791.956788695119</v>
      </c>
      <c r="R40" s="4">
        <f t="shared" si="6"/>
        <v>6828.4316664496055</v>
      </c>
      <c r="S40" s="4">
        <f t="shared" si="7"/>
        <v>65716.877778074922</v>
      </c>
      <c r="T40" s="4">
        <f t="shared" si="8"/>
        <v>19482.442519142427</v>
      </c>
      <c r="V40" s="4">
        <f t="shared" si="14"/>
        <v>57547.388482818416</v>
      </c>
      <c r="W40" s="4">
        <f t="shared" si="10"/>
        <v>25253.727780320092</v>
      </c>
      <c r="X40" s="4">
        <f t="shared" si="11"/>
        <v>3896.9740075226164</v>
      </c>
      <c r="Y40" s="4">
        <f t="shared" si="12"/>
        <v>51292.94108499062</v>
      </c>
      <c r="Z40" s="4">
        <f t="shared" si="13"/>
        <v>22509.066099482356</v>
      </c>
      <c r="AB40" s="4">
        <f t="shared" si="19"/>
        <v>44045.164773422701</v>
      </c>
      <c r="AC40" s="4">
        <f t="shared" si="15"/>
        <v>28610.899164377548</v>
      </c>
      <c r="AD40" s="4">
        <f t="shared" si="16"/>
        <v>2223.9962493763896</v>
      </c>
      <c r="AE40" s="4">
        <f t="shared" si="17"/>
        <v>39710.761760746464</v>
      </c>
      <c r="AF40" s="4">
        <f t="shared" si="18"/>
        <v>25795.353617632685</v>
      </c>
      <c r="AH40" s="4">
        <f t="shared" si="24"/>
        <v>38532.690645930976</v>
      </c>
      <c r="AI40" s="4">
        <f t="shared" si="20"/>
        <v>30452.945132945362</v>
      </c>
      <c r="AJ40" s="4">
        <f t="shared" si="21"/>
        <v>1680.1084698204279</v>
      </c>
      <c r="AK40" s="4">
        <f t="shared" si="22"/>
        <v>34708.090911556814</v>
      </c>
      <c r="AL40" s="4">
        <f t="shared" si="23"/>
        <v>27430.308407765802</v>
      </c>
      <c r="AN40" s="4">
        <f t="shared" ref="AN40:AN46" si="29">$N$39*(1+$G$57)^($B40-AM$2)-$D$39*1.055*((228.74*(($N$39*(1+$G$57)^($B40-AM$2)-13469)/10000)+2397)*(($N$39*(1+$G$57)^($B40-AM$2)-13469)/10000)+1038)</f>
        <v>34321.148539875139</v>
      </c>
      <c r="AO40" s="4">
        <f t="shared" si="25"/>
        <v>33001.104365264553</v>
      </c>
      <c r="AP40" s="4">
        <f t="shared" si="26"/>
        <v>1269.2307692307693</v>
      </c>
      <c r="AQ40" s="4">
        <f t="shared" si="27"/>
        <v>30338.730252603884</v>
      </c>
      <c r="AR40" s="4">
        <f t="shared" si="28"/>
        <v>29171.856012119119</v>
      </c>
      <c r="AT40" s="27"/>
    </row>
    <row r="41" spans="1:46" x14ac:dyDescent="0.25">
      <c r="A41">
        <v>2047</v>
      </c>
      <c r="B41">
        <v>62</v>
      </c>
      <c r="C41" s="1">
        <v>1</v>
      </c>
      <c r="D41" s="1">
        <v>1</v>
      </c>
      <c r="E41" s="3">
        <f t="shared" si="0"/>
        <v>5</v>
      </c>
      <c r="F41" s="1">
        <v>0.05</v>
      </c>
      <c r="H41" s="4">
        <v>1200</v>
      </c>
      <c r="I41" s="4">
        <f t="shared" si="1"/>
        <v>2068.9655172413791</v>
      </c>
      <c r="J41" s="1">
        <v>0.42</v>
      </c>
      <c r="K41" s="4">
        <f t="shared" si="2"/>
        <v>504</v>
      </c>
      <c r="L41" s="4">
        <f t="shared" si="3"/>
        <v>868.96551724137919</v>
      </c>
      <c r="M41" s="4">
        <v>30000</v>
      </c>
      <c r="N41" s="4">
        <f t="shared" si="4"/>
        <v>44984.102243970738</v>
      </c>
      <c r="P41" s="4">
        <f t="shared" si="9"/>
        <v>75105.450828835164</v>
      </c>
      <c r="Q41" s="4">
        <f t="shared" si="5"/>
        <v>21409.405100859534</v>
      </c>
      <c r="R41" s="4">
        <f t="shared" si="6"/>
        <v>7222.3796472063123</v>
      </c>
      <c r="S41" s="4">
        <f t="shared" si="7"/>
        <v>67517.143359567082</v>
      </c>
      <c r="T41" s="4">
        <f t="shared" si="8"/>
        <v>19246.297805096321</v>
      </c>
      <c r="V41" s="4">
        <f t="shared" si="14"/>
        <v>58782.175631192789</v>
      </c>
      <c r="W41" s="4">
        <f t="shared" si="10"/>
        <v>24803.455646623595</v>
      </c>
      <c r="X41" s="4">
        <f t="shared" si="11"/>
        <v>4121.7994310335371</v>
      </c>
      <c r="Y41" s="4">
        <f t="shared" si="12"/>
        <v>52750.96387563186</v>
      </c>
      <c r="Z41" s="4">
        <f t="shared" si="13"/>
        <v>22258.553358334222</v>
      </c>
      <c r="AB41" s="4">
        <f t="shared" si="19"/>
        <v>45038.461700343483</v>
      </c>
      <c r="AC41" s="4">
        <f t="shared" si="15"/>
        <v>28130.890295659305</v>
      </c>
      <c r="AD41" s="4">
        <f t="shared" si="16"/>
        <v>2352.3037253019497</v>
      </c>
      <c r="AE41" s="4">
        <f t="shared" si="17"/>
        <v>40868.822698366843</v>
      </c>
      <c r="AF41" s="4">
        <f t="shared" si="18"/>
        <v>25526.546077210725</v>
      </c>
      <c r="AH41" s="4">
        <f t="shared" si="24"/>
        <v>39417.336745829474</v>
      </c>
      <c r="AI41" s="4">
        <f t="shared" si="20"/>
        <v>29953.936342140067</v>
      </c>
      <c r="AJ41" s="4">
        <f t="shared" si="21"/>
        <v>1777.0378046177609</v>
      </c>
      <c r="AK41" s="4">
        <f t="shared" si="22"/>
        <v>35728.07031287167</v>
      </c>
      <c r="AL41" s="4">
        <f t="shared" si="23"/>
        <v>27150.397062086995</v>
      </c>
      <c r="AN41" s="4">
        <f t="shared" si="29"/>
        <v>35134.503593808549</v>
      </c>
      <c r="AO41" s="4">
        <f t="shared" si="25"/>
        <v>32483.82358895021</v>
      </c>
      <c r="AP41" s="4">
        <f t="shared" si="26"/>
        <v>1342.4556213017752</v>
      </c>
      <c r="AQ41" s="4">
        <f t="shared" si="27"/>
        <v>31237.426644682986</v>
      </c>
      <c r="AR41" s="4">
        <f t="shared" si="28"/>
        <v>28880.756883027905</v>
      </c>
      <c r="AT41" s="27"/>
    </row>
    <row r="42" spans="1:46" x14ac:dyDescent="0.25">
      <c r="A42">
        <v>2048</v>
      </c>
      <c r="B42">
        <v>63</v>
      </c>
      <c r="C42" s="1">
        <v>1</v>
      </c>
      <c r="D42" s="1">
        <v>1</v>
      </c>
      <c r="E42" s="3">
        <f t="shared" si="0"/>
        <v>4</v>
      </c>
      <c r="F42" s="1">
        <v>0.04</v>
      </c>
      <c r="H42" s="4">
        <v>1200</v>
      </c>
      <c r="I42" s="4">
        <f t="shared" si="1"/>
        <v>2068.9655172413791</v>
      </c>
      <c r="J42" s="1">
        <v>0.42</v>
      </c>
      <c r="K42" s="4">
        <f t="shared" si="2"/>
        <v>504</v>
      </c>
      <c r="L42" s="4">
        <f t="shared" si="3"/>
        <v>868.96551724137919</v>
      </c>
      <c r="M42" s="4">
        <v>30000</v>
      </c>
      <c r="N42" s="4">
        <f t="shared" si="4"/>
        <v>44984.102243970738</v>
      </c>
      <c r="P42" s="4">
        <f t="shared" si="9"/>
        <v>76717.105211561284</v>
      </c>
      <c r="Q42" s="4">
        <f t="shared" si="5"/>
        <v>21027.711518552744</v>
      </c>
      <c r="R42" s="4">
        <f t="shared" si="6"/>
        <v>7639.0553960836014</v>
      </c>
      <c r="S42" s="4">
        <f t="shared" si="7"/>
        <v>69362.220393358977</v>
      </c>
      <c r="T42" s="4">
        <f t="shared" si="8"/>
        <v>19011.780445777666</v>
      </c>
      <c r="V42" s="4">
        <f t="shared" si="14"/>
        <v>60026.974851613559</v>
      </c>
      <c r="W42" s="4">
        <f t="shared" si="10"/>
        <v>24354.524406710203</v>
      </c>
      <c r="X42" s="4">
        <f t="shared" si="11"/>
        <v>4359.5955520547041</v>
      </c>
      <c r="Y42" s="4">
        <f t="shared" si="12"/>
        <v>54248.766993079909</v>
      </c>
      <c r="Z42" s="4">
        <f t="shared" si="13"/>
        <v>22010.153319118745</v>
      </c>
      <c r="AB42" s="4">
        <f t="shared" si="19"/>
        <v>46044.830036076091</v>
      </c>
      <c r="AC42" s="4">
        <f t="shared" si="15"/>
        <v>27653.331720142971</v>
      </c>
      <c r="AD42" s="4">
        <f t="shared" si="16"/>
        <v>2488.0135556078317</v>
      </c>
      <c r="AE42" s="4">
        <f t="shared" si="17"/>
        <v>42060.215836801333</v>
      </c>
      <c r="AF42" s="4">
        <f t="shared" si="18"/>
        <v>25260.275688814272</v>
      </c>
      <c r="AH42" s="4">
        <f t="shared" si="24"/>
        <v>40315.420302183644</v>
      </c>
      <c r="AI42" s="4">
        <f t="shared" si="20"/>
        <v>29458.082725343706</v>
      </c>
      <c r="AJ42" s="4">
        <f t="shared" si="21"/>
        <v>1879.5592164226312</v>
      </c>
      <c r="AK42" s="4">
        <f t="shared" si="22"/>
        <v>36777.833288920519</v>
      </c>
      <c r="AL42" s="4">
        <f t="shared" si="23"/>
        <v>26873.202545410117</v>
      </c>
      <c r="AN42" s="4">
        <f t="shared" si="29"/>
        <v>35962.510235547161</v>
      </c>
      <c r="AO42" s="4">
        <f t="shared" si="25"/>
        <v>31970.54064806693</v>
      </c>
      <c r="AP42" s="4">
        <f t="shared" si="26"/>
        <v>1419.9049840691855</v>
      </c>
      <c r="AQ42" s="4">
        <f t="shared" si="27"/>
        <v>32162.69369029122</v>
      </c>
      <c r="AR42" s="4">
        <f t="shared" si="28"/>
        <v>28592.517575716902</v>
      </c>
      <c r="AT42" s="27"/>
    </row>
    <row r="43" spans="1:46" x14ac:dyDescent="0.25">
      <c r="A43">
        <v>2049</v>
      </c>
      <c r="B43">
        <v>64</v>
      </c>
      <c r="C43" s="1">
        <v>1</v>
      </c>
      <c r="D43" s="1">
        <v>1</v>
      </c>
      <c r="E43" s="3">
        <f t="shared" si="0"/>
        <v>3</v>
      </c>
      <c r="F43" s="1">
        <v>0.02</v>
      </c>
      <c r="H43" s="4">
        <v>1200</v>
      </c>
      <c r="I43" s="4">
        <f t="shared" si="1"/>
        <v>2068.9655172413791</v>
      </c>
      <c r="J43" s="1">
        <v>0.42</v>
      </c>
      <c r="K43" s="4">
        <f t="shared" si="2"/>
        <v>504</v>
      </c>
      <c r="L43" s="4">
        <f t="shared" si="3"/>
        <v>868.96551724137919</v>
      </c>
      <c r="M43" s="4">
        <v>30000</v>
      </c>
      <c r="N43" s="4">
        <f t="shared" si="4"/>
        <v>44984.102243970738</v>
      </c>
      <c r="P43" s="4">
        <f t="shared" si="9"/>
        <v>78340.436965262401</v>
      </c>
      <c r="Q43" s="4">
        <f t="shared" si="5"/>
        <v>20646.785858954947</v>
      </c>
      <c r="R43" s="4">
        <f t="shared" si="6"/>
        <v>8079.770130473039</v>
      </c>
      <c r="S43" s="4">
        <f t="shared" si="7"/>
        <v>71252.89315524722</v>
      </c>
      <c r="T43" s="4">
        <f t="shared" si="8"/>
        <v>18778.848878003042</v>
      </c>
      <c r="V43" s="4">
        <f t="shared" si="14"/>
        <v>61280.44028530964</v>
      </c>
      <c r="W43" s="4">
        <f t="shared" si="10"/>
        <v>23906.815712561951</v>
      </c>
      <c r="X43" s="4">
        <f t="shared" si="11"/>
        <v>4611.1106800578591</v>
      </c>
      <c r="Y43" s="4">
        <f t="shared" si="12"/>
        <v>55787.302661403002</v>
      </c>
      <c r="Z43" s="4">
        <f t="shared" si="13"/>
        <v>21763.824763948323</v>
      </c>
      <c r="AB43" s="4">
        <f t="shared" si="19"/>
        <v>47063.643218196041</v>
      </c>
      <c r="AC43" s="4">
        <f t="shared" si="15"/>
        <v>27178.081265323675</v>
      </c>
      <c r="AD43" s="4">
        <f t="shared" si="16"/>
        <v>2631.5527992005914</v>
      </c>
      <c r="AE43" s="4">
        <f t="shared" si="17"/>
        <v>43285.855295770925</v>
      </c>
      <c r="AF43" s="4">
        <f t="shared" si="18"/>
        <v>24996.502871938017</v>
      </c>
      <c r="AH43" s="4">
        <f t="shared" si="24"/>
        <v>41226.546531360793</v>
      </c>
      <c r="AI43" s="4">
        <f t="shared" si="20"/>
        <v>28965.224746657535</v>
      </c>
      <c r="AJ43" s="4">
        <f t="shared" si="21"/>
        <v>1987.9953250623983</v>
      </c>
      <c r="AK43" s="4">
        <f t="shared" si="22"/>
        <v>37858.223664280507</v>
      </c>
      <c r="AL43" s="4">
        <f t="shared" si="23"/>
        <v>26598.685779100073</v>
      </c>
      <c r="AN43" s="4">
        <f t="shared" si="29"/>
        <v>36805.014294738954</v>
      </c>
      <c r="AO43" s="4">
        <f t="shared" si="25"/>
        <v>31461.08047005182</v>
      </c>
      <c r="AP43" s="4">
        <f t="shared" si="26"/>
        <v>1501.8225793039462</v>
      </c>
      <c r="AQ43" s="4">
        <f t="shared" si="27"/>
        <v>33115.30474352606</v>
      </c>
      <c r="AR43" s="4">
        <f t="shared" si="28"/>
        <v>28307.101281992633</v>
      </c>
      <c r="AT43" s="27"/>
    </row>
    <row r="44" spans="1:46" x14ac:dyDescent="0.25">
      <c r="A44">
        <v>2050</v>
      </c>
      <c r="B44">
        <v>65</v>
      </c>
      <c r="C44" s="1">
        <v>1</v>
      </c>
      <c r="D44" s="1">
        <v>1</v>
      </c>
      <c r="E44" s="3">
        <f t="shared" si="0"/>
        <v>2</v>
      </c>
      <c r="F44" s="1">
        <v>0.01</v>
      </c>
      <c r="H44" s="4">
        <v>1200</v>
      </c>
      <c r="I44" s="4">
        <f t="shared" si="1"/>
        <v>2068.9655172413791</v>
      </c>
      <c r="J44" s="1">
        <v>0.42</v>
      </c>
      <c r="K44" s="4">
        <f t="shared" si="2"/>
        <v>504</v>
      </c>
      <c r="L44" s="4">
        <f t="shared" si="3"/>
        <v>868.96551724137919</v>
      </c>
      <c r="M44" s="4">
        <v>30000</v>
      </c>
      <c r="N44" s="4">
        <f t="shared" si="4"/>
        <v>44984.102243970738</v>
      </c>
      <c r="P44" s="4">
        <f t="shared" si="9"/>
        <v>79973.56307040299</v>
      </c>
      <c r="Q44" s="4">
        <f t="shared" si="5"/>
        <v>20266.538131224828</v>
      </c>
      <c r="R44" s="4">
        <f t="shared" si="6"/>
        <v>8545.9107149234078</v>
      </c>
      <c r="S44" s="4">
        <f t="shared" si="7"/>
        <v>73189.935341175064</v>
      </c>
      <c r="T44" s="4">
        <f t="shared" si="8"/>
        <v>18547.461916983833</v>
      </c>
      <c r="V44" s="4">
        <f t="shared" si="14"/>
        <v>62541.085442892057</v>
      </c>
      <c r="W44" s="4">
        <f t="shared" si="10"/>
        <v>23460.21198082959</v>
      </c>
      <c r="X44" s="4">
        <f t="shared" si="11"/>
        <v>4877.1362962150433</v>
      </c>
      <c r="Y44" s="4">
        <f t="shared" si="12"/>
        <v>57367.536983180122</v>
      </c>
      <c r="Z44" s="4">
        <f t="shared" si="13"/>
        <v>21519.527026316529</v>
      </c>
      <c r="AB44" s="4">
        <f t="shared" si="19"/>
        <v>48094.193848290532</v>
      </c>
      <c r="AC44" s="4">
        <f t="shared" si="15"/>
        <v>26704.998630566883</v>
      </c>
      <c r="AD44" s="4">
        <f t="shared" si="16"/>
        <v>2783.3731530006257</v>
      </c>
      <c r="AE44" s="4">
        <f t="shared" si="17"/>
        <v>44546.677390548306</v>
      </c>
      <c r="AF44" s="4">
        <f t="shared" si="18"/>
        <v>24735.188668791488</v>
      </c>
      <c r="AH44" s="4">
        <f t="shared" si="24"/>
        <v>42150.260213663074</v>
      </c>
      <c r="AI44" s="4">
        <f t="shared" si="20"/>
        <v>28475.205507034421</v>
      </c>
      <c r="AJ44" s="4">
        <f t="shared" si="21"/>
        <v>2102.6873630467676</v>
      </c>
      <c r="AK44" s="4">
        <f t="shared" si="22"/>
        <v>38970.107552591769</v>
      </c>
      <c r="AL44" s="4">
        <f t="shared" si="23"/>
        <v>26326.808317818635</v>
      </c>
      <c r="AN44" s="4">
        <f t="shared" si="29"/>
        <v>37661.820818495944</v>
      </c>
      <c r="AO44" s="4">
        <f t="shared" si="25"/>
        <v>30955.271420635483</v>
      </c>
      <c r="AP44" s="4">
        <f t="shared" si="26"/>
        <v>1588.4661896484045</v>
      </c>
      <c r="AQ44" s="4">
        <f t="shared" si="27"/>
        <v>34096.054911788429</v>
      </c>
      <c r="AR44" s="4">
        <f t="shared" si="28"/>
        <v>28024.471765554241</v>
      </c>
      <c r="AT44" s="27"/>
    </row>
    <row r="45" spans="1:46" x14ac:dyDescent="0.25">
      <c r="A45">
        <v>2051</v>
      </c>
      <c r="B45">
        <v>66</v>
      </c>
      <c r="C45" s="1">
        <v>1</v>
      </c>
      <c r="D45" s="1">
        <v>1</v>
      </c>
      <c r="E45" s="3">
        <f t="shared" si="0"/>
        <v>1</v>
      </c>
      <c r="F45" s="1">
        <v>0</v>
      </c>
      <c r="H45" s="4">
        <v>1200</v>
      </c>
      <c r="I45" s="4">
        <f t="shared" si="1"/>
        <v>2068.9655172413791</v>
      </c>
      <c r="J45" s="1">
        <v>0.42</v>
      </c>
      <c r="K45" s="4">
        <f t="shared" si="2"/>
        <v>504</v>
      </c>
      <c r="L45" s="4">
        <f t="shared" si="3"/>
        <v>868.96551724137919</v>
      </c>
      <c r="M45" s="4">
        <v>30000</v>
      </c>
      <c r="N45" s="4">
        <f t="shared" si="4"/>
        <v>44984.102243970738</v>
      </c>
      <c r="P45" s="4">
        <f t="shared" si="9"/>
        <v>81614.408006414829</v>
      </c>
      <c r="Q45" s="4">
        <f t="shared" si="5"/>
        <v>19886.878483725734</v>
      </c>
      <c r="R45" s="4">
        <f t="shared" si="6"/>
        <v>9038.94402539976</v>
      </c>
      <c r="S45" s="4">
        <f>$M$9*(1+$G$57)^($B45-O$2)-$F$9*1.055*((228.74*(($M$9*(1+$G$57)^($B45-O$2)-13469)/10000)+2397)*(($M$9*(1+$G$57)^($B45-O$2)-13469)/10000)+1038)</f>
        <v>75174.107672651706</v>
      </c>
      <c r="T45" s="4">
        <f t="shared" si="8"/>
        <v>18317.578733047168</v>
      </c>
      <c r="V45" s="4">
        <f t="shared" si="14"/>
        <v>63807.272879914715</v>
      </c>
      <c r="W45" s="4">
        <f t="shared" si="10"/>
        <v>23014.596310826611</v>
      </c>
      <c r="X45" s="4">
        <f t="shared" si="11"/>
        <v>5158.509544073604</v>
      </c>
      <c r="Y45" s="4">
        <f t="shared" si="12"/>
        <v>58990.449461344208</v>
      </c>
      <c r="Z45" s="4">
        <f t="shared" si="13"/>
        <v>21277.219966791828</v>
      </c>
      <c r="AB45" s="4">
        <f t="shared" si="19"/>
        <v>49135.687488696727</v>
      </c>
      <c r="AC45" s="4">
        <f t="shared" si="15"/>
        <v>26233.945268159674</v>
      </c>
      <c r="AD45" s="4">
        <f t="shared" si="16"/>
        <v>2943.9523733660458</v>
      </c>
      <c r="AE45" s="4">
        <f t="shared" si="17"/>
        <v>45843.640979436874</v>
      </c>
      <c r="AF45" s="4">
        <f t="shared" si="18"/>
        <v>24476.294722127805</v>
      </c>
      <c r="AH45" s="4">
        <f t="shared" si="24"/>
        <v>43086.040920958847</v>
      </c>
      <c r="AI45" s="4">
        <f t="shared" si="20"/>
        <v>27987.870598809528</v>
      </c>
      <c r="AJ45" s="4">
        <f t="shared" si="21"/>
        <v>2223.9962493763896</v>
      </c>
      <c r="AK45" s="4">
        <f t="shared" si="22"/>
        <v>40114.373840965774</v>
      </c>
      <c r="AL45" s="4">
        <f t="shared" si="23"/>
        <v>26057.532328691734</v>
      </c>
      <c r="AN45" s="4">
        <f t="shared" si="29"/>
        <v>38532.690645930976</v>
      </c>
      <c r="AO45" s="4">
        <f t="shared" si="25"/>
        <v>30452.945132945362</v>
      </c>
      <c r="AP45" s="4">
        <f t="shared" si="26"/>
        <v>1680.1084698204279</v>
      </c>
      <c r="AQ45" s="4">
        <f t="shared" si="27"/>
        <v>35105.761620240097</v>
      </c>
      <c r="AR45" s="4">
        <f t="shared" si="28"/>
        <v>27744.593345295605</v>
      </c>
      <c r="AT45" s="27"/>
    </row>
    <row r="46" spans="1:46" x14ac:dyDescent="0.25">
      <c r="A46">
        <v>2052</v>
      </c>
      <c r="B46">
        <v>67</v>
      </c>
      <c r="C46" s="1">
        <v>1</v>
      </c>
      <c r="D46" s="1">
        <v>1</v>
      </c>
      <c r="E46" s="3">
        <f t="shared" si="0"/>
        <v>0</v>
      </c>
      <c r="F46" s="1">
        <v>0</v>
      </c>
      <c r="H46" s="4">
        <v>1200</v>
      </c>
      <c r="I46" s="4">
        <f t="shared" si="1"/>
        <v>2068.9655172413791</v>
      </c>
      <c r="J46" s="1">
        <v>0.42</v>
      </c>
      <c r="K46" s="4">
        <f t="shared" si="2"/>
        <v>504</v>
      </c>
      <c r="L46" s="4">
        <f t="shared" si="3"/>
        <v>868.96551724137919</v>
      </c>
      <c r="M46" s="4">
        <v>30000</v>
      </c>
      <c r="N46" s="4">
        <f t="shared" si="4"/>
        <v>44984.102243970738</v>
      </c>
      <c r="P46" s="4">
        <f t="shared" si="9"/>
        <v>83260.689693630004</v>
      </c>
      <c r="Q46" s="4">
        <f t="shared" si="5"/>
        <v>19507.717152172809</v>
      </c>
      <c r="R46" s="4">
        <f t="shared" si="6"/>
        <v>9560.4215653266656</v>
      </c>
      <c r="S46" s="4">
        <f t="shared" si="7"/>
        <v>77206.155303833846</v>
      </c>
      <c r="T46" s="4">
        <f t="shared" si="8"/>
        <v>18089.158828925061</v>
      </c>
      <c r="V46" s="4">
        <f t="shared" si="14"/>
        <v>65077.203190875836</v>
      </c>
      <c r="W46" s="4">
        <f t="shared" si="10"/>
        <v>22569.852404394223</v>
      </c>
      <c r="X46" s="4">
        <f t="shared" si="11"/>
        <v>5456.1158639240048</v>
      </c>
      <c r="Y46" s="4">
        <f t="shared" si="12"/>
        <v>60657.032452204927</v>
      </c>
      <c r="Z46" s="4">
        <f t="shared" si="13"/>
        <v>21036.863949413852</v>
      </c>
      <c r="AB46" s="4">
        <f t="shared" si="19"/>
        <v>50187.236043050798</v>
      </c>
      <c r="AC46" s="4">
        <f t="shared" si="15"/>
        <v>25764.784267749943</v>
      </c>
      <c r="AD46" s="4">
        <f t="shared" si="16"/>
        <v>3113.795779521779</v>
      </c>
      <c r="AE46" s="4">
        <f t="shared" si="17"/>
        <v>47177.727802284193</v>
      </c>
      <c r="AF46" s="4">
        <f t="shared" si="18"/>
        <v>24219.78325376994</v>
      </c>
      <c r="AH46" s="4">
        <f t="shared" si="24"/>
        <v>44033.297920922458</v>
      </c>
      <c r="AI46" s="4">
        <f t="shared" si="20"/>
        <v>27503.067964688184</v>
      </c>
      <c r="AJ46" s="4">
        <f t="shared" si="21"/>
        <v>2352.3037253019497</v>
      </c>
      <c r="AK46" s="4">
        <f t="shared" si="22"/>
        <v>41291.934677704288</v>
      </c>
      <c r="AL46" s="4">
        <f t="shared" si="23"/>
        <v>25790.820571146876</v>
      </c>
      <c r="AN46" s="4">
        <f t="shared" si="29"/>
        <v>39417.336745829474</v>
      </c>
      <c r="AO46" s="4">
        <f t="shared" si="25"/>
        <v>29953.936342140067</v>
      </c>
      <c r="AP46" s="4">
        <f t="shared" si="26"/>
        <v>1777.0378046177609</v>
      </c>
      <c r="AQ46" s="4">
        <f t="shared" si="27"/>
        <v>36145.265187826823</v>
      </c>
      <c r="AR46" s="4">
        <f t="shared" si="28"/>
        <v>27467.430879142023</v>
      </c>
      <c r="AT46" s="27"/>
    </row>
    <row r="48" spans="1:46" x14ac:dyDescent="0.25">
      <c r="F48" t="s">
        <v>7</v>
      </c>
      <c r="O48" t="s">
        <v>21</v>
      </c>
      <c r="P48" s="8">
        <f>SUM(Q9:Q46)</f>
        <v>1018875.1952093646</v>
      </c>
      <c r="S48" s="8">
        <f>SUM(T9:T46)</f>
        <v>863539.02848493413</v>
      </c>
      <c r="U48" t="s">
        <v>21</v>
      </c>
      <c r="V48" s="8">
        <f>SUM(W9:W46)</f>
        <v>805398.12139349373</v>
      </c>
      <c r="Y48" s="8">
        <f>SUM(Z9:Z46)</f>
        <v>687149.23667382728</v>
      </c>
      <c r="AA48" t="s">
        <v>21</v>
      </c>
      <c r="AB48" s="8">
        <f>SUM(AC9:AC46)</f>
        <v>537527.15212878736</v>
      </c>
      <c r="AE48" s="8">
        <f>SUM(AF9:AF46)</f>
        <v>477267.44038778421</v>
      </c>
      <c r="AG48" t="s">
        <v>21</v>
      </c>
      <c r="AH48" s="8">
        <f>SUM(AI9:AI46)</f>
        <v>396190.71517512196</v>
      </c>
      <c r="AK48" s="8">
        <f>SUM(AL9:AL46)</f>
        <v>356844.97983246355</v>
      </c>
      <c r="AM48" t="s">
        <v>21</v>
      </c>
      <c r="AN48" s="8">
        <f>SUM(AO9:AO46)</f>
        <v>253801.26363258858</v>
      </c>
      <c r="AQ48" s="8">
        <f>SUM(AR9:AR46)</f>
        <v>227654.58010317918</v>
      </c>
    </row>
    <row r="49" spans="6:43" x14ac:dyDescent="0.25">
      <c r="F49" t="s">
        <v>9</v>
      </c>
      <c r="O49" s="9" t="s">
        <v>23</v>
      </c>
      <c r="P49" s="11">
        <f>O2</f>
        <v>30</v>
      </c>
      <c r="U49" s="9" t="s">
        <v>23</v>
      </c>
      <c r="V49" s="11">
        <f>U2</f>
        <v>40</v>
      </c>
      <c r="AA49" s="9" t="s">
        <v>23</v>
      </c>
      <c r="AB49" s="11">
        <f>AA2</f>
        <v>50</v>
      </c>
      <c r="AG49" s="9" t="s">
        <v>23</v>
      </c>
      <c r="AH49" s="11">
        <f>AG2</f>
        <v>55</v>
      </c>
      <c r="AM49" s="9" t="s">
        <v>23</v>
      </c>
      <c r="AN49" s="11">
        <f>AM2</f>
        <v>60</v>
      </c>
    </row>
    <row r="50" spans="6:43" x14ac:dyDescent="0.25">
      <c r="O50" s="13" t="s">
        <v>32</v>
      </c>
      <c r="P50" s="14">
        <f>S48-P48</f>
        <v>-155336.16672443051</v>
      </c>
      <c r="Q50" s="1">
        <f>1-P48/S48</f>
        <v>-0.17988320342273978</v>
      </c>
      <c r="R50" s="1"/>
      <c r="S50" t="s">
        <v>28</v>
      </c>
      <c r="U50" s="13" t="s">
        <v>32</v>
      </c>
      <c r="V50" s="14">
        <f>Y48-V48</f>
        <v>-118248.88471966644</v>
      </c>
      <c r="W50" s="1">
        <f>1-V48/Y48</f>
        <v>-0.17208617634802992</v>
      </c>
      <c r="X50" s="1"/>
      <c r="Y50" t="s">
        <v>28</v>
      </c>
      <c r="AA50" s="13" t="s">
        <v>32</v>
      </c>
      <c r="AB50" s="14">
        <f>AE48-AB48</f>
        <v>-60259.71174100315</v>
      </c>
      <c r="AC50" s="1">
        <f>1-AB48/AE48</f>
        <v>-0.12625984226378728</v>
      </c>
      <c r="AD50" s="1"/>
      <c r="AE50" t="s">
        <v>28</v>
      </c>
      <c r="AG50" s="13" t="s">
        <v>32</v>
      </c>
      <c r="AH50" s="14">
        <f>AK48-AH48</f>
        <v>-39345.735342658416</v>
      </c>
      <c r="AI50" s="1">
        <f>1-AH48/AK48</f>
        <v>-0.11026002204411278</v>
      </c>
      <c r="AJ50" s="1"/>
      <c r="AK50" t="s">
        <v>28</v>
      </c>
      <c r="AM50" s="13" t="s">
        <v>32</v>
      </c>
      <c r="AN50" s="14">
        <f>AQ48-AN48</f>
        <v>-26146.683529409405</v>
      </c>
      <c r="AO50" s="1">
        <f>1-AN48/AQ48</f>
        <v>-0.11485243792397681</v>
      </c>
      <c r="AP50" s="1"/>
      <c r="AQ50" t="s">
        <v>28</v>
      </c>
    </row>
    <row r="51" spans="6:43" x14ac:dyDescent="0.25">
      <c r="O51" s="13" t="s">
        <v>13</v>
      </c>
      <c r="P51" s="14">
        <f>O8</f>
        <v>0</v>
      </c>
      <c r="U51" s="13" t="s">
        <v>13</v>
      </c>
      <c r="V51" s="14">
        <f>U18</f>
        <v>0</v>
      </c>
      <c r="AA51" s="13" t="s">
        <v>13</v>
      </c>
      <c r="AB51" s="14">
        <f>AA28</f>
        <v>0</v>
      </c>
      <c r="AG51" s="13" t="s">
        <v>13</v>
      </c>
      <c r="AH51" s="14">
        <f>AG33</f>
        <v>0</v>
      </c>
      <c r="AM51" s="13" t="s">
        <v>13</v>
      </c>
      <c r="AN51" s="14">
        <f>AM38</f>
        <v>0</v>
      </c>
    </row>
    <row r="52" spans="6:43" x14ac:dyDescent="0.25">
      <c r="F52" t="s">
        <v>26</v>
      </c>
      <c r="O52" s="10" t="s">
        <v>27</v>
      </c>
      <c r="P52" s="17">
        <f>P51/P50</f>
        <v>0</v>
      </c>
      <c r="S52" s="1"/>
      <c r="T52" s="1"/>
      <c r="U52" s="10" t="s">
        <v>27</v>
      </c>
      <c r="V52" s="17">
        <f>V51/V50</f>
        <v>0</v>
      </c>
      <c r="AA52" s="10" t="s">
        <v>27</v>
      </c>
      <c r="AB52" s="17">
        <f>AB51/AB50</f>
        <v>0</v>
      </c>
      <c r="AG52" s="10" t="s">
        <v>27</v>
      </c>
      <c r="AH52" s="17">
        <f>AH51/AH50</f>
        <v>0</v>
      </c>
      <c r="AM52" s="10" t="s">
        <v>27</v>
      </c>
      <c r="AN52" s="17">
        <f>AN51/AN50</f>
        <v>0</v>
      </c>
    </row>
    <row r="53" spans="6:43" x14ac:dyDescent="0.25">
      <c r="S53" s="1"/>
      <c r="T53" s="1"/>
    </row>
    <row r="54" spans="6:43" x14ac:dyDescent="0.25">
      <c r="O54" s="12" t="s">
        <v>31</v>
      </c>
      <c r="P54" s="19">
        <f>SUM(R9:R46)</f>
        <v>154474.39536432215</v>
      </c>
      <c r="Q54" s="6"/>
      <c r="R54" s="6"/>
      <c r="U54" s="12" t="s">
        <v>31</v>
      </c>
      <c r="V54" s="19">
        <f>SUM(X9:X46)</f>
        <v>79228.790838606714</v>
      </c>
      <c r="AA54" s="12" t="s">
        <v>31</v>
      </c>
      <c r="AB54" s="19">
        <f>SUM(AD9:AD46)</f>
        <v>36286.25595789928</v>
      </c>
      <c r="AG54" s="12" t="s">
        <v>31</v>
      </c>
      <c r="AH54" s="19">
        <f>SUM(AJ9:AJ46)</f>
        <v>22325.568297202408</v>
      </c>
      <c r="AM54" s="12" t="s">
        <v>31</v>
      </c>
      <c r="AN54" s="19">
        <f>SUM(AP9:AP46)</f>
        <v>11779.026417992271</v>
      </c>
    </row>
    <row r="55" spans="6:43" x14ac:dyDescent="0.25">
      <c r="F55" s="24" t="s">
        <v>17</v>
      </c>
      <c r="G55" s="25">
        <v>0.04</v>
      </c>
      <c r="O55" s="12" t="s">
        <v>27</v>
      </c>
      <c r="P55" s="16">
        <f>(P54+P51)/P50</f>
        <v>-0.99445221690298846</v>
      </c>
      <c r="U55" s="12" t="s">
        <v>27</v>
      </c>
      <c r="V55" s="16">
        <f>(V54+V51)/V50</f>
        <v>-0.67001723548120584</v>
      </c>
      <c r="AA55" s="12" t="s">
        <v>27</v>
      </c>
      <c r="AB55" s="16">
        <f>(AB54+AB51)/AB50</f>
        <v>-0.60216444635277999</v>
      </c>
      <c r="AG55" s="12" t="s">
        <v>27</v>
      </c>
      <c r="AH55" s="16">
        <f>(AH54+AH51)/AH50</f>
        <v>-0.56742028336161654</v>
      </c>
      <c r="AM55" s="12" t="s">
        <v>27</v>
      </c>
      <c r="AN55" s="16">
        <f>(AN54+AN51)/AN50</f>
        <v>-0.45049791514642362</v>
      </c>
    </row>
    <row r="56" spans="6:43" x14ac:dyDescent="0.25">
      <c r="F56" s="24" t="s">
        <v>25</v>
      </c>
      <c r="G56" s="25">
        <v>0.04</v>
      </c>
      <c r="S56" s="7"/>
      <c r="T56" s="7"/>
    </row>
    <row r="57" spans="6:43" x14ac:dyDescent="0.25">
      <c r="F57" s="24" t="s">
        <v>18</v>
      </c>
      <c r="G57" s="26">
        <v>0.03</v>
      </c>
      <c r="Q57" s="1"/>
      <c r="R57" s="1"/>
      <c r="Y57" s="6"/>
      <c r="AE57" s="6"/>
      <c r="AK57" s="6"/>
      <c r="AN57" s="6"/>
    </row>
    <row r="58" spans="6:43" x14ac:dyDescent="0.25">
      <c r="F58" s="24"/>
      <c r="G58" s="24"/>
      <c r="Q58" s="4"/>
      <c r="R58" s="4"/>
    </row>
    <row r="59" spans="6:43" x14ac:dyDescent="0.25">
      <c r="F59" s="24"/>
      <c r="G59" s="24"/>
      <c r="Q59" s="7"/>
      <c r="R59" s="7"/>
    </row>
    <row r="60" spans="6:43" x14ac:dyDescent="0.25">
      <c r="F60" s="24" t="s">
        <v>29</v>
      </c>
      <c r="G60" s="26">
        <v>0.1</v>
      </c>
    </row>
    <row r="61" spans="6:43" x14ac:dyDescent="0.25">
      <c r="G61" s="18"/>
      <c r="O61" t="s">
        <v>33</v>
      </c>
    </row>
    <row r="62" spans="6:43" x14ac:dyDescent="0.25">
      <c r="O62" t="s">
        <v>34</v>
      </c>
    </row>
    <row r="63" spans="6:43" x14ac:dyDescent="0.25">
      <c r="O63" t="s">
        <v>35</v>
      </c>
    </row>
    <row r="64" spans="6:43" x14ac:dyDescent="0.25">
      <c r="F64" t="s">
        <v>42</v>
      </c>
    </row>
    <row r="67" spans="13:19" x14ac:dyDescent="0.25">
      <c r="M67" s="20"/>
      <c r="N67" s="20"/>
      <c r="O67" s="20"/>
      <c r="P67" s="30" t="s">
        <v>37</v>
      </c>
      <c r="Q67" s="30"/>
      <c r="R67" s="21" t="s">
        <v>40</v>
      </c>
      <c r="S67" s="21" t="s">
        <v>41</v>
      </c>
    </row>
    <row r="68" spans="13:19" x14ac:dyDescent="0.25">
      <c r="M68" s="20" t="s">
        <v>36</v>
      </c>
      <c r="N68" s="20"/>
      <c r="O68" s="20" t="s">
        <v>13</v>
      </c>
      <c r="P68" s="20" t="s">
        <v>38</v>
      </c>
      <c r="Q68" s="20" t="s">
        <v>39</v>
      </c>
      <c r="S68" s="21"/>
    </row>
    <row r="69" spans="13:19" x14ac:dyDescent="0.25">
      <c r="M69" s="20">
        <v>30</v>
      </c>
      <c r="N69" s="20"/>
      <c r="O69" s="22">
        <f>P51</f>
        <v>0</v>
      </c>
      <c r="P69" s="22">
        <f>P50</f>
        <v>-155336.16672443051</v>
      </c>
      <c r="Q69" s="7">
        <f>Q50</f>
        <v>-0.17988320342273978</v>
      </c>
      <c r="R69" s="23">
        <f>P54</f>
        <v>154474.39536432215</v>
      </c>
      <c r="S69" s="23">
        <f>P69-R69-O69</f>
        <v>-309810.56208875263</v>
      </c>
    </row>
    <row r="70" spans="13:19" x14ac:dyDescent="0.25">
      <c r="M70" s="20">
        <v>40</v>
      </c>
      <c r="N70" s="20"/>
      <c r="O70" s="22">
        <f>V51</f>
        <v>0</v>
      </c>
      <c r="P70" s="22">
        <f>V50</f>
        <v>-118248.88471966644</v>
      </c>
      <c r="Q70" s="7">
        <f>W50</f>
        <v>-0.17208617634802992</v>
      </c>
      <c r="R70" s="23">
        <f>V54</f>
        <v>79228.790838606714</v>
      </c>
      <c r="S70" s="23">
        <f>P70-R70-O70</f>
        <v>-197477.67555827316</v>
      </c>
    </row>
    <row r="71" spans="13:19" x14ac:dyDescent="0.25">
      <c r="M71" s="20">
        <v>50</v>
      </c>
      <c r="N71" s="20"/>
      <c r="O71" s="22">
        <f>AB51</f>
        <v>0</v>
      </c>
      <c r="P71" s="22">
        <f>AB50</f>
        <v>-60259.71174100315</v>
      </c>
      <c r="Q71" s="7">
        <f>AC50</f>
        <v>-0.12625984226378728</v>
      </c>
      <c r="R71" s="23">
        <f>AB54</f>
        <v>36286.25595789928</v>
      </c>
      <c r="S71" s="23">
        <f>P71-R71-O71</f>
        <v>-96545.96769890243</v>
      </c>
    </row>
    <row r="72" spans="13:19" x14ac:dyDescent="0.25">
      <c r="M72" s="20">
        <v>55</v>
      </c>
      <c r="N72" s="20"/>
      <c r="O72" s="22">
        <f>AH51</f>
        <v>0</v>
      </c>
      <c r="P72" s="22">
        <f>AH50</f>
        <v>-39345.735342658416</v>
      </c>
      <c r="Q72" s="7">
        <f>AI50</f>
        <v>-0.11026002204411278</v>
      </c>
      <c r="R72" s="23">
        <f>AH54</f>
        <v>22325.568297202408</v>
      </c>
      <c r="S72" s="23">
        <f>P72-R72-O72</f>
        <v>-61671.303639860824</v>
      </c>
    </row>
    <row r="73" spans="13:19" x14ac:dyDescent="0.25">
      <c r="M73" s="20">
        <v>60</v>
      </c>
      <c r="N73" s="20"/>
      <c r="O73" s="22">
        <f>AN51</f>
        <v>0</v>
      </c>
      <c r="P73" s="22">
        <f>AN50</f>
        <v>-26146.683529409405</v>
      </c>
      <c r="Q73" s="7">
        <f>AO50</f>
        <v>-0.11485243792397681</v>
      </c>
      <c r="R73" s="23">
        <f>AN54</f>
        <v>11779.026417992271</v>
      </c>
      <c r="S73" s="23">
        <f>P73-R73-O73</f>
        <v>-37925.709947401672</v>
      </c>
    </row>
  </sheetData>
  <mergeCells count="5">
    <mergeCell ref="O1:AN1"/>
    <mergeCell ref="C2:D2"/>
    <mergeCell ref="E2:F2"/>
    <mergeCell ref="P67:Q67"/>
    <mergeCell ref="M2:N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BUZ-BU</vt:lpstr>
      <vt:lpstr>Wiederanlage Steuerersparnis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Thimo Schulze</dc:creator>
  <cp:lastModifiedBy>Thimo Schulze</cp:lastModifiedBy>
  <dcterms:created xsi:type="dcterms:W3CDTF">2010-09-19T21:44:40Z</dcterms:created>
  <dcterms:modified xsi:type="dcterms:W3CDTF">2010-09-20T21:06:13Z</dcterms:modified>
</cp:coreProperties>
</file>